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74BF1229-D77A-4E5C-B890-AB4C5CEE3241}" xr6:coauthVersionLast="44" xr6:coauthVersionMax="44" xr10:uidLastSave="{00000000-0000-0000-0000-000000000000}"/>
  <bookViews>
    <workbookView xWindow="-240" yWindow="15" windowWidth="28770" windowHeight="15570" tabRatio="791" firstSheet="4" activeTab="7"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3"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 localSheetId="12">[1]Index_SATIM!$C$7</definedName>
    <definedName name="AGR">Index_SATIM!$C$7</definedName>
    <definedName name="COM" localSheetId="12">[1]Index_SATIM!$C$8</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 localSheetId="12">[1]Index_SATIM!$C$9</definedName>
    <definedName name="IND">Index_SATIM!$C$9</definedName>
    <definedName name="MC_Switch">Index_SATIM!$C$3</definedName>
    <definedName name="Pal_Workbook_GUID" hidden="1">"JGWG76XASHMY4J7EVNW4KA69"</definedName>
    <definedName name="RES" localSheetId="12">[1]Index_SATIM!$C$10</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 localSheetId="12">[1]Index_SATIM!$C$11</definedName>
    <definedName name="TRA">Index_SATIM!$C$11</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44" i="29" l="1"/>
  <c r="E129" i="56" l="1"/>
  <c r="F108" i="56"/>
  <c r="F245" i="57"/>
  <c r="F197" i="57"/>
  <c r="K197" i="57"/>
  <c r="AN196" i="57"/>
  <c r="AO196" i="57"/>
  <c r="C34" i="44" l="1"/>
  <c r="AF28" i="44"/>
  <c r="AG28" i="44"/>
  <c r="AF29" i="44"/>
  <c r="AF30" i="44" s="1"/>
  <c r="AG29" i="44"/>
  <c r="AG30" i="44" s="1"/>
  <c r="C29" i="44"/>
  <c r="C28" i="44"/>
  <c r="C30" i="44" l="1"/>
  <c r="AF27" i="44"/>
  <c r="AG27" i="44"/>
  <c r="C27" i="44"/>
  <c r="AF34" i="44" l="1"/>
  <c r="AG34" i="44"/>
  <c r="AG35" i="44" s="1"/>
  <c r="P28" i="55" l="1"/>
  <c r="Q28" i="55"/>
  <c r="R28" i="55"/>
  <c r="AF7" i="44"/>
  <c r="AG7" i="44"/>
  <c r="AF8" i="44"/>
  <c r="AG8" i="44"/>
  <c r="AF9" i="44"/>
  <c r="AG9" i="44"/>
  <c r="AF10" i="44"/>
  <c r="AG10" i="44"/>
  <c r="AF11" i="44"/>
  <c r="AG11" i="44"/>
  <c r="AF12" i="44"/>
  <c r="AG12" i="44"/>
  <c r="AF13" i="44"/>
  <c r="AG13" i="44"/>
  <c r="AF14" i="44"/>
  <c r="AG14" i="44"/>
  <c r="AF15" i="44"/>
  <c r="AG15" i="44"/>
  <c r="AF16" i="44"/>
  <c r="AG16" i="44"/>
  <c r="AF17" i="44"/>
  <c r="AG17" i="44"/>
  <c r="AF18" i="44"/>
  <c r="AG18" i="44"/>
  <c r="AF19" i="44"/>
  <c r="AG19" i="44"/>
  <c r="AF20" i="44"/>
  <c r="AG20" i="44"/>
  <c r="AF21" i="44"/>
  <c r="AG21" i="44"/>
  <c r="AF22" i="44"/>
  <c r="AG22" i="44"/>
  <c r="AF23" i="44"/>
  <c r="AG23" i="44"/>
  <c r="AF24" i="44"/>
  <c r="AG24" i="44"/>
  <c r="C8" i="44"/>
  <c r="C9" i="44"/>
  <c r="C10" i="44"/>
  <c r="C11" i="44"/>
  <c r="C12" i="44"/>
  <c r="C13" i="44"/>
  <c r="C14" i="44"/>
  <c r="C15" i="44"/>
  <c r="C16" i="44"/>
  <c r="C17" i="44"/>
  <c r="C18" i="44"/>
  <c r="C19" i="44"/>
  <c r="C20" i="44"/>
  <c r="C21" i="44"/>
  <c r="C22" i="44"/>
  <c r="C23" i="44"/>
  <c r="C24" i="44"/>
  <c r="C7" i="44"/>
  <c r="AG25" i="44" l="1"/>
  <c r="AF25" i="44"/>
  <c r="C25" i="44"/>
  <c r="C8" i="46"/>
  <c r="C10" i="46"/>
  <c r="C9" i="46"/>
  <c r="K20" i="57"/>
  <c r="J20" i="57"/>
  <c r="I20" i="57"/>
  <c r="H20" i="57"/>
  <c r="F20" i="57"/>
  <c r="E20" i="57"/>
  <c r="K19" i="57"/>
  <c r="J19" i="57"/>
  <c r="I19" i="57"/>
  <c r="H19" i="57"/>
  <c r="F19" i="57"/>
  <c r="E19" i="57"/>
  <c r="E11" i="57"/>
  <c r="D3" i="57"/>
  <c r="D4" i="57" s="1"/>
  <c r="F3" i="56"/>
  <c r="D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C192" i="57"/>
  <c r="B192" i="57"/>
  <c r="D220" i="57" s="1"/>
  <c r="J220" i="57" s="1"/>
  <c r="C191" i="57"/>
  <c r="B191" i="57"/>
  <c r="D219" i="57" s="1"/>
  <c r="J219" i="57" s="1"/>
  <c r="G190" i="57"/>
  <c r="F190" i="57"/>
  <c r="C190" i="57"/>
  <c r="B190" i="57"/>
  <c r="D218" i="57" s="1"/>
  <c r="J218" i="57" s="1"/>
  <c r="G189" i="57"/>
  <c r="F189" i="57"/>
  <c r="E189" i="57"/>
  <c r="L189" i="57" s="1"/>
  <c r="C189" i="57"/>
  <c r="B189" i="57"/>
  <c r="D217" i="57" s="1"/>
  <c r="J217" i="5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G137" i="57" s="1"/>
  <c r="E134" i="57"/>
  <c r="W133" i="57"/>
  <c r="E133" i="57"/>
  <c r="E132" i="57"/>
  <c r="C121" i="57"/>
  <c r="C125" i="57" s="1"/>
  <c r="C129" i="57" s="1"/>
  <c r="C120" i="57"/>
  <c r="C124" i="57" s="1"/>
  <c r="C128" i="57" s="1"/>
  <c r="C119" i="57"/>
  <c r="C123" i="57" s="1"/>
  <c r="C127" i="57" s="1"/>
  <c r="C110" i="57"/>
  <c r="T104" i="57"/>
  <c r="O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E42" i="57"/>
  <c r="M42" i="57" s="1"/>
  <c r="E41" i="57"/>
  <c r="M41" i="57" s="1"/>
  <c r="W40" i="57"/>
  <c r="V40" i="57"/>
  <c r="U40" i="57"/>
  <c r="T40" i="57"/>
  <c r="Q40" i="57"/>
  <c r="P40" i="57"/>
  <c r="O40" i="57"/>
  <c r="N40" i="57"/>
  <c r="G40" i="57"/>
  <c r="F40" i="57"/>
  <c r="E38" i="57"/>
  <c r="M38" i="57" s="1"/>
  <c r="S38" i="57" s="1"/>
  <c r="T38" i="57" s="1"/>
  <c r="U38" i="57" s="1"/>
  <c r="V38" i="57" s="1"/>
  <c r="W38" i="57" s="1"/>
  <c r="E37" i="57"/>
  <c r="M37" i="57" s="1"/>
  <c r="E36" i="57"/>
  <c r="E35" i="57"/>
  <c r="M35" i="57" s="1"/>
  <c r="N35" i="57" s="1"/>
  <c r="W34" i="57"/>
  <c r="V34" i="57"/>
  <c r="U34" i="57"/>
  <c r="T34" i="57"/>
  <c r="Q34" i="57"/>
  <c r="P34" i="57"/>
  <c r="O34" i="57"/>
  <c r="N34" i="57"/>
  <c r="G34" i="57"/>
  <c r="F34" i="57"/>
  <c r="S34" i="57" s="1"/>
  <c r="E32" i="57"/>
  <c r="M32" i="57" s="1"/>
  <c r="E31" i="57"/>
  <c r="M31" i="57" s="1"/>
  <c r="N31" i="57" s="1"/>
  <c r="E30" i="57"/>
  <c r="M30" i="57" s="1"/>
  <c r="S30" i="57" s="1"/>
  <c r="T30" i="57" s="1"/>
  <c r="W29" i="57"/>
  <c r="V29" i="57"/>
  <c r="U29" i="57"/>
  <c r="T29" i="57"/>
  <c r="Q29" i="57"/>
  <c r="P29" i="57"/>
  <c r="O29" i="57"/>
  <c r="N29" i="57"/>
  <c r="G29" i="57"/>
  <c r="F29" i="57"/>
  <c r="S29" i="57" s="1"/>
  <c r="E27" i="57"/>
  <c r="M27" i="57" s="1"/>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9" i="57"/>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X109" i="56"/>
  <c r="AY108" i="56"/>
  <c r="AX108" i="56"/>
  <c r="K108" i="56"/>
  <c r="I108" i="56"/>
  <c r="H108" i="56"/>
  <c r="G108" i="56"/>
  <c r="E108" i="56"/>
  <c r="D108" i="56"/>
  <c r="AY109" i="56" s="1"/>
  <c r="AY107" i="56"/>
  <c r="AX107" i="56"/>
  <c r="K107" i="56"/>
  <c r="L106" i="56"/>
  <c r="M106" i="56" s="1"/>
  <c r="F104" i="56"/>
  <c r="B104" i="56"/>
  <c r="B88" i="56" s="1"/>
  <c r="J183" i="56" s="1"/>
  <c r="F103" i="56"/>
  <c r="F47" i="56" s="1"/>
  <c r="B103" i="56"/>
  <c r="B87" i="56" s="1"/>
  <c r="J182" i="56" s="1"/>
  <c r="F102" i="56"/>
  <c r="F59"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F86" i="56"/>
  <c r="S75" i="56"/>
  <c r="R75" i="56"/>
  <c r="Q75" i="56"/>
  <c r="AD75" i="56" s="1"/>
  <c r="P75" i="56"/>
  <c r="V75" i="56" s="1"/>
  <c r="AI75" i="56" s="1"/>
  <c r="O75" i="56"/>
  <c r="N75" i="56"/>
  <c r="AA75" i="56" s="1"/>
  <c r="L75" i="56"/>
  <c r="K75" i="56"/>
  <c r="J75" i="56"/>
  <c r="I75" i="56"/>
  <c r="H75" i="56"/>
  <c r="G75" i="56"/>
  <c r="F75" i="56"/>
  <c r="AA74" i="56"/>
  <c r="F72" i="56"/>
  <c r="G72" i="56" s="1"/>
  <c r="F71" i="56"/>
  <c r="F57" i="56" s="1"/>
  <c r="F70" i="56"/>
  <c r="F56" i="56" s="1"/>
  <c r="F69" i="56"/>
  <c r="G69" i="56" s="1"/>
  <c r="F68" i="56"/>
  <c r="G68" i="56" s="1"/>
  <c r="F67" i="56"/>
  <c r="G67" i="56" s="1"/>
  <c r="T67" i="56" s="1"/>
  <c r="U67" i="56" s="1"/>
  <c r="V67" i="56" s="1"/>
  <c r="W67" i="56" s="1"/>
  <c r="F66" i="56"/>
  <c r="F65" i="56"/>
  <c r="F64" i="56"/>
  <c r="F63" i="56"/>
  <c r="F14" i="56"/>
  <c r="F15" i="56" s="1"/>
  <c r="F16" i="56" s="1"/>
  <c r="G13" i="56"/>
  <c r="X13" i="56" s="1"/>
  <c r="T12" i="56"/>
  <c r="R12" i="56"/>
  <c r="X12" i="56" s="1"/>
  <c r="Q12" i="56"/>
  <c r="W12" i="56" s="1"/>
  <c r="P12" i="56"/>
  <c r="V12" i="56" s="1"/>
  <c r="O12" i="56"/>
  <c r="U12" i="56" s="1"/>
  <c r="N12" i="56"/>
  <c r="L12" i="56"/>
  <c r="K12" i="56"/>
  <c r="J12" i="56"/>
  <c r="I12" i="56"/>
  <c r="H12" i="56"/>
  <c r="G12" i="56"/>
  <c r="F12" i="56"/>
  <c r="X4" i="56"/>
  <c r="W4" i="56"/>
  <c r="V4" i="56"/>
  <c r="U4" i="56"/>
  <c r="T4" i="56"/>
  <c r="A1" i="56"/>
  <c r="E78" i="32"/>
  <c r="J9" i="55"/>
  <c r="G15" i="56" l="1"/>
  <c r="X15" i="56" s="1"/>
  <c r="AC75" i="56"/>
  <c r="N13" i="56"/>
  <c r="L107" i="56"/>
  <c r="P13" i="56"/>
  <c r="F17" i="56"/>
  <c r="G16" i="56"/>
  <c r="N15" i="56"/>
  <c r="T75" i="56"/>
  <c r="AG75" i="56" s="1"/>
  <c r="O15" i="56"/>
  <c r="U15" i="56"/>
  <c r="L109" i="56"/>
  <c r="L110" i="56" s="1"/>
  <c r="AE130" i="56"/>
  <c r="AE131" i="56" s="1"/>
  <c r="O13" i="56"/>
  <c r="S130" i="56"/>
  <c r="S131" i="56" s="1"/>
  <c r="Q13" i="56"/>
  <c r="T130" i="56"/>
  <c r="AA168" i="56"/>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AO211" i="57"/>
  <c r="G224" i="57"/>
  <c r="G245" i="57" s="1"/>
  <c r="H224" i="57"/>
  <c r="H245" i="57" s="1"/>
  <c r="I224" i="57"/>
  <c r="I245" i="57" s="1"/>
  <c r="G89" i="57"/>
  <c r="M134" i="57"/>
  <c r="N134" i="57" s="1"/>
  <c r="S24" i="57"/>
  <c r="C35" i="57"/>
  <c r="C41" i="57" s="1"/>
  <c r="K196" i="57"/>
  <c r="AN197" i="57"/>
  <c r="AO197" i="57"/>
  <c r="K210" i="57"/>
  <c r="L197" i="57"/>
  <c r="L196" i="57"/>
  <c r="K211" i="57"/>
  <c r="G20" i="57"/>
  <c r="M34" i="57"/>
  <c r="G79" i="57"/>
  <c r="BE245" i="57"/>
  <c r="C56" i="57"/>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67" i="56"/>
  <c r="N67" i="56"/>
  <c r="O67" i="56" s="1"/>
  <c r="P67" i="56" s="1"/>
  <c r="R67" i="56" s="1"/>
  <c r="N38" i="57"/>
  <c r="O38" i="57" s="1"/>
  <c r="P38" i="57" s="1"/>
  <c r="F58" i="56"/>
  <c r="K180" i="56" s="1"/>
  <c r="B26" i="57"/>
  <c r="C3" i="57"/>
  <c r="T69" i="56"/>
  <c r="U69" i="56" s="1"/>
  <c r="V69" i="56" s="1"/>
  <c r="W69" i="56" s="1"/>
  <c r="N69" i="56"/>
  <c r="O69" i="56" s="1"/>
  <c r="P69" i="56" s="1"/>
  <c r="H69" i="56"/>
  <c r="S37" i="57"/>
  <c r="T37" i="57" s="1"/>
  <c r="U37" i="57" s="1"/>
  <c r="V37" i="57" s="1"/>
  <c r="W37" i="57" s="1"/>
  <c r="N37" i="57"/>
  <c r="O37" i="57" s="1"/>
  <c r="P37" i="57" s="1"/>
  <c r="Q37" i="57" s="1"/>
  <c r="K37" i="57" s="1"/>
  <c r="E87" i="57"/>
  <c r="E90" i="57" s="1"/>
  <c r="M43" i="57"/>
  <c r="S43" i="57" s="1"/>
  <c r="T43" i="57" s="1"/>
  <c r="G70" i="56"/>
  <c r="T70" i="56" s="1"/>
  <c r="U70" i="56" s="1"/>
  <c r="V70" i="56" s="1"/>
  <c r="T68" i="56"/>
  <c r="U68" i="56" s="1"/>
  <c r="V68" i="56" s="1"/>
  <c r="W68" i="56" s="1"/>
  <c r="H68" i="56"/>
  <c r="F55" i="56"/>
  <c r="K177" i="56" s="1"/>
  <c r="K178" i="56"/>
  <c r="F83" i="56"/>
  <c r="G71" i="56"/>
  <c r="N71" i="56" s="1"/>
  <c r="O71" i="56" s="1"/>
  <c r="P71" i="56" s="1"/>
  <c r="H35" i="57"/>
  <c r="K99" i="57"/>
  <c r="J84" i="57"/>
  <c r="K95" i="57"/>
  <c r="N16" i="56"/>
  <c r="X16" i="56"/>
  <c r="V16" i="56"/>
  <c r="H16" i="56"/>
  <c r="F52" i="56"/>
  <c r="G66" i="56"/>
  <c r="X67" i="56"/>
  <c r="AB75" i="56"/>
  <c r="U75" i="56"/>
  <c r="AH75" i="56" s="1"/>
  <c r="D27" i="56"/>
  <c r="AE75" i="56"/>
  <c r="X75" i="56"/>
  <c r="AK75" i="56" s="1"/>
  <c r="Q15" i="56"/>
  <c r="Q16" i="56"/>
  <c r="M107" i="56"/>
  <c r="M108" i="56"/>
  <c r="N106" i="56"/>
  <c r="M109" i="56"/>
  <c r="R16" i="56"/>
  <c r="W15" i="56"/>
  <c r="T16" i="56"/>
  <c r="K179" i="56"/>
  <c r="G65" i="56"/>
  <c r="F51" i="56"/>
  <c r="F88" i="56"/>
  <c r="N88" i="56"/>
  <c r="T88" i="56" s="1"/>
  <c r="G104" i="56"/>
  <c r="D4" i="56"/>
  <c r="U16" i="56"/>
  <c r="G63" i="56"/>
  <c r="F43" i="56"/>
  <c r="F84" i="56"/>
  <c r="F46" i="56"/>
  <c r="G64" i="56"/>
  <c r="G14" i="56"/>
  <c r="W16" i="56"/>
  <c r="N70" i="56"/>
  <c r="O70" i="56" s="1"/>
  <c r="P70" i="56" s="1"/>
  <c r="V15" i="56"/>
  <c r="H15" i="56"/>
  <c r="T15" i="56"/>
  <c r="R15" i="56"/>
  <c r="P15" i="56"/>
  <c r="H72" i="56"/>
  <c r="T72" i="56"/>
  <c r="U72" i="56" s="1"/>
  <c r="V72" i="56" s="1"/>
  <c r="N72" i="56"/>
  <c r="O72" i="56" s="1"/>
  <c r="P72" i="56" s="1"/>
  <c r="F87" i="56"/>
  <c r="C3" i="56"/>
  <c r="R13" i="56"/>
  <c r="U13" i="56"/>
  <c r="H13" i="56"/>
  <c r="V13" i="56"/>
  <c r="N68" i="56"/>
  <c r="O68" i="56" s="1"/>
  <c r="P68" i="56" s="1"/>
  <c r="W75" i="56"/>
  <c r="AJ75" i="56" s="1"/>
  <c r="AX110" i="56"/>
  <c r="K109" i="56"/>
  <c r="K110" i="56" s="1"/>
  <c r="U30" i="57"/>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F25" i="57" s="1"/>
  <c r="P130" i="56"/>
  <c r="P131" i="56" s="1"/>
  <c r="AN130" i="56"/>
  <c r="AN131" i="56" s="1"/>
  <c r="V168" i="56"/>
  <c r="V169" i="56" s="1"/>
  <c r="AA169" i="56"/>
  <c r="Z168" i="56"/>
  <c r="Z169" i="56" s="1"/>
  <c r="AG168" i="56"/>
  <c r="AG169" i="56" s="1"/>
  <c r="S41" i="57"/>
  <c r="N41" i="57"/>
  <c r="G41" i="57" s="1"/>
  <c r="Y130" i="56"/>
  <c r="Y131" i="56" s="1"/>
  <c r="AE169" i="56"/>
  <c r="AQ169" i="56"/>
  <c r="AL168" i="56"/>
  <c r="AL169" i="56" s="1"/>
  <c r="S27" i="57"/>
  <c r="N27" i="57"/>
  <c r="H27" i="57" s="1"/>
  <c r="F27" i="57"/>
  <c r="Q21" i="57"/>
  <c r="G48" i="57"/>
  <c r="M48" i="57"/>
  <c r="N48" i="57" s="1"/>
  <c r="O48" i="57" s="1"/>
  <c r="I48" i="57" s="1"/>
  <c r="E82" i="57"/>
  <c r="E85" i="57" s="1"/>
  <c r="M36" i="57"/>
  <c r="F36" i="57" s="1"/>
  <c r="S48" i="57"/>
  <c r="T48" i="57" s="1"/>
  <c r="U48" i="57" s="1"/>
  <c r="G78" i="57"/>
  <c r="S78" i="57"/>
  <c r="Q103" i="57"/>
  <c r="Q104" i="57" s="1"/>
  <c r="P104" i="57"/>
  <c r="C36" i="57"/>
  <c r="C42" i="57" s="1"/>
  <c r="C55" i="57"/>
  <c r="C109" i="57"/>
  <c r="C86" i="57"/>
  <c r="C101" i="57" s="1"/>
  <c r="C122" i="57" s="1"/>
  <c r="N44" i="57"/>
  <c r="O44" i="57" s="1"/>
  <c r="S44" i="57"/>
  <c r="T44" i="57" s="1"/>
  <c r="U44" i="57" s="1"/>
  <c r="V44" i="57" s="1"/>
  <c r="W44" i="57" s="1"/>
  <c r="S42" i="57"/>
  <c r="N42" i="57"/>
  <c r="C75" i="57"/>
  <c r="C93" i="57" s="1"/>
  <c r="C114" i="57" s="1"/>
  <c r="O31" i="57"/>
  <c r="I31" i="57" s="1"/>
  <c r="G31" i="57"/>
  <c r="F31" i="57"/>
  <c r="S32" i="57"/>
  <c r="S35" i="57"/>
  <c r="H79" i="57"/>
  <c r="K79" i="57"/>
  <c r="I83" i="57"/>
  <c r="I89" i="57"/>
  <c r="N30" i="57"/>
  <c r="H31" i="57"/>
  <c r="O35" i="57"/>
  <c r="I35" i="57" s="1"/>
  <c r="F37" i="57"/>
  <c r="J48" i="57"/>
  <c r="S73" i="57"/>
  <c r="T73" i="57" s="1"/>
  <c r="U73" i="57" s="1"/>
  <c r="V73" i="57" s="1"/>
  <c r="W73" i="57" s="1"/>
  <c r="M73" i="57"/>
  <c r="N73" i="57" s="1"/>
  <c r="O73" i="57" s="1"/>
  <c r="P73" i="57" s="1"/>
  <c r="Q73" i="57" s="1"/>
  <c r="K73" i="57" s="1"/>
  <c r="G73" i="57"/>
  <c r="B27" i="57"/>
  <c r="F32" i="57"/>
  <c r="G94" i="57"/>
  <c r="G96" i="57" s="1"/>
  <c r="S94" i="57"/>
  <c r="S96" i="57" s="1"/>
  <c r="F96" i="57"/>
  <c r="K139" i="57"/>
  <c r="I139" i="57"/>
  <c r="H103" i="57"/>
  <c r="H99" i="57"/>
  <c r="K94" i="57"/>
  <c r="J89" i="57"/>
  <c r="J83" i="57"/>
  <c r="H78" i="57"/>
  <c r="J95" i="57"/>
  <c r="I84" i="57"/>
  <c r="H134" i="57"/>
  <c r="K102" i="57"/>
  <c r="H95" i="57"/>
  <c r="J102" i="57"/>
  <c r="K98" i="57"/>
  <c r="I102" i="57"/>
  <c r="J98" i="57"/>
  <c r="K88" i="57"/>
  <c r="J139" i="57"/>
  <c r="J103" i="57"/>
  <c r="J99" i="57"/>
  <c r="H98" i="57"/>
  <c r="I98" i="57"/>
  <c r="H89" i="57"/>
  <c r="H83" i="57"/>
  <c r="K78" i="57"/>
  <c r="F44" i="57"/>
  <c r="I95" i="57"/>
  <c r="K84" i="57"/>
  <c r="H102" i="57"/>
  <c r="I99" i="57"/>
  <c r="J88" i="57"/>
  <c r="H84" i="57"/>
  <c r="J79" i="57"/>
  <c r="K48" i="57"/>
  <c r="F41" i="57"/>
  <c r="I88" i="57"/>
  <c r="I79" i="57"/>
  <c r="I94" i="57"/>
  <c r="H94" i="57"/>
  <c r="K89" i="57"/>
  <c r="K83" i="57"/>
  <c r="S64" i="57"/>
  <c r="M64" i="57"/>
  <c r="M67" i="57"/>
  <c r="N67" i="57" s="1"/>
  <c r="O67" i="57" s="1"/>
  <c r="P67" i="57" s="1"/>
  <c r="G67" i="57"/>
  <c r="J94" i="57"/>
  <c r="S31" i="57"/>
  <c r="F38" i="57"/>
  <c r="G64" i="57"/>
  <c r="F70" i="57"/>
  <c r="E69" i="57"/>
  <c r="F69" i="57" s="1"/>
  <c r="M94" i="57"/>
  <c r="I103" i="57"/>
  <c r="F139" i="57"/>
  <c r="G27" i="57"/>
  <c r="F35" i="57"/>
  <c r="S40" i="57"/>
  <c r="M40" i="57"/>
  <c r="I78" i="57"/>
  <c r="G88" i="57"/>
  <c r="S88" i="57"/>
  <c r="O134" i="57"/>
  <c r="I134" i="57" s="1"/>
  <c r="J231" i="57"/>
  <c r="F30" i="57"/>
  <c r="G35" i="57"/>
  <c r="E50" i="57"/>
  <c r="J78" i="57"/>
  <c r="H88" i="57"/>
  <c r="S99" i="57"/>
  <c r="S100" i="57" s="1"/>
  <c r="M99" i="57"/>
  <c r="M100" i="57" s="1"/>
  <c r="F100" i="57"/>
  <c r="G99" i="57"/>
  <c r="F42" i="57"/>
  <c r="S67" i="57"/>
  <c r="T67" i="57" s="1"/>
  <c r="U67" i="57" s="1"/>
  <c r="V67" i="57" s="1"/>
  <c r="W67" i="57" s="1"/>
  <c r="S102" i="57"/>
  <c r="M102" i="57"/>
  <c r="F104" i="57"/>
  <c r="G102" i="57"/>
  <c r="G104" i="57" s="1"/>
  <c r="M26" i="57"/>
  <c r="S138" i="57"/>
  <c r="M138" i="57"/>
  <c r="G138" i="57"/>
  <c r="S103" i="57"/>
  <c r="M103" i="57"/>
  <c r="E144" i="57"/>
  <c r="F144" i="57" s="1"/>
  <c r="F165" i="57"/>
  <c r="G143" i="57"/>
  <c r="G165" i="57" s="1"/>
  <c r="S143" i="57"/>
  <c r="T143" i="57" s="1"/>
  <c r="U143" i="57" s="1"/>
  <c r="V143" i="57" s="1"/>
  <c r="W143" i="57" s="1"/>
  <c r="F142" i="57"/>
  <c r="M143" i="57"/>
  <c r="N143" i="57" s="1"/>
  <c r="O143" i="57" s="1"/>
  <c r="P143" i="57" s="1"/>
  <c r="Q143" i="57" s="1"/>
  <c r="K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F80" i="56" l="1"/>
  <c r="M133" i="57"/>
  <c r="N133" i="57" s="1"/>
  <c r="S133" i="57"/>
  <c r="H38" i="57"/>
  <c r="P16" i="56"/>
  <c r="O16" i="56"/>
  <c r="F18" i="56"/>
  <c r="G17" i="56"/>
  <c r="G38" i="57"/>
  <c r="N209" i="57"/>
  <c r="M210" i="57"/>
  <c r="M96" i="57"/>
  <c r="K103" i="57"/>
  <c r="L225" i="57"/>
  <c r="N198" i="57"/>
  <c r="L199" i="57"/>
  <c r="L203" i="57" s="1"/>
  <c r="N196" i="57"/>
  <c r="N197" i="57"/>
  <c r="BE246" i="57"/>
  <c r="N246" i="57"/>
  <c r="N247" i="57" s="1"/>
  <c r="BF246" i="57"/>
  <c r="BF247" i="57" s="1"/>
  <c r="O197" i="57"/>
  <c r="O196" i="57"/>
  <c r="L212" i="57"/>
  <c r="L213" i="57" s="1"/>
  <c r="G100" i="57"/>
  <c r="G132" i="57"/>
  <c r="S132" i="57"/>
  <c r="F81" i="56"/>
  <c r="I37" i="57"/>
  <c r="J37" i="57"/>
  <c r="H41" i="57"/>
  <c r="F43" i="57"/>
  <c r="F87" i="57" s="1"/>
  <c r="F90" i="57" s="1"/>
  <c r="F85" i="56"/>
  <c r="G44" i="57"/>
  <c r="N43" i="57"/>
  <c r="H43" i="57" s="1"/>
  <c r="H37" i="57"/>
  <c r="G37" i="57"/>
  <c r="T71" i="56"/>
  <c r="U71" i="56" s="1"/>
  <c r="V71" i="56" s="1"/>
  <c r="X71" i="56" s="1"/>
  <c r="X68" i="56"/>
  <c r="H71" i="56"/>
  <c r="Q67" i="56"/>
  <c r="I73" i="57"/>
  <c r="M87" i="57"/>
  <c r="X69" i="56"/>
  <c r="F82" i="56"/>
  <c r="H104" i="57"/>
  <c r="J100" i="57"/>
  <c r="K96" i="57"/>
  <c r="H70" i="56"/>
  <c r="J73" i="57"/>
  <c r="F82" i="57"/>
  <c r="F85" i="57" s="1"/>
  <c r="H44" i="57"/>
  <c r="S87" i="57"/>
  <c r="H73" i="57"/>
  <c r="H143" i="57"/>
  <c r="Q69" i="56"/>
  <c r="K69" i="56" s="1"/>
  <c r="R69" i="56"/>
  <c r="L69" i="56" s="1"/>
  <c r="K100" i="57"/>
  <c r="H100" i="57"/>
  <c r="L226" i="57"/>
  <c r="T35" i="57"/>
  <c r="O42" i="57"/>
  <c r="G42" i="57"/>
  <c r="S25" i="57"/>
  <c r="N25" i="57"/>
  <c r="X72" i="56"/>
  <c r="W72" i="56"/>
  <c r="H63" i="56"/>
  <c r="N63" i="56"/>
  <c r="O63" i="56" s="1"/>
  <c r="P63" i="56" s="1"/>
  <c r="J63" i="56" s="1"/>
  <c r="T63" i="56"/>
  <c r="U63" i="56" s="1"/>
  <c r="V63" i="56" s="1"/>
  <c r="T65" i="56"/>
  <c r="U65" i="56" s="1"/>
  <c r="V65" i="56" s="1"/>
  <c r="N65" i="56"/>
  <c r="O65" i="56" s="1"/>
  <c r="P65" i="56" s="1"/>
  <c r="J65" i="56" s="1"/>
  <c r="H65" i="56"/>
  <c r="N138" i="57"/>
  <c r="M139" i="57"/>
  <c r="M137" i="57" s="1"/>
  <c r="G139" i="57"/>
  <c r="S139" i="57"/>
  <c r="S137" i="57" s="1"/>
  <c r="J96" i="57"/>
  <c r="I100" i="57"/>
  <c r="J104" i="57"/>
  <c r="M82" i="57"/>
  <c r="M85" i="57" s="1"/>
  <c r="S36" i="57"/>
  <c r="T36" i="57" s="1"/>
  <c r="U36" i="57" s="1"/>
  <c r="V36" i="57" s="1"/>
  <c r="W36" i="57" s="1"/>
  <c r="N36" i="57"/>
  <c r="O27" i="57"/>
  <c r="T42" i="57"/>
  <c r="T27" i="57"/>
  <c r="H66" i="56"/>
  <c r="T66" i="56"/>
  <c r="U66" i="56" s="1"/>
  <c r="V66" i="56" s="1"/>
  <c r="N66" i="56"/>
  <c r="O66" i="56" s="1"/>
  <c r="P66" i="56" s="1"/>
  <c r="U43" i="57"/>
  <c r="V30" i="57"/>
  <c r="K174" i="56"/>
  <c r="F79" i="56"/>
  <c r="T138" i="57"/>
  <c r="F77" i="57"/>
  <c r="F80" i="57" s="1"/>
  <c r="S69" i="57"/>
  <c r="G69" i="57"/>
  <c r="M69" i="57"/>
  <c r="Q67" i="57"/>
  <c r="K67" i="57" s="1"/>
  <c r="J67" i="57"/>
  <c r="O106" i="56"/>
  <c r="N108" i="56"/>
  <c r="N107" i="56"/>
  <c r="N109" i="56"/>
  <c r="P134" i="57"/>
  <c r="M70" i="57"/>
  <c r="N70" i="57" s="1"/>
  <c r="S70" i="57"/>
  <c r="T70" i="57" s="1"/>
  <c r="G70" i="57"/>
  <c r="N64" i="57"/>
  <c r="N77" i="57" s="1"/>
  <c r="N80" i="57" s="1"/>
  <c r="I96" i="57"/>
  <c r="I70" i="56"/>
  <c r="L67" i="56"/>
  <c r="J72" i="56"/>
  <c r="K67" i="56"/>
  <c r="I67" i="56"/>
  <c r="I69" i="56"/>
  <c r="J13" i="56"/>
  <c r="J71" i="56"/>
  <c r="I71" i="56"/>
  <c r="K16" i="56"/>
  <c r="J16" i="56"/>
  <c r="I68" i="56"/>
  <c r="I72" i="56"/>
  <c r="I15" i="56"/>
  <c r="L13" i="56"/>
  <c r="J70" i="56"/>
  <c r="K13" i="56"/>
  <c r="L16" i="56"/>
  <c r="J67" i="56"/>
  <c r="I13" i="56"/>
  <c r="J68" i="56"/>
  <c r="L15" i="56"/>
  <c r="J69" i="56"/>
  <c r="I16" i="56"/>
  <c r="K15" i="56"/>
  <c r="J15" i="56"/>
  <c r="O30" i="57"/>
  <c r="G30" i="57"/>
  <c r="G77" i="57" s="1"/>
  <c r="G80" i="57" s="1"/>
  <c r="T32" i="57"/>
  <c r="Q38" i="57"/>
  <c r="K38" i="57" s="1"/>
  <c r="J38" i="57"/>
  <c r="I67" i="57"/>
  <c r="K104" i="57"/>
  <c r="P14" i="56"/>
  <c r="J14" i="56" s="1"/>
  <c r="N14" i="56"/>
  <c r="X14" i="56"/>
  <c r="H14" i="56"/>
  <c r="T14" i="56"/>
  <c r="Q14" i="56"/>
  <c r="K14" i="56" s="1"/>
  <c r="V14" i="56"/>
  <c r="W14" i="56"/>
  <c r="R14" i="56"/>
  <c r="L14" i="56" s="1"/>
  <c r="U14" i="56"/>
  <c r="O14" i="56"/>
  <c r="I14" i="56" s="1"/>
  <c r="Q71" i="56"/>
  <c r="K71" i="56" s="1"/>
  <c r="R71" i="56"/>
  <c r="L71" i="56" s="1"/>
  <c r="H67" i="57"/>
  <c r="T31" i="57"/>
  <c r="T64" i="57"/>
  <c r="I143" i="57"/>
  <c r="P44" i="57"/>
  <c r="I44" i="57"/>
  <c r="O41" i="57"/>
  <c r="Q70" i="56"/>
  <c r="K70" i="56" s="1"/>
  <c r="R70" i="56"/>
  <c r="L70" i="56" s="1"/>
  <c r="H104" i="56"/>
  <c r="H88" i="56" s="1"/>
  <c r="G88" i="56"/>
  <c r="M110" i="56"/>
  <c r="W70" i="56"/>
  <c r="X70" i="56"/>
  <c r="H64" i="56"/>
  <c r="T64" i="56"/>
  <c r="U64" i="56" s="1"/>
  <c r="V64" i="56" s="1"/>
  <c r="N64" i="56"/>
  <c r="O64" i="56" s="1"/>
  <c r="P64" i="56" s="1"/>
  <c r="S26" i="57"/>
  <c r="N26" i="57"/>
  <c r="F26" i="57"/>
  <c r="E51" i="57"/>
  <c r="E110" i="57"/>
  <c r="Q68" i="56"/>
  <c r="K68" i="56" s="1"/>
  <c r="R68" i="56"/>
  <c r="L68" i="56" s="1"/>
  <c r="K172" i="56"/>
  <c r="F48" i="56"/>
  <c r="F39" i="56" s="1"/>
  <c r="N39" i="56" s="1"/>
  <c r="F77" i="56"/>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U144" i="57" s="1"/>
  <c r="V144" i="57" s="1"/>
  <c r="W144" i="57" s="1"/>
  <c r="G144" i="57"/>
  <c r="H42" i="57"/>
  <c r="T41" i="57"/>
  <c r="S77" i="57"/>
  <c r="S80" i="57" s="1"/>
  <c r="H30" i="57"/>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2" i="57"/>
  <c r="N211" i="57"/>
  <c r="O209" i="57"/>
  <c r="N210" i="57"/>
  <c r="O198" i="57"/>
  <c r="BE247" i="57"/>
  <c r="G142" i="57"/>
  <c r="G164" i="57" s="1"/>
  <c r="M142" i="57"/>
  <c r="N142" i="57" s="1"/>
  <c r="S142" i="57"/>
  <c r="T142" i="57" s="1"/>
  <c r="U142" i="57" s="1"/>
  <c r="V142" i="57" s="1"/>
  <c r="W142" i="57" s="1"/>
  <c r="F164" i="57"/>
  <c r="H96" i="57"/>
  <c r="I104" i="57"/>
  <c r="M212" i="57"/>
  <c r="M213" i="57" s="1"/>
  <c r="U134" i="57"/>
  <c r="T132" i="57"/>
  <c r="M104" i="57"/>
  <c r="J143" i="57"/>
  <c r="P31" i="57"/>
  <c r="S104" i="57"/>
  <c r="I38" i="57"/>
  <c r="P35" i="57"/>
  <c r="C108" i="57"/>
  <c r="C81" i="57"/>
  <c r="C97" i="57" s="1"/>
  <c r="C118" i="57" s="1"/>
  <c r="R72" i="56"/>
  <c r="L72" i="56" s="1"/>
  <c r="Q72" i="56"/>
  <c r="K72" i="56" s="1"/>
  <c r="K171" i="56"/>
  <c r="F76" i="56"/>
  <c r="K173" i="56"/>
  <c r="F78" i="56"/>
  <c r="F60" i="56"/>
  <c r="F28" i="56" s="1"/>
  <c r="G28" i="56" s="1"/>
  <c r="M132" i="57" l="1"/>
  <c r="I65" i="56"/>
  <c r="O17" i="56"/>
  <c r="I17" i="56" s="1"/>
  <c r="H17" i="56"/>
  <c r="Q17" i="56"/>
  <c r="K17" i="56" s="1"/>
  <c r="R17" i="56"/>
  <c r="L17" i="56" s="1"/>
  <c r="X17" i="56"/>
  <c r="P17" i="56"/>
  <c r="J17" i="56" s="1"/>
  <c r="N17" i="56"/>
  <c r="W17" i="56"/>
  <c r="T17" i="56"/>
  <c r="V17" i="56"/>
  <c r="U17" i="56"/>
  <c r="G18" i="56"/>
  <c r="F19" i="56"/>
  <c r="O43" i="57"/>
  <c r="P43" i="57" s="1"/>
  <c r="N199" i="57"/>
  <c r="G43" i="57"/>
  <c r="P197" i="57"/>
  <c r="P198" i="57"/>
  <c r="P196" i="57"/>
  <c r="W71" i="56"/>
  <c r="T87" i="57"/>
  <c r="T90" i="57" s="1"/>
  <c r="I64" i="56"/>
  <c r="S82" i="57"/>
  <c r="S85" i="57" s="1"/>
  <c r="T39" i="56"/>
  <c r="O39" i="56"/>
  <c r="G39" i="56"/>
  <c r="M217" i="57"/>
  <c r="M218" i="57"/>
  <c r="N226" i="57"/>
  <c r="O26" i="57"/>
  <c r="H26" i="57"/>
  <c r="G26" i="57"/>
  <c r="I66" i="56"/>
  <c r="T68" i="57"/>
  <c r="T69" i="57"/>
  <c r="U70" i="57"/>
  <c r="U138" i="57"/>
  <c r="V43" i="57"/>
  <c r="F30" i="56"/>
  <c r="G30" i="56" s="1"/>
  <c r="F31" i="56"/>
  <c r="G31" i="56" s="1"/>
  <c r="F32" i="56"/>
  <c r="G32" i="56" s="1"/>
  <c r="F35" i="56"/>
  <c r="G35" i="56" s="1"/>
  <c r="F33" i="56"/>
  <c r="G33" i="56" s="1"/>
  <c r="F36" i="56"/>
  <c r="F34" i="56"/>
  <c r="G34" i="56" s="1"/>
  <c r="N110" i="56"/>
  <c r="R66" i="56"/>
  <c r="L66" i="56" s="1"/>
  <c r="Q66" i="56"/>
  <c r="K66" i="56" s="1"/>
  <c r="P209" i="57"/>
  <c r="O212" i="57"/>
  <c r="O211" i="57"/>
  <c r="O210" i="57"/>
  <c r="O142" i="57"/>
  <c r="H142" i="57"/>
  <c r="N254" i="57"/>
  <c r="P244" i="57"/>
  <c r="O227" i="57"/>
  <c r="O223" i="57"/>
  <c r="P245" i="57"/>
  <c r="O224" i="57"/>
  <c r="O225" i="57"/>
  <c r="P246" i="57"/>
  <c r="K217" i="57"/>
  <c r="L217" i="57" s="1"/>
  <c r="P41" i="57"/>
  <c r="I41" i="57"/>
  <c r="O64" i="57"/>
  <c r="H64" i="57"/>
  <c r="N68" i="57"/>
  <c r="H68" i="57" s="1"/>
  <c r="O70" i="57"/>
  <c r="N69" i="57"/>
  <c r="H69" i="57" s="1"/>
  <c r="H70" i="57"/>
  <c r="F29" i="56"/>
  <c r="G29" i="56" s="1"/>
  <c r="W30" i="57"/>
  <c r="N28" i="56"/>
  <c r="H28" i="56"/>
  <c r="T28" i="56"/>
  <c r="O199" i="57"/>
  <c r="R64" i="56"/>
  <c r="L64" i="56" s="1"/>
  <c r="Q64" i="56"/>
  <c r="K64" i="56" s="1"/>
  <c r="I63" i="56"/>
  <c r="O109" i="56"/>
  <c r="O108" i="56"/>
  <c r="P106" i="56"/>
  <c r="O107" i="56"/>
  <c r="U27" i="57"/>
  <c r="P27" i="57"/>
  <c r="I27" i="57"/>
  <c r="R65" i="56"/>
  <c r="L65" i="56" s="1"/>
  <c r="Q65" i="56"/>
  <c r="K65" i="56" s="1"/>
  <c r="P42" i="57"/>
  <c r="I42" i="57"/>
  <c r="F89" i="56"/>
  <c r="O247" i="57"/>
  <c r="M203" i="57"/>
  <c r="X64" i="56"/>
  <c r="W64" i="56"/>
  <c r="U31" i="57"/>
  <c r="J64" i="56"/>
  <c r="T139" i="57"/>
  <c r="T137" i="57" s="1"/>
  <c r="X65" i="56"/>
  <c r="W65" i="56"/>
  <c r="N82" i="57"/>
  <c r="N85" i="57" s="1"/>
  <c r="T26" i="57"/>
  <c r="N213" i="57"/>
  <c r="U32" i="57"/>
  <c r="N132" i="57"/>
  <c r="O133" i="57"/>
  <c r="H133" i="57"/>
  <c r="S90" i="57"/>
  <c r="M90" i="57"/>
  <c r="X63" i="56"/>
  <c r="W63" i="56"/>
  <c r="K231" i="57"/>
  <c r="L231" i="57" s="1"/>
  <c r="O144" i="57"/>
  <c r="H144" i="57"/>
  <c r="Q134" i="57"/>
  <c r="J134" i="57"/>
  <c r="U64" i="57"/>
  <c r="R63" i="56"/>
  <c r="L63" i="56" s="1"/>
  <c r="Q63" i="56"/>
  <c r="K63" i="56" s="1"/>
  <c r="N204" i="57"/>
  <c r="N203" i="57"/>
  <c r="P30" i="57"/>
  <c r="I30" i="57"/>
  <c r="T82" i="57"/>
  <c r="T85" i="57" s="1"/>
  <c r="U42" i="57"/>
  <c r="O36" i="57"/>
  <c r="G36" i="57"/>
  <c r="G82" i="57" s="1"/>
  <c r="G85" i="57" s="1"/>
  <c r="H36" i="57"/>
  <c r="N139" i="57"/>
  <c r="N137" i="57" s="1"/>
  <c r="Q35" i="57"/>
  <c r="J35" i="57"/>
  <c r="Q44" i="57"/>
  <c r="K44" i="57" s="1"/>
  <c r="J44" i="57"/>
  <c r="X66" i="56"/>
  <c r="W66" i="56"/>
  <c r="Q31" i="57"/>
  <c r="J31" i="57"/>
  <c r="F40" i="56"/>
  <c r="J66" i="56"/>
  <c r="O25" i="57"/>
  <c r="G25" i="57"/>
  <c r="H25" i="57"/>
  <c r="U35" i="57"/>
  <c r="U132" i="57"/>
  <c r="V134" i="57"/>
  <c r="T77" i="57"/>
  <c r="T80" i="57" s="1"/>
  <c r="U41" i="57"/>
  <c r="O138" i="57"/>
  <c r="H138" i="57"/>
  <c r="I43" i="57" l="1"/>
  <c r="Q18" i="56"/>
  <c r="K18" i="56" s="1"/>
  <c r="P18" i="56"/>
  <c r="J18" i="56" s="1"/>
  <c r="X18" i="56"/>
  <c r="W18" i="56"/>
  <c r="V18" i="56"/>
  <c r="O18" i="56"/>
  <c r="I18" i="56" s="1"/>
  <c r="U18" i="56"/>
  <c r="H18" i="56"/>
  <c r="T18" i="56"/>
  <c r="R18" i="56"/>
  <c r="L18" i="56" s="1"/>
  <c r="N18" i="56"/>
  <c r="F20" i="56"/>
  <c r="G19" i="56"/>
  <c r="P199" i="57"/>
  <c r="Q196" i="57"/>
  <c r="Q197" i="57"/>
  <c r="O82" i="57"/>
  <c r="O85" i="57" s="1"/>
  <c r="G36" i="56"/>
  <c r="T36" i="56" s="1"/>
  <c r="H82" i="57"/>
  <c r="H85" i="57" s="1"/>
  <c r="P25" i="57"/>
  <c r="I25" i="57"/>
  <c r="O203" i="57"/>
  <c r="O204" i="57"/>
  <c r="O28" i="56"/>
  <c r="W134" i="57"/>
  <c r="V132" i="57"/>
  <c r="Q43" i="57"/>
  <c r="J43" i="57"/>
  <c r="N218" i="57"/>
  <c r="N217" i="57"/>
  <c r="Q42" i="57"/>
  <c r="J42" i="57"/>
  <c r="O254" i="57"/>
  <c r="Q245" i="57"/>
  <c r="Q246" i="57"/>
  <c r="P225" i="57"/>
  <c r="Q244" i="57"/>
  <c r="P227" i="57"/>
  <c r="P223" i="57"/>
  <c r="P224" i="57"/>
  <c r="N118" i="56"/>
  <c r="M139" i="56" s="1"/>
  <c r="N113" i="56"/>
  <c r="M134" i="56" s="1"/>
  <c r="N111" i="56"/>
  <c r="M132" i="56" s="1"/>
  <c r="N120" i="56"/>
  <c r="M141" i="56" s="1"/>
  <c r="N123" i="56"/>
  <c r="M144" i="56" s="1"/>
  <c r="N183" i="56" s="1"/>
  <c r="N119" i="56"/>
  <c r="M140" i="56" s="1"/>
  <c r="N116" i="56"/>
  <c r="M137" i="56" s="1"/>
  <c r="N117" i="56"/>
  <c r="M138" i="56" s="1"/>
  <c r="N114" i="56"/>
  <c r="M135" i="56" s="1"/>
  <c r="N115" i="56"/>
  <c r="M136" i="56" s="1"/>
  <c r="N112" i="56"/>
  <c r="M133" i="56" s="1"/>
  <c r="P26" i="57"/>
  <c r="I26" i="57"/>
  <c r="V32" i="57"/>
  <c r="K134" i="57"/>
  <c r="P138" i="57"/>
  <c r="O137" i="57"/>
  <c r="I138" i="57"/>
  <c r="V35" i="57"/>
  <c r="K35" i="57"/>
  <c r="P144" i="57"/>
  <c r="I144" i="57"/>
  <c r="V27" i="57"/>
  <c r="P247" i="57"/>
  <c r="H34" i="56"/>
  <c r="T34" i="56"/>
  <c r="N34" i="56"/>
  <c r="M232" i="57"/>
  <c r="M231" i="57"/>
  <c r="O69" i="57"/>
  <c r="I69" i="57" s="1"/>
  <c r="O68" i="57"/>
  <c r="I68" i="57" s="1"/>
  <c r="P70" i="57"/>
  <c r="I70" i="57"/>
  <c r="U77" i="57"/>
  <c r="U80" i="57" s="1"/>
  <c r="V41" i="57"/>
  <c r="U82" i="57"/>
  <c r="U85" i="57" s="1"/>
  <c r="V42" i="57"/>
  <c r="H132" i="57"/>
  <c r="V31" i="57"/>
  <c r="O213" i="57"/>
  <c r="U68" i="57"/>
  <c r="U69" i="57"/>
  <c r="V70" i="57"/>
  <c r="H77" i="57"/>
  <c r="H80" i="57" s="1"/>
  <c r="Q30" i="57"/>
  <c r="J30" i="57"/>
  <c r="O226" i="57"/>
  <c r="N33" i="56"/>
  <c r="T33" i="56"/>
  <c r="H33" i="56"/>
  <c r="O110" i="56"/>
  <c r="P64" i="57"/>
  <c r="I64" i="57"/>
  <c r="I77" i="57" s="1"/>
  <c r="I80" i="57" s="1"/>
  <c r="P142" i="57"/>
  <c r="I142" i="57"/>
  <c r="N35" i="56"/>
  <c r="H35" i="56"/>
  <c r="T35" i="56"/>
  <c r="G40" i="56"/>
  <c r="Q106" i="56"/>
  <c r="P109" i="56"/>
  <c r="P107" i="56"/>
  <c r="P108" i="56"/>
  <c r="Q41" i="57"/>
  <c r="J41" i="57"/>
  <c r="H32" i="56"/>
  <c r="T32" i="56"/>
  <c r="N32" i="56"/>
  <c r="U87" i="57"/>
  <c r="U90" i="57" s="1"/>
  <c r="P39" i="56"/>
  <c r="O40" i="56"/>
  <c r="H39" i="56"/>
  <c r="I39" i="56"/>
  <c r="V138" i="57"/>
  <c r="U137" i="57"/>
  <c r="P133" i="57"/>
  <c r="O132" i="57"/>
  <c r="I133" i="57"/>
  <c r="H139" i="57"/>
  <c r="H137" i="57" s="1"/>
  <c r="Q27" i="57"/>
  <c r="J27" i="57"/>
  <c r="O77" i="57"/>
  <c r="O80" i="57" s="1"/>
  <c r="T31" i="56"/>
  <c r="N31" i="56"/>
  <c r="H31" i="56"/>
  <c r="W43" i="57"/>
  <c r="U39" i="56"/>
  <c r="V64" i="57"/>
  <c r="P36" i="57"/>
  <c r="I36" i="57"/>
  <c r="K31" i="57"/>
  <c r="U26" i="57"/>
  <c r="U28" i="56"/>
  <c r="T29" i="56"/>
  <c r="N29" i="56"/>
  <c r="H29" i="56"/>
  <c r="P210" i="57"/>
  <c r="P212" i="57"/>
  <c r="Q209" i="57"/>
  <c r="P211" i="57"/>
  <c r="Q198" i="57"/>
  <c r="Q199" i="57" s="1"/>
  <c r="N30" i="56"/>
  <c r="H30" i="56"/>
  <c r="T30" i="56"/>
  <c r="G20" i="56" l="1"/>
  <c r="F21" i="56"/>
  <c r="T19" i="56"/>
  <c r="R19" i="56"/>
  <c r="L19" i="56" s="1"/>
  <c r="P19" i="56"/>
  <c r="J19" i="56" s="1"/>
  <c r="X19" i="56"/>
  <c r="H19" i="56"/>
  <c r="U19" i="56"/>
  <c r="W19" i="56"/>
  <c r="V19" i="56"/>
  <c r="Q19" i="56"/>
  <c r="K19" i="56" s="1"/>
  <c r="O19" i="56"/>
  <c r="I19" i="56" s="1"/>
  <c r="N19" i="56"/>
  <c r="R196" i="57"/>
  <c r="R197" i="57"/>
  <c r="I82" i="57"/>
  <c r="I85" i="57" s="1"/>
  <c r="H36" i="56"/>
  <c r="N36" i="56"/>
  <c r="P77" i="57"/>
  <c r="P80" i="57" s="1"/>
  <c r="P82" i="57"/>
  <c r="P85" i="57" s="1"/>
  <c r="V87" i="57"/>
  <c r="V90" i="57" s="1"/>
  <c r="V39" i="56"/>
  <c r="U40" i="56"/>
  <c r="P40" i="56"/>
  <c r="R39" i="56"/>
  <c r="Q39" i="56"/>
  <c r="J39" i="56"/>
  <c r="Q109" i="56"/>
  <c r="Q107" i="56"/>
  <c r="Q108" i="56"/>
  <c r="R106" i="56"/>
  <c r="O35" i="56"/>
  <c r="N232" i="57"/>
  <c r="N231" i="57"/>
  <c r="Q26" i="57"/>
  <c r="J26" i="57"/>
  <c r="Q142" i="57"/>
  <c r="K142" i="57" s="1"/>
  <c r="J142" i="57"/>
  <c r="W27" i="57"/>
  <c r="W35" i="57"/>
  <c r="W132" i="57"/>
  <c r="K30" i="57"/>
  <c r="U33" i="56"/>
  <c r="W31" i="57"/>
  <c r="V77" i="57"/>
  <c r="V80" i="57" s="1"/>
  <c r="W41" i="57"/>
  <c r="V26" i="57"/>
  <c r="K41" i="57"/>
  <c r="O32" i="56"/>
  <c r="T40" i="56"/>
  <c r="N40" i="56"/>
  <c r="Q70" i="57"/>
  <c r="P68" i="57"/>
  <c r="J68" i="57" s="1"/>
  <c r="P69" i="57"/>
  <c r="J69" i="57" s="1"/>
  <c r="J70" i="57"/>
  <c r="O218" i="57"/>
  <c r="O217" i="57"/>
  <c r="Q210" i="57"/>
  <c r="Q211" i="57"/>
  <c r="R209" i="57"/>
  <c r="Q212" i="57"/>
  <c r="R198" i="57"/>
  <c r="R199" i="57" s="1"/>
  <c r="I132" i="57"/>
  <c r="U32" i="56"/>
  <c r="O33" i="56"/>
  <c r="W32" i="57"/>
  <c r="V28" i="56"/>
  <c r="W42" i="57"/>
  <c r="V82" i="57"/>
  <c r="V85" i="57" s="1"/>
  <c r="P213" i="57"/>
  <c r="U30" i="56"/>
  <c r="O31" i="56"/>
  <c r="W70" i="57"/>
  <c r="V69" i="57"/>
  <c r="V68" i="57"/>
  <c r="I137" i="57"/>
  <c r="K42" i="57"/>
  <c r="P28" i="56"/>
  <c r="I28" i="56"/>
  <c r="Q25" i="57"/>
  <c r="J25" i="57"/>
  <c r="Q144" i="57"/>
  <c r="K144" i="57" s="1"/>
  <c r="J144" i="57"/>
  <c r="P226" i="57"/>
  <c r="K43" i="57"/>
  <c r="W138" i="57"/>
  <c r="V137" i="57"/>
  <c r="K27" i="57"/>
  <c r="I40" i="56"/>
  <c r="O30" i="56"/>
  <c r="O29" i="56"/>
  <c r="H40" i="56"/>
  <c r="U35" i="56"/>
  <c r="O34" i="56"/>
  <c r="R246" i="57"/>
  <c r="R244" i="57"/>
  <c r="Q224" i="57"/>
  <c r="R245" i="57"/>
  <c r="P254" i="57"/>
  <c r="Q227" i="57"/>
  <c r="Q225" i="57"/>
  <c r="Q223" i="57"/>
  <c r="W64" i="57"/>
  <c r="Q36" i="57"/>
  <c r="K36" i="57" s="1"/>
  <c r="J36" i="57"/>
  <c r="U31" i="56"/>
  <c r="Q133" i="57"/>
  <c r="P132" i="57"/>
  <c r="J133" i="57"/>
  <c r="O117" i="56"/>
  <c r="N138" i="56" s="1"/>
  <c r="O112" i="56"/>
  <c r="N133" i="56" s="1"/>
  <c r="O120" i="56"/>
  <c r="N141" i="56" s="1"/>
  <c r="O119" i="56"/>
  <c r="N140" i="56" s="1"/>
  <c r="O111" i="56"/>
  <c r="N132" i="56" s="1"/>
  <c r="O123" i="56"/>
  <c r="N144" i="56" s="1"/>
  <c r="O183" i="56" s="1"/>
  <c r="O116" i="56"/>
  <c r="N137" i="56" s="1"/>
  <c r="O118" i="56"/>
  <c r="N139" i="56" s="1"/>
  <c r="O113" i="56"/>
  <c r="N134" i="56" s="1"/>
  <c r="O114" i="56"/>
  <c r="N135" i="56" s="1"/>
  <c r="O115" i="56"/>
  <c r="N136" i="56" s="1"/>
  <c r="U29" i="56"/>
  <c r="P204" i="57"/>
  <c r="P203" i="57"/>
  <c r="P110" i="56"/>
  <c r="Q64" i="57"/>
  <c r="J64" i="57"/>
  <c r="U34" i="56"/>
  <c r="Q138" i="57"/>
  <c r="P137" i="57"/>
  <c r="J138" i="57"/>
  <c r="Q247" i="57"/>
  <c r="F22" i="56" l="1"/>
  <c r="G21" i="56"/>
  <c r="H20" i="56"/>
  <c r="P20" i="56"/>
  <c r="J20" i="56" s="1"/>
  <c r="R20" i="56"/>
  <c r="L20" i="56" s="1"/>
  <c r="W20" i="56"/>
  <c r="O20" i="56"/>
  <c r="I20" i="56" s="1"/>
  <c r="U20" i="56"/>
  <c r="X20" i="56"/>
  <c r="T20" i="56"/>
  <c r="V20" i="56"/>
  <c r="Q20" i="56"/>
  <c r="K20" i="56" s="1"/>
  <c r="N20" i="56"/>
  <c r="Q110" i="56"/>
  <c r="S197" i="57"/>
  <c r="S196" i="57"/>
  <c r="O36" i="56"/>
  <c r="J82" i="57"/>
  <c r="J85" i="57" s="1"/>
  <c r="U36" i="56"/>
  <c r="K25" i="57"/>
  <c r="J137" i="57"/>
  <c r="P30" i="56"/>
  <c r="I30" i="56"/>
  <c r="Q82" i="57"/>
  <c r="Q85" i="57" s="1"/>
  <c r="Q213" i="57"/>
  <c r="J40" i="56"/>
  <c r="W87" i="57"/>
  <c r="W90" i="57" s="1"/>
  <c r="P123" i="56"/>
  <c r="O144" i="56" s="1"/>
  <c r="P183"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K39" i="56"/>
  <c r="V34" i="56"/>
  <c r="W82" i="57"/>
  <c r="W85" i="57" s="1"/>
  <c r="Q77" i="57"/>
  <c r="Q80" i="57" s="1"/>
  <c r="V29" i="56"/>
  <c r="R40" i="56"/>
  <c r="L39" i="56"/>
  <c r="W26" i="57"/>
  <c r="V33" i="56"/>
  <c r="P35" i="56"/>
  <c r="I35" i="56"/>
  <c r="R107" i="56"/>
  <c r="R108" i="56"/>
  <c r="S106" i="56"/>
  <c r="R109" i="56"/>
  <c r="V40" i="56"/>
  <c r="W39" i="56"/>
  <c r="Q254" i="57"/>
  <c r="S245" i="57"/>
  <c r="S246" i="57"/>
  <c r="S244" i="57"/>
  <c r="R225" i="57"/>
  <c r="R227" i="57"/>
  <c r="R223" i="57"/>
  <c r="R224" i="57"/>
  <c r="V35" i="56"/>
  <c r="R247" i="57"/>
  <c r="V30" i="56"/>
  <c r="V31" i="56"/>
  <c r="S209" i="57"/>
  <c r="R211" i="57"/>
  <c r="S198" i="57"/>
  <c r="R210" i="57"/>
  <c r="R212" i="57"/>
  <c r="O231" i="57"/>
  <c r="O232" i="57"/>
  <c r="K64" i="57"/>
  <c r="K82" i="57" s="1"/>
  <c r="K85" i="57" s="1"/>
  <c r="J132" i="57"/>
  <c r="W137" i="57"/>
  <c r="R28" i="56"/>
  <c r="Q28" i="56"/>
  <c r="J28" i="56"/>
  <c r="V32" i="56"/>
  <c r="K26" i="57"/>
  <c r="W69" i="57"/>
  <c r="W68" i="57"/>
  <c r="W28" i="56"/>
  <c r="P33" i="56"/>
  <c r="I33" i="56"/>
  <c r="Q137" i="57"/>
  <c r="K138" i="57"/>
  <c r="Q68" i="57"/>
  <c r="K68" i="57" s="1"/>
  <c r="Q69" i="57"/>
  <c r="K69" i="57" s="1"/>
  <c r="K70" i="57"/>
  <c r="W77" i="57"/>
  <c r="W80" i="57" s="1"/>
  <c r="J77" i="57"/>
  <c r="J80" i="57" s="1"/>
  <c r="X21" i="56" l="1"/>
  <c r="T21" i="56"/>
  <c r="R21" i="56"/>
  <c r="L21" i="56" s="1"/>
  <c r="O21" i="56"/>
  <c r="I21" i="56" s="1"/>
  <c r="N21" i="56"/>
  <c r="W21" i="56"/>
  <c r="U21" i="56"/>
  <c r="V21" i="56"/>
  <c r="Q21" i="56"/>
  <c r="K21" i="56" s="1"/>
  <c r="P21" i="56"/>
  <c r="J21" i="56" s="1"/>
  <c r="H21" i="56"/>
  <c r="G22" i="56"/>
  <c r="F23" i="56"/>
  <c r="R226" i="57"/>
  <c r="T196" i="57"/>
  <c r="T197" i="57"/>
  <c r="S247" i="57"/>
  <c r="P36" i="56"/>
  <c r="K77" i="57"/>
  <c r="K80" i="57" s="1"/>
  <c r="L28" i="56"/>
  <c r="R34" i="56"/>
  <c r="Q34" i="56"/>
  <c r="J34" i="56"/>
  <c r="Q30" i="56"/>
  <c r="R30" i="56"/>
  <c r="J30" i="56"/>
  <c r="K40" i="56"/>
  <c r="W33" i="56"/>
  <c r="R31" i="56"/>
  <c r="Q31" i="56"/>
  <c r="J31" i="56"/>
  <c r="K132" i="57"/>
  <c r="W35" i="56"/>
  <c r="S109" i="56"/>
  <c r="S108" i="56"/>
  <c r="T106" i="56"/>
  <c r="S107" i="56"/>
  <c r="W29" i="56"/>
  <c r="X28" i="56"/>
  <c r="R213" i="57"/>
  <c r="R110" i="56"/>
  <c r="W30" i="56"/>
  <c r="T246" i="57"/>
  <c r="T244" i="57"/>
  <c r="R254" i="57"/>
  <c r="S224" i="57"/>
  <c r="T245" i="57"/>
  <c r="S227" i="57"/>
  <c r="S223" i="57"/>
  <c r="S225" i="57"/>
  <c r="V36" i="56"/>
  <c r="W32" i="56"/>
  <c r="S199" i="57"/>
  <c r="W31" i="56"/>
  <c r="R32" i="56"/>
  <c r="Q32" i="56"/>
  <c r="J32" i="56"/>
  <c r="S212" i="57"/>
  <c r="S211" i="57"/>
  <c r="T198" i="57"/>
  <c r="T209" i="57"/>
  <c r="S210" i="57"/>
  <c r="I36" i="56"/>
  <c r="R35" i="56"/>
  <c r="Q35" i="56"/>
  <c r="J35" i="56"/>
  <c r="W34" i="56"/>
  <c r="K28" i="56"/>
  <c r="R33" i="56"/>
  <c r="Q33" i="56"/>
  <c r="J33" i="56"/>
  <c r="K137" i="57"/>
  <c r="L40" i="56"/>
  <c r="X39" i="56"/>
  <c r="W40" i="56"/>
  <c r="R29" i="56"/>
  <c r="Q29" i="56"/>
  <c r="J29" i="56"/>
  <c r="R22" i="56" l="1"/>
  <c r="L22" i="56" s="1"/>
  <c r="X22" i="56"/>
  <c r="T22" i="56"/>
  <c r="U22" i="56" s="1"/>
  <c r="V22" i="56" s="1"/>
  <c r="W22" i="56" s="1"/>
  <c r="H22" i="56"/>
  <c r="N22" i="56"/>
  <c r="O22" i="56" s="1"/>
  <c r="G23" i="56"/>
  <c r="F24" i="56"/>
  <c r="S110" i="56"/>
  <c r="S213" i="57"/>
  <c r="T199" i="57"/>
  <c r="U196" i="57"/>
  <c r="U197" i="57"/>
  <c r="W36" i="56"/>
  <c r="L29" i="56"/>
  <c r="X34" i="56"/>
  <c r="X33" i="56"/>
  <c r="L30" i="56"/>
  <c r="K32" i="56"/>
  <c r="J36" i="56"/>
  <c r="U245" i="57"/>
  <c r="U244" i="57"/>
  <c r="U246" i="57"/>
  <c r="T227" i="57"/>
  <c r="T223" i="57"/>
  <c r="T225" i="57"/>
  <c r="T224" i="57"/>
  <c r="S254" i="57"/>
  <c r="L33" i="56"/>
  <c r="X35" i="56"/>
  <c r="K30" i="56"/>
  <c r="T247" i="57"/>
  <c r="L34" i="56"/>
  <c r="K33" i="56"/>
  <c r="K31" i="56"/>
  <c r="K34" i="56"/>
  <c r="X32" i="56"/>
  <c r="T108" i="56"/>
  <c r="U106" i="56"/>
  <c r="T109" i="56"/>
  <c r="T107" i="56"/>
  <c r="K29" i="56"/>
  <c r="Q36" i="56"/>
  <c r="L31" i="56"/>
  <c r="X30" i="56"/>
  <c r="X40" i="56"/>
  <c r="K35" i="56"/>
  <c r="T212" i="57"/>
  <c r="T211" i="57"/>
  <c r="T210" i="57"/>
  <c r="U209" i="57"/>
  <c r="U198" i="57"/>
  <c r="L32" i="56"/>
  <c r="R36" i="56"/>
  <c r="L35" i="56"/>
  <c r="X29" i="56"/>
  <c r="X31" i="56"/>
  <c r="S226" i="57"/>
  <c r="G24" i="56" l="1"/>
  <c r="F25" i="56"/>
  <c r="G25" i="56" s="1"/>
  <c r="R23" i="56"/>
  <c r="L23" i="56" s="1"/>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V199" i="57" s="1"/>
  <c r="U210" i="57"/>
  <c r="U211" i="57"/>
  <c r="U247" i="57"/>
  <c r="L36" i="56"/>
  <c r="T213" i="57"/>
  <c r="U108" i="56"/>
  <c r="V106" i="56"/>
  <c r="U109" i="56"/>
  <c r="U107" i="56"/>
  <c r="K36" i="56"/>
  <c r="T226" i="57"/>
  <c r="J22" i="56" l="1"/>
  <c r="Q22" i="56"/>
  <c r="K22" i="56" s="1"/>
  <c r="P23" i="56"/>
  <c r="I23" i="56"/>
  <c r="N25" i="56"/>
  <c r="O25" i="56" s="1"/>
  <c r="R25" i="56"/>
  <c r="L25" i="56" s="1"/>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Q23" i="56" l="1"/>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Q24" i="56" l="1"/>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X110" i="56" l="1"/>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Y213" i="57" l="1"/>
  <c r="AA197" i="57"/>
  <c r="AA196" i="57"/>
  <c r="Y226" i="57"/>
  <c r="Z212" i="57"/>
  <c r="Z211" i="57"/>
  <c r="AA209" i="57"/>
  <c r="Z210" i="57"/>
  <c r="AA198" i="57"/>
  <c r="AA199" i="57" s="1"/>
  <c r="Z109" i="56"/>
  <c r="AA106" i="56"/>
  <c r="Z107" i="56"/>
  <c r="Z108" i="56"/>
  <c r="Y110" i="56"/>
  <c r="Z247" i="57"/>
  <c r="AA244" i="57"/>
  <c r="Y254" i="57"/>
  <c r="AA245" i="57"/>
  <c r="Z225" i="57"/>
  <c r="Z223" i="57"/>
  <c r="Z227" i="57"/>
  <c r="Z224" i="57"/>
  <c r="AA246" i="57"/>
  <c r="Z213" i="57" l="1"/>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C196" i="57" l="1"/>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B110" i="56" l="1"/>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C226" i="57" l="1"/>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E247" i="57" l="1"/>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E213" i="57" l="1"/>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F110" i="56" l="1"/>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G110" i="56" l="1"/>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H213" i="57" l="1"/>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I110" i="56" l="1"/>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K199" i="57" l="1"/>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L199" i="57" s="1"/>
  <c r="AK211" i="57"/>
  <c r="AK110" i="56" l="1"/>
  <c r="AM197" i="57"/>
  <c r="AM196" i="57"/>
  <c r="AK226" i="57"/>
  <c r="AL212" i="57"/>
  <c r="AL211" i="57"/>
  <c r="AL210" i="57"/>
  <c r="AM198" i="57"/>
  <c r="AM199" i="57" s="1"/>
  <c r="AL108" i="56"/>
  <c r="AM106" i="56"/>
  <c r="AL109" i="56"/>
  <c r="AL107" i="56"/>
  <c r="AL247" i="57"/>
  <c r="AK213" i="57"/>
  <c r="AM244" i="57"/>
  <c r="AK254" i="57"/>
  <c r="AM245" i="57"/>
  <c r="AL225" i="57"/>
  <c r="AM246" i="57"/>
  <c r="AL223" i="57"/>
  <c r="AL224" i="57"/>
  <c r="AL227" i="57"/>
  <c r="AL213" i="57" l="1"/>
  <c r="AM247" i="57"/>
  <c r="AL110" i="56"/>
  <c r="AL254" i="57"/>
  <c r="AM223" i="57"/>
  <c r="AM224" i="57"/>
  <c r="AN244" i="57"/>
  <c r="AM225" i="57"/>
  <c r="AM227" i="57"/>
  <c r="AN246" i="57"/>
  <c r="AN245" i="57"/>
  <c r="AM109" i="56"/>
  <c r="AM108" i="56"/>
  <c r="AN106" i="56"/>
  <c r="AM107" i="56"/>
  <c r="AL226" i="57"/>
  <c r="AM110" i="56" l="1"/>
  <c r="AM226" i="57"/>
  <c r="AN107" i="56"/>
  <c r="AO106" i="56"/>
  <c r="AN108" i="56"/>
  <c r="AN109" i="56"/>
  <c r="AM254" i="57"/>
  <c r="AO245" i="57"/>
  <c r="AO246" i="57"/>
  <c r="AN225" i="57"/>
  <c r="AN223" i="57"/>
  <c r="AN224" i="57"/>
  <c r="AO244" i="57"/>
  <c r="AN227" i="57"/>
  <c r="AN247" i="57"/>
  <c r="AN110" i="56" l="1"/>
  <c r="AO247" i="57"/>
  <c r="AN226" i="57"/>
  <c r="AP246" i="57"/>
  <c r="AP244" i="57"/>
  <c r="AO224" i="57"/>
  <c r="AO227" i="57"/>
  <c r="AP245" i="57"/>
  <c r="AO223" i="57"/>
  <c r="AN254" i="57"/>
  <c r="AO225" i="57"/>
  <c r="AO108" i="56"/>
  <c r="AP106" i="56"/>
  <c r="AO109" i="56"/>
  <c r="AO107" i="56"/>
  <c r="AO110" i="56" l="1"/>
  <c r="AP247" i="57"/>
  <c r="AO226" i="57"/>
  <c r="AP107" i="56"/>
  <c r="AP108" i="56"/>
  <c r="AP109" i="56"/>
  <c r="AQ106" i="56"/>
  <c r="AO254" i="57"/>
  <c r="AQ245" i="57"/>
  <c r="AQ246" i="57"/>
  <c r="AQ244" i="57"/>
  <c r="AP225" i="57"/>
  <c r="AP223" i="57"/>
  <c r="AP227" i="57"/>
  <c r="AP224" i="57"/>
  <c r="AP110" i="56" l="1"/>
  <c r="AP226" i="57"/>
  <c r="AQ247" i="57"/>
  <c r="AQ109" i="56"/>
  <c r="AR106" i="56"/>
  <c r="AQ107" i="56"/>
  <c r="AQ108" i="56"/>
  <c r="AR246" i="57"/>
  <c r="AR244" i="57"/>
  <c r="AP254" i="57"/>
  <c r="AQ224" i="57"/>
  <c r="AQ227" i="57"/>
  <c r="AR245" i="57"/>
  <c r="AQ223" i="57"/>
  <c r="AQ225" i="57"/>
  <c r="AQ226" i="57" l="1"/>
  <c r="AR223" i="57"/>
  <c r="AQ254" i="57"/>
  <c r="AR227" i="57"/>
  <c r="AR225" i="57"/>
  <c r="AR224" i="57"/>
  <c r="AR247" i="57"/>
  <c r="AQ110" i="56"/>
  <c r="AR108" i="56"/>
  <c r="AS106" i="56"/>
  <c r="AR109" i="56"/>
  <c r="AR107" i="56"/>
  <c r="AR110" i="56" l="1"/>
  <c r="AS109" i="56"/>
  <c r="AS107" i="56"/>
  <c r="AS108" i="56"/>
  <c r="AT106" i="56"/>
  <c r="AS227" i="57"/>
  <c r="AR254" i="57"/>
  <c r="AS224" i="57"/>
  <c r="AS225" i="57"/>
  <c r="AS223" i="57"/>
  <c r="AS245" i="57"/>
  <c r="AS244" i="57"/>
  <c r="AS246" i="57"/>
  <c r="AR226" i="57"/>
  <c r="AS226" i="57" l="1"/>
  <c r="AT246" i="57"/>
  <c r="AS254" i="57"/>
  <c r="AT245" i="57"/>
  <c r="AT244" i="57"/>
  <c r="AS247" i="57"/>
  <c r="AT223" i="57"/>
  <c r="AT227" i="57"/>
  <c r="AT225" i="57"/>
  <c r="AT224" i="57"/>
  <c r="AT109" i="56"/>
  <c r="AU106" i="56"/>
  <c r="AT107" i="56"/>
  <c r="AT108" i="56"/>
  <c r="AS110" i="56"/>
  <c r="AT247" i="57" l="1"/>
  <c r="AU244" i="57"/>
  <c r="AT254" i="57"/>
  <c r="AU245" i="57"/>
  <c r="AU246" i="57"/>
  <c r="AT110" i="56"/>
  <c r="AU107" i="56"/>
  <c r="AV106" i="56"/>
  <c r="AU109" i="56"/>
  <c r="AU108" i="56"/>
  <c r="AU227" i="57"/>
  <c r="AU224" i="57"/>
  <c r="AU225" i="57"/>
  <c r="AU223" i="57"/>
  <c r="AT226" i="57"/>
  <c r="AU226" i="57" l="1"/>
  <c r="AV246" i="57"/>
  <c r="AU254" i="57"/>
  <c r="AV245" i="57"/>
  <c r="AV244" i="57"/>
  <c r="AU247" i="57"/>
  <c r="AV225" i="57"/>
  <c r="AV227" i="57"/>
  <c r="AV224" i="57"/>
  <c r="AV223" i="57"/>
  <c r="AV108" i="56"/>
  <c r="AV107" i="56"/>
  <c r="AV109" i="56"/>
  <c r="AW106" i="56"/>
  <c r="AU110" i="56"/>
  <c r="AV247" i="57" l="1"/>
  <c r="AW223" i="57"/>
  <c r="AW224" i="57"/>
  <c r="AW225" i="57"/>
  <c r="AW244" i="57"/>
  <c r="AW245" i="57"/>
  <c r="AV254" i="57"/>
  <c r="AW246" i="57"/>
  <c r="AW107" i="56"/>
  <c r="AW108" i="56"/>
  <c r="AW109" i="56"/>
  <c r="AV110" i="56"/>
  <c r="AV226" i="57"/>
  <c r="AW226" i="57" l="1"/>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J244" i="55"/>
  <c r="D244" i="55"/>
  <c r="A244" i="55"/>
  <c r="D243" i="55"/>
  <c r="O243" i="55" s="1"/>
  <c r="A243" i="55"/>
  <c r="D242" i="55"/>
  <c r="J242" i="55" s="1"/>
  <c r="A242" i="55"/>
  <c r="D241" i="55"/>
  <c r="O241" i="55" s="1"/>
  <c r="N241" i="55" s="1"/>
  <c r="A241" i="55"/>
  <c r="D240" i="55"/>
  <c r="A240" i="55"/>
  <c r="D239" i="55"/>
  <c r="O239" i="55" s="1"/>
  <c r="A239" i="55"/>
  <c r="D238" i="55"/>
  <c r="J238" i="55" s="1"/>
  <c r="A238" i="55"/>
  <c r="D237" i="55"/>
  <c r="A237" i="55"/>
  <c r="D236" i="55"/>
  <c r="J236" i="55" s="1"/>
  <c r="A236" i="55"/>
  <c r="D235" i="55"/>
  <c r="J235" i="55" s="1"/>
  <c r="A235" i="55"/>
  <c r="D234" i="55"/>
  <c r="O234" i="55" s="1"/>
  <c r="A234" i="55"/>
  <c r="D233" i="55"/>
  <c r="O233" i="55" s="1"/>
  <c r="M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B211"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J202" i="55"/>
  <c r="D202" i="55"/>
  <c r="A202" i="55"/>
  <c r="D201" i="55"/>
  <c r="A201" i="55"/>
  <c r="D200" i="55"/>
  <c r="O200" i="55" s="1"/>
  <c r="N200" i="55" s="1"/>
  <c r="A200" i="55"/>
  <c r="D199" i="55"/>
  <c r="A199" i="55"/>
  <c r="D198" i="55"/>
  <c r="O198" i="55" s="1"/>
  <c r="M198" i="55" s="1"/>
  <c r="A198" i="55"/>
  <c r="D197" i="55"/>
  <c r="O197" i="55" s="1"/>
  <c r="N197" i="55" s="1"/>
  <c r="A197" i="55"/>
  <c r="D196" i="55"/>
  <c r="O196" i="55" s="1"/>
  <c r="M196" i="55" s="1"/>
  <c r="A196" i="55"/>
  <c r="D195" i="55"/>
  <c r="O195" i="55" s="1"/>
  <c r="A195" i="55"/>
  <c r="D194" i="55"/>
  <c r="O194" i="55" s="1"/>
  <c r="M194" i="55" s="1"/>
  <c r="A194" i="55"/>
  <c r="D193" i="55"/>
  <c r="O193" i="55" s="1"/>
  <c r="N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A165" i="55"/>
  <c r="D164" i="55"/>
  <c r="J164" i="55" s="1"/>
  <c r="A164" i="55"/>
  <c r="D163" i="55"/>
  <c r="A163" i="55"/>
  <c r="D162" i="55"/>
  <c r="O162" i="55" s="1"/>
  <c r="A162" i="55"/>
  <c r="D161" i="55"/>
  <c r="J161" i="55" s="1"/>
  <c r="A161" i="55"/>
  <c r="D160" i="55"/>
  <c r="O160" i="55" s="1"/>
  <c r="A160" i="55"/>
  <c r="D159" i="55"/>
  <c r="O159" i="55" s="1"/>
  <c r="A159" i="55"/>
  <c r="D158" i="55"/>
  <c r="J158" i="55" s="1"/>
  <c r="A158" i="55"/>
  <c r="D157" i="55"/>
  <c r="O157" i="55" s="1"/>
  <c r="A157" i="55"/>
  <c r="D156" i="55"/>
  <c r="O156" i="55" s="1"/>
  <c r="M156" i="55" s="1"/>
  <c r="A156" i="55"/>
  <c r="D155" i="55"/>
  <c r="O155" i="55" s="1"/>
  <c r="M155" i="55" s="1"/>
  <c r="A155" i="55"/>
  <c r="A154" i="55"/>
  <c r="D153" i="55"/>
  <c r="J153" i="55" s="1"/>
  <c r="A153" i="55"/>
  <c r="D152" i="55"/>
  <c r="J152" i="55" s="1"/>
  <c r="A152" i="55"/>
  <c r="D151" i="55"/>
  <c r="J151" i="55" s="1"/>
  <c r="A151" i="55"/>
  <c r="D150" i="55"/>
  <c r="J150" i="55" s="1"/>
  <c r="A150" i="55"/>
  <c r="D149" i="55"/>
  <c r="J149" i="55" s="1"/>
  <c r="A149" i="55"/>
  <c r="D148" i="55"/>
  <c r="J148" i="55" s="1"/>
  <c r="A148" i="55"/>
  <c r="D147" i="55"/>
  <c r="J147" i="55" s="1"/>
  <c r="A147" i="55"/>
  <c r="D146" i="55"/>
  <c r="J146" i="55" s="1"/>
  <c r="A146" i="55"/>
  <c r="D145" i="55"/>
  <c r="J145" i="55" s="1"/>
  <c r="A145" i="55"/>
  <c r="D144" i="55"/>
  <c r="A144" i="55"/>
  <c r="D143" i="55"/>
  <c r="J143" i="55" s="1"/>
  <c r="A143" i="55"/>
  <c r="D142" i="55"/>
  <c r="J142" i="55" s="1"/>
  <c r="A142" i="55"/>
  <c r="D141" i="55"/>
  <c r="A141" i="55"/>
  <c r="D140" i="55"/>
  <c r="O140" i="55" s="1"/>
  <c r="M140" i="55" s="1"/>
  <c r="A140" i="55"/>
  <c r="D139" i="55"/>
  <c r="A139" i="55"/>
  <c r="D138" i="55"/>
  <c r="O138" i="55" s="1"/>
  <c r="A138" i="55"/>
  <c r="D137" i="55"/>
  <c r="O137" i="55" s="1"/>
  <c r="A137" i="55"/>
  <c r="D136" i="55"/>
  <c r="O136" i="55" s="1"/>
  <c r="A136" i="55"/>
  <c r="D135" i="55"/>
  <c r="J135" i="55" s="1"/>
  <c r="A135" i="55"/>
  <c r="D134" i="55"/>
  <c r="O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B91" i="55"/>
  <c r="A91" i="55"/>
  <c r="D90" i="55"/>
  <c r="J90" i="55" s="1"/>
  <c r="A90" i="55"/>
  <c r="D89" i="55"/>
  <c r="J89" i="55" s="1"/>
  <c r="A89" i="55"/>
  <c r="D88" i="55"/>
  <c r="J88" i="55" s="1"/>
  <c r="A88" i="55"/>
  <c r="D87" i="55"/>
  <c r="J87" i="55" s="1"/>
  <c r="A87" i="55"/>
  <c r="D86" i="55"/>
  <c r="J86" i="55" s="1"/>
  <c r="A86" i="55"/>
  <c r="D85" i="55"/>
  <c r="J85" i="55" s="1"/>
  <c r="A85" i="55"/>
  <c r="D84" i="55"/>
  <c r="J84" i="55" s="1"/>
  <c r="A84" i="55"/>
  <c r="D83" i="55"/>
  <c r="J83" i="55" s="1"/>
  <c r="A83" i="55"/>
  <c r="D82" i="55"/>
  <c r="J82" i="55" s="1"/>
  <c r="A82" i="55"/>
  <c r="D81" i="55"/>
  <c r="J81" i="55" s="1"/>
  <c r="A81" i="55"/>
  <c r="D80" i="55"/>
  <c r="J80" i="55" s="1"/>
  <c r="A80" i="55"/>
  <c r="D79" i="55"/>
  <c r="A79" i="55"/>
  <c r="D78" i="55"/>
  <c r="O78" i="55" s="1"/>
  <c r="A78" i="55"/>
  <c r="D77" i="55"/>
  <c r="A77" i="55"/>
  <c r="D76" i="55"/>
  <c r="J76" i="55" s="1"/>
  <c r="A76" i="55"/>
  <c r="D75" i="55"/>
  <c r="J75" i="55" s="1"/>
  <c r="A75" i="55"/>
  <c r="D74" i="55"/>
  <c r="A74" i="55"/>
  <c r="D73" i="55"/>
  <c r="J73" i="55" s="1"/>
  <c r="A73" i="55"/>
  <c r="D72" i="55"/>
  <c r="O72" i="55" s="1"/>
  <c r="A72" i="55"/>
  <c r="D71" i="55"/>
  <c r="O71" i="55" s="1"/>
  <c r="A7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O37" i="55"/>
  <c r="N37" i="55"/>
  <c r="M37" i="55"/>
  <c r="L37" i="55"/>
  <c r="K37" i="55"/>
  <c r="J37" i="55"/>
  <c r="D37" i="55"/>
  <c r="O36" i="55"/>
  <c r="N36" i="55"/>
  <c r="M36" i="55"/>
  <c r="L36" i="55"/>
  <c r="K36" i="55"/>
  <c r="J36" i="55"/>
  <c r="D36" i="55"/>
  <c r="D35" i="55"/>
  <c r="O34" i="55"/>
  <c r="N34" i="55"/>
  <c r="M34" i="55"/>
  <c r="L34" i="55"/>
  <c r="K34" i="55"/>
  <c r="J34" i="55"/>
  <c r="D34" i="55"/>
  <c r="O33" i="55"/>
  <c r="N33" i="55"/>
  <c r="M33" i="55"/>
  <c r="L33" i="55"/>
  <c r="K33" i="55"/>
  <c r="J33" i="55"/>
  <c r="D33" i="55"/>
  <c r="O32" i="55"/>
  <c r="N32" i="55"/>
  <c r="M32" i="55"/>
  <c r="L32" i="55"/>
  <c r="K32" i="55"/>
  <c r="J32" i="55"/>
  <c r="D32" i="55"/>
  <c r="O31" i="55"/>
  <c r="N31" i="55"/>
  <c r="M31" i="55"/>
  <c r="L31" i="55"/>
  <c r="K31" i="55"/>
  <c r="J31" i="55"/>
  <c r="D31" i="55"/>
  <c r="D30" i="55"/>
  <c r="D29" i="55"/>
  <c r="O28" i="55"/>
  <c r="N28" i="55"/>
  <c r="M28" i="55"/>
  <c r="L28" i="55"/>
  <c r="K28" i="55"/>
  <c r="J28" i="55"/>
  <c r="D28" i="55"/>
  <c r="O27" i="55"/>
  <c r="N27" i="55"/>
  <c r="M27" i="55"/>
  <c r="L27" i="55"/>
  <c r="K27" i="55"/>
  <c r="J27" i="55"/>
  <c r="D27" i="55"/>
  <c r="D26" i="55"/>
  <c r="D22" i="55"/>
  <c r="A38" i="55" s="1"/>
  <c r="C22" i="55"/>
  <c r="C53" i="55" s="1"/>
  <c r="B22" i="55"/>
  <c r="D20" i="55"/>
  <c r="D21" i="55" s="1"/>
  <c r="A37" i="55" s="1"/>
  <c r="C20" i="55"/>
  <c r="B20" i="55"/>
  <c r="D19" i="55"/>
  <c r="A35" i="55" s="1"/>
  <c r="C19" i="55"/>
  <c r="B19" i="55"/>
  <c r="D15" i="55"/>
  <c r="D16" i="55" s="1"/>
  <c r="A32" i="55" s="1"/>
  <c r="C15" i="55"/>
  <c r="C16" i="55" s="1"/>
  <c r="B15" i="55"/>
  <c r="D14" i="55"/>
  <c r="A30" i="55" s="1"/>
  <c r="C14" i="55"/>
  <c r="C45" i="55" s="1"/>
  <c r="B14" i="55"/>
  <c r="D13" i="55"/>
  <c r="A29" i="55" s="1"/>
  <c r="C13" i="55"/>
  <c r="C44" i="55" s="1"/>
  <c r="B13" i="55"/>
  <c r="D12" i="55"/>
  <c r="A28" i="55" s="1"/>
  <c r="C12" i="55"/>
  <c r="C43" i="55" s="1"/>
  <c r="B12" i="55"/>
  <c r="D11" i="55"/>
  <c r="A27" i="55" s="1"/>
  <c r="C11" i="55"/>
  <c r="C42" i="55" s="1"/>
  <c r="B11" i="55"/>
  <c r="D91" i="55" s="1"/>
  <c r="D10" i="55"/>
  <c r="A26" i="55" s="1"/>
  <c r="C10" i="55"/>
  <c r="C41" i="55" s="1"/>
  <c r="B10" i="55"/>
  <c r="AK6" i="55"/>
  <c r="AK7" i="55" s="1"/>
  <c r="AJ6" i="55"/>
  <c r="AH6" i="55"/>
  <c r="X6" i="55"/>
  <c r="M6" i="55"/>
  <c r="M7" i="55" s="1"/>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L6" i="55" s="1"/>
  <c r="F5" i="55"/>
  <c r="E5" i="55"/>
  <c r="Y6" i="55" s="1"/>
  <c r="Y7" i="55" s="1"/>
  <c r="D5" i="55"/>
  <c r="AG6" i="55" s="1"/>
  <c r="AP4" i="55"/>
  <c r="AO4" i="55"/>
  <c r="AN4" i="55"/>
  <c r="AM4" i="55"/>
  <c r="AL4" i="55"/>
  <c r="AK4" i="55"/>
  <c r="AJ4" i="55"/>
  <c r="AI4" i="55"/>
  <c r="AH4" i="55"/>
  <c r="AH7" i="55" s="1"/>
  <c r="AG4" i="55"/>
  <c r="AF4" i="55"/>
  <c r="AE4" i="55"/>
  <c r="AD4" i="55"/>
  <c r="AC4" i="55"/>
  <c r="AB4" i="55"/>
  <c r="AA4" i="55"/>
  <c r="Z4" i="55"/>
  <c r="Y4" i="55"/>
  <c r="X4" i="55"/>
  <c r="W4" i="55"/>
  <c r="V4" i="55"/>
  <c r="U4" i="55"/>
  <c r="T4" i="55"/>
  <c r="S4" i="55"/>
  <c r="R4" i="55"/>
  <c r="Q4" i="55"/>
  <c r="P4" i="55"/>
  <c r="O4" i="55"/>
  <c r="N4" i="55"/>
  <c r="M4" i="55"/>
  <c r="L4" i="55"/>
  <c r="K4" i="55"/>
  <c r="J4" i="55"/>
  <c r="P68" i="55"/>
  <c r="J138" i="55" l="1"/>
  <c r="J137" i="55"/>
  <c r="B44" i="55"/>
  <c r="O151" i="55"/>
  <c r="N151" i="55" s="1"/>
  <c r="B43" i="55"/>
  <c r="B21" i="55"/>
  <c r="D70" i="55"/>
  <c r="B53" i="55"/>
  <c r="B45" i="55"/>
  <c r="O75" i="55"/>
  <c r="N75" i="55" s="1"/>
  <c r="O135" i="55"/>
  <c r="N135" i="55" s="1"/>
  <c r="N140" i="55"/>
  <c r="O235" i="55"/>
  <c r="N235" i="55" s="1"/>
  <c r="O238" i="55"/>
  <c r="N196" i="55"/>
  <c r="J156" i="55"/>
  <c r="N195" i="55"/>
  <c r="M195" i="55"/>
  <c r="J193" i="55"/>
  <c r="M193" i="55"/>
  <c r="O161" i="55"/>
  <c r="B51" i="55"/>
  <c r="O142" i="55"/>
  <c r="M142" i="55" s="1"/>
  <c r="J195" i="55"/>
  <c r="M200" i="55"/>
  <c r="J253" i="55"/>
  <c r="J159" i="55"/>
  <c r="J243" i="55"/>
  <c r="N234" i="55"/>
  <c r="M234" i="55"/>
  <c r="N157" i="55"/>
  <c r="M157" i="55"/>
  <c r="N71" i="55"/>
  <c r="M71" i="55"/>
  <c r="M78" i="55"/>
  <c r="N78" i="55"/>
  <c r="M134" i="55"/>
  <c r="N134" i="55"/>
  <c r="J71" i="55"/>
  <c r="O88" i="55"/>
  <c r="N88" i="55" s="1"/>
  <c r="J134" i="55"/>
  <c r="N155" i="55"/>
  <c r="J194" i="55"/>
  <c r="J234" i="55"/>
  <c r="O236" i="55"/>
  <c r="D17" i="55"/>
  <c r="A33" i="55" s="1"/>
  <c r="O158" i="55"/>
  <c r="J197" i="55"/>
  <c r="J241" i="55"/>
  <c r="M197" i="55"/>
  <c r="M241" i="55"/>
  <c r="N156" i="55"/>
  <c r="J78" i="55"/>
  <c r="O81" i="55"/>
  <c r="J157" i="55"/>
  <c r="J136" i="55"/>
  <c r="O203" i="55"/>
  <c r="M203" i="55" s="1"/>
  <c r="J140" i="55"/>
  <c r="J160" i="55"/>
  <c r="J196" i="55"/>
  <c r="N233" i="55"/>
  <c r="J239" i="55"/>
  <c r="B42" i="55"/>
  <c r="A31" i="55"/>
  <c r="J200" i="55"/>
  <c r="B52" i="55"/>
  <c r="J6" i="55"/>
  <c r="J7" i="55" s="1"/>
  <c r="C51" i="55"/>
  <c r="C21" i="55"/>
  <c r="C52" i="55" s="1"/>
  <c r="AG7" i="55"/>
  <c r="C17" i="55"/>
  <c r="C47" i="55"/>
  <c r="K7" i="55"/>
  <c r="W7" i="55"/>
  <c r="V6" i="55"/>
  <c r="V7" i="55" s="1"/>
  <c r="D192" i="55"/>
  <c r="B50" i="55"/>
  <c r="R7" i="55"/>
  <c r="L7" i="55"/>
  <c r="X7" i="55"/>
  <c r="AJ7" i="55"/>
  <c r="K6" i="55"/>
  <c r="W6" i="55"/>
  <c r="AI6" i="55"/>
  <c r="AI7" i="55" s="1"/>
  <c r="C192" i="55"/>
  <c r="C50" i="55"/>
  <c r="C70" i="55"/>
  <c r="A36" i="55"/>
  <c r="O77" i="55"/>
  <c r="J77" i="55"/>
  <c r="N6" i="55"/>
  <c r="N7" i="55" s="1"/>
  <c r="Z6" i="55"/>
  <c r="Z7" i="55" s="1"/>
  <c r="AL6" i="55"/>
  <c r="AL7" i="55" s="1"/>
  <c r="B46" i="55"/>
  <c r="O76" i="55"/>
  <c r="O6" i="55"/>
  <c r="O7" i="55" s="1"/>
  <c r="AA6" i="55"/>
  <c r="AA7" i="55" s="1"/>
  <c r="AM6" i="55"/>
  <c r="AM7" i="55" s="1"/>
  <c r="B41" i="55"/>
  <c r="C46" i="55"/>
  <c r="P6" i="55"/>
  <c r="P7" i="55" s="1"/>
  <c r="AB6" i="55"/>
  <c r="AB7" i="55" s="1"/>
  <c r="AN6" i="55"/>
  <c r="AN7" i="55" s="1"/>
  <c r="M72" i="55"/>
  <c r="N72" i="55"/>
  <c r="O73" i="55"/>
  <c r="Q6" i="55"/>
  <c r="Q7" i="55" s="1"/>
  <c r="AC6" i="55"/>
  <c r="AC7" i="55" s="1"/>
  <c r="AO6" i="55"/>
  <c r="AO7" i="55" s="1"/>
  <c r="J72" i="55"/>
  <c r="R6" i="55"/>
  <c r="AD6" i="55"/>
  <c r="AD7" i="55" s="1"/>
  <c r="AP6" i="55"/>
  <c r="AP7" i="55" s="1"/>
  <c r="J79" i="55"/>
  <c r="O79" i="55"/>
  <c r="S6" i="55"/>
  <c r="S7" i="55" s="1"/>
  <c r="AE6" i="55"/>
  <c r="AE7" i="55" s="1"/>
  <c r="B16" i="55"/>
  <c r="M137" i="55"/>
  <c r="N137" i="55"/>
  <c r="T6" i="55"/>
  <c r="T7" i="55" s="1"/>
  <c r="AF6" i="55"/>
  <c r="AF7" i="55" s="1"/>
  <c r="U6" i="55"/>
  <c r="U7" i="55" s="1"/>
  <c r="O74" i="55"/>
  <c r="J74" i="55"/>
  <c r="M138" i="55"/>
  <c r="N138" i="55"/>
  <c r="N136" i="55"/>
  <c r="M136" i="55"/>
  <c r="O139" i="55"/>
  <c r="J139" i="55"/>
  <c r="J237" i="55"/>
  <c r="O237" i="55"/>
  <c r="C91" i="55"/>
  <c r="B112" i="55"/>
  <c r="J144" i="55"/>
  <c r="O144" i="55"/>
  <c r="J165" i="55"/>
  <c r="O165" i="55"/>
  <c r="J199" i="55"/>
  <c r="O199" i="55"/>
  <c r="N159" i="55"/>
  <c r="M159" i="55"/>
  <c r="M151" i="55"/>
  <c r="J163" i="55"/>
  <c r="O163" i="55"/>
  <c r="M162" i="55"/>
  <c r="N162" i="55"/>
  <c r="J141" i="55"/>
  <c r="O141" i="55"/>
  <c r="J155" i="55"/>
  <c r="M160" i="55"/>
  <c r="N160" i="55"/>
  <c r="M161" i="55"/>
  <c r="N161" i="55"/>
  <c r="J162" i="55"/>
  <c r="N198" i="55"/>
  <c r="O201" i="55"/>
  <c r="J201" i="55"/>
  <c r="N239" i="55"/>
  <c r="M239" i="55"/>
  <c r="N194" i="55"/>
  <c r="J198" i="55"/>
  <c r="C211" i="55"/>
  <c r="D211" i="55"/>
  <c r="J233" i="55"/>
  <c r="M243" i="55"/>
  <c r="N243" i="55"/>
  <c r="B230" i="55"/>
  <c r="N238" i="55"/>
  <c r="M238" i="55"/>
  <c r="N253" i="55"/>
  <c r="M253" i="55"/>
  <c r="O240" i="55"/>
  <c r="J240" i="55"/>
  <c r="F87" i="53"/>
  <c r="F88" i="53"/>
  <c r="P5" i="53"/>
  <c r="O5" i="53"/>
  <c r="N5" i="53"/>
  <c r="M5" i="53"/>
  <c r="L5" i="53"/>
  <c r="K5" i="53"/>
  <c r="G57" i="53"/>
  <c r="E57" i="53" s="1"/>
  <c r="G58" i="53"/>
  <c r="E58" i="53" s="1"/>
  <c r="G59" i="53"/>
  <c r="E59" i="53" s="1"/>
  <c r="G60" i="53"/>
  <c r="E60" i="53" s="1"/>
  <c r="G61" i="53"/>
  <c r="E61" i="53" s="1"/>
  <c r="G62" i="53"/>
  <c r="E62" i="53" s="1"/>
  <c r="G63" i="53"/>
  <c r="E63" i="53" s="1"/>
  <c r="G64" i="53"/>
  <c r="E64" i="53" s="1"/>
  <c r="G56" i="53"/>
  <c r="E56" i="53" s="1"/>
  <c r="M135" i="55" l="1"/>
  <c r="N142" i="55"/>
  <c r="M75" i="55"/>
  <c r="M235" i="55"/>
  <c r="M88" i="55"/>
  <c r="N81" i="55"/>
  <c r="M81" i="55"/>
  <c r="N203" i="55"/>
  <c r="D18" i="55"/>
  <c r="A34" i="55" s="1"/>
  <c r="M236" i="55"/>
  <c r="N236" i="55"/>
  <c r="M158" i="55"/>
  <c r="N158" i="55"/>
  <c r="S45" i="55"/>
  <c r="T45" i="55" s="1"/>
  <c r="U45" i="55" s="1"/>
  <c r="V45" i="55" s="1"/>
  <c r="W45" i="55" s="1"/>
  <c r="X45" i="55" s="1"/>
  <c r="Y45" i="55" s="1"/>
  <c r="Z45" i="55" s="1"/>
  <c r="AA45" i="55" s="1"/>
  <c r="N44" i="55"/>
  <c r="O44" i="55" s="1"/>
  <c r="P44" i="55" s="1"/>
  <c r="Q44" i="55" s="1"/>
  <c r="N46" i="55"/>
  <c r="O46" i="55" s="1"/>
  <c r="P46" i="55" s="1"/>
  <c r="Q46" i="55" s="1"/>
  <c r="J52" i="55"/>
  <c r="K52" i="55" s="1"/>
  <c r="L52" i="55" s="1"/>
  <c r="M52" i="55" s="1"/>
  <c r="N52" i="55" s="1"/>
  <c r="O52" i="55" s="1"/>
  <c r="P52" i="55" s="1"/>
  <c r="Q52" i="55" s="1"/>
  <c r="J46" i="55"/>
  <c r="J47" i="55"/>
  <c r="J50" i="55"/>
  <c r="J51" i="55"/>
  <c r="J49" i="55"/>
  <c r="J41" i="55"/>
  <c r="J44" i="55"/>
  <c r="J53" i="55"/>
  <c r="J48" i="55"/>
  <c r="J42" i="55"/>
  <c r="K42" i="55" s="1"/>
  <c r="L42" i="55" s="1"/>
  <c r="M42" i="55" s="1"/>
  <c r="N42" i="55" s="1"/>
  <c r="O42" i="55" s="1"/>
  <c r="P42" i="55" s="1"/>
  <c r="Q42" i="55" s="1"/>
  <c r="J45" i="55"/>
  <c r="K45" i="55" s="1"/>
  <c r="L45" i="55" s="1"/>
  <c r="M45" i="55" s="1"/>
  <c r="N45" i="55" s="1"/>
  <c r="O45" i="55" s="1"/>
  <c r="P45" i="55" s="1"/>
  <c r="Q45" i="55" s="1"/>
  <c r="J43" i="55"/>
  <c r="K43" i="55" s="1"/>
  <c r="L43" i="55" s="1"/>
  <c r="M43" i="55" s="1"/>
  <c r="N43" i="55" s="1"/>
  <c r="O43" i="55" s="1"/>
  <c r="P43" i="55" s="1"/>
  <c r="Q43" i="55" s="1"/>
  <c r="AC45" i="55"/>
  <c r="AD45" i="55" s="1"/>
  <c r="AE45" i="55" s="1"/>
  <c r="AF45" i="55" s="1"/>
  <c r="AG45" i="55" s="1"/>
  <c r="AH45" i="55" s="1"/>
  <c r="AI45" i="55" s="1"/>
  <c r="AJ45" i="55" s="1"/>
  <c r="AK45" i="55" s="1"/>
  <c r="AL45" i="55" s="1"/>
  <c r="AM45" i="55" s="1"/>
  <c r="AC47" i="55"/>
  <c r="AD47" i="55" s="1"/>
  <c r="AE47" i="55" s="1"/>
  <c r="AF47" i="55" s="1"/>
  <c r="AG47" i="55" s="1"/>
  <c r="AH47" i="55" s="1"/>
  <c r="AI47" i="55" s="1"/>
  <c r="AJ47" i="55" s="1"/>
  <c r="AK47" i="55" s="1"/>
  <c r="AL47" i="55" s="1"/>
  <c r="AM47" i="55" s="1"/>
  <c r="AO46" i="55"/>
  <c r="AP46" i="55" s="1"/>
  <c r="AO51" i="55"/>
  <c r="AP51" i="55" s="1"/>
  <c r="AO52" i="55"/>
  <c r="AP52" i="55" s="1"/>
  <c r="R49" i="55"/>
  <c r="S49" i="55" s="1"/>
  <c r="T49" i="55" s="1"/>
  <c r="U49" i="55" s="1"/>
  <c r="V49" i="55" s="1"/>
  <c r="W49" i="55" s="1"/>
  <c r="X49" i="55" s="1"/>
  <c r="Y49" i="55" s="1"/>
  <c r="Z49" i="55" s="1"/>
  <c r="AA49" i="55" s="1"/>
  <c r="R52" i="55"/>
  <c r="S52" i="55" s="1"/>
  <c r="T52" i="55" s="1"/>
  <c r="U52" i="55" s="1"/>
  <c r="V52" i="55" s="1"/>
  <c r="W52" i="55" s="1"/>
  <c r="X52" i="55" s="1"/>
  <c r="Y52" i="55" s="1"/>
  <c r="Z52" i="55" s="1"/>
  <c r="AA52" i="55" s="1"/>
  <c r="R42" i="55"/>
  <c r="S42" i="55" s="1"/>
  <c r="T42" i="55" s="1"/>
  <c r="U42" i="55" s="1"/>
  <c r="V42" i="55" s="1"/>
  <c r="W42" i="55" s="1"/>
  <c r="X42" i="55" s="1"/>
  <c r="Y42" i="55" s="1"/>
  <c r="Z42" i="55" s="1"/>
  <c r="AA42" i="55" s="1"/>
  <c r="R53" i="55"/>
  <c r="S53" i="55" s="1"/>
  <c r="T53" i="55" s="1"/>
  <c r="U53" i="55" s="1"/>
  <c r="V53" i="55" s="1"/>
  <c r="W53" i="55" s="1"/>
  <c r="X53" i="55" s="1"/>
  <c r="Y53" i="55" s="1"/>
  <c r="Z53" i="55" s="1"/>
  <c r="AA53" i="55" s="1"/>
  <c r="R48" i="55"/>
  <c r="S48" i="55" s="1"/>
  <c r="T48" i="55" s="1"/>
  <c r="U48" i="55" s="1"/>
  <c r="V48" i="55" s="1"/>
  <c r="W48" i="55" s="1"/>
  <c r="X48" i="55" s="1"/>
  <c r="Y48" i="55" s="1"/>
  <c r="Z48" i="55" s="1"/>
  <c r="AA48" i="55" s="1"/>
  <c r="R43" i="55"/>
  <c r="S43" i="55" s="1"/>
  <c r="T43" i="55" s="1"/>
  <c r="U43" i="55" s="1"/>
  <c r="V43" i="55" s="1"/>
  <c r="W43" i="55" s="1"/>
  <c r="X43" i="55" s="1"/>
  <c r="Y43" i="55" s="1"/>
  <c r="Z43" i="55" s="1"/>
  <c r="AA43" i="55" s="1"/>
  <c r="R45" i="55"/>
  <c r="R51" i="55"/>
  <c r="S51" i="55" s="1"/>
  <c r="T51" i="55" s="1"/>
  <c r="U51" i="55" s="1"/>
  <c r="V51" i="55" s="1"/>
  <c r="W51" i="55" s="1"/>
  <c r="X51" i="55" s="1"/>
  <c r="Y51" i="55" s="1"/>
  <c r="Z51" i="55" s="1"/>
  <c r="AA51" i="55" s="1"/>
  <c r="R50" i="55"/>
  <c r="S50" i="55" s="1"/>
  <c r="T50" i="55" s="1"/>
  <c r="U50" i="55" s="1"/>
  <c r="V50" i="55" s="1"/>
  <c r="W50" i="55" s="1"/>
  <c r="X50" i="55" s="1"/>
  <c r="Y50" i="55" s="1"/>
  <c r="Z50" i="55" s="1"/>
  <c r="AA50" i="55" s="1"/>
  <c r="R47" i="55"/>
  <c r="S47" i="55" s="1"/>
  <c r="T47" i="55" s="1"/>
  <c r="U47" i="55" s="1"/>
  <c r="V47" i="55" s="1"/>
  <c r="W47" i="55" s="1"/>
  <c r="X47" i="55" s="1"/>
  <c r="Y47" i="55" s="1"/>
  <c r="Z47" i="55" s="1"/>
  <c r="AA47" i="55" s="1"/>
  <c r="R41" i="55"/>
  <c r="S41" i="55" s="1"/>
  <c r="T41" i="55" s="1"/>
  <c r="U41" i="55" s="1"/>
  <c r="V41" i="55" s="1"/>
  <c r="W41" i="55" s="1"/>
  <c r="X41" i="55" s="1"/>
  <c r="Y41" i="55" s="1"/>
  <c r="Z41" i="55" s="1"/>
  <c r="AA41" i="55" s="1"/>
  <c r="R44" i="55"/>
  <c r="S44" i="55" s="1"/>
  <c r="T44" i="55" s="1"/>
  <c r="U44" i="55" s="1"/>
  <c r="V44" i="55" s="1"/>
  <c r="W44" i="55" s="1"/>
  <c r="X44" i="55" s="1"/>
  <c r="Y44" i="55" s="1"/>
  <c r="Z44" i="55" s="1"/>
  <c r="AA44" i="55" s="1"/>
  <c r="R46" i="55"/>
  <c r="S46" i="55" s="1"/>
  <c r="T46" i="55" s="1"/>
  <c r="U46" i="55" s="1"/>
  <c r="V46" i="55" s="1"/>
  <c r="W46" i="55" s="1"/>
  <c r="X46" i="55" s="1"/>
  <c r="Y46" i="55" s="1"/>
  <c r="Z46" i="55" s="1"/>
  <c r="AA46" i="55" s="1"/>
  <c r="K53" i="55"/>
  <c r="K47" i="55"/>
  <c r="L47" i="55" s="1"/>
  <c r="M47" i="55" s="1"/>
  <c r="N47" i="55" s="1"/>
  <c r="O47" i="55" s="1"/>
  <c r="P47" i="55" s="1"/>
  <c r="Q47" i="55" s="1"/>
  <c r="K50" i="55"/>
  <c r="L50" i="55" s="1"/>
  <c r="M50" i="55" s="1"/>
  <c r="N50" i="55" s="1"/>
  <c r="O50" i="55" s="1"/>
  <c r="P50" i="55" s="1"/>
  <c r="Q50" i="55" s="1"/>
  <c r="K51" i="55"/>
  <c r="L51" i="55" s="1"/>
  <c r="M51" i="55" s="1"/>
  <c r="N51" i="55" s="1"/>
  <c r="O51" i="55" s="1"/>
  <c r="P51" i="55" s="1"/>
  <c r="Q51" i="55" s="1"/>
  <c r="K49" i="55"/>
  <c r="K41" i="55"/>
  <c r="K44" i="55"/>
  <c r="K46" i="55"/>
  <c r="K48" i="55"/>
  <c r="M163" i="55"/>
  <c r="N163" i="55"/>
  <c r="N74" i="55"/>
  <c r="M74" i="55"/>
  <c r="AN47" i="55"/>
  <c r="AO47" i="55" s="1"/>
  <c r="AP47" i="55" s="1"/>
  <c r="AN53" i="55"/>
  <c r="AO53" i="55" s="1"/>
  <c r="AP53" i="55" s="1"/>
  <c r="AN49" i="55"/>
  <c r="AO49" i="55" s="1"/>
  <c r="AP49" i="55" s="1"/>
  <c r="AN44" i="55"/>
  <c r="AO44" i="55" s="1"/>
  <c r="AP44" i="55" s="1"/>
  <c r="AN42" i="55"/>
  <c r="AO42" i="55" s="1"/>
  <c r="AP42" i="55" s="1"/>
  <c r="AN43" i="55"/>
  <c r="AO43" i="55" s="1"/>
  <c r="AP43" i="55" s="1"/>
  <c r="AN50" i="55"/>
  <c r="AO50" i="55" s="1"/>
  <c r="AP50" i="55" s="1"/>
  <c r="AN46" i="55"/>
  <c r="AN51" i="55"/>
  <c r="AN48" i="55"/>
  <c r="AO48" i="55" s="1"/>
  <c r="AP48" i="55" s="1"/>
  <c r="AN52" i="55"/>
  <c r="AN45" i="55"/>
  <c r="AO45" i="55" s="1"/>
  <c r="AP45" i="55" s="1"/>
  <c r="AN41" i="55"/>
  <c r="AO41" i="55" s="1"/>
  <c r="AP41" i="55" s="1"/>
  <c r="D112" i="55"/>
  <c r="B133" i="55"/>
  <c r="C112" i="55"/>
  <c r="AB47" i="55"/>
  <c r="AB53" i="55"/>
  <c r="AC53" i="55" s="1"/>
  <c r="AD53" i="55" s="1"/>
  <c r="AE53" i="55" s="1"/>
  <c r="AF53" i="55" s="1"/>
  <c r="AG53" i="55" s="1"/>
  <c r="AH53" i="55" s="1"/>
  <c r="AI53" i="55" s="1"/>
  <c r="AJ53" i="55" s="1"/>
  <c r="AK53" i="55" s="1"/>
  <c r="AL53" i="55" s="1"/>
  <c r="AM53" i="55" s="1"/>
  <c r="AB52" i="55"/>
  <c r="AC52" i="55" s="1"/>
  <c r="AD52" i="55" s="1"/>
  <c r="AE52" i="55" s="1"/>
  <c r="AF52" i="55" s="1"/>
  <c r="AG52" i="55" s="1"/>
  <c r="AH52" i="55" s="1"/>
  <c r="AI52" i="55" s="1"/>
  <c r="AJ52" i="55" s="1"/>
  <c r="AK52" i="55" s="1"/>
  <c r="AL52" i="55" s="1"/>
  <c r="AM52" i="55" s="1"/>
  <c r="AB50" i="55"/>
  <c r="AC50" i="55" s="1"/>
  <c r="AD50" i="55" s="1"/>
  <c r="AE50" i="55" s="1"/>
  <c r="AF50" i="55" s="1"/>
  <c r="AG50" i="55" s="1"/>
  <c r="AH50" i="55" s="1"/>
  <c r="AI50" i="55" s="1"/>
  <c r="AJ50" i="55" s="1"/>
  <c r="AK50" i="55" s="1"/>
  <c r="AL50" i="55" s="1"/>
  <c r="AM50" i="55" s="1"/>
  <c r="AB49" i="55"/>
  <c r="AC49" i="55" s="1"/>
  <c r="AD49" i="55" s="1"/>
  <c r="AE49" i="55" s="1"/>
  <c r="AF49" i="55" s="1"/>
  <c r="AG49" i="55" s="1"/>
  <c r="AH49" i="55" s="1"/>
  <c r="AI49" i="55" s="1"/>
  <c r="AJ49" i="55" s="1"/>
  <c r="AK49" i="55" s="1"/>
  <c r="AL49" i="55" s="1"/>
  <c r="AM49" i="55" s="1"/>
  <c r="AB51" i="55"/>
  <c r="AC51" i="55" s="1"/>
  <c r="AD51" i="55" s="1"/>
  <c r="AE51" i="55" s="1"/>
  <c r="AF51" i="55" s="1"/>
  <c r="AG51" i="55" s="1"/>
  <c r="AH51" i="55" s="1"/>
  <c r="AI51" i="55" s="1"/>
  <c r="AJ51" i="55" s="1"/>
  <c r="AK51" i="55" s="1"/>
  <c r="AL51" i="55" s="1"/>
  <c r="AM51" i="55" s="1"/>
  <c r="AB44" i="55"/>
  <c r="AC44" i="55" s="1"/>
  <c r="AD44" i="55" s="1"/>
  <c r="AE44" i="55" s="1"/>
  <c r="AF44" i="55" s="1"/>
  <c r="AG44" i="55" s="1"/>
  <c r="AH44" i="55" s="1"/>
  <c r="AI44" i="55" s="1"/>
  <c r="AJ44" i="55" s="1"/>
  <c r="AK44" i="55" s="1"/>
  <c r="AL44" i="55" s="1"/>
  <c r="AM44" i="55" s="1"/>
  <c r="AB42" i="55"/>
  <c r="AC42" i="55" s="1"/>
  <c r="AD42" i="55" s="1"/>
  <c r="AE42" i="55" s="1"/>
  <c r="AF42" i="55" s="1"/>
  <c r="AG42" i="55" s="1"/>
  <c r="AH42" i="55" s="1"/>
  <c r="AI42" i="55" s="1"/>
  <c r="AJ42" i="55" s="1"/>
  <c r="AK42" i="55" s="1"/>
  <c r="AL42" i="55" s="1"/>
  <c r="AM42" i="55" s="1"/>
  <c r="AB46" i="55"/>
  <c r="AC46" i="55" s="1"/>
  <c r="AD46" i="55" s="1"/>
  <c r="AE46" i="55" s="1"/>
  <c r="AF46" i="55" s="1"/>
  <c r="AG46" i="55" s="1"/>
  <c r="AH46" i="55" s="1"/>
  <c r="AI46" i="55" s="1"/>
  <c r="AJ46" i="55" s="1"/>
  <c r="AK46" i="55" s="1"/>
  <c r="AL46" i="55" s="1"/>
  <c r="AM46" i="55" s="1"/>
  <c r="AB48" i="55"/>
  <c r="AC48" i="55" s="1"/>
  <c r="AD48" i="55" s="1"/>
  <c r="AE48" i="55" s="1"/>
  <c r="AF48" i="55" s="1"/>
  <c r="AG48" i="55" s="1"/>
  <c r="AH48" i="55" s="1"/>
  <c r="AI48" i="55" s="1"/>
  <c r="AJ48" i="55" s="1"/>
  <c r="AK48" i="55" s="1"/>
  <c r="AL48" i="55" s="1"/>
  <c r="AM48" i="55" s="1"/>
  <c r="AB43" i="55"/>
  <c r="AC43" i="55" s="1"/>
  <c r="AD43" i="55" s="1"/>
  <c r="AE43" i="55" s="1"/>
  <c r="AF43" i="55" s="1"/>
  <c r="AG43" i="55" s="1"/>
  <c r="AH43" i="55" s="1"/>
  <c r="AI43" i="55" s="1"/>
  <c r="AJ43" i="55" s="1"/>
  <c r="AK43" i="55" s="1"/>
  <c r="AL43" i="55" s="1"/>
  <c r="AM43" i="55" s="1"/>
  <c r="AB45" i="55"/>
  <c r="AB41" i="55"/>
  <c r="AC41" i="55" s="1"/>
  <c r="AD41" i="55" s="1"/>
  <c r="AE41" i="55" s="1"/>
  <c r="AF41" i="55" s="1"/>
  <c r="AG41" i="55" s="1"/>
  <c r="AH41" i="55" s="1"/>
  <c r="AI41" i="55" s="1"/>
  <c r="AJ41" i="55" s="1"/>
  <c r="AK41" i="55" s="1"/>
  <c r="AL41" i="55" s="1"/>
  <c r="AM41" i="55" s="1"/>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L48" i="55"/>
  <c r="M48" i="55" s="1"/>
  <c r="N48" i="55" s="1"/>
  <c r="O48" i="55" s="1"/>
  <c r="P48" i="55" s="1"/>
  <c r="Q48" i="55" s="1"/>
  <c r="L49" i="55"/>
  <c r="M49" i="55" s="1"/>
  <c r="N49" i="55" s="1"/>
  <c r="O49" i="55" s="1"/>
  <c r="P49" i="55" s="1"/>
  <c r="Q49" i="55" s="1"/>
  <c r="L41" i="55"/>
  <c r="M41" i="55" s="1"/>
  <c r="N41" i="55" s="1"/>
  <c r="O41" i="55" s="1"/>
  <c r="P41" i="55" s="1"/>
  <c r="Q41" i="55" s="1"/>
  <c r="L44" i="55"/>
  <c r="M44" i="55" s="1"/>
  <c r="L53" i="55"/>
  <c r="M53" i="55" s="1"/>
  <c r="N53" i="55" s="1"/>
  <c r="O53" i="55" s="1"/>
  <c r="P53" i="55" s="1"/>
  <c r="Q53" i="55" s="1"/>
  <c r="L46" i="55"/>
  <c r="M46" i="55" s="1"/>
  <c r="M144" i="55"/>
  <c r="N144" i="55"/>
  <c r="N77" i="55"/>
  <c r="M77" i="55"/>
  <c r="O25" i="53"/>
  <c r="N23" i="53"/>
  <c r="B18" i="55" l="1"/>
  <c r="B48" i="55"/>
  <c r="C133" i="55"/>
  <c r="B154" i="55"/>
  <c r="D133" i="55"/>
  <c r="N30" i="53"/>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AZ75" i="53"/>
  <c r="I91" i="53"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J3" i="53"/>
  <c r="J21" i="32"/>
  <c r="C20" i="39"/>
  <c r="C21" i="39"/>
  <c r="C22" i="39"/>
  <c r="C23" i="39"/>
  <c r="C24" i="39"/>
  <c r="C25" i="39"/>
  <c r="C26" i="39"/>
  <c r="C27" i="39"/>
  <c r="C19" i="39"/>
  <c r="C10" i="39"/>
  <c r="C11" i="39"/>
  <c r="C12" i="39"/>
  <c r="C13" i="39"/>
  <c r="C14" i="39"/>
  <c r="C15" i="39"/>
  <c r="C16" i="39"/>
  <c r="C17" i="39"/>
  <c r="C9" i="39"/>
  <c r="B98" i="53"/>
  <c r="B157" i="53" s="1"/>
  <c r="B99" i="53"/>
  <c r="B158" i="53" s="1"/>
  <c r="B100" i="53"/>
  <c r="B159" i="53"/>
  <c r="B93" i="53"/>
  <c r="B152" i="53" s="1"/>
  <c r="B94" i="53"/>
  <c r="B153" i="53" s="1"/>
  <c r="B95" i="53"/>
  <c r="B154" i="53" s="1"/>
  <c r="B96" i="53"/>
  <c r="B155" i="53"/>
  <c r="B97" i="53"/>
  <c r="B156" i="53" s="1"/>
  <c r="B92" i="53"/>
  <c r="B151" i="53" s="1"/>
  <c r="M118" i="53"/>
  <c r="B175" i="53"/>
  <c r="B176" i="53"/>
  <c r="D260" i="53" s="1"/>
  <c r="B177" i="53"/>
  <c r="B178" i="53"/>
  <c r="B179" i="53"/>
  <c r="B191" i="53" s="1"/>
  <c r="B202" i="53" s="1"/>
  <c r="B180" i="53"/>
  <c r="B192" i="53" s="1"/>
  <c r="B203" i="53" s="1"/>
  <c r="B181" i="53"/>
  <c r="B193" i="53" s="1"/>
  <c r="B182" i="53"/>
  <c r="B174" i="53"/>
  <c r="D258" i="53" s="1"/>
  <c r="L116" i="53"/>
  <c r="M116" i="53"/>
  <c r="N116" i="53"/>
  <c r="O116" i="53"/>
  <c r="P116" i="53"/>
  <c r="Q116" i="53"/>
  <c r="R116" i="53"/>
  <c r="S116" i="53"/>
  <c r="T116" i="53"/>
  <c r="U116" i="53"/>
  <c r="V116" i="53"/>
  <c r="W116" i="53"/>
  <c r="X116" i="53"/>
  <c r="Y116" i="53"/>
  <c r="Z116" i="53"/>
  <c r="AA116" i="53"/>
  <c r="AB116" i="53"/>
  <c r="AC116" i="53"/>
  <c r="AD116" i="53"/>
  <c r="AE116" i="53"/>
  <c r="AE127" i="53" s="1"/>
  <c r="AF116" i="53"/>
  <c r="AG116" i="53"/>
  <c r="AH116" i="53"/>
  <c r="AI116" i="53"/>
  <c r="AJ116" i="53"/>
  <c r="AK116" i="53"/>
  <c r="AL116" i="53"/>
  <c r="AM116" i="53"/>
  <c r="AN116" i="53"/>
  <c r="AO116" i="53"/>
  <c r="AO127" i="53" s="1"/>
  <c r="AP116" i="53"/>
  <c r="AQ116" i="53"/>
  <c r="AR116" i="53"/>
  <c r="AR127" i="53" s="1"/>
  <c r="AS116" i="53"/>
  <c r="AT116" i="53"/>
  <c r="AU116" i="53"/>
  <c r="AV116" i="53"/>
  <c r="L117" i="53"/>
  <c r="M117" i="53"/>
  <c r="N117" i="53"/>
  <c r="O117" i="53"/>
  <c r="P117" i="53"/>
  <c r="Q117" i="53"/>
  <c r="R117" i="53"/>
  <c r="R128" i="53" s="1"/>
  <c r="S117" i="53"/>
  <c r="T117" i="53"/>
  <c r="U117" i="53"/>
  <c r="V117" i="53"/>
  <c r="W117" i="53"/>
  <c r="X117" i="53"/>
  <c r="Y117" i="53"/>
  <c r="Z117" i="53"/>
  <c r="AA117" i="53"/>
  <c r="AB117" i="53"/>
  <c r="AC117" i="53"/>
  <c r="AC128" i="53" s="1"/>
  <c r="AD117" i="53"/>
  <c r="AE117" i="53"/>
  <c r="AE128" i="53" s="1"/>
  <c r="AF117" i="53"/>
  <c r="AG117" i="53"/>
  <c r="AH117" i="53"/>
  <c r="AI117" i="53"/>
  <c r="AJ117" i="53"/>
  <c r="AK117" i="53"/>
  <c r="AL117" i="53"/>
  <c r="AM117" i="53"/>
  <c r="AN117" i="53"/>
  <c r="AN128" i="53" s="1"/>
  <c r="AO117" i="53"/>
  <c r="AP117" i="53"/>
  <c r="AP128" i="53" s="1"/>
  <c r="AQ117" i="53"/>
  <c r="AR117" i="53"/>
  <c r="AS117" i="53"/>
  <c r="AT117" i="53"/>
  <c r="AU117" i="53"/>
  <c r="AV117" i="53"/>
  <c r="L118" i="53"/>
  <c r="N118" i="53"/>
  <c r="O118" i="53"/>
  <c r="P118" i="53"/>
  <c r="Q118" i="53"/>
  <c r="R118" i="53"/>
  <c r="S118" i="53"/>
  <c r="T118" i="53"/>
  <c r="U118" i="53"/>
  <c r="V118" i="53"/>
  <c r="W118" i="53"/>
  <c r="X118" i="53"/>
  <c r="Y118" i="53"/>
  <c r="Z118" i="53"/>
  <c r="AA118" i="53"/>
  <c r="AB118" i="53"/>
  <c r="AC118" i="53"/>
  <c r="AD118" i="53"/>
  <c r="AE118" i="53"/>
  <c r="AF118" i="53"/>
  <c r="AG118" i="53"/>
  <c r="AH118" i="53"/>
  <c r="AI118" i="53"/>
  <c r="AJ118" i="53"/>
  <c r="AK118" i="53"/>
  <c r="AL118" i="53"/>
  <c r="AM118" i="53"/>
  <c r="AN118" i="53"/>
  <c r="AO118" i="53"/>
  <c r="AP118" i="53"/>
  <c r="AQ118" i="53"/>
  <c r="AR118" i="53"/>
  <c r="AS118" i="53"/>
  <c r="AT118" i="53"/>
  <c r="AU118" i="53"/>
  <c r="AV118" i="53"/>
  <c r="L119" i="53"/>
  <c r="M119" i="53"/>
  <c r="N119" i="53"/>
  <c r="O119" i="53"/>
  <c r="P119" i="53"/>
  <c r="Q119" i="53"/>
  <c r="Q130" i="53" s="1"/>
  <c r="R119" i="53"/>
  <c r="S119" i="53"/>
  <c r="T119" i="53"/>
  <c r="U119" i="53"/>
  <c r="V119" i="53"/>
  <c r="W119" i="53"/>
  <c r="X119" i="53"/>
  <c r="Y119" i="53"/>
  <c r="Y130" i="53" s="1"/>
  <c r="Z119" i="53"/>
  <c r="AA119" i="53"/>
  <c r="AA130" i="53" s="1"/>
  <c r="AA141" i="53" s="1"/>
  <c r="AB119" i="53"/>
  <c r="AC119" i="53"/>
  <c r="AC130" i="53" s="1"/>
  <c r="AC141" i="53" s="1"/>
  <c r="AD119" i="53"/>
  <c r="AE119" i="53"/>
  <c r="AF119" i="53"/>
  <c r="AG119" i="53"/>
  <c r="AH119" i="53"/>
  <c r="AI119" i="53"/>
  <c r="AJ119" i="53"/>
  <c r="AK119" i="53"/>
  <c r="AL119" i="53"/>
  <c r="AM119" i="53"/>
  <c r="AM130" i="53" s="1"/>
  <c r="AN119" i="53"/>
  <c r="AO119" i="53"/>
  <c r="AO130" i="53" s="1"/>
  <c r="AP119" i="53"/>
  <c r="AQ119" i="53"/>
  <c r="AR119" i="53"/>
  <c r="AS119" i="53"/>
  <c r="AT119" i="53"/>
  <c r="AU119" i="53"/>
  <c r="AV119" i="53"/>
  <c r="L120" i="53"/>
  <c r="M120" i="53"/>
  <c r="N120" i="53"/>
  <c r="N131" i="53" s="1"/>
  <c r="N142" i="53" s="1"/>
  <c r="O120" i="53"/>
  <c r="P120" i="53"/>
  <c r="Q120" i="53"/>
  <c r="R120" i="53"/>
  <c r="S120" i="53"/>
  <c r="T120" i="53"/>
  <c r="U120" i="53"/>
  <c r="V120" i="53"/>
  <c r="W120" i="53"/>
  <c r="X120" i="53"/>
  <c r="Y120" i="53"/>
  <c r="Z120" i="53"/>
  <c r="AA120" i="53"/>
  <c r="AB120" i="53"/>
  <c r="AC120" i="53"/>
  <c r="AD120" i="53"/>
  <c r="AE120" i="53"/>
  <c r="AF120" i="53"/>
  <c r="AG120" i="53"/>
  <c r="AH120" i="53"/>
  <c r="AI120" i="53"/>
  <c r="AJ120" i="53"/>
  <c r="AK120" i="53"/>
  <c r="AL120" i="53"/>
  <c r="AM120" i="53"/>
  <c r="AN120" i="53"/>
  <c r="AN131" i="53" s="1"/>
  <c r="AO120" i="53"/>
  <c r="AP120" i="53"/>
  <c r="AQ120" i="53"/>
  <c r="AR120" i="53"/>
  <c r="AS120" i="53"/>
  <c r="AT120" i="53"/>
  <c r="AU120" i="53"/>
  <c r="AV120" i="53"/>
  <c r="L121" i="53"/>
  <c r="M121" i="53"/>
  <c r="N121" i="53"/>
  <c r="O121" i="53"/>
  <c r="P121" i="53"/>
  <c r="Q121" i="53"/>
  <c r="R121" i="53"/>
  <c r="S121" i="53"/>
  <c r="T121" i="53"/>
  <c r="U121" i="53"/>
  <c r="V121" i="53"/>
  <c r="W121" i="53"/>
  <c r="X121" i="53"/>
  <c r="Y121" i="53"/>
  <c r="Z121" i="53"/>
  <c r="AA121" i="53"/>
  <c r="AB121" i="53"/>
  <c r="AC121" i="53"/>
  <c r="AD121" i="53"/>
  <c r="AE121" i="53"/>
  <c r="AF121" i="53"/>
  <c r="AG121" i="53"/>
  <c r="AH121" i="53"/>
  <c r="AI121" i="53"/>
  <c r="AJ121" i="53"/>
  <c r="AK121" i="53"/>
  <c r="AL121" i="53"/>
  <c r="AM121" i="53"/>
  <c r="AN121" i="53"/>
  <c r="AO121" i="53"/>
  <c r="AP121" i="53"/>
  <c r="AQ121" i="53"/>
  <c r="AR121" i="53"/>
  <c r="AS121" i="53"/>
  <c r="AT121" i="53"/>
  <c r="AU121" i="53"/>
  <c r="AV121" i="53"/>
  <c r="L122" i="53"/>
  <c r="M122" i="53"/>
  <c r="N122" i="53"/>
  <c r="O122" i="53"/>
  <c r="P122" i="53"/>
  <c r="Q122" i="53"/>
  <c r="R122" i="53"/>
  <c r="S122" i="53"/>
  <c r="T122" i="53"/>
  <c r="U122" i="53"/>
  <c r="V122" i="53"/>
  <c r="W122" i="53"/>
  <c r="X122" i="53"/>
  <c r="X133" i="53" s="1"/>
  <c r="X144" i="53" s="1"/>
  <c r="Y122" i="53"/>
  <c r="Z122" i="53"/>
  <c r="AA122" i="53"/>
  <c r="AB122" i="53"/>
  <c r="AC122" i="53"/>
  <c r="AD122" i="53"/>
  <c r="AE122" i="53"/>
  <c r="AF122" i="53"/>
  <c r="AG122" i="53"/>
  <c r="AH122" i="53"/>
  <c r="AI122" i="53"/>
  <c r="AJ122" i="53"/>
  <c r="AJ133" i="53" s="1"/>
  <c r="AJ144" i="53" s="1"/>
  <c r="AK122" i="53"/>
  <c r="AL122" i="53"/>
  <c r="AM122" i="53"/>
  <c r="AN122" i="53"/>
  <c r="AO122" i="53"/>
  <c r="AP122" i="53"/>
  <c r="AQ122" i="53"/>
  <c r="AR122" i="53"/>
  <c r="AS122" i="53"/>
  <c r="AT122" i="53"/>
  <c r="AU122" i="53"/>
  <c r="AV122" i="53"/>
  <c r="AV133" i="53" s="1"/>
  <c r="L123" i="53"/>
  <c r="M123" i="53"/>
  <c r="N123" i="53"/>
  <c r="O123" i="53"/>
  <c r="P123" i="53"/>
  <c r="Q123" i="53"/>
  <c r="R123" i="53"/>
  <c r="S123" i="53"/>
  <c r="T123" i="53"/>
  <c r="U123" i="53"/>
  <c r="V123" i="53"/>
  <c r="W123" i="53"/>
  <c r="W134" i="53" s="1"/>
  <c r="X123" i="53"/>
  <c r="X134" i="53" s="1"/>
  <c r="Y123" i="53"/>
  <c r="Y134" i="53" s="1"/>
  <c r="Z123" i="53"/>
  <c r="AA123" i="53"/>
  <c r="AB123" i="53"/>
  <c r="AC123" i="53"/>
  <c r="AD123" i="53"/>
  <c r="AE123" i="53"/>
  <c r="AF123" i="53"/>
  <c r="AG123" i="53"/>
  <c r="AH123" i="53"/>
  <c r="AI123" i="53"/>
  <c r="AI134" i="53" s="1"/>
  <c r="AI145" i="53" s="1"/>
  <c r="AJ123" i="53"/>
  <c r="AK123" i="53"/>
  <c r="AK134" i="53" s="1"/>
  <c r="AL123" i="53"/>
  <c r="AL134" i="53" s="1"/>
  <c r="AM123" i="53"/>
  <c r="AN123" i="53"/>
  <c r="AO123" i="53"/>
  <c r="AP123" i="53"/>
  <c r="AQ123" i="53"/>
  <c r="AR123" i="53"/>
  <c r="AS123" i="53"/>
  <c r="AS134" i="53" s="1"/>
  <c r="AT123" i="53"/>
  <c r="AU123" i="53"/>
  <c r="AU134" i="53" s="1"/>
  <c r="AV123" i="53"/>
  <c r="AV134" i="53" s="1"/>
  <c r="AV145" i="53" s="1"/>
  <c r="L124" i="53"/>
  <c r="M124" i="53"/>
  <c r="N124" i="53"/>
  <c r="O124" i="53"/>
  <c r="P124" i="53"/>
  <c r="Q124" i="53"/>
  <c r="R124" i="53"/>
  <c r="R135" i="53" s="1"/>
  <c r="S124" i="53"/>
  <c r="T124" i="53"/>
  <c r="U124" i="53"/>
  <c r="V124" i="53"/>
  <c r="V135" i="53" s="1"/>
  <c r="W124" i="53"/>
  <c r="X124" i="53"/>
  <c r="X135" i="53" s="1"/>
  <c r="Y124" i="53"/>
  <c r="Y135" i="53" s="1"/>
  <c r="Z124" i="53"/>
  <c r="AA124" i="53"/>
  <c r="AB124" i="53"/>
  <c r="AC124" i="53"/>
  <c r="AD124" i="53"/>
  <c r="AE124" i="53"/>
  <c r="AF124" i="53"/>
  <c r="AG124" i="53"/>
  <c r="AH124" i="53"/>
  <c r="AH135" i="53" s="1"/>
  <c r="AI124" i="53"/>
  <c r="AI135" i="53" s="1"/>
  <c r="AJ124" i="53"/>
  <c r="AK124" i="53"/>
  <c r="AL124" i="53"/>
  <c r="AM124" i="53"/>
  <c r="AN124" i="53"/>
  <c r="AO124" i="53"/>
  <c r="AP124" i="53"/>
  <c r="AQ124" i="53"/>
  <c r="AR124" i="53"/>
  <c r="AS124" i="53"/>
  <c r="AT124" i="53"/>
  <c r="AT135" i="53" s="1"/>
  <c r="AU124" i="53"/>
  <c r="AU135" i="53" s="1"/>
  <c r="AV124" i="53"/>
  <c r="K117" i="53"/>
  <c r="K118" i="53"/>
  <c r="K119" i="53"/>
  <c r="K120" i="53"/>
  <c r="K121" i="53"/>
  <c r="K122" i="53"/>
  <c r="K123" i="53"/>
  <c r="K124" i="53"/>
  <c r="K116" i="53"/>
  <c r="J117" i="53"/>
  <c r="J118" i="53"/>
  <c r="J119" i="53"/>
  <c r="J120" i="53"/>
  <c r="J121" i="53"/>
  <c r="J122" i="53"/>
  <c r="J123" i="53"/>
  <c r="J124" i="53"/>
  <c r="J116" i="53"/>
  <c r="B117" i="53"/>
  <c r="B128" i="53"/>
  <c r="B139" i="53" s="1"/>
  <c r="B118" i="53"/>
  <c r="B129" i="53"/>
  <c r="B140" i="53" s="1"/>
  <c r="B119" i="53"/>
  <c r="B130" i="53" s="1"/>
  <c r="B141" i="53" s="1"/>
  <c r="B120" i="53"/>
  <c r="B131" i="53" s="1"/>
  <c r="B142" i="53" s="1"/>
  <c r="B121" i="53"/>
  <c r="B132" i="53" s="1"/>
  <c r="B143" i="53" s="1"/>
  <c r="B122" i="53"/>
  <c r="B133" i="53"/>
  <c r="B144" i="53"/>
  <c r="B123" i="53"/>
  <c r="B134" i="53" s="1"/>
  <c r="B145" i="53" s="1"/>
  <c r="B124" i="53"/>
  <c r="B135" i="53" s="1"/>
  <c r="B146" i="53" s="1"/>
  <c r="B116" i="53"/>
  <c r="B127" i="53"/>
  <c r="B138" i="53" s="1"/>
  <c r="I266" i="53"/>
  <c r="H266" i="53"/>
  <c r="G266" i="53"/>
  <c r="F266" i="53"/>
  <c r="E266" i="53"/>
  <c r="C266" i="53"/>
  <c r="B266" i="53"/>
  <c r="I265" i="53"/>
  <c r="H265" i="53"/>
  <c r="G265" i="53"/>
  <c r="F265" i="53"/>
  <c r="E265" i="53"/>
  <c r="C265" i="53"/>
  <c r="B265" i="53"/>
  <c r="I264" i="53"/>
  <c r="H264" i="53"/>
  <c r="G264" i="53"/>
  <c r="F264" i="53"/>
  <c r="E264" i="53"/>
  <c r="C264" i="53"/>
  <c r="B264" i="53"/>
  <c r="I263" i="53"/>
  <c r="H263" i="53"/>
  <c r="G263" i="53"/>
  <c r="F263" i="53"/>
  <c r="E263" i="53"/>
  <c r="C263" i="53"/>
  <c r="B263" i="53"/>
  <c r="I262" i="53"/>
  <c r="H262" i="53"/>
  <c r="G262" i="53"/>
  <c r="F262" i="53"/>
  <c r="E262" i="53"/>
  <c r="C262" i="53"/>
  <c r="B262" i="53"/>
  <c r="I261" i="53"/>
  <c r="H261" i="53"/>
  <c r="G261" i="53"/>
  <c r="F261" i="53"/>
  <c r="E261" i="53"/>
  <c r="C261" i="53"/>
  <c r="B261" i="53"/>
  <c r="I260" i="53"/>
  <c r="H260" i="53"/>
  <c r="G260" i="53"/>
  <c r="F260" i="53"/>
  <c r="E260" i="53"/>
  <c r="C260" i="53"/>
  <c r="B260" i="53"/>
  <c r="I259" i="53"/>
  <c r="H259" i="53"/>
  <c r="G259" i="53"/>
  <c r="F259" i="53"/>
  <c r="E259" i="53"/>
  <c r="C259" i="53"/>
  <c r="B259" i="53"/>
  <c r="I258" i="53"/>
  <c r="H258" i="53"/>
  <c r="G258" i="53"/>
  <c r="F258" i="53"/>
  <c r="E258" i="53"/>
  <c r="C258" i="53"/>
  <c r="B258" i="53"/>
  <c r="AO257" i="53"/>
  <c r="AP257" i="53" s="1"/>
  <c r="I257" i="53"/>
  <c r="H257" i="53"/>
  <c r="F257" i="53"/>
  <c r="E257" i="53"/>
  <c r="C257" i="53"/>
  <c r="I256" i="53"/>
  <c r="H256" i="53"/>
  <c r="G256" i="53"/>
  <c r="F256" i="53"/>
  <c r="E256" i="53"/>
  <c r="C256" i="53"/>
  <c r="B256" i="53"/>
  <c r="I255" i="53"/>
  <c r="H255" i="53"/>
  <c r="G255" i="53"/>
  <c r="F255" i="53"/>
  <c r="E255" i="53"/>
  <c r="C255" i="53"/>
  <c r="B255" i="53"/>
  <c r="I254" i="53"/>
  <c r="H254" i="53"/>
  <c r="G254" i="53"/>
  <c r="F254" i="53"/>
  <c r="E254" i="53"/>
  <c r="C254" i="53"/>
  <c r="B254" i="53"/>
  <c r="I253" i="53"/>
  <c r="H253" i="53"/>
  <c r="G253" i="53"/>
  <c r="F253" i="53"/>
  <c r="E253" i="53"/>
  <c r="C253" i="53"/>
  <c r="B253" i="53"/>
  <c r="I252" i="53"/>
  <c r="H252" i="53"/>
  <c r="G252" i="53"/>
  <c r="F252" i="53"/>
  <c r="E252" i="53"/>
  <c r="C252" i="53"/>
  <c r="B252" i="53"/>
  <c r="I251" i="53"/>
  <c r="H251" i="53"/>
  <c r="G251" i="53"/>
  <c r="F251" i="53"/>
  <c r="E251" i="53"/>
  <c r="C251" i="53"/>
  <c r="B251" i="53"/>
  <c r="I250" i="53"/>
  <c r="H250" i="53"/>
  <c r="G250" i="53"/>
  <c r="F250" i="53"/>
  <c r="E250" i="53"/>
  <c r="C250" i="53"/>
  <c r="B250" i="53"/>
  <c r="I249" i="53"/>
  <c r="H249" i="53"/>
  <c r="G249" i="53"/>
  <c r="F249" i="53"/>
  <c r="E249" i="53"/>
  <c r="C249" i="53"/>
  <c r="B249" i="53"/>
  <c r="I248" i="53"/>
  <c r="H248" i="53"/>
  <c r="G248" i="53"/>
  <c r="F248" i="53"/>
  <c r="E248" i="53"/>
  <c r="C248" i="53"/>
  <c r="B248" i="53"/>
  <c r="B170" i="53"/>
  <c r="D256" i="53"/>
  <c r="B169" i="53"/>
  <c r="B240" i="53" s="1"/>
  <c r="B168" i="53"/>
  <c r="B239" i="53" s="1"/>
  <c r="B167" i="53"/>
  <c r="B166" i="53"/>
  <c r="D252" i="53" s="1"/>
  <c r="B165" i="53"/>
  <c r="D251" i="53" s="1"/>
  <c r="B164" i="53"/>
  <c r="D250" i="53"/>
  <c r="B163" i="53"/>
  <c r="D249" i="53"/>
  <c r="B162" i="53"/>
  <c r="D248" i="53" s="1"/>
  <c r="E135" i="53"/>
  <c r="E146" i="53" s="1"/>
  <c r="E134" i="53"/>
  <c r="E133" i="53"/>
  <c r="E144" i="53"/>
  <c r="E132" i="53"/>
  <c r="E131" i="53"/>
  <c r="E142" i="53" s="1"/>
  <c r="E130" i="53"/>
  <c r="E129" i="53"/>
  <c r="T129" i="53" s="1"/>
  <c r="E128" i="53"/>
  <c r="AV128" i="53" s="1"/>
  <c r="AV139" i="53" s="1"/>
  <c r="E139" i="53"/>
  <c r="E127" i="53"/>
  <c r="AB127" i="53" s="1"/>
  <c r="C78" i="53"/>
  <c r="C113" i="53" s="1"/>
  <c r="C124" i="53" s="1"/>
  <c r="C135" i="53" s="1"/>
  <c r="C146" i="53" s="1"/>
  <c r="C170" i="53" s="1"/>
  <c r="C241" i="53" s="1"/>
  <c r="C77" i="53"/>
  <c r="D16" i="39" s="1"/>
  <c r="C76" i="53"/>
  <c r="C111" i="53" s="1"/>
  <c r="C122" i="53" s="1"/>
  <c r="C133" i="53" s="1"/>
  <c r="C144" i="53" s="1"/>
  <c r="C168" i="53" s="1"/>
  <c r="C75" i="53"/>
  <c r="C74" i="53"/>
  <c r="C109" i="53" s="1"/>
  <c r="C120" i="53" s="1"/>
  <c r="C131" i="53" s="1"/>
  <c r="C142" i="53" s="1"/>
  <c r="C166" i="53" s="1"/>
  <c r="C237" i="53" s="1"/>
  <c r="C73" i="53"/>
  <c r="C84" i="53"/>
  <c r="C72" i="53"/>
  <c r="C83" i="53" s="1"/>
  <c r="C94" i="53" s="1"/>
  <c r="C153" i="53" s="1"/>
  <c r="C71" i="53"/>
  <c r="C70" i="53"/>
  <c r="C105" i="53" s="1"/>
  <c r="C116" i="53" s="1"/>
  <c r="C127" i="53" s="1"/>
  <c r="C138" i="53" s="1"/>
  <c r="C162" i="53" s="1"/>
  <c r="J67" i="53"/>
  <c r="J104" i="53" s="1"/>
  <c r="I67" i="53"/>
  <c r="H67" i="53"/>
  <c r="G67" i="53"/>
  <c r="B46" i="53"/>
  <c r="B45" i="53"/>
  <c r="B44" i="53"/>
  <c r="B43" i="53"/>
  <c r="B49" i="53" s="1"/>
  <c r="J25" i="53"/>
  <c r="C25" i="53"/>
  <c r="B25" i="53"/>
  <c r="C23" i="53"/>
  <c r="C24" i="53" s="1"/>
  <c r="B23" i="53"/>
  <c r="B24" i="53" s="1"/>
  <c r="J22" i="53"/>
  <c r="E14" i="53"/>
  <c r="J6" i="53"/>
  <c r="H6" i="53"/>
  <c r="G6" i="53"/>
  <c r="F6" i="53"/>
  <c r="E6" i="53"/>
  <c r="D6" i="53"/>
  <c r="J5" i="53"/>
  <c r="K4" i="53"/>
  <c r="K6" i="53" s="1"/>
  <c r="A1" i="53"/>
  <c r="B236" i="53"/>
  <c r="D264" i="53"/>
  <c r="G76" i="53"/>
  <c r="E87" i="53"/>
  <c r="G87" i="53" s="1"/>
  <c r="G77" i="53"/>
  <c r="E88" i="53"/>
  <c r="G88" i="53"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R52" i="52" s="1"/>
  <c r="Q18" i="52"/>
  <c r="P18" i="52"/>
  <c r="O18" i="52"/>
  <c r="O52" i="52" s="1"/>
  <c r="N18" i="52"/>
  <c r="M18" i="52"/>
  <c r="L18" i="52"/>
  <c r="L52" i="52" s="1"/>
  <c r="K18" i="52"/>
  <c r="J18" i="52"/>
  <c r="I18" i="52"/>
  <c r="I52" i="52" s="1"/>
  <c r="H18" i="52"/>
  <c r="H52" i="52" s="1"/>
  <c r="G18" i="52"/>
  <c r="F18" i="52"/>
  <c r="F52" i="52" s="1"/>
  <c r="E18" i="52"/>
  <c r="E52" i="52" s="1"/>
  <c r="D18" i="52"/>
  <c r="S17" i="52"/>
  <c r="S51" i="52" s="1"/>
  <c r="R17" i="52"/>
  <c r="Q17" i="52"/>
  <c r="P17" i="52"/>
  <c r="O17" i="52"/>
  <c r="N17" i="52"/>
  <c r="N51" i="52" s="1"/>
  <c r="M17" i="52"/>
  <c r="M51" i="52" s="1"/>
  <c r="L17" i="52"/>
  <c r="K17" i="52"/>
  <c r="J17" i="52"/>
  <c r="J51" i="52" s="1"/>
  <c r="I17" i="52"/>
  <c r="I51" i="52" s="1"/>
  <c r="H17" i="52"/>
  <c r="H51" i="52" s="1"/>
  <c r="G17" i="52"/>
  <c r="G51" i="52" s="1"/>
  <c r="F17" i="52"/>
  <c r="E17" i="52"/>
  <c r="D17" i="52"/>
  <c r="D51" i="52" s="1"/>
  <c r="S16" i="52"/>
  <c r="R16" i="52"/>
  <c r="R50" i="52" s="1"/>
  <c r="Q16" i="52"/>
  <c r="Q50" i="52" s="1"/>
  <c r="P16" i="52"/>
  <c r="O16" i="52"/>
  <c r="N16" i="52"/>
  <c r="N50" i="52" s="1"/>
  <c r="M16" i="52"/>
  <c r="M50" i="52" s="1"/>
  <c r="L16" i="52"/>
  <c r="L50" i="52" s="1"/>
  <c r="K16" i="52"/>
  <c r="K50" i="52" s="1"/>
  <c r="J16" i="52"/>
  <c r="I16" i="52"/>
  <c r="H16" i="52"/>
  <c r="H50" i="52" s="1"/>
  <c r="G16" i="52"/>
  <c r="F16" i="52"/>
  <c r="F50" i="52" s="1"/>
  <c r="E16" i="52"/>
  <c r="E50" i="52" s="1"/>
  <c r="D16" i="52"/>
  <c r="S15" i="52"/>
  <c r="R15" i="52"/>
  <c r="R49" i="52" s="1"/>
  <c r="Q15" i="52"/>
  <c r="P15" i="52"/>
  <c r="O15" i="52"/>
  <c r="O49" i="52" s="1"/>
  <c r="N15" i="52"/>
  <c r="M15" i="52"/>
  <c r="L15" i="52"/>
  <c r="L49" i="52" s="1"/>
  <c r="K15" i="52"/>
  <c r="J15" i="52"/>
  <c r="J49" i="52" s="1"/>
  <c r="I15" i="52"/>
  <c r="I49" i="52" s="1"/>
  <c r="H15" i="52"/>
  <c r="G15" i="52"/>
  <c r="F15" i="52"/>
  <c r="F49" i="52" s="1"/>
  <c r="E15" i="52"/>
  <c r="D15" i="52"/>
  <c r="D49" i="52" s="1"/>
  <c r="S14" i="52"/>
  <c r="R14" i="52"/>
  <c r="Q14" i="52"/>
  <c r="P14" i="52"/>
  <c r="O14" i="52"/>
  <c r="N14" i="52"/>
  <c r="N48" i="52" s="1"/>
  <c r="M14" i="52"/>
  <c r="M48" i="52" s="1"/>
  <c r="L14" i="52"/>
  <c r="L48" i="52" s="1"/>
  <c r="K14" i="52"/>
  <c r="J14" i="52"/>
  <c r="J48" i="52" s="1"/>
  <c r="I14" i="52"/>
  <c r="I48" i="52" s="1"/>
  <c r="H14" i="52"/>
  <c r="H48" i="52" s="1"/>
  <c r="G14" i="52"/>
  <c r="G48" i="52" s="1"/>
  <c r="F14" i="52"/>
  <c r="E14" i="52"/>
  <c r="D14" i="52"/>
  <c r="D48" i="52" s="1"/>
  <c r="S13" i="52"/>
  <c r="R13" i="52"/>
  <c r="R47" i="52" s="1"/>
  <c r="Q13" i="52"/>
  <c r="Q47" i="52" s="1"/>
  <c r="P13" i="52"/>
  <c r="P47" i="52" s="1"/>
  <c r="O13" i="52"/>
  <c r="N13" i="52"/>
  <c r="M13" i="52"/>
  <c r="M47" i="52" s="1"/>
  <c r="L13" i="52"/>
  <c r="L47" i="52" s="1"/>
  <c r="K13" i="52"/>
  <c r="K47" i="52" s="1"/>
  <c r="J13" i="52"/>
  <c r="I13" i="52"/>
  <c r="H13" i="52"/>
  <c r="H47" i="52" s="1"/>
  <c r="G13" i="52"/>
  <c r="F13" i="52"/>
  <c r="F47" i="52" s="1"/>
  <c r="E13" i="52"/>
  <c r="E47" i="52" s="1"/>
  <c r="D13" i="52"/>
  <c r="D47" i="52" s="1"/>
  <c r="S12" i="52"/>
  <c r="R12" i="52"/>
  <c r="Q12" i="52"/>
  <c r="Q46" i="52" s="1"/>
  <c r="P12" i="52"/>
  <c r="P46" i="52" s="1"/>
  <c r="O12" i="52"/>
  <c r="O46" i="52" s="1"/>
  <c r="N12" i="52"/>
  <c r="M12" i="52"/>
  <c r="L12" i="52"/>
  <c r="L46" i="52" s="1"/>
  <c r="K12" i="52"/>
  <c r="J12" i="52"/>
  <c r="J46" i="52" s="1"/>
  <c r="I12" i="52"/>
  <c r="I46" i="52" s="1"/>
  <c r="H12" i="52"/>
  <c r="G12" i="52"/>
  <c r="F12" i="52"/>
  <c r="E12" i="52"/>
  <c r="D12" i="52"/>
  <c r="D46" i="52" s="1"/>
  <c r="S11" i="52"/>
  <c r="S45" i="52" s="1"/>
  <c r="R11" i="52"/>
  <c r="Q11" i="52"/>
  <c r="P11" i="52"/>
  <c r="O11" i="52"/>
  <c r="N11" i="52"/>
  <c r="N45" i="52" s="1"/>
  <c r="M11" i="52"/>
  <c r="M45" i="52" s="1"/>
  <c r="L11" i="52"/>
  <c r="K11" i="52"/>
  <c r="J11" i="52"/>
  <c r="J45" i="52" s="1"/>
  <c r="I11" i="52"/>
  <c r="I45" i="52" s="1"/>
  <c r="H11" i="52"/>
  <c r="H45" i="52" s="1"/>
  <c r="G11" i="52"/>
  <c r="G45" i="52" s="1"/>
  <c r="F11" i="52"/>
  <c r="E11" i="52"/>
  <c r="D11" i="52"/>
  <c r="D45" i="52" s="1"/>
  <c r="S10" i="52"/>
  <c r="R10" i="52"/>
  <c r="R44" i="52" s="1"/>
  <c r="Q10" i="52"/>
  <c r="Q44" i="52" s="1"/>
  <c r="P10" i="52"/>
  <c r="P44" i="52" s="1"/>
  <c r="O10" i="52"/>
  <c r="N10" i="52"/>
  <c r="N44" i="52" s="1"/>
  <c r="M10" i="52"/>
  <c r="M44" i="52" s="1"/>
  <c r="L10" i="52"/>
  <c r="K10" i="52"/>
  <c r="J10" i="52"/>
  <c r="I10" i="52"/>
  <c r="H10" i="52"/>
  <c r="H44" i="52" s="1"/>
  <c r="G10" i="52"/>
  <c r="F10" i="52"/>
  <c r="F44" i="52" s="1"/>
  <c r="E10" i="52"/>
  <c r="E44" i="52" s="1"/>
  <c r="D10" i="52"/>
  <c r="D44" i="52" s="1"/>
  <c r="S9" i="52"/>
  <c r="R9" i="52"/>
  <c r="R43" i="52" s="1"/>
  <c r="Q9" i="52"/>
  <c r="Q43" i="52" s="1"/>
  <c r="P9" i="52"/>
  <c r="P43" i="52" s="1"/>
  <c r="O9" i="52"/>
  <c r="O43" i="52" s="1"/>
  <c r="N9" i="52"/>
  <c r="M9" i="52"/>
  <c r="L9" i="52"/>
  <c r="L43" i="52" s="1"/>
  <c r="K9" i="52"/>
  <c r="J9" i="52"/>
  <c r="J43" i="52" s="1"/>
  <c r="I9" i="52"/>
  <c r="I43" i="52" s="1"/>
  <c r="H9" i="52"/>
  <c r="H43" i="52" s="1"/>
  <c r="G9" i="52"/>
  <c r="F9" i="52"/>
  <c r="F43" i="52" s="1"/>
  <c r="E9" i="52"/>
  <c r="E43" i="52" s="1"/>
  <c r="D9" i="52"/>
  <c r="S8" i="52"/>
  <c r="S42" i="52" s="1"/>
  <c r="R8" i="52"/>
  <c r="Q8" i="52"/>
  <c r="P8" i="52"/>
  <c r="O8" i="52"/>
  <c r="N8" i="52"/>
  <c r="N42" i="52" s="1"/>
  <c r="M8" i="52"/>
  <c r="M42" i="52" s="1"/>
  <c r="L8" i="52"/>
  <c r="L42" i="52" s="1"/>
  <c r="K8" i="52"/>
  <c r="J8" i="52"/>
  <c r="J42" i="52" s="1"/>
  <c r="I8" i="52"/>
  <c r="H8" i="52"/>
  <c r="H42" i="52" s="1"/>
  <c r="G8" i="52"/>
  <c r="G42" i="52" s="1"/>
  <c r="F8" i="52"/>
  <c r="E8" i="52"/>
  <c r="D8" i="52"/>
  <c r="D42" i="52" s="1"/>
  <c r="S7" i="52"/>
  <c r="R7" i="52"/>
  <c r="R41" i="52" s="1"/>
  <c r="Q7" i="52"/>
  <c r="Q41" i="52" s="1"/>
  <c r="P7" i="52"/>
  <c r="P41" i="52" s="1"/>
  <c r="O7" i="52"/>
  <c r="N7" i="52"/>
  <c r="M7" i="52"/>
  <c r="L7" i="52"/>
  <c r="L41" i="52" s="1"/>
  <c r="K7" i="52"/>
  <c r="K41" i="52" s="1"/>
  <c r="J7" i="52"/>
  <c r="I7" i="52"/>
  <c r="H7" i="52"/>
  <c r="H41" i="52" s="1"/>
  <c r="G7" i="52"/>
  <c r="F7" i="52"/>
  <c r="F41" i="52" s="1"/>
  <c r="E7" i="52"/>
  <c r="E41" i="52" s="1"/>
  <c r="D7" i="52"/>
  <c r="D41" i="52" s="1"/>
  <c r="S6" i="52"/>
  <c r="R6" i="52"/>
  <c r="R40" i="52" s="1"/>
  <c r="Q6" i="52"/>
  <c r="Q40" i="52" s="1"/>
  <c r="P6" i="52"/>
  <c r="P40" i="52" s="1"/>
  <c r="O6" i="52"/>
  <c r="O40" i="52" s="1"/>
  <c r="N6" i="52"/>
  <c r="M6" i="52"/>
  <c r="L6" i="52"/>
  <c r="L40" i="52" s="1"/>
  <c r="K6" i="52"/>
  <c r="J6" i="52"/>
  <c r="J40" i="52" s="1"/>
  <c r="I6" i="52"/>
  <c r="I40" i="52" s="1"/>
  <c r="H6" i="52"/>
  <c r="H40" i="52" s="1"/>
  <c r="G6" i="52"/>
  <c r="F6" i="52"/>
  <c r="F40" i="52" s="1"/>
  <c r="E6" i="52"/>
  <c r="E40" i="52" s="1"/>
  <c r="D6" i="52"/>
  <c r="D40" i="52" s="1"/>
  <c r="S5" i="52"/>
  <c r="S39" i="52" s="1"/>
  <c r="R5" i="52"/>
  <c r="Q5" i="52"/>
  <c r="P5" i="52"/>
  <c r="O5" i="52"/>
  <c r="N5" i="52"/>
  <c r="N39" i="52" s="1"/>
  <c r="M5" i="52"/>
  <c r="M39" i="52" s="1"/>
  <c r="L5" i="52"/>
  <c r="L39" i="52" s="1"/>
  <c r="K5" i="52"/>
  <c r="J5" i="52"/>
  <c r="J39" i="52" s="1"/>
  <c r="I5" i="52"/>
  <c r="I39" i="52" s="1"/>
  <c r="H5" i="52"/>
  <c r="H39" i="52" s="1"/>
  <c r="G5" i="52"/>
  <c r="G39" i="52" s="1"/>
  <c r="F5" i="52"/>
  <c r="E5" i="52"/>
  <c r="D5" i="52"/>
  <c r="D39" i="52" s="1"/>
  <c r="S4" i="52"/>
  <c r="R4" i="52"/>
  <c r="R38" i="52" s="1"/>
  <c r="Q4" i="52"/>
  <c r="Q38" i="52" s="1"/>
  <c r="P4" i="52"/>
  <c r="P38" i="52" s="1"/>
  <c r="O4" i="52"/>
  <c r="N4" i="52"/>
  <c r="N38" i="52" s="1"/>
  <c r="M4" i="52"/>
  <c r="M38" i="52" s="1"/>
  <c r="L4" i="52"/>
  <c r="L38" i="52" s="1"/>
  <c r="K4" i="52"/>
  <c r="K38" i="52" s="1"/>
  <c r="J4" i="52"/>
  <c r="I4" i="52"/>
  <c r="H4" i="52"/>
  <c r="H38" i="52" s="1"/>
  <c r="G4" i="52"/>
  <c r="F4" i="52"/>
  <c r="F38" i="52" s="1"/>
  <c r="E4" i="52"/>
  <c r="E38" i="52" s="1"/>
  <c r="D4" i="52"/>
  <c r="S3" i="52"/>
  <c r="R3" i="52"/>
  <c r="R37" i="52" s="1"/>
  <c r="Q3" i="52"/>
  <c r="P3" i="52"/>
  <c r="P37" i="52" s="1"/>
  <c r="O3" i="52"/>
  <c r="O37" i="52" s="1"/>
  <c r="N3" i="52"/>
  <c r="M3" i="52"/>
  <c r="L3" i="52"/>
  <c r="L37" i="52" s="1"/>
  <c r="K3" i="52"/>
  <c r="J3" i="52"/>
  <c r="J37" i="52" s="1"/>
  <c r="I3" i="52"/>
  <c r="I37" i="52" s="1"/>
  <c r="H3" i="52"/>
  <c r="G3" i="52"/>
  <c r="F3" i="52"/>
  <c r="E3" i="52"/>
  <c r="E37" i="52" s="1"/>
  <c r="D3" i="52"/>
  <c r="D37" i="52" s="1"/>
  <c r="S2" i="52"/>
  <c r="R2" i="52"/>
  <c r="Q2" i="52"/>
  <c r="P2" i="52"/>
  <c r="O2" i="52"/>
  <c r="N2" i="52"/>
  <c r="N36" i="52" s="1"/>
  <c r="M2" i="52"/>
  <c r="M36" i="52" s="1"/>
  <c r="L2" i="52"/>
  <c r="L36" i="52" s="1"/>
  <c r="K2" i="52"/>
  <c r="J2" i="52"/>
  <c r="J36" i="52" s="1"/>
  <c r="I2" i="52"/>
  <c r="I36" i="52" s="1"/>
  <c r="H2" i="52"/>
  <c r="G2" i="52"/>
  <c r="G36" i="52" s="1"/>
  <c r="F2" i="52"/>
  <c r="E2" i="52"/>
  <c r="D2" i="52"/>
  <c r="R130" i="53"/>
  <c r="R129" i="53"/>
  <c r="S130" i="53"/>
  <c r="S135" i="53"/>
  <c r="U128" i="53"/>
  <c r="U139" i="53" s="1"/>
  <c r="T135" i="53"/>
  <c r="S134" i="53"/>
  <c r="U134" i="53"/>
  <c r="V134" i="53"/>
  <c r="V131" i="53"/>
  <c r="D8" i="29"/>
  <c r="D14" i="29" s="1"/>
  <c r="E8" i="29"/>
  <c r="E14" i="29" s="1"/>
  <c r="F8" i="29"/>
  <c r="F14" i="29" s="1"/>
  <c r="G8" i="29"/>
  <c r="G14" i="29" s="1"/>
  <c r="H8" i="29"/>
  <c r="H14" i="29" s="1"/>
  <c r="W130" i="53"/>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X130" i="53"/>
  <c r="Z130" i="53"/>
  <c r="Z135" i="53"/>
  <c r="Z134" i="53"/>
  <c r="AA134" i="53"/>
  <c r="AA145" i="53" s="1"/>
  <c r="AB130" i="53"/>
  <c r="AB128" i="53"/>
  <c r="D5" i="44"/>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C135" i="53"/>
  <c r="AC134" i="53"/>
  <c r="AD135" i="53"/>
  <c r="AD127" i="53"/>
  <c r="AD130" i="53"/>
  <c r="AD141" i="53" s="1"/>
  <c r="AD128" i="53"/>
  <c r="AD131" i="53"/>
  <c r="AE134" i="53"/>
  <c r="AF134" i="53"/>
  <c r="AG134" i="53"/>
  <c r="AG135" i="53"/>
  <c r="AI129" i="53"/>
  <c r="AH130" i="53"/>
  <c r="AH141" i="53" s="1"/>
  <c r="AH131" i="53"/>
  <c r="AH134" i="53"/>
  <c r="AJ130" i="53"/>
  <c r="AJ135" i="53"/>
  <c r="AJ146" i="53" s="1"/>
  <c r="AJ128" i="53"/>
  <c r="AI130" i="53"/>
  <c r="AK128" i="53"/>
  <c r="AK135" i="53"/>
  <c r="AL135" i="53"/>
  <c r="AK130" i="53"/>
  <c r="AM134" i="53"/>
  <c r="AM145" i="53" s="1"/>
  <c r="AM127" i="53"/>
  <c r="AM128" i="53"/>
  <c r="AM139" i="53" s="1"/>
  <c r="AL130" i="53"/>
  <c r="AN135" i="53"/>
  <c r="AN134" i="53"/>
  <c r="AP127" i="53"/>
  <c r="AP134" i="53"/>
  <c r="AP131" i="53"/>
  <c r="AP135" i="53"/>
  <c r="AQ134" i="53"/>
  <c r="AR135" i="53"/>
  <c r="AQ130" i="53"/>
  <c r="AQ135" i="53"/>
  <c r="AS135" i="53"/>
  <c r="AR129" i="53"/>
  <c r="AT130" i="53"/>
  <c r="AT141" i="53" s="1"/>
  <c r="AT131" i="53"/>
  <c r="AT142" i="53"/>
  <c r="AU130" i="53"/>
  <c r="AU131" i="53"/>
  <c r="AV135" i="53"/>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Q6" i="32" s="1"/>
  <c r="G5" i="32"/>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E109" i="47" s="1"/>
  <c r="F110" i="47"/>
  <c r="F111" i="47"/>
  <c r="E111" i="47" s="1"/>
  <c r="F112" i="47"/>
  <c r="F113" i="47"/>
  <c r="E113" i="47" s="1"/>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I44" i="32"/>
  <c r="H44" i="32"/>
  <c r="F44" i="32"/>
  <c r="E44" i="32"/>
  <c r="F48" i="32"/>
  <c r="G43" i="32"/>
  <c r="H43" i="32"/>
  <c r="I43" i="32"/>
  <c r="B188" i="53"/>
  <c r="AO135" i="53"/>
  <c r="Q135" i="53"/>
  <c r="Q146" i="53" s="1"/>
  <c r="AD134" i="53"/>
  <c r="R134" i="53"/>
  <c r="AS131" i="53"/>
  <c r="AS142" i="53" s="1"/>
  <c r="AG131" i="53"/>
  <c r="AG142" i="53" s="1"/>
  <c r="U131" i="53"/>
  <c r="U142" i="53" s="1"/>
  <c r="V130" i="53"/>
  <c r="AU128" i="53"/>
  <c r="AU139" i="53" s="1"/>
  <c r="AI128" i="53"/>
  <c r="W128" i="53"/>
  <c r="W139" i="53" s="1"/>
  <c r="AV127" i="53"/>
  <c r="X127" i="53"/>
  <c r="AO134" i="53"/>
  <c r="AO145" i="53" s="1"/>
  <c r="Q134" i="53"/>
  <c r="Q145" i="53" s="1"/>
  <c r="AR131" i="53"/>
  <c r="AR142" i="53" s="1"/>
  <c r="AF131" i="53"/>
  <c r="AS130" i="53"/>
  <c r="AG130" i="53"/>
  <c r="U130" i="53"/>
  <c r="AT128" i="53"/>
  <c r="AT139" i="53" s="1"/>
  <c r="V128" i="53"/>
  <c r="V139" i="53" s="1"/>
  <c r="AU127" i="53"/>
  <c r="AI127" i="53"/>
  <c r="AM135" i="53"/>
  <c r="AB134" i="53"/>
  <c r="AE131" i="53"/>
  <c r="AE142" i="53" s="1"/>
  <c r="AR130" i="53"/>
  <c r="AS128" i="53"/>
  <c r="AS139" i="53" s="1"/>
  <c r="AG128" i="53"/>
  <c r="AG139" i="53" s="1"/>
  <c r="AH127" i="53"/>
  <c r="AL131" i="53"/>
  <c r="AL142" i="53" s="1"/>
  <c r="AB131" i="53"/>
  <c r="AB142" i="53" s="1"/>
  <c r="Y131" i="53"/>
  <c r="Y142" i="53" s="1"/>
  <c r="AM131" i="53"/>
  <c r="W131" i="53"/>
  <c r="W142" i="53" s="1"/>
  <c r="AO131" i="53"/>
  <c r="AO142" i="53"/>
  <c r="Z131" i="53"/>
  <c r="AR133" i="53"/>
  <c r="AR144" i="53"/>
  <c r="C85" i="53"/>
  <c r="C96" i="53" s="1"/>
  <c r="C155" i="53" s="1"/>
  <c r="S129" i="53"/>
  <c r="L130" i="53"/>
  <c r="L141" i="53" s="1"/>
  <c r="AU129" i="53"/>
  <c r="X129" i="53"/>
  <c r="Q129" i="53"/>
  <c r="N130" i="53"/>
  <c r="N141" i="53" s="1"/>
  <c r="J130" i="53"/>
  <c r="K131" i="53"/>
  <c r="L135" i="53"/>
  <c r="L146" i="53" s="1"/>
  <c r="L128" i="53"/>
  <c r="D21" i="39"/>
  <c r="J127" i="53"/>
  <c r="N127" i="53"/>
  <c r="J135" i="53"/>
  <c r="D13" i="39"/>
  <c r="AE135" i="53"/>
  <c r="W135" i="53"/>
  <c r="W146" i="53"/>
  <c r="AR134" i="53"/>
  <c r="AR145" i="53" s="1"/>
  <c r="AJ134" i="53"/>
  <c r="T134" i="53"/>
  <c r="AO133" i="53"/>
  <c r="AO144" i="53"/>
  <c r="AQ131" i="53"/>
  <c r="AQ142" i="53" s="1"/>
  <c r="AI131" i="53"/>
  <c r="AI142" i="53"/>
  <c r="AA131" i="53"/>
  <c r="AA142" i="53"/>
  <c r="AV130" i="53"/>
  <c r="AV141" i="53" s="1"/>
  <c r="AN130" i="53"/>
  <c r="AF130" i="53"/>
  <c r="P130" i="53"/>
  <c r="L129" i="53"/>
  <c r="AO128" i="53"/>
  <c r="Y128" i="53"/>
  <c r="Y139" i="53" s="1"/>
  <c r="Q128" i="53"/>
  <c r="Q139" i="53" s="1"/>
  <c r="AT127" i="53"/>
  <c r="AL127" i="53"/>
  <c r="V127" i="53"/>
  <c r="B235" i="53"/>
  <c r="M134" i="53"/>
  <c r="P128" i="53"/>
  <c r="P139" i="53"/>
  <c r="M127" i="53"/>
  <c r="AG133" i="53"/>
  <c r="AG144" i="53" s="1"/>
  <c r="Y133" i="53"/>
  <c r="Y144" i="53" s="1"/>
  <c r="AQ133" i="53"/>
  <c r="AQ144" i="53" s="1"/>
  <c r="M135" i="53"/>
  <c r="Z133" i="53"/>
  <c r="Z144" i="53" s="1"/>
  <c r="AV144" i="53"/>
  <c r="O130" i="53"/>
  <c r="O141" i="53" s="1"/>
  <c r="T133" i="53"/>
  <c r="T144" i="53" s="1"/>
  <c r="V133" i="53"/>
  <c r="V144" i="53" s="1"/>
  <c r="J133" i="53"/>
  <c r="J144" i="53" s="1"/>
  <c r="Q133" i="53"/>
  <c r="Q144" i="53"/>
  <c r="AM6" i="32"/>
  <c r="AM7" i="32" s="1"/>
  <c r="AS133" i="53"/>
  <c r="AS144" i="53"/>
  <c r="AM133" i="53"/>
  <c r="AM144" i="53" s="1"/>
  <c r="AK133" i="53"/>
  <c r="AK144" i="53" s="1"/>
  <c r="S133" i="53"/>
  <c r="S144" i="53" s="1"/>
  <c r="B237" i="53"/>
  <c r="K134" i="53"/>
  <c r="N133" i="53"/>
  <c r="N144" i="53"/>
  <c r="AG6" i="32"/>
  <c r="AD6" i="32"/>
  <c r="AD7" i="32" s="1"/>
  <c r="AU133" i="53"/>
  <c r="AU144" i="53"/>
  <c r="AP133" i="53"/>
  <c r="AP144" i="53" s="1"/>
  <c r="AF133" i="53"/>
  <c r="AF144" i="53" s="1"/>
  <c r="AE133" i="53"/>
  <c r="AE144" i="53"/>
  <c r="AD133" i="53"/>
  <c r="AD144" i="53" s="1"/>
  <c r="W133" i="53"/>
  <c r="W144" i="53"/>
  <c r="D11" i="39"/>
  <c r="M128" i="53"/>
  <c r="M139" i="53" s="1"/>
  <c r="AA133" i="53"/>
  <c r="AA144" i="53" s="1"/>
  <c r="K133" i="53"/>
  <c r="K144" i="53" s="1"/>
  <c r="D255" i="53"/>
  <c r="I49" i="53"/>
  <c r="J128" i="53"/>
  <c r="J139" i="53" s="1"/>
  <c r="L133" i="53"/>
  <c r="L144" i="53" s="1"/>
  <c r="R133" i="53"/>
  <c r="R144" i="53"/>
  <c r="O127" i="53"/>
  <c r="AL133" i="53"/>
  <c r="AL144" i="53"/>
  <c r="AC133" i="53"/>
  <c r="AC144" i="53" s="1"/>
  <c r="AB133" i="53"/>
  <c r="AB144" i="53" s="1"/>
  <c r="U133" i="53"/>
  <c r="U144" i="53"/>
  <c r="AT146" i="53"/>
  <c r="AO146" i="53"/>
  <c r="AD142" i="53"/>
  <c r="P131" i="53"/>
  <c r="P142" i="53"/>
  <c r="M129" i="53"/>
  <c r="AO7" i="32"/>
  <c r="AN142" i="53"/>
  <c r="Z142" i="53"/>
  <c r="C81" i="53"/>
  <c r="C92" i="53" s="1"/>
  <c r="C151" i="53" s="1"/>
  <c r="AM142" i="53"/>
  <c r="AH142" i="53"/>
  <c r="V142" i="53"/>
  <c r="D263" i="53"/>
  <c r="B234" i="53"/>
  <c r="AU142" i="53"/>
  <c r="AH133" i="53"/>
  <c r="AH144" i="53" s="1"/>
  <c r="AF142" i="53"/>
  <c r="C112" i="53"/>
  <c r="C123" i="53"/>
  <c r="C134" i="53" s="1"/>
  <c r="C145" i="53" s="1"/>
  <c r="C169" i="53" s="1"/>
  <c r="C240" i="53" s="1"/>
  <c r="AA6" i="32"/>
  <c r="AA7" i="32" s="1"/>
  <c r="AP142" i="53"/>
  <c r="B241" i="53"/>
  <c r="E141" i="53"/>
  <c r="AJ139" i="53"/>
  <c r="AP139" i="53"/>
  <c r="AB139" i="53"/>
  <c r="AO139" i="53"/>
  <c r="E145" i="53"/>
  <c r="J134" i="53"/>
  <c r="J145" i="53" s="1"/>
  <c r="K135" i="53"/>
  <c r="AF135" i="53"/>
  <c r="AF146" i="53" s="1"/>
  <c r="P135" i="53"/>
  <c r="T131" i="53"/>
  <c r="L131" i="53"/>
  <c r="L142" i="53" s="1"/>
  <c r="N129" i="53"/>
  <c r="Z128" i="53"/>
  <c r="Z139" i="53" s="1"/>
  <c r="W127" i="53"/>
  <c r="AH6" i="32"/>
  <c r="AH7" i="32" s="1"/>
  <c r="O135" i="53"/>
  <c r="L134" i="53"/>
  <c r="S131" i="53"/>
  <c r="S142" i="53" s="1"/>
  <c r="C87" i="53"/>
  <c r="L4" i="53"/>
  <c r="D15" i="39"/>
  <c r="N135" i="53"/>
  <c r="AN133" i="53"/>
  <c r="AN144" i="53" s="1"/>
  <c r="P133" i="53"/>
  <c r="P144" i="53"/>
  <c r="R131" i="53"/>
  <c r="R142" i="53" s="1"/>
  <c r="AE130" i="53"/>
  <c r="AE141" i="53" s="1"/>
  <c r="AF128" i="53"/>
  <c r="AF139" i="53" s="1"/>
  <c r="AI139" i="53"/>
  <c r="AE139" i="53"/>
  <c r="AC139" i="53"/>
  <c r="J131" i="53"/>
  <c r="J142" i="53"/>
  <c r="O133" i="53"/>
  <c r="O144" i="53" s="1"/>
  <c r="Q131" i="53"/>
  <c r="Q142" i="53" s="1"/>
  <c r="O128" i="53"/>
  <c r="O139" i="53" s="1"/>
  <c r="T127" i="53"/>
  <c r="Z6" i="32"/>
  <c r="Z7" i="32" s="1"/>
  <c r="K7" i="53"/>
  <c r="AB135" i="53"/>
  <c r="AB146" i="53"/>
  <c r="AT133" i="53"/>
  <c r="AT144" i="53" s="1"/>
  <c r="AV131" i="53"/>
  <c r="AV142" i="53" s="1"/>
  <c r="X131" i="53"/>
  <c r="X142" i="53"/>
  <c r="M130" i="53"/>
  <c r="N128" i="53"/>
  <c r="N139" i="53" s="1"/>
  <c r="AA127" i="53"/>
  <c r="K6" i="32"/>
  <c r="AN139" i="53"/>
  <c r="AK139" i="53"/>
  <c r="AD139" i="53"/>
  <c r="D19" i="39"/>
  <c r="K67" i="53"/>
  <c r="K104" i="53" s="1"/>
  <c r="D9" i="39"/>
  <c r="J129" i="53"/>
  <c r="K130" i="53"/>
  <c r="AA135" i="53"/>
  <c r="AA146" i="53"/>
  <c r="P134" i="53"/>
  <c r="O131" i="53"/>
  <c r="O142" i="53" s="1"/>
  <c r="T130" i="53"/>
  <c r="O134" i="53"/>
  <c r="T128" i="53"/>
  <c r="T139" i="53" s="1"/>
  <c r="AG127" i="53"/>
  <c r="AI6" i="32"/>
  <c r="AI7" i="32" s="1"/>
  <c r="M94" i="32"/>
  <c r="M73" i="32" s="1"/>
  <c r="L73" i="32"/>
  <c r="L80" i="32" s="1"/>
  <c r="C88" i="53"/>
  <c r="K22" i="53"/>
  <c r="K127" i="53"/>
  <c r="K128" i="53"/>
  <c r="K139" i="53" s="1"/>
  <c r="AT134" i="53"/>
  <c r="N134" i="53"/>
  <c r="AI133" i="53"/>
  <c r="AI144" i="53" s="1"/>
  <c r="AK131" i="53"/>
  <c r="AK142" i="53" s="1"/>
  <c r="AC131" i="53"/>
  <c r="AC142" i="53" s="1"/>
  <c r="M131" i="53"/>
  <c r="AP130" i="53"/>
  <c r="AM129" i="53"/>
  <c r="O129" i="53"/>
  <c r="AQ128" i="53"/>
  <c r="AQ139" i="53" s="1"/>
  <c r="AA128" i="53"/>
  <c r="AA139" i="53"/>
  <c r="S128" i="53"/>
  <c r="S139" i="53" s="1"/>
  <c r="P127" i="53"/>
  <c r="D36" i="52"/>
  <c r="N41" i="52"/>
  <c r="N47" i="52"/>
  <c r="G38" i="52"/>
  <c r="S38" i="52"/>
  <c r="O39" i="52"/>
  <c r="K40" i="52"/>
  <c r="G41" i="52"/>
  <c r="S41" i="52"/>
  <c r="O42" i="52"/>
  <c r="K43" i="52"/>
  <c r="G44" i="52"/>
  <c r="S44" i="52"/>
  <c r="O45" i="52"/>
  <c r="K46" i="52"/>
  <c r="G47" i="52"/>
  <c r="S47" i="52"/>
  <c r="O48" i="52"/>
  <c r="K49" i="52"/>
  <c r="G50" i="52"/>
  <c r="S50" i="52"/>
  <c r="O51" i="52"/>
  <c r="K52" i="52"/>
  <c r="P36" i="52"/>
  <c r="P39" i="52"/>
  <c r="P42" i="52"/>
  <c r="P45" i="52"/>
  <c r="P48" i="52"/>
  <c r="P51" i="52"/>
  <c r="O36" i="52"/>
  <c r="K37" i="52"/>
  <c r="H37" i="52"/>
  <c r="L45" i="52"/>
  <c r="L51" i="52"/>
  <c r="K44" i="52"/>
  <c r="P52" i="52"/>
  <c r="O38" i="52"/>
  <c r="O50" i="52"/>
  <c r="Q49" i="52"/>
  <c r="F37" i="52"/>
  <c r="R46" i="52"/>
  <c r="H36" i="52"/>
  <c r="L44" i="52"/>
  <c r="D52" i="52"/>
  <c r="I42" i="52"/>
  <c r="E49" i="52"/>
  <c r="Q52" i="52"/>
  <c r="D43" i="52"/>
  <c r="P49" i="52"/>
  <c r="Q37" i="52"/>
  <c r="M41" i="52"/>
  <c r="S36" i="52"/>
  <c r="S48" i="52"/>
  <c r="F46" i="52"/>
  <c r="J52" i="52"/>
  <c r="R39" i="52"/>
  <c r="E143" i="53"/>
  <c r="O132" i="53"/>
  <c r="K132" i="53"/>
  <c r="K143" i="53" s="1"/>
  <c r="T132" i="53"/>
  <c r="M132" i="53"/>
  <c r="M143" i="53" s="1"/>
  <c r="V132" i="53"/>
  <c r="V143" i="53" s="1"/>
  <c r="Y132" i="53"/>
  <c r="Y143" i="53" s="1"/>
  <c r="AA132" i="53"/>
  <c r="AS132" i="53"/>
  <c r="AS143" i="53" s="1"/>
  <c r="U132" i="53"/>
  <c r="U143" i="53" s="1"/>
  <c r="AE132" i="53"/>
  <c r="N132" i="53"/>
  <c r="AG132" i="53"/>
  <c r="S132" i="53"/>
  <c r="AC132" i="53"/>
  <c r="AC143" i="53" s="1"/>
  <c r="AB132" i="53"/>
  <c r="AK132" i="53"/>
  <c r="AK143" i="53" s="1"/>
  <c r="AM132" i="53"/>
  <c r="AI132" i="53"/>
  <c r="AI143" i="53" s="1"/>
  <c r="AH132" i="53"/>
  <c r="AH143" i="53" s="1"/>
  <c r="AJ132" i="53"/>
  <c r="AJ143" i="53" s="1"/>
  <c r="AD132" i="53"/>
  <c r="AD143" i="53" s="1"/>
  <c r="AQ132" i="53"/>
  <c r="AV132" i="53"/>
  <c r="Z132" i="53"/>
  <c r="AN132" i="53"/>
  <c r="AF132" i="53"/>
  <c r="AF143" i="53" s="1"/>
  <c r="AL132" i="53"/>
  <c r="AL143" i="53" s="1"/>
  <c r="AR132" i="53"/>
  <c r="AR143" i="53" s="1"/>
  <c r="AT132" i="53"/>
  <c r="AP132" i="53"/>
  <c r="AP143" i="53" s="1"/>
  <c r="AO132" i="53"/>
  <c r="D253" i="53"/>
  <c r="B238" i="53"/>
  <c r="H48" i="32"/>
  <c r="E108" i="47"/>
  <c r="G48" i="32"/>
  <c r="E5" i="44"/>
  <c r="F5" i="44" s="1"/>
  <c r="K21" i="32"/>
  <c r="K3" i="53"/>
  <c r="D10" i="39"/>
  <c r="C82" i="53"/>
  <c r="C106" i="53"/>
  <c r="C117" i="53"/>
  <c r="C128" i="53" s="1"/>
  <c r="C139" i="53" s="1"/>
  <c r="C163" i="53" s="1"/>
  <c r="C234" i="53" s="1"/>
  <c r="C178" i="53"/>
  <c r="C190" i="53" s="1"/>
  <c r="C201" i="53" s="1"/>
  <c r="C212" i="53" s="1"/>
  <c r="C224" i="53" s="1"/>
  <c r="AU132" i="53"/>
  <c r="AU143" i="53" s="1"/>
  <c r="W132" i="53"/>
  <c r="D25" i="39"/>
  <c r="C98" i="53"/>
  <c r="C157" i="53" s="1"/>
  <c r="M146" i="53"/>
  <c r="J132" i="53"/>
  <c r="D259" i="53"/>
  <c r="B187" i="53"/>
  <c r="B198" i="53" s="1"/>
  <c r="B209" i="53" s="1"/>
  <c r="B221" i="53" s="1"/>
  <c r="C95" i="53"/>
  <c r="C154" i="53" s="1"/>
  <c r="D22" i="39"/>
  <c r="Q132" i="53"/>
  <c r="I51" i="53"/>
  <c r="B51" i="53"/>
  <c r="D14" i="39"/>
  <c r="C86" i="53"/>
  <c r="D24" i="39" s="1"/>
  <c r="C110" i="53"/>
  <c r="C121" i="53" s="1"/>
  <c r="C132" i="53"/>
  <c r="C143" i="53" s="1"/>
  <c r="C167" i="53" s="1"/>
  <c r="P132" i="53"/>
  <c r="P143" i="53" s="1"/>
  <c r="D265" i="53"/>
  <c r="B204" i="53"/>
  <c r="B215" i="53" s="1"/>
  <c r="B227" i="53" s="1"/>
  <c r="C182" i="53"/>
  <c r="C194" i="53" s="1"/>
  <c r="C205" i="53" s="1"/>
  <c r="C216" i="53" s="1"/>
  <c r="C228" i="53" s="1"/>
  <c r="C174" i="53"/>
  <c r="C186" i="53" s="1"/>
  <c r="C197" i="53" s="1"/>
  <c r="C208" i="53" s="1"/>
  <c r="C220" i="53" s="1"/>
  <c r="C233" i="53"/>
  <c r="I50" i="53"/>
  <c r="B50" i="53"/>
  <c r="T142" i="53"/>
  <c r="R132" i="53"/>
  <c r="D266" i="53"/>
  <c r="B194" i="53"/>
  <c r="L139" i="53"/>
  <c r="X132" i="53"/>
  <c r="X143" i="53" s="1"/>
  <c r="L132" i="53"/>
  <c r="M142" i="53"/>
  <c r="D261" i="53"/>
  <c r="B189" i="53"/>
  <c r="B200" i="53" s="1"/>
  <c r="B211" i="53" s="1"/>
  <c r="B223" i="53" s="1"/>
  <c r="K142" i="53"/>
  <c r="R139" i="53"/>
  <c r="B190" i="53"/>
  <c r="B201" i="53" s="1"/>
  <c r="B212" i="53" s="1"/>
  <c r="B224" i="53" s="1"/>
  <c r="D262" i="53"/>
  <c r="B214" i="53"/>
  <c r="B199" i="53"/>
  <c r="D38" i="52"/>
  <c r="H46" i="52"/>
  <c r="H49" i="52"/>
  <c r="D50" i="52"/>
  <c r="P50" i="52"/>
  <c r="D12" i="39"/>
  <c r="C108" i="53"/>
  <c r="C119" i="53" s="1"/>
  <c r="C130" i="53" s="1"/>
  <c r="C141" i="53" s="1"/>
  <c r="C165" i="53" s="1"/>
  <c r="C236" i="53" s="1"/>
  <c r="B186" i="53"/>
  <c r="C89" i="53"/>
  <c r="D17" i="39"/>
  <c r="E46" i="52"/>
  <c r="L127" i="53"/>
  <c r="B233" i="53"/>
  <c r="J7" i="53"/>
  <c r="J8" i="53" s="1"/>
  <c r="J88" i="53" s="1"/>
  <c r="M133" i="53"/>
  <c r="M144" i="53" s="1"/>
  <c r="H91" i="53"/>
  <c r="H69" i="53"/>
  <c r="H88" i="53" s="1"/>
  <c r="C107" i="53"/>
  <c r="C118" i="53" s="1"/>
  <c r="C129" i="53" s="1"/>
  <c r="C140" i="53" s="1"/>
  <c r="C164" i="53" s="1"/>
  <c r="C181" i="53"/>
  <c r="C193" i="53" s="1"/>
  <c r="C204" i="53" s="1"/>
  <c r="C215" i="53" s="1"/>
  <c r="C227" i="53" s="1"/>
  <c r="AU141" i="53"/>
  <c r="T141" i="53"/>
  <c r="AR141" i="53"/>
  <c r="AF145" i="53"/>
  <c r="AS145" i="53"/>
  <c r="AD145" i="53"/>
  <c r="P145" i="53"/>
  <c r="AH145" i="53"/>
  <c r="V145" i="53"/>
  <c r="O145" i="53"/>
  <c r="AE145" i="53"/>
  <c r="W141" i="53"/>
  <c r="AB145" i="53"/>
  <c r="W143" i="53"/>
  <c r="S143" i="53"/>
  <c r="Y141" i="53"/>
  <c r="U141" i="53"/>
  <c r="AF141" i="53"/>
  <c r="AL141" i="53"/>
  <c r="AJ141" i="53"/>
  <c r="AN143" i="53"/>
  <c r="AM143" i="53"/>
  <c r="O143" i="53"/>
  <c r="AC145" i="53"/>
  <c r="AJ145" i="53"/>
  <c r="Z145" i="53"/>
  <c r="AL145" i="53"/>
  <c r="AN145" i="53"/>
  <c r="L145" i="53"/>
  <c r="M145" i="53"/>
  <c r="S145" i="53"/>
  <c r="R145" i="53"/>
  <c r="W145" i="53"/>
  <c r="X145" i="53"/>
  <c r="N94" i="32"/>
  <c r="N73" i="32" s="1"/>
  <c r="M80" i="32"/>
  <c r="U145" i="53"/>
  <c r="AP145" i="53"/>
  <c r="AO143" i="53"/>
  <c r="AA143" i="53"/>
  <c r="N145" i="53"/>
  <c r="Y145" i="53"/>
  <c r="AK145" i="53"/>
  <c r="AG145" i="53"/>
  <c r="K145" i="53"/>
  <c r="AQ145" i="53"/>
  <c r="AT143" i="53"/>
  <c r="Q143" i="53"/>
  <c r="J143" i="53"/>
  <c r="AB143" i="53"/>
  <c r="T143" i="53"/>
  <c r="B197" i="53"/>
  <c r="C100" i="53"/>
  <c r="C159" i="53" s="1"/>
  <c r="D27" i="39"/>
  <c r="B205" i="53"/>
  <c r="B216" i="53" s="1"/>
  <c r="B228" i="53" s="1"/>
  <c r="B226" i="53"/>
  <c r="AV143" i="53"/>
  <c r="AQ143" i="53"/>
  <c r="AE143" i="53"/>
  <c r="B210" i="53"/>
  <c r="B222" i="53" s="1"/>
  <c r="C93" i="53"/>
  <c r="C152" i="53"/>
  <c r="D20" i="39"/>
  <c r="B213" i="53"/>
  <c r="L143" i="53"/>
  <c r="N80" i="32"/>
  <c r="B208" i="53"/>
  <c r="B220" i="53" s="1"/>
  <c r="B225" i="53"/>
  <c r="E33" i="29"/>
  <c r="J33" i="29" s="1"/>
  <c r="J47" i="29" s="1"/>
  <c r="J36" i="29"/>
  <c r="J51" i="29" s="1"/>
  <c r="F34" i="44" l="1"/>
  <c r="F29" i="44"/>
  <c r="F30" i="44" s="1"/>
  <c r="F28" i="44"/>
  <c r="F27" i="44"/>
  <c r="F8" i="44"/>
  <c r="F10" i="44"/>
  <c r="F12" i="44"/>
  <c r="F14" i="44"/>
  <c r="F16" i="44"/>
  <c r="F18" i="44"/>
  <c r="F20" i="44"/>
  <c r="F22" i="44"/>
  <c r="F24" i="44"/>
  <c r="F7" i="44"/>
  <c r="F9" i="44"/>
  <c r="F11" i="44"/>
  <c r="F13" i="44"/>
  <c r="F15" i="44"/>
  <c r="F17" i="44"/>
  <c r="F19" i="44"/>
  <c r="F21" i="44"/>
  <c r="F23" i="44"/>
  <c r="L21" i="32"/>
  <c r="E34" i="44"/>
  <c r="E29" i="44"/>
  <c r="E30" i="44" s="1"/>
  <c r="E28" i="44"/>
  <c r="E27" i="44"/>
  <c r="E8" i="44"/>
  <c r="E10" i="44"/>
  <c r="E12" i="44"/>
  <c r="E14" i="44"/>
  <c r="E16" i="44"/>
  <c r="E18" i="44"/>
  <c r="E20" i="44"/>
  <c r="E22" i="44"/>
  <c r="E24" i="44"/>
  <c r="E7" i="44"/>
  <c r="E9" i="44"/>
  <c r="E11" i="44"/>
  <c r="E13" i="44"/>
  <c r="E15" i="44"/>
  <c r="E17" i="44"/>
  <c r="E19" i="44"/>
  <c r="E21" i="44"/>
  <c r="E23" i="44"/>
  <c r="D28" i="44"/>
  <c r="D34" i="44"/>
  <c r="D35" i="44" s="1"/>
  <c r="D29" i="44"/>
  <c r="D27" i="44"/>
  <c r="D7" i="44"/>
  <c r="D9" i="44"/>
  <c r="D11" i="44"/>
  <c r="D13" i="44"/>
  <c r="D15" i="44"/>
  <c r="D17" i="44"/>
  <c r="D19" i="44"/>
  <c r="D21" i="44"/>
  <c r="D23" i="44"/>
  <c r="D8" i="44"/>
  <c r="D10" i="44"/>
  <c r="D12" i="44"/>
  <c r="D14" i="44"/>
  <c r="D16" i="44"/>
  <c r="D18" i="44"/>
  <c r="D20" i="44"/>
  <c r="D22" i="44"/>
  <c r="D24" i="44"/>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106" i="47"/>
  <c r="AM106" i="47"/>
  <c r="I106" i="47"/>
  <c r="AM102" i="47"/>
  <c r="J104" i="47"/>
  <c r="AM104" i="47"/>
  <c r="G104" i="47"/>
  <c r="H104" i="47"/>
  <c r="I104" i="47"/>
  <c r="AM100" i="47"/>
  <c r="AM107" i="47"/>
  <c r="AM105" i="47"/>
  <c r="AM103" i="47"/>
  <c r="AM101" i="47"/>
  <c r="J41" i="52"/>
  <c r="J44" i="52"/>
  <c r="N46" i="52"/>
  <c r="N53" i="52" s="1"/>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E116" i="47"/>
  <c r="AC146" i="53"/>
  <c r="S146" i="53"/>
  <c r="AK146" i="53"/>
  <c r="AN146" i="53"/>
  <c r="Z146" i="53"/>
  <c r="K146" i="53"/>
  <c r="AR146" i="53"/>
  <c r="J6" i="32"/>
  <c r="J7" i="32" s="1"/>
  <c r="AS146" i="53"/>
  <c r="K12" i="53" a="1"/>
  <c r="K12" i="53" s="1"/>
  <c r="K11" i="53" s="1"/>
  <c r="D15" i="53"/>
  <c r="J12" i="53" s="1" a="1"/>
  <c r="J12" i="53" s="1"/>
  <c r="J11" i="53" s="1"/>
  <c r="E118" i="47"/>
  <c r="T146" i="53"/>
  <c r="O94" i="32"/>
  <c r="O73" i="32" s="1"/>
  <c r="O80" i="32" s="1"/>
  <c r="C175" i="53"/>
  <c r="C187" i="53" s="1"/>
  <c r="C198" i="53" s="1"/>
  <c r="C209" i="53" s="1"/>
  <c r="C221" i="53" s="1"/>
  <c r="M6" i="32"/>
  <c r="M7" i="32" s="1"/>
  <c r="AL6" i="32"/>
  <c r="AG146" i="53"/>
  <c r="AN7" i="32"/>
  <c r="AD146" i="53"/>
  <c r="R146" i="53"/>
  <c r="L67" i="53"/>
  <c r="L104" i="53" s="1"/>
  <c r="E114" i="47"/>
  <c r="E110" i="47"/>
  <c r="AC6" i="32"/>
  <c r="AC7" i="32" s="1"/>
  <c r="V6" i="32"/>
  <c r="V7" i="32" s="1"/>
  <c r="AF6" i="32"/>
  <c r="R140" i="53"/>
  <c r="E140" i="53"/>
  <c r="L140" i="53" s="1"/>
  <c r="AH129" i="53"/>
  <c r="AQ129" i="53"/>
  <c r="AF129" i="53"/>
  <c r="V129" i="53"/>
  <c r="AD129" i="53"/>
  <c r="AD140" i="53" s="1"/>
  <c r="U129" i="53"/>
  <c r="U140" i="53" s="1"/>
  <c r="Y129" i="53"/>
  <c r="Z129" i="53"/>
  <c r="Z140" i="53" s="1"/>
  <c r="AV129" i="53"/>
  <c r="AV140" i="53" s="1"/>
  <c r="AA129" i="53"/>
  <c r="W129" i="53"/>
  <c r="W140" i="53" s="1"/>
  <c r="AT129" i="53"/>
  <c r="AT140" i="53" s="1"/>
  <c r="AJ129" i="53"/>
  <c r="AS129" i="53"/>
  <c r="AK129" i="53"/>
  <c r="K129" i="53"/>
  <c r="AL7" i="32"/>
  <c r="N140" i="53"/>
  <c r="V146" i="53"/>
  <c r="AE146" i="53"/>
  <c r="AB6" i="32"/>
  <c r="AB7" i="32" s="1"/>
  <c r="AV146" i="53"/>
  <c r="C99" i="53"/>
  <c r="C158" i="53" s="1"/>
  <c r="D26" i="39"/>
  <c r="E121" i="47"/>
  <c r="D23" i="39"/>
  <c r="Y146" i="53"/>
  <c r="AI146" i="53"/>
  <c r="AG7" i="32"/>
  <c r="AG129" i="53"/>
  <c r="W6" i="32"/>
  <c r="W7" i="32" s="1"/>
  <c r="AE6" i="32"/>
  <c r="AE7" i="32" s="1"/>
  <c r="S6" i="32"/>
  <c r="R6" i="32"/>
  <c r="R7" i="32" s="1"/>
  <c r="AU140" i="53"/>
  <c r="H49" i="32"/>
  <c r="AP129" i="53"/>
  <c r="AL129" i="53"/>
  <c r="AL140" i="53" s="1"/>
  <c r="AE129" i="53"/>
  <c r="AE140" i="53" s="1"/>
  <c r="T6" i="32"/>
  <c r="T7" i="32" s="1"/>
  <c r="L7" i="53"/>
  <c r="U6" i="32"/>
  <c r="C97" i="53"/>
  <c r="C156" i="53" s="1"/>
  <c r="X146" i="53"/>
  <c r="X6" i="32"/>
  <c r="X7" i="32" s="1"/>
  <c r="AL146" i="53"/>
  <c r="I49" i="32"/>
  <c r="J140" i="53"/>
  <c r="E115" i="47"/>
  <c r="Y6" i="32"/>
  <c r="Y7" i="32" s="1"/>
  <c r="P146" i="53"/>
  <c r="AP146" i="53"/>
  <c r="J146" i="53"/>
  <c r="S140" i="53"/>
  <c r="AM146" i="53"/>
  <c r="AU146" i="53"/>
  <c r="AO129" i="53"/>
  <c r="AC129" i="53"/>
  <c r="AC140" i="53" s="1"/>
  <c r="O140" i="53"/>
  <c r="E117" i="47"/>
  <c r="M21" i="32"/>
  <c r="M45" i="32" s="1"/>
  <c r="K3" i="29"/>
  <c r="AJ6" i="32"/>
  <c r="AJ7" i="32" s="1"/>
  <c r="AH146" i="53"/>
  <c r="M140" i="53"/>
  <c r="AK6" i="32"/>
  <c r="AK7" i="32" s="1"/>
  <c r="B52" i="53"/>
  <c r="I52" i="53"/>
  <c r="C180" i="53"/>
  <c r="C192" i="53" s="1"/>
  <c r="C203" i="53" s="1"/>
  <c r="C214" i="53" s="1"/>
  <c r="C226" i="53" s="1"/>
  <c r="C239" i="53"/>
  <c r="AN129" i="53"/>
  <c r="AB129" i="53"/>
  <c r="AB140" i="53" s="1"/>
  <c r="P129" i="53"/>
  <c r="P140" i="53" s="1"/>
  <c r="G83" i="47"/>
  <c r="N143" i="53"/>
  <c r="T145" i="53"/>
  <c r="X128" i="53"/>
  <c r="X139" i="53" s="1"/>
  <c r="K8" i="53"/>
  <c r="N146" i="53"/>
  <c r="S7" i="32"/>
  <c r="Q7" i="32"/>
  <c r="AK127" i="53"/>
  <c r="U135" i="53"/>
  <c r="U146" i="53" s="1"/>
  <c r="D254" i="53"/>
  <c r="AH128" i="53"/>
  <c r="AH139" i="53" s="1"/>
  <c r="AL128" i="53"/>
  <c r="AL139" i="53" s="1"/>
  <c r="O146" i="53"/>
  <c r="AR128" i="53"/>
  <c r="AR139" i="53" s="1"/>
  <c r="AJ131" i="53"/>
  <c r="AJ142" i="53" s="1"/>
  <c r="E112" i="47"/>
  <c r="AQ146" i="53"/>
  <c r="J93"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E119" i="47"/>
  <c r="E123" i="47"/>
  <c r="C177" i="53"/>
  <c r="C189" i="53" s="1"/>
  <c r="C200" i="53" s="1"/>
  <c r="C211" i="53" s="1"/>
  <c r="C223" i="53" s="1"/>
  <c r="C238" i="53"/>
  <c r="C179" i="53"/>
  <c r="C191" i="53" s="1"/>
  <c r="C202" i="53" s="1"/>
  <c r="C213" i="53" s="1"/>
  <c r="C225" i="53" s="1"/>
  <c r="C235" i="53"/>
  <c r="C176" i="53"/>
  <c r="C188" i="53" s="1"/>
  <c r="C199" i="53" s="1"/>
  <c r="C210" i="53" s="1"/>
  <c r="C222" i="53" s="1"/>
  <c r="G5" i="44"/>
  <c r="J45" i="53"/>
  <c r="J46" i="53"/>
  <c r="J44" i="53"/>
  <c r="J76" i="53"/>
  <c r="J77" i="53"/>
  <c r="E122" i="47"/>
  <c r="K88" i="53"/>
  <c r="L3" i="53"/>
  <c r="L6" i="53"/>
  <c r="L22" i="53"/>
  <c r="L12" i="53" a="1"/>
  <c r="L12" i="53" s="1"/>
  <c r="L11" i="53" s="1"/>
  <c r="AL138" i="53"/>
  <c r="F49" i="32"/>
  <c r="P7" i="32"/>
  <c r="O7" i="32"/>
  <c r="J43" i="53"/>
  <c r="I48" i="32"/>
  <c r="J87" i="53"/>
  <c r="K87" i="53" s="1"/>
  <c r="M4" i="53"/>
  <c r="E126" i="47"/>
  <c r="E124" i="47"/>
  <c r="E120" i="47"/>
  <c r="E125" i="47"/>
  <c r="R141" i="53"/>
  <c r="V141" i="53"/>
  <c r="Z141" i="53"/>
  <c r="AM141" i="53"/>
  <c r="Q141" i="53"/>
  <c r="P141" i="53"/>
  <c r="AI141" i="53"/>
  <c r="AQ141" i="53"/>
  <c r="AK141" i="53"/>
  <c r="AS141" i="53"/>
  <c r="AB141" i="53"/>
  <c r="AO141" i="53"/>
  <c r="S141" i="53"/>
  <c r="M141" i="53"/>
  <c r="X141" i="53"/>
  <c r="AG141" i="53"/>
  <c r="K141" i="53"/>
  <c r="AN141" i="53"/>
  <c r="J141" i="53"/>
  <c r="AG143" i="53"/>
  <c r="T138" i="53"/>
  <c r="AV138" i="53"/>
  <c r="G49" i="32"/>
  <c r="AP141" i="53"/>
  <c r="AU145" i="53"/>
  <c r="AT145" i="53"/>
  <c r="O138" i="53"/>
  <c r="M138" i="53"/>
  <c r="R143" i="53"/>
  <c r="Z143" i="53"/>
  <c r="N6" i="32"/>
  <c r="N7" i="32" s="1"/>
  <c r="P6" i="32"/>
  <c r="O6" i="32"/>
  <c r="L6" i="32"/>
  <c r="L7" i="32" s="1"/>
  <c r="AH138" i="53"/>
  <c r="U7" i="32"/>
  <c r="K7" i="32"/>
  <c r="AD138" i="53"/>
  <c r="AF7" i="32"/>
  <c r="AR138" i="53"/>
  <c r="AK138" i="53"/>
  <c r="AE138" i="53"/>
  <c r="R127" i="53"/>
  <c r="Y127" i="53"/>
  <c r="Y138" i="53" s="1"/>
  <c r="Q127" i="53"/>
  <c r="Q138" i="53" s="1"/>
  <c r="U127" i="53"/>
  <c r="U138" i="53" s="1"/>
  <c r="AC127" i="53"/>
  <c r="AC138" i="53" s="1"/>
  <c r="AN127" i="53"/>
  <c r="AN138" i="53" s="1"/>
  <c r="AQ127" i="53"/>
  <c r="AQ138" i="53" s="1"/>
  <c r="S127" i="53"/>
  <c r="S138" i="53" s="1"/>
  <c r="E138" i="53"/>
  <c r="W138" i="53" s="1"/>
  <c r="Z127" i="53"/>
  <c r="Z138" i="53" s="1"/>
  <c r="AF127" i="53"/>
  <c r="AF138" i="53" s="1"/>
  <c r="AJ127" i="53"/>
  <c r="AJ138" i="53" s="1"/>
  <c r="AM138" i="53"/>
  <c r="AS127" i="53"/>
  <c r="AS138" i="53" s="1"/>
  <c r="BB126" i="32"/>
  <c r="E5" i="47"/>
  <c r="G5" i="47" s="1"/>
  <c r="AB138" i="53"/>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J193" i="53"/>
  <c r="J215" i="53"/>
  <c r="J204" i="53"/>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0" i="32"/>
  <c r="BB123" i="32"/>
  <c r="BB129" i="32"/>
  <c r="BB132" i="32"/>
  <c r="G26" i="35"/>
  <c r="H77" i="53"/>
  <c r="I88" i="53"/>
  <c r="E10" i="53"/>
  <c r="D28" i="29"/>
  <c r="D5" i="29"/>
  <c r="D6" i="35"/>
  <c r="H87" i="53"/>
  <c r="H76" i="53"/>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H53" i="5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K33" i="29"/>
  <c r="G108" i="47"/>
  <c r="E9" i="47"/>
  <c r="E8" i="47"/>
  <c r="E7" i="47"/>
  <c r="E6" i="47"/>
  <c r="E97" i="47" l="1"/>
  <c r="L45" i="32"/>
  <c r="E21" i="57"/>
  <c r="E68" i="32"/>
  <c r="J68" i="32" s="1"/>
  <c r="E64" i="32"/>
  <c r="J64" i="32" s="1"/>
  <c r="E66" i="32"/>
  <c r="J66" i="32" s="1"/>
  <c r="E65" i="32"/>
  <c r="J65" i="32" s="1"/>
  <c r="E67" i="32"/>
  <c r="J67" i="32" s="1"/>
  <c r="E69" i="32"/>
  <c r="J69" i="32" s="1"/>
  <c r="E63" i="32"/>
  <c r="J63" i="32" s="1"/>
  <c r="F21" i="57"/>
  <c r="K45" i="32"/>
  <c r="G28" i="44"/>
  <c r="G34" i="44"/>
  <c r="G35" i="44" s="1"/>
  <c r="G29" i="44"/>
  <c r="G27" i="44"/>
  <c r="G8" i="44"/>
  <c r="G10" i="44"/>
  <c r="G12" i="44"/>
  <c r="G14" i="44"/>
  <c r="G16" i="44"/>
  <c r="G18" i="44"/>
  <c r="G20" i="44"/>
  <c r="G22" i="44"/>
  <c r="G24" i="44"/>
  <c r="G7" i="44"/>
  <c r="G9" i="44"/>
  <c r="G11" i="44"/>
  <c r="G13" i="44"/>
  <c r="G15" i="44"/>
  <c r="G17" i="44"/>
  <c r="G19" i="44"/>
  <c r="G21" i="44"/>
  <c r="G23" i="44"/>
  <c r="D25" i="44"/>
  <c r="D26" i="44" s="1"/>
  <c r="E25" i="44"/>
  <c r="F25" i="44"/>
  <c r="F26" i="44" s="1"/>
  <c r="N9" i="55"/>
  <c r="D30" i="44"/>
  <c r="E35" i="44"/>
  <c r="F35" i="44"/>
  <c r="E89" i="47"/>
  <c r="F53" i="52"/>
  <c r="E98" i="47"/>
  <c r="E92" i="47"/>
  <c r="G11" i="55"/>
  <c r="J143" i="56"/>
  <c r="K182" i="56" s="1"/>
  <c r="J132" i="56"/>
  <c r="L111" i="56"/>
  <c r="B54" i="56"/>
  <c r="B31" i="56"/>
  <c r="J133" i="56"/>
  <c r="L112" i="56"/>
  <c r="J144" i="56"/>
  <c r="K183" i="56" s="1"/>
  <c r="L123" i="56"/>
  <c r="E99" i="47"/>
  <c r="B35" i="56"/>
  <c r="B58" i="56"/>
  <c r="E94" i="47"/>
  <c r="J141" i="56"/>
  <c r="L120" i="56"/>
  <c r="J138" i="56"/>
  <c r="L117" i="56"/>
  <c r="E96" i="47"/>
  <c r="B36" i="56"/>
  <c r="B59" i="56"/>
  <c r="J142" i="56"/>
  <c r="K181" i="56" s="1"/>
  <c r="J139" i="56"/>
  <c r="L118" i="56"/>
  <c r="B32" i="56"/>
  <c r="B55" i="56"/>
  <c r="J140" i="56"/>
  <c r="L119" i="56"/>
  <c r="B52" i="56"/>
  <c r="B29" i="56"/>
  <c r="B56" i="56"/>
  <c r="B33" i="56"/>
  <c r="B51" i="56"/>
  <c r="B28" i="56"/>
  <c r="J134" i="56"/>
  <c r="L113" i="56"/>
  <c r="J136" i="56"/>
  <c r="L115" i="56"/>
  <c r="E95" i="47"/>
  <c r="B57" i="56"/>
  <c r="B34" i="56"/>
  <c r="J135" i="56"/>
  <c r="L114" i="56"/>
  <c r="E88" i="47"/>
  <c r="E90" i="47"/>
  <c r="E91" i="47"/>
  <c r="B53" i="56"/>
  <c r="B30" i="56"/>
  <c r="J137" i="56"/>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L8" i="53"/>
  <c r="K53" i="52"/>
  <c r="AO140" i="53"/>
  <c r="AP140" i="53"/>
  <c r="AG140" i="53"/>
  <c r="K140" i="53"/>
  <c r="V140" i="53"/>
  <c r="J29" i="32"/>
  <c r="K29" i="32" s="1"/>
  <c r="L29" i="32" s="1"/>
  <c r="M29" i="32" s="1"/>
  <c r="J30" i="32"/>
  <c r="AP138" i="53"/>
  <c r="K77" i="53"/>
  <c r="AK140" i="53"/>
  <c r="AF140" i="53"/>
  <c r="AL30" i="32"/>
  <c r="AM30" i="32" s="1"/>
  <c r="AL29" i="32"/>
  <c r="AN29" i="32"/>
  <c r="AO29" i="32" s="1"/>
  <c r="AP29" i="32" s="1"/>
  <c r="AN30" i="32"/>
  <c r="AO30" i="32" s="1"/>
  <c r="AP30" i="32" s="1"/>
  <c r="AO138" i="53"/>
  <c r="K76" i="53"/>
  <c r="AS140" i="53"/>
  <c r="AQ140" i="53"/>
  <c r="AJ140" i="53"/>
  <c r="AH140" i="53"/>
  <c r="P94" i="32"/>
  <c r="Q94" i="32" s="1"/>
  <c r="G85" i="47"/>
  <c r="AB29" i="32"/>
  <c r="AC29" i="32" s="1"/>
  <c r="AD29" i="32" s="1"/>
  <c r="AE29" i="32" s="1"/>
  <c r="AF29" i="32" s="1"/>
  <c r="AB30" i="32"/>
  <c r="AC30" i="32" s="1"/>
  <c r="AD30" i="32" s="1"/>
  <c r="AI140" i="53"/>
  <c r="X140" i="53"/>
  <c r="AM140" i="53"/>
  <c r="Q140" i="53"/>
  <c r="AN140" i="53"/>
  <c r="R29" i="32"/>
  <c r="S29" i="32" s="1"/>
  <c r="T29" i="32" s="1"/>
  <c r="U29" i="32" s="1"/>
  <c r="V29" i="32" s="1"/>
  <c r="R30" i="32"/>
  <c r="S30" i="32" s="1"/>
  <c r="T30" i="32" s="1"/>
  <c r="AA140" i="53"/>
  <c r="T140" i="53"/>
  <c r="K30" i="32"/>
  <c r="L30" i="32" s="1"/>
  <c r="M30" i="32" s="1"/>
  <c r="N30" i="32" s="1"/>
  <c r="AR140" i="53"/>
  <c r="G53" i="52"/>
  <c r="Y140" i="53"/>
  <c r="J48" i="29"/>
  <c r="G84" i="47" s="1"/>
  <c r="M33" i="29"/>
  <c r="N33" i="29" s="1"/>
  <c r="L33" i="29"/>
  <c r="R47" i="29" s="1"/>
  <c r="J192" i="53"/>
  <c r="J214" i="53"/>
  <c r="J203" i="53"/>
  <c r="H5" i="44"/>
  <c r="P73" i="32"/>
  <c r="P80" i="32" s="1"/>
  <c r="AI138" i="53"/>
  <c r="J138" i="53"/>
  <c r="AT138" i="53"/>
  <c r="L138" i="53"/>
  <c r="AG138" i="53"/>
  <c r="AA138" i="53"/>
  <c r="N138" i="53"/>
  <c r="R138" i="53"/>
  <c r="V138" i="53"/>
  <c r="X138" i="53"/>
  <c r="K138" i="53"/>
  <c r="N21" i="32"/>
  <c r="N45" i="32" s="1"/>
  <c r="S53" i="52"/>
  <c r="AU138" i="53"/>
  <c r="N4" i="53"/>
  <c r="M12" i="53" a="1"/>
  <c r="M12" i="53" s="1"/>
  <c r="M11" i="53" s="1"/>
  <c r="M22" i="53"/>
  <c r="M3" i="53"/>
  <c r="M6" i="53"/>
  <c r="M67" i="53"/>
  <c r="M104" i="53" s="1"/>
  <c r="M7" i="53"/>
  <c r="L87" i="53"/>
  <c r="L88" i="53"/>
  <c r="O53" i="52"/>
  <c r="P138" i="53"/>
  <c r="J227" i="53"/>
  <c r="J265" i="53" s="1"/>
  <c r="G125" i="47" s="1"/>
  <c r="I77" i="53"/>
  <c r="I87" i="53"/>
  <c r="I76" i="53"/>
  <c r="K47" i="29"/>
  <c r="M47" i="29"/>
  <c r="U30" i="32"/>
  <c r="AE30" i="32"/>
  <c r="G6" i="47"/>
  <c r="G8" i="47"/>
  <c r="G9" i="47"/>
  <c r="G7" i="47"/>
  <c r="G30" i="44" l="1"/>
  <c r="O9" i="55"/>
  <c r="E26" i="44"/>
  <c r="G25" i="44"/>
  <c r="G26" i="44" s="1"/>
  <c r="H28" i="44"/>
  <c r="H34" i="44"/>
  <c r="H35" i="44" s="1"/>
  <c r="H29" i="44"/>
  <c r="H30" i="44" s="1"/>
  <c r="H27" i="44"/>
  <c r="H24" i="44"/>
  <c r="H8" i="44"/>
  <c r="H10" i="44"/>
  <c r="H12" i="44"/>
  <c r="H14" i="44"/>
  <c r="H16" i="44"/>
  <c r="H18" i="44"/>
  <c r="H20" i="44"/>
  <c r="H22" i="44"/>
  <c r="H7" i="44"/>
  <c r="H9" i="44"/>
  <c r="H11" i="44"/>
  <c r="H13" i="44"/>
  <c r="H15" i="44"/>
  <c r="H17" i="44"/>
  <c r="H19" i="44"/>
  <c r="H21" i="44"/>
  <c r="H23" i="44"/>
  <c r="G11" i="57"/>
  <c r="H3" i="56"/>
  <c r="K92" i="47"/>
  <c r="J92" i="47"/>
  <c r="J89" i="47"/>
  <c r="K89" i="47"/>
  <c r="J88" i="47"/>
  <c r="K88" i="47"/>
  <c r="K135" i="56"/>
  <c r="G90" i="47" s="1"/>
  <c r="M114" i="56"/>
  <c r="L135" i="56" s="1"/>
  <c r="H90" i="47" s="1"/>
  <c r="K133" i="56"/>
  <c r="G88" i="47" s="1"/>
  <c r="M112" i="56"/>
  <c r="L133" i="56" s="1"/>
  <c r="H88" i="47" s="1"/>
  <c r="K87" i="47"/>
  <c r="J87" i="47"/>
  <c r="I87" i="47"/>
  <c r="K140" i="56"/>
  <c r="G95" i="47" s="1"/>
  <c r="M119" i="56"/>
  <c r="L140" i="56" s="1"/>
  <c r="H95" i="47" s="1"/>
  <c r="K138" i="56"/>
  <c r="G93" i="47" s="1"/>
  <c r="M117" i="56"/>
  <c r="L138" i="56" s="1"/>
  <c r="H93" i="47" s="1"/>
  <c r="J93" i="47"/>
  <c r="K93" i="47"/>
  <c r="J95" i="47"/>
  <c r="I95" i="47"/>
  <c r="K95" i="47"/>
  <c r="K141" i="56"/>
  <c r="G96" i="47" s="1"/>
  <c r="M120" i="56"/>
  <c r="L141" i="56" s="1"/>
  <c r="H96" i="47" s="1"/>
  <c r="K132" i="56"/>
  <c r="G87" i="47" s="1"/>
  <c r="M111" i="56"/>
  <c r="L132" i="56" s="1"/>
  <c r="H87" i="47" s="1"/>
  <c r="K137" i="56"/>
  <c r="G92" i="47" s="1"/>
  <c r="M116" i="56"/>
  <c r="L137" i="56" s="1"/>
  <c r="I92" i="47" s="1"/>
  <c r="K136" i="56"/>
  <c r="G91" i="47" s="1"/>
  <c r="M115" i="56"/>
  <c r="L136" i="56" s="1"/>
  <c r="H91" i="47" s="1"/>
  <c r="I94" i="47"/>
  <c r="J94" i="47"/>
  <c r="K94" i="47"/>
  <c r="K134" i="56"/>
  <c r="G89" i="47" s="1"/>
  <c r="M113" i="56"/>
  <c r="L134" i="56" s="1"/>
  <c r="H89" i="47" s="1"/>
  <c r="K139" i="56"/>
  <c r="G94" i="47" s="1"/>
  <c r="M118" i="56"/>
  <c r="L139" i="56" s="1"/>
  <c r="H94" i="47" s="1"/>
  <c r="J91" i="47"/>
  <c r="K91" i="47"/>
  <c r="J99" i="47"/>
  <c r="K99" i="47"/>
  <c r="J96" i="47"/>
  <c r="K96" i="47"/>
  <c r="J90" i="47"/>
  <c r="K90" i="47"/>
  <c r="I90" i="47"/>
  <c r="K144" i="56"/>
  <c r="L183" i="56" s="1"/>
  <c r="M123" i="56"/>
  <c r="L144" i="56" s="1"/>
  <c r="M183" i="56" s="1"/>
  <c r="L76" i="53"/>
  <c r="L77" i="53"/>
  <c r="L3" i="29"/>
  <c r="AM29" i="32"/>
  <c r="J226" i="53"/>
  <c r="J264" i="53" s="1"/>
  <c r="G119" i="47" s="1"/>
  <c r="R94" i="32"/>
  <c r="Q73" i="32"/>
  <c r="Q80" i="32" s="1"/>
  <c r="N7" i="53"/>
  <c r="N22" i="53"/>
  <c r="N12" i="53" a="1"/>
  <c r="N12" i="53" s="1"/>
  <c r="N11" i="53" s="1"/>
  <c r="N67" i="53"/>
  <c r="N104" i="53" s="1"/>
  <c r="O4" i="53"/>
  <c r="N3" i="53"/>
  <c r="N6" i="53"/>
  <c r="I5" i="44"/>
  <c r="O21" i="32"/>
  <c r="O45" i="32" s="1"/>
  <c r="M11" i="55"/>
  <c r="M91" i="55" s="1"/>
  <c r="F7" i="56"/>
  <c r="E47" i="57" s="1"/>
  <c r="J13" i="55"/>
  <c r="J133" i="55" s="1"/>
  <c r="J14" i="55"/>
  <c r="J154" i="55" s="1"/>
  <c r="C33" i="44"/>
  <c r="N47" i="29"/>
  <c r="K83" i="47" s="1"/>
  <c r="H83" i="47"/>
  <c r="L47" i="29"/>
  <c r="I83" i="47" s="1"/>
  <c r="AF30" i="32"/>
  <c r="V30" i="32"/>
  <c r="O30" i="32"/>
  <c r="AG29" i="32"/>
  <c r="N29" i="32"/>
  <c r="W29" i="32"/>
  <c r="AB47" i="29"/>
  <c r="O33" i="29"/>
  <c r="S47" i="29"/>
  <c r="P83" i="47" s="1"/>
  <c r="J83" i="47" l="1"/>
  <c r="I99" i="47"/>
  <c r="I91" i="47"/>
  <c r="I96" i="47"/>
  <c r="I93" i="47"/>
  <c r="I89" i="47"/>
  <c r="I88" i="47"/>
  <c r="H92" i="47"/>
  <c r="H25" i="44"/>
  <c r="H26" i="44" s="1"/>
  <c r="I28" i="44"/>
  <c r="I34" i="44"/>
  <c r="I35" i="44" s="1"/>
  <c r="I29" i="44"/>
  <c r="I27" i="44"/>
  <c r="I8" i="44"/>
  <c r="I10" i="44"/>
  <c r="I12" i="44"/>
  <c r="I14" i="44"/>
  <c r="I16" i="44"/>
  <c r="I18" i="44"/>
  <c r="I20" i="44"/>
  <c r="I22" i="44"/>
  <c r="I24" i="44"/>
  <c r="I7" i="44"/>
  <c r="I9" i="44"/>
  <c r="I11" i="44"/>
  <c r="I13" i="44"/>
  <c r="I15" i="44"/>
  <c r="I17" i="44"/>
  <c r="I19" i="44"/>
  <c r="I21" i="44"/>
  <c r="I23" i="44"/>
  <c r="P9" i="55"/>
  <c r="M13" i="55"/>
  <c r="M133" i="55" s="1"/>
  <c r="M14" i="55"/>
  <c r="M154" i="55" s="1"/>
  <c r="J5" i="29"/>
  <c r="J24" i="32"/>
  <c r="E24" i="32" s="1"/>
  <c r="E36" i="32" s="1"/>
  <c r="E15" i="57"/>
  <c r="M19" i="55"/>
  <c r="M192" i="55" s="1"/>
  <c r="J19" i="55"/>
  <c r="J192" i="55" s="1"/>
  <c r="M22" i="55"/>
  <c r="M230" i="55" s="1"/>
  <c r="J22" i="55"/>
  <c r="J230" i="55" s="1"/>
  <c r="G7" i="56"/>
  <c r="G43" i="56" s="1"/>
  <c r="J11" i="55"/>
  <c r="J91" i="55" s="1"/>
  <c r="M20" i="55"/>
  <c r="M21" i="55"/>
  <c r="J21" i="55"/>
  <c r="J20" i="55"/>
  <c r="F9" i="56"/>
  <c r="J12" i="55"/>
  <c r="J112" i="55" s="1"/>
  <c r="G48" i="56"/>
  <c r="G60" i="56"/>
  <c r="J15" i="55"/>
  <c r="J18" i="55"/>
  <c r="J17" i="55"/>
  <c r="J16" i="55"/>
  <c r="M12" i="55"/>
  <c r="M112" i="55" s="1"/>
  <c r="G9" i="56"/>
  <c r="N9" i="56" s="1"/>
  <c r="T9" i="56" s="1"/>
  <c r="F8" i="56"/>
  <c r="J10" i="55"/>
  <c r="J70" i="55" s="1"/>
  <c r="M18" i="55"/>
  <c r="M15" i="55"/>
  <c r="M16" i="55"/>
  <c r="M17" i="55"/>
  <c r="G8" i="56"/>
  <c r="N8" i="56" s="1"/>
  <c r="T8" i="56" s="1"/>
  <c r="M10" i="55"/>
  <c r="M70" i="55" s="1"/>
  <c r="G99" i="47"/>
  <c r="H99" i="47"/>
  <c r="G19" i="47"/>
  <c r="K19" i="47"/>
  <c r="J19" i="47"/>
  <c r="L19" i="47"/>
  <c r="O47" i="29"/>
  <c r="P47" i="29" s="1"/>
  <c r="R73" i="32"/>
  <c r="R80" i="32" s="1"/>
  <c r="S94" i="32"/>
  <c r="M88" i="53"/>
  <c r="M76" i="53"/>
  <c r="M87" i="53"/>
  <c r="M77" i="53"/>
  <c r="N77" i="53" s="1"/>
  <c r="J5" i="44"/>
  <c r="P21" i="32"/>
  <c r="P45" i="32" s="1"/>
  <c r="O12" i="53" a="1"/>
  <c r="O12" i="53" s="1"/>
  <c r="O11" i="53" s="1"/>
  <c r="O6" i="53"/>
  <c r="O67" i="53"/>
  <c r="O104" i="53" s="1"/>
  <c r="O7" i="53"/>
  <c r="O3" i="53"/>
  <c r="P4" i="53"/>
  <c r="O22" i="53"/>
  <c r="J28" i="29"/>
  <c r="F31" i="44"/>
  <c r="F13" i="57" s="1"/>
  <c r="F33" i="44"/>
  <c r="F15" i="57" s="1"/>
  <c r="M10" i="53"/>
  <c r="K6" i="35"/>
  <c r="J10" i="53"/>
  <c r="F32" i="44"/>
  <c r="F14" i="57" s="1"/>
  <c r="N6" i="35"/>
  <c r="C32" i="44"/>
  <c r="E14" i="57" s="1"/>
  <c r="C31" i="44"/>
  <c r="E13" i="57" s="1"/>
  <c r="K13" i="55"/>
  <c r="K19" i="55"/>
  <c r="K28" i="29"/>
  <c r="K5" i="29"/>
  <c r="K18" i="29" s="1"/>
  <c r="N10" i="53"/>
  <c r="D33" i="44"/>
  <c r="K24" i="32" s="1"/>
  <c r="K36" i="32" s="1"/>
  <c r="N12" i="55"/>
  <c r="N112" i="55" s="1"/>
  <c r="T47" i="29"/>
  <c r="Q83" i="47" s="1"/>
  <c r="P30" i="32"/>
  <c r="AG30" i="32"/>
  <c r="W30" i="32"/>
  <c r="O29" i="32"/>
  <c r="X29" i="32"/>
  <c r="AH29" i="32"/>
  <c r="P33" i="29"/>
  <c r="AL47" i="29"/>
  <c r="AC47" i="29"/>
  <c r="Z83" i="47" s="1"/>
  <c r="J36" i="32" l="1"/>
  <c r="I30" i="44"/>
  <c r="I25" i="44"/>
  <c r="I26" i="44" s="1"/>
  <c r="J28" i="44"/>
  <c r="J34" i="44"/>
  <c r="J35" i="44" s="1"/>
  <c r="J29" i="44"/>
  <c r="J30" i="44" s="1"/>
  <c r="J27" i="44"/>
  <c r="J8" i="44"/>
  <c r="J10" i="44"/>
  <c r="J12" i="44"/>
  <c r="J14" i="44"/>
  <c r="J16" i="44"/>
  <c r="J18" i="44"/>
  <c r="J20" i="44"/>
  <c r="J22" i="44"/>
  <c r="J24" i="44"/>
  <c r="J7" i="44"/>
  <c r="J9" i="44"/>
  <c r="J11" i="44"/>
  <c r="J13" i="44"/>
  <c r="J15" i="44"/>
  <c r="J17" i="44"/>
  <c r="J19" i="44"/>
  <c r="J21" i="44"/>
  <c r="J23" i="44"/>
  <c r="M173" i="55"/>
  <c r="M211" i="55"/>
  <c r="E81" i="57"/>
  <c r="E108" i="57"/>
  <c r="E55" i="57"/>
  <c r="E97" i="57"/>
  <c r="S14" i="57"/>
  <c r="M14" i="57"/>
  <c r="K12" i="55"/>
  <c r="K112" i="55" s="1"/>
  <c r="K119" i="55" s="1"/>
  <c r="S15" i="57"/>
  <c r="E56" i="57"/>
  <c r="E109" i="57"/>
  <c r="E101" i="57"/>
  <c r="E86" i="57"/>
  <c r="M15" i="57"/>
  <c r="N7" i="56"/>
  <c r="E93" i="57"/>
  <c r="E16" i="57"/>
  <c r="E54" i="57"/>
  <c r="M13" i="57"/>
  <c r="S13" i="57"/>
  <c r="E107" i="57"/>
  <c r="E75" i="57"/>
  <c r="N14" i="55"/>
  <c r="N154" i="55" s="1"/>
  <c r="K22" i="55"/>
  <c r="K38" i="55" s="1"/>
  <c r="F47" i="57"/>
  <c r="F49" i="57" s="1"/>
  <c r="S49" i="57" s="1"/>
  <c r="N19" i="55"/>
  <c r="N192" i="55" s="1"/>
  <c r="N13" i="55"/>
  <c r="N133" i="55" s="1"/>
  <c r="N15" i="55"/>
  <c r="N16" i="55"/>
  <c r="N18" i="55"/>
  <c r="N17" i="55"/>
  <c r="K18" i="55"/>
  <c r="K17" i="55"/>
  <c r="K16" i="55"/>
  <c r="K15" i="55"/>
  <c r="J173" i="55"/>
  <c r="J211" i="55"/>
  <c r="K35" i="55"/>
  <c r="K192" i="55"/>
  <c r="K21" i="55"/>
  <c r="K20" i="55"/>
  <c r="K29" i="55"/>
  <c r="K133" i="55"/>
  <c r="G51" i="56"/>
  <c r="G59" i="56"/>
  <c r="G55" i="56"/>
  <c r="G53" i="56"/>
  <c r="G57" i="56"/>
  <c r="G52" i="56"/>
  <c r="G54" i="56"/>
  <c r="N60" i="56"/>
  <c r="G58" i="56"/>
  <c r="T60" i="56"/>
  <c r="G56" i="56"/>
  <c r="F86" i="57"/>
  <c r="F109" i="57"/>
  <c r="F101" i="57"/>
  <c r="K14" i="55"/>
  <c r="T48" i="56"/>
  <c r="N48" i="56"/>
  <c r="G46" i="56"/>
  <c r="G47" i="56"/>
  <c r="K10" i="55"/>
  <c r="K11" i="55"/>
  <c r="K91" i="55" s="1"/>
  <c r="F107" i="57"/>
  <c r="F93" i="57"/>
  <c r="F75" i="57"/>
  <c r="F16" i="57"/>
  <c r="T7" i="56"/>
  <c r="M47" i="57" s="1"/>
  <c r="F108" i="57"/>
  <c r="F81" i="57"/>
  <c r="F97" i="57"/>
  <c r="N22" i="55"/>
  <c r="N230" i="55" s="1"/>
  <c r="N171" i="56"/>
  <c r="N43" i="56"/>
  <c r="G76" i="56"/>
  <c r="T43" i="56"/>
  <c r="L171" i="56"/>
  <c r="M171" i="56" s="1"/>
  <c r="N21" i="55"/>
  <c r="N20" i="55"/>
  <c r="N10" i="55"/>
  <c r="N70" i="55" s="1"/>
  <c r="N11" i="55"/>
  <c r="N91" i="55" s="1"/>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N87" i="53"/>
  <c r="Q21" i="32"/>
  <c r="Q45" i="32" s="1"/>
  <c r="N76" i="53"/>
  <c r="O76" i="53" s="1"/>
  <c r="P12" i="53" a="1"/>
  <c r="P12" i="53" s="1"/>
  <c r="P11" i="53" s="1"/>
  <c r="P22" i="53"/>
  <c r="P25" i="53" s="1"/>
  <c r="P7" i="53"/>
  <c r="P6" i="53"/>
  <c r="Q4" i="53"/>
  <c r="P67" i="53"/>
  <c r="P104" i="53" s="1"/>
  <c r="P3" i="53"/>
  <c r="N88" i="53"/>
  <c r="O88" i="53" s="1"/>
  <c r="O77" i="53"/>
  <c r="T94" i="32"/>
  <c r="S73" i="32"/>
  <c r="S80" i="32" s="1"/>
  <c r="K5" i="44"/>
  <c r="L19" i="55"/>
  <c r="L192" i="55" s="1"/>
  <c r="G32" i="44"/>
  <c r="N23" i="32" s="1"/>
  <c r="E33" i="44"/>
  <c r="L24" i="32" s="1"/>
  <c r="L36" i="32" s="1"/>
  <c r="D32" i="44"/>
  <c r="K23" i="32" s="1"/>
  <c r="K35" i="32" s="1"/>
  <c r="D31" i="44"/>
  <c r="K22" i="32" s="1"/>
  <c r="K10" i="53"/>
  <c r="L22" i="55"/>
  <c r="L230" i="55" s="1"/>
  <c r="J22" i="32"/>
  <c r="M6" i="35"/>
  <c r="L6" i="35"/>
  <c r="J23" i="32"/>
  <c r="L28" i="29"/>
  <c r="O19" i="55"/>
  <c r="O192" i="55" s="1"/>
  <c r="M24" i="32"/>
  <c r="M22" i="32"/>
  <c r="H7" i="56"/>
  <c r="H43" i="56" s="1"/>
  <c r="O10" i="53"/>
  <c r="O6" i="35"/>
  <c r="O13" i="55"/>
  <c r="O133" i="55" s="1"/>
  <c r="G33" i="44"/>
  <c r="N24" i="32" s="1"/>
  <c r="G31" i="44"/>
  <c r="N22" i="32" s="1"/>
  <c r="M23" i="32"/>
  <c r="U47" i="29"/>
  <c r="V47" i="29" s="1"/>
  <c r="AH30" i="32"/>
  <c r="Q30" i="32"/>
  <c r="X30" i="32"/>
  <c r="AI29" i="32"/>
  <c r="Y29" i="32"/>
  <c r="P29" i="32"/>
  <c r="AD47" i="29"/>
  <c r="AA83" i="47" s="1"/>
  <c r="M83" i="47"/>
  <c r="Q47" i="29"/>
  <c r="N83" i="47" l="1"/>
  <c r="O83" i="47"/>
  <c r="F50" i="57"/>
  <c r="M49" i="57"/>
  <c r="M50" i="57" s="1"/>
  <c r="E123" i="57"/>
  <c r="M3" i="29"/>
  <c r="K29" i="44"/>
  <c r="K28" i="44"/>
  <c r="K34" i="44"/>
  <c r="K35" i="44" s="1"/>
  <c r="K27" i="44"/>
  <c r="K7" i="44"/>
  <c r="K9" i="44"/>
  <c r="K11" i="44"/>
  <c r="K13" i="44"/>
  <c r="K15" i="44"/>
  <c r="K17" i="44"/>
  <c r="K19" i="44"/>
  <c r="K21" i="44"/>
  <c r="K23" i="44"/>
  <c r="K8" i="44"/>
  <c r="K10" i="44"/>
  <c r="K12" i="44"/>
  <c r="K14" i="44"/>
  <c r="K16" i="44"/>
  <c r="K18" i="44"/>
  <c r="K20" i="44"/>
  <c r="K22" i="44"/>
  <c r="K24" i="44"/>
  <c r="J25" i="44"/>
  <c r="J26" i="44" s="1"/>
  <c r="E120" i="57"/>
  <c r="K132" i="55"/>
  <c r="K121" i="55"/>
  <c r="K173" i="55"/>
  <c r="K188" i="55" s="1"/>
  <c r="N173" i="55"/>
  <c r="N211" i="55"/>
  <c r="S47" i="57"/>
  <c r="K211" i="55"/>
  <c r="K216" i="55" s="1"/>
  <c r="O11" i="55"/>
  <c r="O91" i="55" s="1"/>
  <c r="O10" i="55"/>
  <c r="O70" i="55" s="1"/>
  <c r="O22" i="55"/>
  <c r="O230" i="55" s="1"/>
  <c r="K125" i="55"/>
  <c r="K120" i="55"/>
  <c r="K126" i="55"/>
  <c r="K230" i="55"/>
  <c r="K233" i="55" s="1"/>
  <c r="L233" i="55" s="1"/>
  <c r="K123" i="55"/>
  <c r="K130" i="55"/>
  <c r="K129" i="55"/>
  <c r="K115" i="55"/>
  <c r="K114" i="55"/>
  <c r="K122" i="55"/>
  <c r="K117" i="55"/>
  <c r="K116" i="55"/>
  <c r="K127" i="55"/>
  <c r="K128" i="55"/>
  <c r="K124" i="55"/>
  <c r="K113" i="55"/>
  <c r="K131" i="55"/>
  <c r="S54" i="57"/>
  <c r="S93" i="57"/>
  <c r="S16" i="57"/>
  <c r="S107" i="57"/>
  <c r="S75" i="57"/>
  <c r="H8" i="56"/>
  <c r="M107" i="57"/>
  <c r="M75" i="57"/>
  <c r="M54" i="57"/>
  <c r="F54" i="57" s="1"/>
  <c r="M93" i="57"/>
  <c r="M16" i="57"/>
  <c r="E58" i="57"/>
  <c r="E61" i="57" s="1"/>
  <c r="E163" i="57"/>
  <c r="E162" i="57"/>
  <c r="J229" i="57" s="1"/>
  <c r="E161" i="57"/>
  <c r="E45" i="57"/>
  <c r="E117" i="57"/>
  <c r="E116" i="57"/>
  <c r="E115" i="57"/>
  <c r="M55" i="57"/>
  <c r="F55" i="57" s="1"/>
  <c r="M108" i="57"/>
  <c r="M97" i="57"/>
  <c r="M81" i="57"/>
  <c r="E111" i="57"/>
  <c r="S108" i="57"/>
  <c r="S97" i="57"/>
  <c r="S55" i="57"/>
  <c r="S81" i="57"/>
  <c r="L12" i="55"/>
  <c r="L112" i="55" s="1"/>
  <c r="L14" i="55"/>
  <c r="L154" i="55" s="1"/>
  <c r="O14" i="55"/>
  <c r="O154" i="55" s="1"/>
  <c r="S56" i="57"/>
  <c r="S101" i="57"/>
  <c r="S86" i="57"/>
  <c r="S109" i="57"/>
  <c r="M56" i="57"/>
  <c r="F56" i="57" s="1"/>
  <c r="M101" i="57"/>
  <c r="M109" i="57"/>
  <c r="M86" i="57"/>
  <c r="K118" i="55"/>
  <c r="E124" i="57"/>
  <c r="E125" i="57"/>
  <c r="E121" i="57"/>
  <c r="E119" i="57"/>
  <c r="L13" i="55"/>
  <c r="L133" i="55" s="1"/>
  <c r="L5" i="29"/>
  <c r="L18" i="29" s="1"/>
  <c r="L24" i="29" s="1"/>
  <c r="H76" i="56"/>
  <c r="O171" i="56"/>
  <c r="P171" i="56" s="1"/>
  <c r="T92" i="56"/>
  <c r="T76" i="56"/>
  <c r="F117" i="57"/>
  <c r="F115" i="57"/>
  <c r="F116" i="57"/>
  <c r="G81" i="56"/>
  <c r="N176" i="56"/>
  <c r="L176" i="56"/>
  <c r="M176" i="56" s="1"/>
  <c r="L174" i="56"/>
  <c r="M174" i="56" s="1"/>
  <c r="G79" i="56"/>
  <c r="N174" i="56"/>
  <c r="O20" i="55"/>
  <c r="O21" i="55"/>
  <c r="H9" i="56"/>
  <c r="O12" i="55"/>
  <c r="O112" i="55" s="1"/>
  <c r="N92" i="56"/>
  <c r="N76" i="56"/>
  <c r="G84" i="56"/>
  <c r="N179" i="56"/>
  <c r="L179" i="56"/>
  <c r="M179" i="56" s="1"/>
  <c r="L38" i="55"/>
  <c r="M38" i="55" s="1"/>
  <c r="N38" i="55" s="1"/>
  <c r="F110" i="57"/>
  <c r="F111" i="57" s="1"/>
  <c r="F51" i="57"/>
  <c r="K96" i="55"/>
  <c r="K108" i="55"/>
  <c r="K106" i="55"/>
  <c r="K109" i="55"/>
  <c r="K105" i="55"/>
  <c r="K97" i="55"/>
  <c r="K102" i="55"/>
  <c r="K110" i="55"/>
  <c r="K111" i="55"/>
  <c r="K107" i="55"/>
  <c r="K99" i="55"/>
  <c r="K98" i="55"/>
  <c r="K93" i="55"/>
  <c r="K100" i="55"/>
  <c r="K101" i="55"/>
  <c r="K104" i="55"/>
  <c r="K94" i="55"/>
  <c r="K92" i="55"/>
  <c r="K103" i="55"/>
  <c r="K95" i="55"/>
  <c r="F125" i="57"/>
  <c r="F123" i="57"/>
  <c r="F124" i="57"/>
  <c r="N175" i="56"/>
  <c r="L175" i="56"/>
  <c r="M175" i="56" s="1"/>
  <c r="G80" i="56"/>
  <c r="K208" i="55"/>
  <c r="L208" i="55" s="1"/>
  <c r="M208" i="55" s="1"/>
  <c r="N208" i="55" s="1"/>
  <c r="O208" i="55" s="1"/>
  <c r="K202" i="55"/>
  <c r="L202" i="55" s="1"/>
  <c r="M202" i="55" s="1"/>
  <c r="N202" i="55" s="1"/>
  <c r="O202" i="55" s="1"/>
  <c r="K199" i="55"/>
  <c r="L199" i="55" s="1"/>
  <c r="K194" i="55"/>
  <c r="L194" i="55" s="1"/>
  <c r="K207" i="55"/>
  <c r="L207" i="55" s="1"/>
  <c r="M207" i="55" s="1"/>
  <c r="N207" i="55" s="1"/>
  <c r="O207" i="55" s="1"/>
  <c r="K193" i="55"/>
  <c r="L193" i="55" s="1"/>
  <c r="K206" i="55"/>
  <c r="L206" i="55" s="1"/>
  <c r="M206" i="55" s="1"/>
  <c r="N206" i="55" s="1"/>
  <c r="O206" i="55" s="1"/>
  <c r="K198" i="55"/>
  <c r="L198" i="55" s="1"/>
  <c r="K195" i="55"/>
  <c r="L195" i="55" s="1"/>
  <c r="K196" i="55"/>
  <c r="L196" i="55" s="1"/>
  <c r="K203" i="55"/>
  <c r="L203" i="55" s="1"/>
  <c r="K200" i="55"/>
  <c r="L200" i="55" s="1"/>
  <c r="K197" i="55"/>
  <c r="L197" i="55" s="1"/>
  <c r="K201" i="55"/>
  <c r="L201" i="55" s="1"/>
  <c r="K204" i="55"/>
  <c r="L204" i="55" s="1"/>
  <c r="M204" i="55" s="1"/>
  <c r="N204" i="55" s="1"/>
  <c r="O204" i="55" s="1"/>
  <c r="K205" i="55"/>
  <c r="L205" i="55" s="1"/>
  <c r="M205" i="55" s="1"/>
  <c r="N205" i="55" s="1"/>
  <c r="O205" i="55" s="1"/>
  <c r="L15" i="55"/>
  <c r="L16" i="55"/>
  <c r="L18" i="55"/>
  <c r="L17" i="55"/>
  <c r="K26" i="55"/>
  <c r="K70" i="55"/>
  <c r="G82" i="56"/>
  <c r="L177" i="56"/>
  <c r="M177" i="56" s="1"/>
  <c r="N177" i="56"/>
  <c r="L35" i="55"/>
  <c r="M35" i="55" s="1"/>
  <c r="N35" i="55" s="1"/>
  <c r="O35" i="55" s="1"/>
  <c r="L10" i="55"/>
  <c r="L70" i="55" s="1"/>
  <c r="L11" i="55"/>
  <c r="L91" i="55" s="1"/>
  <c r="S50" i="57"/>
  <c r="S57" i="57"/>
  <c r="G103" i="56"/>
  <c r="G87" i="56"/>
  <c r="G86" i="56"/>
  <c r="G102" i="56"/>
  <c r="G77" i="56"/>
  <c r="L172" i="56"/>
  <c r="M172" i="56" s="1"/>
  <c r="N172" i="56"/>
  <c r="G78" i="56"/>
  <c r="N173" i="56"/>
  <c r="L173" i="56"/>
  <c r="M173" i="56" s="1"/>
  <c r="F121" i="57"/>
  <c r="F120" i="57"/>
  <c r="F119" i="57"/>
  <c r="H60" i="56"/>
  <c r="K149" i="55"/>
  <c r="K143" i="55"/>
  <c r="K139" i="55"/>
  <c r="K141" i="55"/>
  <c r="K146" i="55"/>
  <c r="K147" i="55"/>
  <c r="K136" i="55"/>
  <c r="K140" i="55"/>
  <c r="K144" i="55"/>
  <c r="K150" i="55"/>
  <c r="K135" i="55"/>
  <c r="K138" i="55"/>
  <c r="K142" i="55"/>
  <c r="K145" i="55"/>
  <c r="K137" i="55"/>
  <c r="K134" i="55"/>
  <c r="K151" i="55"/>
  <c r="K148" i="55"/>
  <c r="K152" i="55"/>
  <c r="K153" i="55"/>
  <c r="H48" i="56"/>
  <c r="G83" i="56"/>
  <c r="L178" i="56"/>
  <c r="M178" i="56" s="1"/>
  <c r="N178" i="56"/>
  <c r="N46" i="56"/>
  <c r="N47" i="56"/>
  <c r="N87" i="56" s="1"/>
  <c r="T51" i="56"/>
  <c r="T55" i="56"/>
  <c r="T58" i="56"/>
  <c r="T56" i="56"/>
  <c r="T57" i="56"/>
  <c r="T59" i="56"/>
  <c r="T86" i="56" s="1"/>
  <c r="AG77" i="56" s="1"/>
  <c r="T52" i="56"/>
  <c r="T53" i="56"/>
  <c r="T54" i="56"/>
  <c r="O16" i="55"/>
  <c r="O17" i="55"/>
  <c r="O18" i="55"/>
  <c r="O15" i="55"/>
  <c r="L21" i="55"/>
  <c r="L20" i="55"/>
  <c r="T46" i="56"/>
  <c r="T47" i="56"/>
  <c r="T87" i="56" s="1"/>
  <c r="L180" i="56"/>
  <c r="M180" i="56" s="1"/>
  <c r="G85" i="56"/>
  <c r="N180" i="56"/>
  <c r="K30" i="55"/>
  <c r="K154" i="55"/>
  <c r="N51" i="56"/>
  <c r="N55" i="56"/>
  <c r="N58" i="56"/>
  <c r="N53" i="56"/>
  <c r="N52" i="56"/>
  <c r="N57" i="56"/>
  <c r="N56" i="56"/>
  <c r="N54" i="56"/>
  <c r="N59" i="56"/>
  <c r="N86" i="56" s="1"/>
  <c r="AA77" i="56" s="1"/>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4" i="32"/>
  <c r="T73" i="32"/>
  <c r="T80" i="32" s="1"/>
  <c r="Q6" i="53"/>
  <c r="R4" i="53"/>
  <c r="Q3" i="53"/>
  <c r="Q7" i="53"/>
  <c r="Q22" i="53"/>
  <c r="Q25" i="53" s="1"/>
  <c r="Q5" i="53"/>
  <c r="Q12" i="53" a="1"/>
  <c r="Q12" i="53" s="1"/>
  <c r="Q11" i="53" s="1"/>
  <c r="Q67" i="53"/>
  <c r="Q104" i="53" s="1"/>
  <c r="L5" i="44"/>
  <c r="S21" i="32" s="1"/>
  <c r="R21" i="32"/>
  <c r="R45" i="32" s="1"/>
  <c r="S6" i="35"/>
  <c r="P8" i="53"/>
  <c r="P76" i="53" s="1"/>
  <c r="O87" i="53"/>
  <c r="N25" i="32"/>
  <c r="N18" i="32" s="1"/>
  <c r="N34" i="32"/>
  <c r="N37" i="32" s="1"/>
  <c r="P13" i="55"/>
  <c r="P133" i="55" s="1"/>
  <c r="M35" i="32"/>
  <c r="M38" i="32" s="1"/>
  <c r="M25" i="32"/>
  <c r="M18" i="32" s="1"/>
  <c r="M34" i="32"/>
  <c r="M37" i="32" s="1"/>
  <c r="M36" i="32"/>
  <c r="N35" i="32"/>
  <c r="N38" i="32" s="1"/>
  <c r="N36" i="32"/>
  <c r="P6" i="35"/>
  <c r="K34" i="32"/>
  <c r="K25" i="32"/>
  <c r="H32" i="44"/>
  <c r="P19" i="55"/>
  <c r="P192" i="55" s="1"/>
  <c r="K23" i="35"/>
  <c r="H8" i="47" s="1"/>
  <c r="K25" i="35"/>
  <c r="H6" i="47" s="1"/>
  <c r="K26" i="35"/>
  <c r="H7" i="47" s="1"/>
  <c r="K24" i="35"/>
  <c r="H9" i="47" s="1"/>
  <c r="K22" i="35"/>
  <c r="H5" i="47" s="1"/>
  <c r="L10" i="53"/>
  <c r="K38" i="32"/>
  <c r="E22" i="32"/>
  <c r="J34" i="32"/>
  <c r="J37" i="32" s="1"/>
  <c r="J25" i="32"/>
  <c r="J35" i="32"/>
  <c r="E23" i="32"/>
  <c r="E35" i="32" s="1"/>
  <c r="E38" i="32" s="1"/>
  <c r="E32" i="44"/>
  <c r="L23" i="32" s="1"/>
  <c r="E31" i="44"/>
  <c r="L22" i="32" s="1"/>
  <c r="H33" i="44"/>
  <c r="H31" i="44"/>
  <c r="R83" i="47"/>
  <c r="Y30" i="32"/>
  <c r="AI30" i="32"/>
  <c r="Z29" i="32"/>
  <c r="AJ29" i="32"/>
  <c r="Q29" i="32"/>
  <c r="AE47" i="29"/>
  <c r="S83" i="47"/>
  <c r="W47" i="29"/>
  <c r="M57" i="57" l="1"/>
  <c r="D250" i="57"/>
  <c r="J257" i="57" s="1"/>
  <c r="E149" i="57"/>
  <c r="E151" i="57"/>
  <c r="E188" i="57" s="1"/>
  <c r="E150" i="57"/>
  <c r="E187" i="57" s="1"/>
  <c r="E248" i="57"/>
  <c r="F151" i="57"/>
  <c r="F188" i="57" s="1"/>
  <c r="F149" i="57"/>
  <c r="F150" i="57"/>
  <c r="F187" i="57" s="1"/>
  <c r="K177" i="55"/>
  <c r="K186" i="55"/>
  <c r="K184" i="55"/>
  <c r="K176" i="55"/>
  <c r="K174" i="55"/>
  <c r="K187" i="55"/>
  <c r="K178" i="55"/>
  <c r="K183" i="55"/>
  <c r="K175" i="55"/>
  <c r="K189" i="55"/>
  <c r="K180" i="55"/>
  <c r="K181" i="55"/>
  <c r="K185" i="55"/>
  <c r="K182" i="55"/>
  <c r="K179" i="55"/>
  <c r="M120" i="57"/>
  <c r="L34" i="44"/>
  <c r="L35" i="44" s="1"/>
  <c r="L29" i="44"/>
  <c r="L28" i="44"/>
  <c r="L27" i="44"/>
  <c r="L7" i="44"/>
  <c r="L9" i="44"/>
  <c r="L11" i="44"/>
  <c r="L13" i="44"/>
  <c r="L15" i="44"/>
  <c r="L17" i="44"/>
  <c r="L19" i="44"/>
  <c r="L21" i="44"/>
  <c r="L23" i="44"/>
  <c r="L8" i="44"/>
  <c r="L10" i="44"/>
  <c r="L12" i="44"/>
  <c r="L14" i="44"/>
  <c r="L16" i="44"/>
  <c r="L18" i="44"/>
  <c r="L20" i="44"/>
  <c r="L22" i="44"/>
  <c r="L24" i="44"/>
  <c r="K25" i="44"/>
  <c r="K26" i="44" s="1"/>
  <c r="K31" i="44"/>
  <c r="K30" i="44"/>
  <c r="K33" i="44" s="1"/>
  <c r="K32" i="44"/>
  <c r="K215" i="55"/>
  <c r="K217" i="55"/>
  <c r="K219" i="55"/>
  <c r="K228" i="55"/>
  <c r="K229" i="55"/>
  <c r="K221" i="55"/>
  <c r="K214" i="55"/>
  <c r="K218" i="55"/>
  <c r="K222" i="55"/>
  <c r="K245" i="55"/>
  <c r="L245" i="55" s="1"/>
  <c r="M245" i="55" s="1"/>
  <c r="N245" i="55" s="1"/>
  <c r="O245" i="55" s="1"/>
  <c r="K212" i="55"/>
  <c r="K213" i="55"/>
  <c r="K220" i="55"/>
  <c r="K223" i="55"/>
  <c r="K227" i="55"/>
  <c r="O38" i="55"/>
  <c r="O211" i="55"/>
  <c r="L145" i="55"/>
  <c r="M145" i="55" s="1"/>
  <c r="N145" i="55" s="1"/>
  <c r="O145" i="55" s="1"/>
  <c r="P145" i="55" s="1"/>
  <c r="L143" i="55"/>
  <c r="M143" i="55" s="1"/>
  <c r="N143" i="55" s="1"/>
  <c r="O143" i="55" s="1"/>
  <c r="P143" i="55" s="1"/>
  <c r="L149" i="55"/>
  <c r="M149" i="55" s="1"/>
  <c r="N149" i="55" s="1"/>
  <c r="O149" i="55" s="1"/>
  <c r="P149" i="55" s="1"/>
  <c r="K247" i="55"/>
  <c r="L247" i="55" s="1"/>
  <c r="M247" i="55" s="1"/>
  <c r="N247" i="55" s="1"/>
  <c r="O247" i="55" s="1"/>
  <c r="L115" i="55"/>
  <c r="M115" i="55" s="1"/>
  <c r="N115" i="55" s="1"/>
  <c r="O115" i="55" s="1"/>
  <c r="K242" i="55"/>
  <c r="L242" i="55" s="1"/>
  <c r="M242" i="55" s="1"/>
  <c r="N242" i="55" s="1"/>
  <c r="O242" i="55" s="1"/>
  <c r="K250" i="55"/>
  <c r="L250" i="55" s="1"/>
  <c r="M250" i="55" s="1"/>
  <c r="N250" i="55" s="1"/>
  <c r="O250" i="55" s="1"/>
  <c r="K246" i="55"/>
  <c r="L246" i="55" s="1"/>
  <c r="M246" i="55" s="1"/>
  <c r="N246" i="55" s="1"/>
  <c r="O246" i="55" s="1"/>
  <c r="K237" i="55"/>
  <c r="L237" i="55" s="1"/>
  <c r="I56" i="47" s="1"/>
  <c r="K240" i="55"/>
  <c r="L240" i="55" s="1"/>
  <c r="I59" i="47" s="1"/>
  <c r="K243" i="55"/>
  <c r="L243" i="55" s="1"/>
  <c r="I61" i="47" s="1"/>
  <c r="K226" i="55"/>
  <c r="K244" i="55"/>
  <c r="L244" i="55" s="1"/>
  <c r="M244" i="55" s="1"/>
  <c r="N244" i="55" s="1"/>
  <c r="O244" i="55" s="1"/>
  <c r="K241" i="55"/>
  <c r="L241" i="55" s="1"/>
  <c r="I54" i="47" s="1"/>
  <c r="L120" i="55"/>
  <c r="M120" i="55" s="1"/>
  <c r="N120" i="55" s="1"/>
  <c r="O120" i="55" s="1"/>
  <c r="K249" i="55"/>
  <c r="L249" i="55" s="1"/>
  <c r="M249" i="55" s="1"/>
  <c r="N249" i="55" s="1"/>
  <c r="O249" i="55" s="1"/>
  <c r="K234" i="55"/>
  <c r="L234" i="55" s="1"/>
  <c r="I52" i="47" s="1"/>
  <c r="K239" i="55"/>
  <c r="L239" i="55" s="1"/>
  <c r="I55" i="47" s="1"/>
  <c r="K253" i="55"/>
  <c r="L253" i="55" s="1"/>
  <c r="I132" i="47" s="1"/>
  <c r="K236" i="55"/>
  <c r="L236" i="55" s="1"/>
  <c r="I53" i="47" s="1"/>
  <c r="K225" i="55"/>
  <c r="K224" i="55"/>
  <c r="K251" i="55"/>
  <c r="L251" i="55" s="1"/>
  <c r="M251" i="55" s="1"/>
  <c r="N251" i="55" s="1"/>
  <c r="O251" i="55" s="1"/>
  <c r="K248" i="55"/>
  <c r="L248" i="55" s="1"/>
  <c r="M248" i="55" s="1"/>
  <c r="N248" i="55" s="1"/>
  <c r="O248" i="55" s="1"/>
  <c r="K252" i="55"/>
  <c r="L252" i="55" s="1"/>
  <c r="M252" i="55" s="1"/>
  <c r="N252" i="55" s="1"/>
  <c r="O252" i="55" s="1"/>
  <c r="K232" i="55"/>
  <c r="L232" i="55" s="1"/>
  <c r="M232" i="55" s="1"/>
  <c r="N232" i="55" s="1"/>
  <c r="O232" i="55" s="1"/>
  <c r="K238" i="55"/>
  <c r="L238" i="55" s="1"/>
  <c r="I60" i="47" s="1"/>
  <c r="K235" i="55"/>
  <c r="L235" i="55" s="1"/>
  <c r="I58" i="47" s="1"/>
  <c r="L128" i="55"/>
  <c r="M128" i="55" s="1"/>
  <c r="N128" i="55" s="1"/>
  <c r="O128" i="55" s="1"/>
  <c r="K231" i="55"/>
  <c r="L231" i="55" s="1"/>
  <c r="M231" i="55" s="1"/>
  <c r="N231" i="55" s="1"/>
  <c r="O231" i="55" s="1"/>
  <c r="G89" i="56"/>
  <c r="L116" i="55"/>
  <c r="M116" i="55" s="1"/>
  <c r="N116" i="55" s="1"/>
  <c r="O116" i="55" s="1"/>
  <c r="L211" i="55"/>
  <c r="O173" i="55"/>
  <c r="L130" i="55"/>
  <c r="M130" i="55" s="1"/>
  <c r="N130" i="55" s="1"/>
  <c r="O130" i="55" s="1"/>
  <c r="L173" i="55"/>
  <c r="P12" i="55"/>
  <c r="P112" i="55" s="1"/>
  <c r="D249" i="57"/>
  <c r="J256" i="57" s="1"/>
  <c r="P14" i="55"/>
  <c r="P154" i="55" s="1"/>
  <c r="P161" i="55" s="1"/>
  <c r="L123" i="55"/>
  <c r="M123" i="55" s="1"/>
  <c r="N123" i="55" s="1"/>
  <c r="O123" i="55" s="1"/>
  <c r="L117" i="55"/>
  <c r="M117" i="55" s="1"/>
  <c r="N117" i="55" s="1"/>
  <c r="O117" i="55" s="1"/>
  <c r="L30" i="55"/>
  <c r="M30" i="55" s="1"/>
  <c r="N30" i="55" s="1"/>
  <c r="O30" i="55" s="1"/>
  <c r="L131" i="55"/>
  <c r="M131" i="55" s="1"/>
  <c r="N131" i="55" s="1"/>
  <c r="O131" i="55" s="1"/>
  <c r="L125" i="55"/>
  <c r="M125" i="55" s="1"/>
  <c r="N125" i="55" s="1"/>
  <c r="O125" i="55" s="1"/>
  <c r="D248" i="57"/>
  <c r="J255" i="57" s="1"/>
  <c r="L129" i="55"/>
  <c r="M129" i="55" s="1"/>
  <c r="N129" i="55" s="1"/>
  <c r="O129" i="55" s="1"/>
  <c r="E129" i="57"/>
  <c r="E155" i="57" s="1"/>
  <c r="L113" i="55"/>
  <c r="M113" i="55" s="1"/>
  <c r="N113" i="55" s="1"/>
  <c r="O113" i="55" s="1"/>
  <c r="L122" i="55"/>
  <c r="M122" i="55" s="1"/>
  <c r="N122" i="55" s="1"/>
  <c r="O122" i="55" s="1"/>
  <c r="L121" i="55"/>
  <c r="M121" i="55" s="1"/>
  <c r="N121" i="55" s="1"/>
  <c r="O121" i="55" s="1"/>
  <c r="L127" i="55"/>
  <c r="M127" i="55" s="1"/>
  <c r="N127" i="55" s="1"/>
  <c r="O127" i="55" s="1"/>
  <c r="L132" i="55"/>
  <c r="M132" i="55" s="1"/>
  <c r="N132" i="55" s="1"/>
  <c r="O132" i="55" s="1"/>
  <c r="L124" i="55"/>
  <c r="M124" i="55" s="1"/>
  <c r="N124" i="55" s="1"/>
  <c r="O124" i="55" s="1"/>
  <c r="L114" i="55"/>
  <c r="M114" i="55" s="1"/>
  <c r="N114" i="55" s="1"/>
  <c r="O114" i="55" s="1"/>
  <c r="E128" i="57"/>
  <c r="E156" i="57" s="1"/>
  <c r="E193" i="57" s="1"/>
  <c r="E59" i="57"/>
  <c r="E60" i="57" s="1"/>
  <c r="M123" i="57"/>
  <c r="M124" i="57"/>
  <c r="M125" i="57"/>
  <c r="E249" i="57"/>
  <c r="M256" i="57" s="1"/>
  <c r="M117" i="57"/>
  <c r="M116" i="57"/>
  <c r="M115" i="57"/>
  <c r="L150" i="55"/>
  <c r="M150" i="55" s="1"/>
  <c r="N150" i="55" s="1"/>
  <c r="O150" i="55" s="1"/>
  <c r="P150" i="55" s="1"/>
  <c r="P11" i="55"/>
  <c r="P91" i="55" s="1"/>
  <c r="S121" i="57"/>
  <c r="S119" i="57"/>
  <c r="S120" i="57"/>
  <c r="E127" i="57"/>
  <c r="E154" i="57" s="1"/>
  <c r="P10" i="55"/>
  <c r="P70" i="55" s="1"/>
  <c r="P74" i="55" s="1"/>
  <c r="L153" i="55"/>
  <c r="M153" i="55" s="1"/>
  <c r="N153" i="55" s="1"/>
  <c r="O153" i="55" s="1"/>
  <c r="P153" i="55" s="1"/>
  <c r="F128" i="57"/>
  <c r="F156" i="57" s="1"/>
  <c r="F168" i="57" s="1"/>
  <c r="L119" i="55"/>
  <c r="M119" i="55" s="1"/>
  <c r="N119" i="55" s="1"/>
  <c r="O119" i="55" s="1"/>
  <c r="S115" i="57"/>
  <c r="S117" i="57"/>
  <c r="S116" i="57"/>
  <c r="L152" i="55"/>
  <c r="M152" i="55" s="1"/>
  <c r="N152" i="55" s="1"/>
  <c r="O152" i="55" s="1"/>
  <c r="P152" i="55" s="1"/>
  <c r="L118" i="55"/>
  <c r="M118" i="55" s="1"/>
  <c r="N118" i="55" s="1"/>
  <c r="O118" i="55" s="1"/>
  <c r="S124" i="57"/>
  <c r="S123" i="57"/>
  <c r="S125" i="57"/>
  <c r="L16" i="29"/>
  <c r="L148" i="55"/>
  <c r="M148" i="55" s="1"/>
  <c r="N148" i="55" s="1"/>
  <c r="O148" i="55" s="1"/>
  <c r="P148" i="55" s="1"/>
  <c r="L147" i="55"/>
  <c r="M147" i="55" s="1"/>
  <c r="N147" i="55" s="1"/>
  <c r="O147" i="55" s="1"/>
  <c r="P147" i="55" s="1"/>
  <c r="J228" i="57"/>
  <c r="L17" i="29"/>
  <c r="L146" i="55"/>
  <c r="M146" i="55" s="1"/>
  <c r="N146" i="55" s="1"/>
  <c r="O146" i="55" s="1"/>
  <c r="P146" i="55" s="1"/>
  <c r="L26" i="55"/>
  <c r="M26" i="55" s="1"/>
  <c r="N26" i="55" s="1"/>
  <c r="O26" i="55" s="1"/>
  <c r="L29" i="55"/>
  <c r="M29" i="55" s="1"/>
  <c r="N29" i="55" s="1"/>
  <c r="O29" i="55" s="1"/>
  <c r="P29" i="55" s="1"/>
  <c r="L126" i="55"/>
  <c r="M126" i="55" s="1"/>
  <c r="N126" i="55" s="1"/>
  <c r="O126" i="55" s="1"/>
  <c r="P22" i="55"/>
  <c r="P230" i="55" s="1"/>
  <c r="M121" i="57"/>
  <c r="M119" i="57"/>
  <c r="J230" i="57"/>
  <c r="P10" i="53"/>
  <c r="E250" i="57"/>
  <c r="K257" i="57" s="1"/>
  <c r="L257" i="57" s="1"/>
  <c r="L107" i="55"/>
  <c r="M107" i="55" s="1"/>
  <c r="N107" i="55" s="1"/>
  <c r="O107" i="55" s="1"/>
  <c r="M255" i="57"/>
  <c r="K167" i="55"/>
  <c r="L167" i="55" s="1"/>
  <c r="M167" i="55" s="1"/>
  <c r="N167" i="55" s="1"/>
  <c r="O167" i="55" s="1"/>
  <c r="K169" i="55"/>
  <c r="L169" i="55" s="1"/>
  <c r="M169" i="55" s="1"/>
  <c r="N169" i="55" s="1"/>
  <c r="O169" i="55" s="1"/>
  <c r="K157" i="55"/>
  <c r="K168" i="55"/>
  <c r="L168" i="55" s="1"/>
  <c r="M168" i="55" s="1"/>
  <c r="N168" i="55" s="1"/>
  <c r="O168" i="55" s="1"/>
  <c r="K171" i="55"/>
  <c r="L171" i="55" s="1"/>
  <c r="M171" i="55" s="1"/>
  <c r="N171" i="55" s="1"/>
  <c r="O171" i="55" s="1"/>
  <c r="K155" i="55"/>
  <c r="K172" i="55"/>
  <c r="L172" i="55" s="1"/>
  <c r="M172" i="55" s="1"/>
  <c r="N172" i="55" s="1"/>
  <c r="O172" i="55" s="1"/>
  <c r="K170" i="55"/>
  <c r="L170" i="55" s="1"/>
  <c r="M170" i="55" s="1"/>
  <c r="N170" i="55" s="1"/>
  <c r="O170" i="55" s="1"/>
  <c r="K163" i="55"/>
  <c r="K158" i="55"/>
  <c r="K162" i="55"/>
  <c r="K160" i="55"/>
  <c r="K159" i="55"/>
  <c r="K156" i="55"/>
  <c r="K165" i="55"/>
  <c r="K164" i="55"/>
  <c r="L164" i="55" s="1"/>
  <c r="M164" i="55" s="1"/>
  <c r="N164" i="55" s="1"/>
  <c r="O164" i="55" s="1"/>
  <c r="K161" i="55"/>
  <c r="K166" i="55"/>
  <c r="L166" i="55" s="1"/>
  <c r="M166" i="55" s="1"/>
  <c r="N166" i="55" s="1"/>
  <c r="O166" i="55" s="1"/>
  <c r="L142" i="55"/>
  <c r="I12" i="47" s="1"/>
  <c r="H12" i="47"/>
  <c r="N122" i="56"/>
  <c r="M143" i="56" s="1"/>
  <c r="L122" i="56"/>
  <c r="K143" i="56" s="1"/>
  <c r="F57" i="57"/>
  <c r="F161" i="57" s="1"/>
  <c r="M163" i="57"/>
  <c r="M58" i="57"/>
  <c r="M161" i="57"/>
  <c r="M162" i="57"/>
  <c r="P206" i="55"/>
  <c r="L111" i="55"/>
  <c r="M111" i="55" s="1"/>
  <c r="N111" i="55" s="1"/>
  <c r="O111" i="55" s="1"/>
  <c r="N93" i="56"/>
  <c r="N77" i="56"/>
  <c r="H46" i="56"/>
  <c r="H47" i="56"/>
  <c r="L138" i="55"/>
  <c r="I14" i="47" s="1"/>
  <c r="H14" i="47"/>
  <c r="H51" i="56"/>
  <c r="H59" i="56"/>
  <c r="H56" i="56"/>
  <c r="H55" i="56"/>
  <c r="H58" i="56"/>
  <c r="H57" i="56"/>
  <c r="H54" i="56"/>
  <c r="H53" i="56"/>
  <c r="H52" i="56"/>
  <c r="S162" i="57"/>
  <c r="S163" i="57"/>
  <c r="S161" i="57"/>
  <c r="S58" i="57"/>
  <c r="S59" i="57" s="1"/>
  <c r="S60" i="57" s="1"/>
  <c r="M51" i="57"/>
  <c r="M110" i="57"/>
  <c r="M111" i="57" s="1"/>
  <c r="L95" i="55"/>
  <c r="M95" i="55" s="1"/>
  <c r="N95" i="55" s="1"/>
  <c r="O95" i="55" s="1"/>
  <c r="L110" i="55"/>
  <c r="M110" i="55" s="1"/>
  <c r="N110" i="55" s="1"/>
  <c r="O110" i="55" s="1"/>
  <c r="P27" i="55"/>
  <c r="O23" i="32"/>
  <c r="O35" i="32" s="1"/>
  <c r="O38" i="32" s="1"/>
  <c r="G14" i="57"/>
  <c r="T81" i="56"/>
  <c r="T97" i="56"/>
  <c r="L135" i="55"/>
  <c r="I10" i="47" s="1"/>
  <c r="H10" i="47"/>
  <c r="S110" i="57"/>
  <c r="S111" i="57" s="1"/>
  <c r="S51" i="57"/>
  <c r="P207" i="55"/>
  <c r="L103" i="55"/>
  <c r="M103" i="55" s="1"/>
  <c r="N103" i="55" s="1"/>
  <c r="O103" i="55" s="1"/>
  <c r="L102" i="55"/>
  <c r="M102" i="55" s="1"/>
  <c r="N102" i="55" s="1"/>
  <c r="O102" i="55" s="1"/>
  <c r="P142" i="55"/>
  <c r="P137" i="55"/>
  <c r="P134" i="55"/>
  <c r="P138" i="55"/>
  <c r="P135" i="55"/>
  <c r="P140" i="55"/>
  <c r="P136" i="55"/>
  <c r="P151" i="55"/>
  <c r="P141" i="55"/>
  <c r="P144" i="55"/>
  <c r="P139" i="55"/>
  <c r="T96" i="56"/>
  <c r="T80" i="56"/>
  <c r="P205" i="55"/>
  <c r="L92" i="55"/>
  <c r="M92" i="55" s="1"/>
  <c r="N92" i="55" s="1"/>
  <c r="O92" i="55" s="1"/>
  <c r="L97" i="55"/>
  <c r="M97" i="55" s="1"/>
  <c r="N97" i="55" s="1"/>
  <c r="O97" i="55" s="1"/>
  <c r="T78" i="56"/>
  <c r="T94" i="56"/>
  <c r="P20" i="55"/>
  <c r="P21" i="55"/>
  <c r="P37" i="55" s="1"/>
  <c r="P16" i="55"/>
  <c r="P32" i="55" s="1"/>
  <c r="P15" i="55"/>
  <c r="P17" i="55"/>
  <c r="P33" i="55" s="1"/>
  <c r="P18" i="55"/>
  <c r="P34" i="55" s="1"/>
  <c r="N97" i="56"/>
  <c r="N81" i="56"/>
  <c r="T79" i="56"/>
  <c r="T95" i="56"/>
  <c r="L144" i="55"/>
  <c r="I19" i="47" s="1"/>
  <c r="H19" i="47"/>
  <c r="P204" i="55"/>
  <c r="L94" i="55"/>
  <c r="M94" i="55" s="1"/>
  <c r="N94" i="55" s="1"/>
  <c r="O94" i="55" s="1"/>
  <c r="L105" i="55"/>
  <c r="M105" i="55" s="1"/>
  <c r="N105" i="55" s="1"/>
  <c r="O105" i="55" s="1"/>
  <c r="N78" i="56"/>
  <c r="N94" i="56"/>
  <c r="N99" i="56"/>
  <c r="N83" i="56"/>
  <c r="L140" i="55"/>
  <c r="I13" i="47" s="1"/>
  <c r="H13" i="47"/>
  <c r="F127" i="57"/>
  <c r="F154" i="57" s="1"/>
  <c r="P202" i="55"/>
  <c r="L104" i="55"/>
  <c r="M104" i="55" s="1"/>
  <c r="N104" i="55" s="1"/>
  <c r="O104" i="55" s="1"/>
  <c r="L109" i="55"/>
  <c r="M109" i="55" s="1"/>
  <c r="N109" i="55" s="1"/>
  <c r="O109" i="55" s="1"/>
  <c r="N84" i="56"/>
  <c r="N100" i="56"/>
  <c r="T93" i="56"/>
  <c r="T77" i="56"/>
  <c r="T100" i="56"/>
  <c r="T84" i="56"/>
  <c r="L136" i="55"/>
  <c r="I16" i="47" s="1"/>
  <c r="H16" i="47"/>
  <c r="P35" i="55"/>
  <c r="P208" i="55"/>
  <c r="L101" i="55"/>
  <c r="M101" i="55" s="1"/>
  <c r="N101" i="55" s="1"/>
  <c r="O101" i="55" s="1"/>
  <c r="L106" i="55"/>
  <c r="M106" i="55" s="1"/>
  <c r="N106" i="55" s="1"/>
  <c r="O106" i="55" s="1"/>
  <c r="N79" i="56"/>
  <c r="N95" i="56"/>
  <c r="T99" i="56"/>
  <c r="T83" i="56"/>
  <c r="L100" i="55"/>
  <c r="M100" i="55" s="1"/>
  <c r="N100" i="55" s="1"/>
  <c r="O100" i="55" s="1"/>
  <c r="L108" i="55"/>
  <c r="M108" i="55" s="1"/>
  <c r="N108" i="55" s="1"/>
  <c r="O108" i="55" s="1"/>
  <c r="N96" i="56"/>
  <c r="N80" i="56"/>
  <c r="T101" i="56"/>
  <c r="T85" i="56"/>
  <c r="L151" i="55"/>
  <c r="I20" i="47" s="1"/>
  <c r="H20" i="47"/>
  <c r="L93" i="55"/>
  <c r="M93" i="55" s="1"/>
  <c r="N93" i="55" s="1"/>
  <c r="O93" i="55" s="1"/>
  <c r="L96" i="55"/>
  <c r="M96" i="55" s="1"/>
  <c r="N96" i="55" s="1"/>
  <c r="O96" i="55" s="1"/>
  <c r="O22" i="32"/>
  <c r="G13" i="57"/>
  <c r="O24" i="32"/>
  <c r="O36" i="32" s="1"/>
  <c r="G15" i="57"/>
  <c r="P195" i="55"/>
  <c r="M27" i="47" s="1"/>
  <c r="P198" i="55"/>
  <c r="P194" i="55"/>
  <c r="M21" i="47" s="1"/>
  <c r="P196" i="55"/>
  <c r="M22" i="47" s="1"/>
  <c r="P203" i="55"/>
  <c r="M30" i="47" s="1"/>
  <c r="P201" i="55"/>
  <c r="P199" i="55"/>
  <c r="M24" i="47" s="1"/>
  <c r="P193" i="55"/>
  <c r="M26" i="47" s="1"/>
  <c r="P200" i="55"/>
  <c r="M28" i="47" s="1"/>
  <c r="P197" i="55"/>
  <c r="M25" i="47" s="1"/>
  <c r="N85" i="56"/>
  <c r="N101" i="56"/>
  <c r="L134" i="55"/>
  <c r="I15" i="47" s="1"/>
  <c r="H15" i="47"/>
  <c r="L141" i="55"/>
  <c r="I17" i="47" s="1"/>
  <c r="H17" i="47"/>
  <c r="N121" i="56"/>
  <c r="M142" i="56" s="1"/>
  <c r="L121" i="56"/>
  <c r="K142" i="56" s="1"/>
  <c r="L98" i="55"/>
  <c r="M98" i="55" s="1"/>
  <c r="N98" i="55" s="1"/>
  <c r="O98" i="55" s="1"/>
  <c r="N82" i="56"/>
  <c r="N98" i="56"/>
  <c r="T82" i="56"/>
  <c r="T98" i="56"/>
  <c r="L137" i="55"/>
  <c r="I11" i="47" s="1"/>
  <c r="H11" i="47"/>
  <c r="L139" i="55"/>
  <c r="I18" i="47" s="1"/>
  <c r="H18" i="47"/>
  <c r="K87" i="55"/>
  <c r="L87" i="55" s="1"/>
  <c r="M87" i="55" s="1"/>
  <c r="N87" i="55" s="1"/>
  <c r="O87" i="55" s="1"/>
  <c r="K74" i="55"/>
  <c r="K84" i="55"/>
  <c r="L84" i="55" s="1"/>
  <c r="M84" i="55" s="1"/>
  <c r="N84" i="55" s="1"/>
  <c r="O84" i="55" s="1"/>
  <c r="K85" i="55"/>
  <c r="L85" i="55" s="1"/>
  <c r="M85" i="55" s="1"/>
  <c r="N85" i="55" s="1"/>
  <c r="O85" i="55" s="1"/>
  <c r="K81" i="55"/>
  <c r="K71" i="55"/>
  <c r="K88" i="55"/>
  <c r="K79" i="55"/>
  <c r="K80" i="55"/>
  <c r="L80" i="55" s="1"/>
  <c r="M80" i="55" s="1"/>
  <c r="N80" i="55" s="1"/>
  <c r="O80" i="55" s="1"/>
  <c r="K75" i="55"/>
  <c r="K82" i="55"/>
  <c r="L82" i="55" s="1"/>
  <c r="M82" i="55" s="1"/>
  <c r="N82" i="55" s="1"/>
  <c r="O82" i="55" s="1"/>
  <c r="K72" i="55"/>
  <c r="K86" i="55"/>
  <c r="L86" i="55" s="1"/>
  <c r="M86" i="55" s="1"/>
  <c r="N86" i="55" s="1"/>
  <c r="O86" i="55" s="1"/>
  <c r="K83" i="55"/>
  <c r="L83" i="55" s="1"/>
  <c r="M83" i="55" s="1"/>
  <c r="N83" i="55" s="1"/>
  <c r="O83" i="55" s="1"/>
  <c r="K77" i="55"/>
  <c r="K78" i="55"/>
  <c r="K90" i="55"/>
  <c r="L90" i="55" s="1"/>
  <c r="M90" i="55" s="1"/>
  <c r="N90" i="55" s="1"/>
  <c r="O90" i="55" s="1"/>
  <c r="K73" i="55"/>
  <c r="K89" i="55"/>
  <c r="L89" i="55" s="1"/>
  <c r="M89" i="55" s="1"/>
  <c r="N89" i="55" s="1"/>
  <c r="O89" i="55" s="1"/>
  <c r="K76" i="55"/>
  <c r="L99" i="55"/>
  <c r="M99" i="55" s="1"/>
  <c r="N99" i="55" s="1"/>
  <c r="O99" i="55" s="1"/>
  <c r="F129" i="57"/>
  <c r="F155" i="57" s="1"/>
  <c r="G132" i="47"/>
  <c r="J132" i="47"/>
  <c r="K132" i="47"/>
  <c r="L132" i="47"/>
  <c r="G23" i="47"/>
  <c r="H23" i="47"/>
  <c r="I23" i="47"/>
  <c r="J23" i="47"/>
  <c r="K23" i="47"/>
  <c r="L23" i="47"/>
  <c r="G29" i="47"/>
  <c r="H29" i="47"/>
  <c r="I29" i="47"/>
  <c r="J29" i="47"/>
  <c r="K29" i="47"/>
  <c r="L29" i="47"/>
  <c r="J26" i="47"/>
  <c r="K26" i="47"/>
  <c r="L26" i="47"/>
  <c r="G26" i="47"/>
  <c r="H26" i="47"/>
  <c r="I26" i="47"/>
  <c r="J22" i="47"/>
  <c r="K22" i="47"/>
  <c r="L22" i="47"/>
  <c r="G22" i="47"/>
  <c r="H22" i="47"/>
  <c r="I22" i="47"/>
  <c r="J30" i="47"/>
  <c r="K30" i="47"/>
  <c r="L30" i="47"/>
  <c r="G30" i="47"/>
  <c r="H30" i="47"/>
  <c r="I30" i="47"/>
  <c r="G57" i="47"/>
  <c r="H57" i="47"/>
  <c r="I57" i="47"/>
  <c r="J57" i="47"/>
  <c r="K57" i="47"/>
  <c r="L57" i="47"/>
  <c r="G21" i="47"/>
  <c r="H21" i="47"/>
  <c r="I21" i="47"/>
  <c r="J21" i="47"/>
  <c r="K21" i="47"/>
  <c r="L21" i="47"/>
  <c r="G56" i="47"/>
  <c r="J56" i="47"/>
  <c r="K56" i="47"/>
  <c r="L56" i="47"/>
  <c r="G25" i="47"/>
  <c r="H25" i="47"/>
  <c r="I25" i="47"/>
  <c r="J25" i="47"/>
  <c r="K25" i="47"/>
  <c r="L25" i="47"/>
  <c r="G55" i="47"/>
  <c r="L55" i="47"/>
  <c r="J55" i="47"/>
  <c r="K55" i="47"/>
  <c r="G28" i="47"/>
  <c r="H28" i="47"/>
  <c r="I28" i="47"/>
  <c r="J28" i="47"/>
  <c r="K28" i="47"/>
  <c r="L28" i="47"/>
  <c r="G53" i="47"/>
  <c r="J53" i="47"/>
  <c r="K53" i="47"/>
  <c r="L53" i="47"/>
  <c r="G52" i="47"/>
  <c r="J52" i="47"/>
  <c r="K52" i="47"/>
  <c r="L52" i="47"/>
  <c r="G60" i="47"/>
  <c r="J60" i="47"/>
  <c r="K60" i="47"/>
  <c r="L60" i="47"/>
  <c r="G27" i="47"/>
  <c r="H27" i="47"/>
  <c r="I27" i="47"/>
  <c r="J27" i="47"/>
  <c r="K27" i="47"/>
  <c r="L27" i="47"/>
  <c r="L59" i="47"/>
  <c r="G59" i="47"/>
  <c r="K59" i="47"/>
  <c r="J59" i="47"/>
  <c r="J58" i="47"/>
  <c r="K58" i="47"/>
  <c r="L58" i="47"/>
  <c r="G58" i="47"/>
  <c r="G61" i="47"/>
  <c r="J61" i="47"/>
  <c r="K61" i="47"/>
  <c r="L61" i="47"/>
  <c r="G24" i="47"/>
  <c r="H24" i="47"/>
  <c r="I24" i="47"/>
  <c r="J24" i="47"/>
  <c r="K24" i="47"/>
  <c r="L24" i="47"/>
  <c r="P87" i="53"/>
  <c r="K50" i="29"/>
  <c r="M50" i="29"/>
  <c r="K49" i="29"/>
  <c r="M49" i="29"/>
  <c r="R22" i="53"/>
  <c r="R25" i="53" s="1"/>
  <c r="R67" i="53"/>
  <c r="R104" i="53" s="1"/>
  <c r="R12" i="53" a="1"/>
  <c r="R12" i="53" s="1"/>
  <c r="R11" i="53" s="1"/>
  <c r="R7" i="53"/>
  <c r="R3" i="53"/>
  <c r="R10" i="53" s="1"/>
  <c r="S4" i="53"/>
  <c r="R6" i="53"/>
  <c r="R5" i="53"/>
  <c r="P88" i="53"/>
  <c r="V94" i="32"/>
  <c r="U73" i="32"/>
  <c r="U80" i="32" s="1"/>
  <c r="Q8" i="53"/>
  <c r="F45" i="32"/>
  <c r="H21" i="57" s="1"/>
  <c r="R22" i="32"/>
  <c r="R24" i="32"/>
  <c r="R23" i="32"/>
  <c r="P77" i="53"/>
  <c r="Q77" i="53" s="1"/>
  <c r="M28" i="29"/>
  <c r="M36" i="29" s="1"/>
  <c r="R51" i="29" s="1"/>
  <c r="M5" i="29"/>
  <c r="M5" i="44"/>
  <c r="T6" i="35"/>
  <c r="L51" i="29"/>
  <c r="H108" i="47"/>
  <c r="N19" i="32"/>
  <c r="L25" i="35"/>
  <c r="I6" i="47" s="1"/>
  <c r="N17" i="32"/>
  <c r="J38" i="32"/>
  <c r="M19" i="32"/>
  <c r="L23" i="35"/>
  <c r="K18" i="32"/>
  <c r="K17" i="32"/>
  <c r="K19" i="32"/>
  <c r="L24" i="35"/>
  <c r="K37" i="32"/>
  <c r="K39" i="32" s="1"/>
  <c r="R6" i="35"/>
  <c r="Q6" i="35"/>
  <c r="E34" i="32"/>
  <c r="E37" i="32" s="1"/>
  <c r="E25" i="32"/>
  <c r="E31" i="32" s="1"/>
  <c r="L22" i="35"/>
  <c r="L25" i="32"/>
  <c r="L34" i="32"/>
  <c r="I31" i="44"/>
  <c r="P22" i="32" s="1"/>
  <c r="I33" i="44"/>
  <c r="P24" i="32" s="1"/>
  <c r="L35" i="32"/>
  <c r="L38" i="32" s="1"/>
  <c r="L26" i="35"/>
  <c r="M17" i="32"/>
  <c r="I32" i="44"/>
  <c r="P23" i="32" s="1"/>
  <c r="J32" i="44"/>
  <c r="Q23" i="32" s="1"/>
  <c r="K48" i="29"/>
  <c r="H84" i="47" s="1"/>
  <c r="M48" i="29"/>
  <c r="AJ30" i="32"/>
  <c r="Z30" i="32"/>
  <c r="AK29" i="32"/>
  <c r="AA29" i="32"/>
  <c r="AB83" i="47"/>
  <c r="AF47" i="29"/>
  <c r="T83" i="47"/>
  <c r="X47" i="29"/>
  <c r="J108" i="47" l="1"/>
  <c r="N201" i="57"/>
  <c r="M215" i="57"/>
  <c r="F112" i="57"/>
  <c r="F186" i="57"/>
  <c r="F193" i="57"/>
  <c r="M216" i="57"/>
  <c r="N202" i="57"/>
  <c r="BH201" i="57"/>
  <c r="L187" i="57"/>
  <c r="BG215" i="57"/>
  <c r="K215" i="57" s="1"/>
  <c r="J215" i="57"/>
  <c r="K201" i="57"/>
  <c r="L188" i="57"/>
  <c r="BG216" i="57"/>
  <c r="K216" i="57" s="1"/>
  <c r="BH202" i="57"/>
  <c r="J216" i="57"/>
  <c r="K202" i="57"/>
  <c r="E112" i="57"/>
  <c r="E186" i="57"/>
  <c r="H53" i="47"/>
  <c r="L183" i="55"/>
  <c r="M183" i="55" s="1"/>
  <c r="N183" i="55" s="1"/>
  <c r="O183" i="55" s="1"/>
  <c r="L219" i="55"/>
  <c r="M219" i="55" s="1"/>
  <c r="N219" i="55" s="1"/>
  <c r="O219" i="55" s="1"/>
  <c r="P30" i="55"/>
  <c r="M34" i="44"/>
  <c r="M35" i="44" s="1"/>
  <c r="M29" i="44"/>
  <c r="M28" i="44"/>
  <c r="M27" i="44"/>
  <c r="M7" i="44"/>
  <c r="M9" i="44"/>
  <c r="M11" i="44"/>
  <c r="M13" i="44"/>
  <c r="M15" i="44"/>
  <c r="M17" i="44"/>
  <c r="M19" i="44"/>
  <c r="M21" i="44"/>
  <c r="M23" i="44"/>
  <c r="M8" i="44"/>
  <c r="M10" i="44"/>
  <c r="M12" i="44"/>
  <c r="M14" i="44"/>
  <c r="M16" i="44"/>
  <c r="M18" i="44"/>
  <c r="M20" i="44"/>
  <c r="M22" i="44"/>
  <c r="M24" i="44"/>
  <c r="L25" i="44"/>
  <c r="L26" i="44" s="1"/>
  <c r="L31" i="44"/>
  <c r="S22" i="32" s="1"/>
  <c r="S34" i="32" s="1"/>
  <c r="S37" i="32" s="1"/>
  <c r="L30" i="44"/>
  <c r="L33" i="44" s="1"/>
  <c r="S24" i="32" s="1"/>
  <c r="S36" i="32" s="1"/>
  <c r="L32" i="44"/>
  <c r="S23" i="32" s="1"/>
  <c r="S35" i="32" s="1"/>
  <c r="S38" i="32" s="1"/>
  <c r="S45" i="32"/>
  <c r="P164" i="55"/>
  <c r="P168" i="55"/>
  <c r="P169" i="55"/>
  <c r="P158" i="55"/>
  <c r="M43" i="47" s="1"/>
  <c r="P155" i="55"/>
  <c r="M47" i="47" s="1"/>
  <c r="P157" i="55"/>
  <c r="M48" i="47" s="1"/>
  <c r="H132" i="47"/>
  <c r="P171" i="55"/>
  <c r="H59" i="47"/>
  <c r="P172" i="55"/>
  <c r="P160" i="55"/>
  <c r="M50" i="47" s="1"/>
  <c r="P166" i="55"/>
  <c r="P165" i="55"/>
  <c r="M51" i="47" s="1"/>
  <c r="P162" i="55"/>
  <c r="M49" i="47" s="1"/>
  <c r="P163" i="55"/>
  <c r="M44" i="47" s="1"/>
  <c r="P156" i="55"/>
  <c r="M42" i="47" s="1"/>
  <c r="P159" i="55"/>
  <c r="M46" i="47" s="1"/>
  <c r="H60" i="47"/>
  <c r="L186" i="55"/>
  <c r="M186" i="55" s="1"/>
  <c r="N186" i="55" s="1"/>
  <c r="O186" i="55" s="1"/>
  <c r="L215" i="55"/>
  <c r="M215" i="55" s="1"/>
  <c r="N215" i="55" s="1"/>
  <c r="O215" i="55" s="1"/>
  <c r="L182" i="55"/>
  <c r="M182" i="55" s="1"/>
  <c r="N182" i="55" s="1"/>
  <c r="O182" i="55" s="1"/>
  <c r="L187" i="55"/>
  <c r="M187" i="55" s="1"/>
  <c r="N187" i="55" s="1"/>
  <c r="O187" i="55" s="1"/>
  <c r="L174" i="55"/>
  <c r="M174" i="55" s="1"/>
  <c r="N174" i="55" s="1"/>
  <c r="O174" i="55" s="1"/>
  <c r="L177" i="55"/>
  <c r="M177" i="55" s="1"/>
  <c r="N177" i="55" s="1"/>
  <c r="O177" i="55" s="1"/>
  <c r="L188" i="55"/>
  <c r="M188" i="55" s="1"/>
  <c r="N188" i="55" s="1"/>
  <c r="O188" i="55" s="1"/>
  <c r="L181" i="55"/>
  <c r="M181" i="55" s="1"/>
  <c r="N181" i="55" s="1"/>
  <c r="O181" i="55" s="1"/>
  <c r="L184" i="55"/>
  <c r="M184" i="55" s="1"/>
  <c r="N184" i="55" s="1"/>
  <c r="O184" i="55" s="1"/>
  <c r="L180" i="55"/>
  <c r="M180" i="55" s="1"/>
  <c r="N180" i="55" s="1"/>
  <c r="O180" i="55" s="1"/>
  <c r="L176" i="55"/>
  <c r="M176" i="55" s="1"/>
  <c r="N176" i="55" s="1"/>
  <c r="O176" i="55" s="1"/>
  <c r="L189" i="55"/>
  <c r="M189" i="55" s="1"/>
  <c r="N189" i="55" s="1"/>
  <c r="O189" i="55" s="1"/>
  <c r="L179" i="55"/>
  <c r="M179" i="55" s="1"/>
  <c r="N179" i="55" s="1"/>
  <c r="O179" i="55" s="1"/>
  <c r="L175" i="55"/>
  <c r="M175" i="55" s="1"/>
  <c r="N175" i="55" s="1"/>
  <c r="O175" i="55" s="1"/>
  <c r="L185" i="55"/>
  <c r="M185" i="55" s="1"/>
  <c r="N185" i="55" s="1"/>
  <c r="O185" i="55" s="1"/>
  <c r="L178" i="55"/>
  <c r="M178" i="55" s="1"/>
  <c r="N178" i="55" s="1"/>
  <c r="O178" i="55" s="1"/>
  <c r="E153" i="57"/>
  <c r="P101" i="55"/>
  <c r="P167" i="55"/>
  <c r="H55" i="47"/>
  <c r="H54" i="47"/>
  <c r="P246" i="55"/>
  <c r="H56" i="47"/>
  <c r="H61" i="47"/>
  <c r="P100" i="55"/>
  <c r="H58" i="47"/>
  <c r="H52" i="47"/>
  <c r="M128" i="57"/>
  <c r="M156" i="57" s="1"/>
  <c r="M168" i="57" s="1"/>
  <c r="E168" i="57"/>
  <c r="J235" i="57" s="1"/>
  <c r="D252" i="57"/>
  <c r="J259" i="57" s="1"/>
  <c r="L222" i="55"/>
  <c r="M222" i="55" s="1"/>
  <c r="N222" i="55" s="1"/>
  <c r="O222" i="55" s="1"/>
  <c r="L227" i="55"/>
  <c r="M227" i="55" s="1"/>
  <c r="N227" i="55" s="1"/>
  <c r="O227" i="55" s="1"/>
  <c r="L212" i="55"/>
  <c r="M212" i="55" s="1"/>
  <c r="N212" i="55" s="1"/>
  <c r="O212" i="55" s="1"/>
  <c r="L216" i="55"/>
  <c r="M216" i="55" s="1"/>
  <c r="N216" i="55" s="1"/>
  <c r="O216" i="55" s="1"/>
  <c r="L228" i="55"/>
  <c r="M228" i="55" s="1"/>
  <c r="N228" i="55" s="1"/>
  <c r="O228" i="55" s="1"/>
  <c r="L214" i="55"/>
  <c r="M214" i="55" s="1"/>
  <c r="N214" i="55" s="1"/>
  <c r="O214" i="55" s="1"/>
  <c r="L223" i="55"/>
  <c r="M223" i="55" s="1"/>
  <c r="N223" i="55" s="1"/>
  <c r="O223" i="55" s="1"/>
  <c r="L217" i="55"/>
  <c r="M217" i="55" s="1"/>
  <c r="N217" i="55" s="1"/>
  <c r="O217" i="55" s="1"/>
  <c r="L221" i="55"/>
  <c r="M221" i="55" s="1"/>
  <c r="N221" i="55" s="1"/>
  <c r="O221" i="55" s="1"/>
  <c r="L229" i="55"/>
  <c r="M229" i="55" s="1"/>
  <c r="N229" i="55" s="1"/>
  <c r="O229" i="55" s="1"/>
  <c r="L226" i="55"/>
  <c r="M226" i="55" s="1"/>
  <c r="N226" i="55" s="1"/>
  <c r="O226" i="55" s="1"/>
  <c r="L224" i="55"/>
  <c r="M224" i="55" s="1"/>
  <c r="N224" i="55" s="1"/>
  <c r="O224" i="55" s="1"/>
  <c r="P170" i="55"/>
  <c r="L225" i="55"/>
  <c r="M225" i="55" s="1"/>
  <c r="N225" i="55" s="1"/>
  <c r="O225" i="55" s="1"/>
  <c r="L220" i="55"/>
  <c r="M220" i="55" s="1"/>
  <c r="N220" i="55" s="1"/>
  <c r="O220" i="55" s="1"/>
  <c r="L213" i="55"/>
  <c r="M213" i="55" s="1"/>
  <c r="N213" i="55" s="1"/>
  <c r="O213" i="55" s="1"/>
  <c r="L218" i="55"/>
  <c r="M218" i="55" s="1"/>
  <c r="N218" i="55" s="1"/>
  <c r="O218" i="55" s="1"/>
  <c r="T89" i="56"/>
  <c r="N89" i="56"/>
  <c r="N73" i="56" s="1"/>
  <c r="AA76" i="56"/>
  <c r="AA78" i="56" s="1"/>
  <c r="AA80" i="56" s="1"/>
  <c r="P78" i="55"/>
  <c r="K256" i="57"/>
  <c r="L256" i="57" s="1"/>
  <c r="P82" i="55"/>
  <c r="AG76" i="56"/>
  <c r="AG78" i="56" s="1"/>
  <c r="AG80" i="56" s="1"/>
  <c r="O25" i="32"/>
  <c r="O18" i="32" s="1"/>
  <c r="K255" i="57"/>
  <c r="L255" i="57" s="1"/>
  <c r="M257" i="57"/>
  <c r="P38" i="55"/>
  <c r="D251" i="57"/>
  <c r="J258" i="57" s="1"/>
  <c r="P26" i="55"/>
  <c r="O34" i="32"/>
  <c r="O37" i="32" s="1"/>
  <c r="M127" i="57"/>
  <c r="M154" i="57" s="1"/>
  <c r="M166" i="57" s="1"/>
  <c r="M129" i="57"/>
  <c r="M152" i="57" s="1"/>
  <c r="M164" i="57" s="1"/>
  <c r="P124" i="55"/>
  <c r="S127" i="57"/>
  <c r="S154" i="57" s="1"/>
  <c r="S166" i="57" s="1"/>
  <c r="P245" i="55"/>
  <c r="P75" i="55"/>
  <c r="P73" i="55"/>
  <c r="P89" i="55"/>
  <c r="P81" i="55"/>
  <c r="P240" i="55"/>
  <c r="M59" i="47" s="1"/>
  <c r="P238" i="55"/>
  <c r="M60" i="47" s="1"/>
  <c r="P236" i="55"/>
  <c r="M53" i="47" s="1"/>
  <c r="P241" i="55"/>
  <c r="P243" i="55"/>
  <c r="M61" i="47" s="1"/>
  <c r="P234" i="55"/>
  <c r="M52" i="47" s="1"/>
  <c r="P235" i="55"/>
  <c r="M58" i="47" s="1"/>
  <c r="P233" i="55"/>
  <c r="M57" i="47" s="1"/>
  <c r="P239" i="55"/>
  <c r="M55" i="47" s="1"/>
  <c r="P237" i="55"/>
  <c r="M56" i="47" s="1"/>
  <c r="P253" i="55"/>
  <c r="M132" i="47" s="1"/>
  <c r="P242" i="55"/>
  <c r="E191" i="57"/>
  <c r="E166" i="57"/>
  <c r="P88" i="55"/>
  <c r="P90" i="55"/>
  <c r="P71" i="55"/>
  <c r="P85" i="55"/>
  <c r="P76" i="55"/>
  <c r="P251" i="55"/>
  <c r="P84" i="55"/>
  <c r="P72" i="55"/>
  <c r="M31" i="47" s="1"/>
  <c r="E190" i="57"/>
  <c r="E165" i="57"/>
  <c r="P231" i="55"/>
  <c r="P80" i="55"/>
  <c r="P83" i="55"/>
  <c r="P77" i="55"/>
  <c r="E192" i="57"/>
  <c r="E167" i="57"/>
  <c r="BH207" i="57"/>
  <c r="BI207" i="57" s="1"/>
  <c r="L193" i="57"/>
  <c r="BG221" i="57"/>
  <c r="BH221" i="57" s="1"/>
  <c r="P232" i="55"/>
  <c r="P86" i="55"/>
  <c r="P87" i="55"/>
  <c r="P79" i="55"/>
  <c r="P248" i="55"/>
  <c r="P244" i="55"/>
  <c r="S128" i="57"/>
  <c r="S156" i="57" s="1"/>
  <c r="S168" i="57" s="1"/>
  <c r="P247" i="55"/>
  <c r="P252" i="55"/>
  <c r="P249" i="55"/>
  <c r="S129" i="57"/>
  <c r="P250" i="55"/>
  <c r="D253" i="57"/>
  <c r="J260" i="57" s="1"/>
  <c r="S61" i="57"/>
  <c r="Q10" i="53"/>
  <c r="P107" i="55"/>
  <c r="P92" i="55"/>
  <c r="P105" i="55"/>
  <c r="P94" i="55"/>
  <c r="P106" i="55"/>
  <c r="P99" i="55"/>
  <c r="P96" i="55"/>
  <c r="P93" i="55"/>
  <c r="P109" i="55"/>
  <c r="P98" i="55"/>
  <c r="P108" i="55"/>
  <c r="P104" i="55"/>
  <c r="P97" i="55"/>
  <c r="P103" i="55"/>
  <c r="P102" i="55"/>
  <c r="P95" i="55"/>
  <c r="P122" i="55"/>
  <c r="P115" i="55"/>
  <c r="P117" i="55"/>
  <c r="L157" i="55"/>
  <c r="I48" i="47" s="1"/>
  <c r="H48" i="47"/>
  <c r="L74" i="55"/>
  <c r="I32" i="47" s="1"/>
  <c r="H32" i="47"/>
  <c r="N181" i="56"/>
  <c r="P130" i="55"/>
  <c r="M235" i="57"/>
  <c r="P31" i="55"/>
  <c r="P173" i="55"/>
  <c r="M14" i="47"/>
  <c r="M32" i="47"/>
  <c r="O173" i="56"/>
  <c r="P173" i="56" s="1"/>
  <c r="H78" i="56"/>
  <c r="P116" i="55"/>
  <c r="N182" i="56"/>
  <c r="L156" i="55"/>
  <c r="I42" i="47" s="1"/>
  <c r="H42" i="47"/>
  <c r="H86" i="56"/>
  <c r="H102" i="56"/>
  <c r="L165" i="55"/>
  <c r="I51" i="47" s="1"/>
  <c r="H51" i="47"/>
  <c r="E251" i="57"/>
  <c r="M131" i="47"/>
  <c r="M15" i="47"/>
  <c r="G16" i="57"/>
  <c r="G81" i="57"/>
  <c r="G108" i="57"/>
  <c r="G97" i="57"/>
  <c r="P111" i="55"/>
  <c r="L159" i="55"/>
  <c r="I46" i="47" s="1"/>
  <c r="H46" i="47"/>
  <c r="L181" i="56"/>
  <c r="G97" i="47"/>
  <c r="M130" i="47"/>
  <c r="M10" i="47"/>
  <c r="L72" i="55"/>
  <c r="I31" i="47" s="1"/>
  <c r="H31" i="47"/>
  <c r="M127" i="47"/>
  <c r="M45" i="47"/>
  <c r="P129" i="55"/>
  <c r="P128" i="55"/>
  <c r="M11" i="47"/>
  <c r="L160" i="55"/>
  <c r="I50" i="47" s="1"/>
  <c r="H50" i="47"/>
  <c r="N32" i="57"/>
  <c r="G21" i="57"/>
  <c r="G101" i="57"/>
  <c r="G86" i="57"/>
  <c r="P113" i="55"/>
  <c r="M12" i="47"/>
  <c r="P114" i="55"/>
  <c r="H87" i="56"/>
  <c r="H103" i="56"/>
  <c r="L162" i="55"/>
  <c r="I49" i="47" s="1"/>
  <c r="H49" i="47"/>
  <c r="L207" i="57"/>
  <c r="M207" i="57" s="1"/>
  <c r="N207" i="57"/>
  <c r="M221" i="57"/>
  <c r="L182" i="56"/>
  <c r="G98" i="47"/>
  <c r="L75" i="55"/>
  <c r="I35" i="47" s="1"/>
  <c r="H35" i="47"/>
  <c r="P118" i="55"/>
  <c r="P119" i="55"/>
  <c r="M134" i="47"/>
  <c r="P132" i="55"/>
  <c r="H79" i="56"/>
  <c r="O174" i="56"/>
  <c r="P174" i="56" s="1"/>
  <c r="H77" i="56"/>
  <c r="O172" i="56"/>
  <c r="P172" i="56" s="1"/>
  <c r="L158" i="55"/>
  <c r="I43" i="47" s="1"/>
  <c r="H43" i="47"/>
  <c r="L77" i="55"/>
  <c r="I34" i="47" s="1"/>
  <c r="H34" i="47"/>
  <c r="M29" i="47"/>
  <c r="G107" i="57"/>
  <c r="G75" i="57"/>
  <c r="G93" i="57"/>
  <c r="P131" i="55"/>
  <c r="P36" i="55"/>
  <c r="P211" i="55"/>
  <c r="P127" i="55"/>
  <c r="M18" i="47"/>
  <c r="E253" i="57"/>
  <c r="M135" i="47"/>
  <c r="H80" i="56"/>
  <c r="O175" i="56"/>
  <c r="P175" i="56" s="1"/>
  <c r="L163" i="55"/>
  <c r="I44" i="47" s="1"/>
  <c r="H44" i="47"/>
  <c r="L76" i="55"/>
  <c r="I39" i="47" s="1"/>
  <c r="H39" i="47"/>
  <c r="L79" i="55"/>
  <c r="I33" i="47" s="1"/>
  <c r="H33" i="47"/>
  <c r="P120" i="55"/>
  <c r="M19" i="47"/>
  <c r="P110" i="55"/>
  <c r="H81" i="56"/>
  <c r="O176" i="56"/>
  <c r="P176" i="56" s="1"/>
  <c r="L88" i="55"/>
  <c r="I40" i="47" s="1"/>
  <c r="H40" i="47"/>
  <c r="M17" i="47"/>
  <c r="H84" i="56"/>
  <c r="O179" i="56"/>
  <c r="P179" i="56" s="1"/>
  <c r="M61" i="57"/>
  <c r="F61" i="57" s="1"/>
  <c r="F58" i="57"/>
  <c r="M59" i="57"/>
  <c r="P123" i="55"/>
  <c r="M23" i="47"/>
  <c r="L73" i="55"/>
  <c r="I37" i="47" s="1"/>
  <c r="H37" i="47"/>
  <c r="L71" i="55"/>
  <c r="I36" i="47" s="1"/>
  <c r="H36" i="47"/>
  <c r="P126" i="55"/>
  <c r="E252" i="57"/>
  <c r="M20" i="47"/>
  <c r="H85" i="56"/>
  <c r="O180" i="56"/>
  <c r="P180" i="56" s="1"/>
  <c r="L155" i="55"/>
  <c r="I47" i="47" s="1"/>
  <c r="H47" i="47"/>
  <c r="L81" i="55"/>
  <c r="I41" i="47" s="1"/>
  <c r="H41" i="47"/>
  <c r="P125" i="55"/>
  <c r="P121" i="55"/>
  <c r="F191" i="57"/>
  <c r="F166" i="57"/>
  <c r="M16" i="47"/>
  <c r="S151" i="57"/>
  <c r="S149" i="57"/>
  <c r="S150" i="57"/>
  <c r="M151" i="57"/>
  <c r="M150" i="57"/>
  <c r="M149" i="57"/>
  <c r="H82" i="56"/>
  <c r="O177" i="56"/>
  <c r="P177" i="56" s="1"/>
  <c r="F45" i="57"/>
  <c r="F163" i="57"/>
  <c r="F162" i="57"/>
  <c r="L161" i="55"/>
  <c r="I45" i="47" s="1"/>
  <c r="H45" i="47"/>
  <c r="F192" i="57"/>
  <c r="F167" i="57"/>
  <c r="L78" i="55"/>
  <c r="I38" i="47" s="1"/>
  <c r="H38" i="47"/>
  <c r="M121" i="56"/>
  <c r="L142" i="56" s="1"/>
  <c r="I97" i="47" s="1"/>
  <c r="M128" i="47"/>
  <c r="M13" i="47"/>
  <c r="H83" i="56"/>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N5" i="44"/>
  <c r="U6" i="35"/>
  <c r="R34" i="32"/>
  <c r="R37" i="32" s="1"/>
  <c r="F22" i="32"/>
  <c r="R25" i="32"/>
  <c r="F64" i="32"/>
  <c r="F65" i="32"/>
  <c r="F63" i="32"/>
  <c r="F67" i="32"/>
  <c r="F66" i="32"/>
  <c r="F50" i="32"/>
  <c r="F69" i="32"/>
  <c r="F68" i="32"/>
  <c r="R8" i="53"/>
  <c r="T4" i="53"/>
  <c r="S5" i="53"/>
  <c r="S67" i="53"/>
  <c r="S104" i="53" s="1"/>
  <c r="S6" i="53"/>
  <c r="S22" i="53"/>
  <c r="S25" i="53" s="1"/>
  <c r="S7" i="53"/>
  <c r="S3" i="53"/>
  <c r="S10" i="53" s="1"/>
  <c r="S12" i="53" a="1"/>
  <c r="S12" i="53" s="1"/>
  <c r="S11" i="53" s="1"/>
  <c r="Q76" i="53"/>
  <c r="W94" i="32"/>
  <c r="V73" i="32"/>
  <c r="V80" i="32" s="1"/>
  <c r="F23" i="32"/>
  <c r="F35" i="32" s="1"/>
  <c r="F38" i="32" s="1"/>
  <c r="R35" i="32"/>
  <c r="R38" i="32" s="1"/>
  <c r="Q88" i="53"/>
  <c r="Q87" i="53"/>
  <c r="R36" i="32"/>
  <c r="F24" i="32"/>
  <c r="F36" i="32" s="1"/>
  <c r="L48" i="29"/>
  <c r="I84" i="47" s="1"/>
  <c r="P36" i="32"/>
  <c r="J33" i="44"/>
  <c r="Q24" i="32" s="1"/>
  <c r="J31" i="44"/>
  <c r="Q22" i="32" s="1"/>
  <c r="I8" i="47"/>
  <c r="M23" i="35"/>
  <c r="M26" i="35"/>
  <c r="I7" i="47"/>
  <c r="P25" i="32"/>
  <c r="P18" i="32" s="1"/>
  <c r="P34" i="32"/>
  <c r="Q35" i="32"/>
  <c r="Q38" i="32" s="1"/>
  <c r="L37" i="32"/>
  <c r="M22" i="35"/>
  <c r="I5" i="47"/>
  <c r="P35" i="32"/>
  <c r="P38" i="32" s="1"/>
  <c r="L19" i="32"/>
  <c r="L18" i="32"/>
  <c r="L17" i="32"/>
  <c r="M24" i="35"/>
  <c r="I9" i="47"/>
  <c r="AK30" i="32"/>
  <c r="AA30" i="32"/>
  <c r="AC83" i="47"/>
  <c r="AG47" i="29"/>
  <c r="U83" i="47"/>
  <c r="Y47" i="29"/>
  <c r="S25" i="32" l="1"/>
  <c r="BI202" i="57"/>
  <c r="BH215" i="57"/>
  <c r="J84" i="47"/>
  <c r="J86" i="47"/>
  <c r="J85" i="47"/>
  <c r="L215" i="57"/>
  <c r="H102" i="47" s="1"/>
  <c r="G102" i="47"/>
  <c r="BG214" i="57"/>
  <c r="K214" i="57" s="1"/>
  <c r="BH200" i="57"/>
  <c r="L186" i="57"/>
  <c r="J214" i="57"/>
  <c r="K200" i="57"/>
  <c r="L202" i="57"/>
  <c r="M202" i="57" s="1"/>
  <c r="L216" i="57"/>
  <c r="H101" i="47" s="1"/>
  <c r="G101" i="47"/>
  <c r="BH216" i="57"/>
  <c r="N200" i="57"/>
  <c r="M214" i="57"/>
  <c r="BI201" i="57"/>
  <c r="L201" i="57"/>
  <c r="M201" i="57" s="1"/>
  <c r="U21" i="32"/>
  <c r="N29" i="44"/>
  <c r="N28" i="44"/>
  <c r="N34" i="44"/>
  <c r="N35" i="44" s="1"/>
  <c r="N27" i="44"/>
  <c r="N7" i="44"/>
  <c r="N9" i="44"/>
  <c r="N11" i="44"/>
  <c r="N13" i="44"/>
  <c r="N15" i="44"/>
  <c r="N17" i="44"/>
  <c r="N19" i="44"/>
  <c r="N21" i="44"/>
  <c r="N23" i="44"/>
  <c r="N24" i="44"/>
  <c r="N8" i="44"/>
  <c r="N10" i="44"/>
  <c r="N12" i="44"/>
  <c r="N14" i="44"/>
  <c r="N16" i="44"/>
  <c r="N18" i="44"/>
  <c r="N20" i="44"/>
  <c r="N22" i="44"/>
  <c r="M25" i="44"/>
  <c r="M26" i="44" s="1"/>
  <c r="M31" i="44"/>
  <c r="M30" i="44"/>
  <c r="M33" i="44" s="1"/>
  <c r="M32" i="44"/>
  <c r="P187" i="55"/>
  <c r="M41" i="47"/>
  <c r="M39" i="47"/>
  <c r="P217" i="55"/>
  <c r="K235" i="57"/>
  <c r="L235" i="57" s="1"/>
  <c r="M38" i="47"/>
  <c r="O17" i="32"/>
  <c r="H89" i="56"/>
  <c r="O19" i="32"/>
  <c r="M155" i="57"/>
  <c r="M167" i="57" s="1"/>
  <c r="M153" i="57"/>
  <c r="M165" i="57" s="1"/>
  <c r="K221" i="57"/>
  <c r="L221" i="57" s="1"/>
  <c r="H105" i="47" s="1"/>
  <c r="M35" i="47"/>
  <c r="M36" i="47"/>
  <c r="M37" i="47"/>
  <c r="M40" i="47"/>
  <c r="S153" i="57"/>
  <c r="S165" i="57" s="1"/>
  <c r="S155" i="57"/>
  <c r="S167" i="57" s="1"/>
  <c r="S152" i="57"/>
  <c r="S164" i="57" s="1"/>
  <c r="M54" i="47"/>
  <c r="J233" i="57"/>
  <c r="K233" i="57" s="1"/>
  <c r="L233" i="57" s="1"/>
  <c r="M34" i="47"/>
  <c r="M33" i="47"/>
  <c r="J232" i="57"/>
  <c r="K232" i="57" s="1"/>
  <c r="L232" i="57" s="1"/>
  <c r="E169" i="57"/>
  <c r="E176" i="57" s="1"/>
  <c r="BG219" i="57"/>
  <c r="BH219" i="57" s="1"/>
  <c r="L191" i="57"/>
  <c r="BH205" i="57"/>
  <c r="BI205" i="57" s="1"/>
  <c r="BG218" i="57"/>
  <c r="BH218" i="57" s="1"/>
  <c r="L190" i="57"/>
  <c r="L204" i="57"/>
  <c r="M204" i="57" s="1"/>
  <c r="BH204" i="57"/>
  <c r="BI204" i="57" s="1"/>
  <c r="J234" i="57"/>
  <c r="K234" i="57" s="1"/>
  <c r="L234" i="57" s="1"/>
  <c r="BG220" i="57"/>
  <c r="BH220" i="57" s="1"/>
  <c r="BH206" i="57"/>
  <c r="BI206" i="57" s="1"/>
  <c r="L192" i="57"/>
  <c r="P227" i="55"/>
  <c r="P223" i="55"/>
  <c r="P176" i="55"/>
  <c r="P175" i="55"/>
  <c r="P212" i="55"/>
  <c r="P220" i="55"/>
  <c r="P186" i="55"/>
  <c r="P177" i="55"/>
  <c r="P174" i="55"/>
  <c r="P221" i="55"/>
  <c r="P182" i="55"/>
  <c r="P181" i="55"/>
  <c r="P189" i="55"/>
  <c r="P184" i="55"/>
  <c r="P213" i="55"/>
  <c r="P188" i="55"/>
  <c r="P185" i="55"/>
  <c r="P219" i="55"/>
  <c r="P179" i="55"/>
  <c r="P222" i="55"/>
  <c r="G117" i="57"/>
  <c r="G115" i="57"/>
  <c r="G116" i="57"/>
  <c r="P214" i="55"/>
  <c r="K230" i="57"/>
  <c r="L230" i="57" s="1"/>
  <c r="M230" i="57"/>
  <c r="P215" i="55"/>
  <c r="P226" i="55"/>
  <c r="K260" i="57"/>
  <c r="L260" i="57" s="1"/>
  <c r="M260" i="57"/>
  <c r="P216" i="55"/>
  <c r="K228" i="57"/>
  <c r="L228" i="57" s="1"/>
  <c r="M228" i="57"/>
  <c r="F169" i="57"/>
  <c r="F172" i="57" s="1"/>
  <c r="G123" i="57"/>
  <c r="G124" i="57"/>
  <c r="G120" i="57"/>
  <c r="G121" i="57"/>
  <c r="G119" i="57"/>
  <c r="M258" i="57"/>
  <c r="K258" i="57"/>
  <c r="L258" i="57" s="1"/>
  <c r="O121" i="56"/>
  <c r="N142" i="56" s="1"/>
  <c r="P180" i="55"/>
  <c r="K229" i="57"/>
  <c r="L229" i="57" s="1"/>
  <c r="M229" i="57"/>
  <c r="M234" i="57"/>
  <c r="M220" i="57"/>
  <c r="L206" i="57"/>
  <c r="M206" i="57" s="1"/>
  <c r="N206" i="57"/>
  <c r="M60" i="57"/>
  <c r="F60" i="57" s="1"/>
  <c r="F59" i="57"/>
  <c r="H32" i="57"/>
  <c r="G32" i="57"/>
  <c r="N87" i="57"/>
  <c r="N90" i="57" s="1"/>
  <c r="P178" i="55"/>
  <c r="P183" i="55"/>
  <c r="K259" i="57"/>
  <c r="L259" i="57" s="1"/>
  <c r="M259" i="57"/>
  <c r="P225" i="55"/>
  <c r="P224" i="55"/>
  <c r="M129" i="47"/>
  <c r="M133" i="47"/>
  <c r="P229" i="55"/>
  <c r="O122" i="56"/>
  <c r="N143" i="56" s="1"/>
  <c r="P228" i="55"/>
  <c r="P218" i="55"/>
  <c r="M233" i="57"/>
  <c r="M182" i="56"/>
  <c r="H98" i="47"/>
  <c r="M181" i="56"/>
  <c r="H97" i="47"/>
  <c r="L205" i="57"/>
  <c r="M205" i="57" s="1"/>
  <c r="N205" i="57"/>
  <c r="M219" i="57"/>
  <c r="N127" i="47"/>
  <c r="I108" i="47"/>
  <c r="O49" i="29"/>
  <c r="K85" i="47"/>
  <c r="O50" i="29"/>
  <c r="K86" i="47"/>
  <c r="M24" i="29"/>
  <c r="R50" i="29" s="1"/>
  <c r="J6" i="47"/>
  <c r="O51" i="29"/>
  <c r="P51" i="29" s="1"/>
  <c r="R66" i="32"/>
  <c r="K66" i="32"/>
  <c r="L66" i="32" s="1"/>
  <c r="M66" i="32" s="1"/>
  <c r="N66" i="32" s="1"/>
  <c r="O66" i="32" s="1"/>
  <c r="P66" i="32" s="1"/>
  <c r="Q66" i="32" s="1"/>
  <c r="S8" i="53"/>
  <c r="R88" i="53"/>
  <c r="R76" i="53"/>
  <c r="R87" i="53"/>
  <c r="R77" i="53"/>
  <c r="R67" i="32"/>
  <c r="K67" i="32"/>
  <c r="L67" i="32" s="1"/>
  <c r="M67" i="32" s="1"/>
  <c r="N67" i="32" s="1"/>
  <c r="O67" i="32" s="1"/>
  <c r="P67" i="32" s="1"/>
  <c r="Q67" i="32" s="1"/>
  <c r="W73" i="32"/>
  <c r="W80" i="32" s="1"/>
  <c r="X94" i="32"/>
  <c r="T22" i="53"/>
  <c r="T25" i="53" s="1"/>
  <c r="U4" i="53"/>
  <c r="T5" i="53"/>
  <c r="T6" i="53"/>
  <c r="T3" i="53"/>
  <c r="T10" i="53" s="1"/>
  <c r="T67" i="53"/>
  <c r="T104" i="53" s="1"/>
  <c r="T7" i="53"/>
  <c r="T12" i="53" a="1"/>
  <c r="T12" i="53" s="1"/>
  <c r="T11" i="53" s="1"/>
  <c r="R63" i="32"/>
  <c r="K63" i="32"/>
  <c r="L63" i="32" s="1"/>
  <c r="M63" i="32" s="1"/>
  <c r="N63" i="32" s="1"/>
  <c r="O63" i="32" s="1"/>
  <c r="P63" i="32" s="1"/>
  <c r="Q63" i="32" s="1"/>
  <c r="K65" i="32"/>
  <c r="L65" i="32" s="1"/>
  <c r="M65" i="32" s="1"/>
  <c r="N65" i="32" s="1"/>
  <c r="O65" i="32" s="1"/>
  <c r="P65" i="32" s="1"/>
  <c r="Q65" i="32" s="1"/>
  <c r="R65" i="32"/>
  <c r="S18" i="32"/>
  <c r="S19"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O5" i="44"/>
  <c r="V6" i="35"/>
  <c r="K69" i="32"/>
  <c r="L69" i="32" s="1"/>
  <c r="M69" i="32" s="1"/>
  <c r="N69" i="32" s="1"/>
  <c r="O69" i="32" s="1"/>
  <c r="P69" i="32" s="1"/>
  <c r="Q69" i="32" s="1"/>
  <c r="R69" i="32"/>
  <c r="S17" i="32"/>
  <c r="P19" i="32"/>
  <c r="N23" i="35"/>
  <c r="J8" i="47"/>
  <c r="N22" i="35"/>
  <c r="J5" i="47"/>
  <c r="O25" i="35"/>
  <c r="K6" i="47"/>
  <c r="P37" i="32"/>
  <c r="P17" i="32"/>
  <c r="N24" i="35"/>
  <c r="J9" i="47"/>
  <c r="Q25" i="32"/>
  <c r="Q18" i="32" s="1"/>
  <c r="Q34" i="32"/>
  <c r="Q37" i="32" s="1"/>
  <c r="J7" i="47"/>
  <c r="N26" i="35"/>
  <c r="Q36" i="32"/>
  <c r="AD83" i="47"/>
  <c r="AH47" i="29"/>
  <c r="V83" i="47"/>
  <c r="Z47" i="29"/>
  <c r="BI200" i="57" l="1"/>
  <c r="G105" i="47"/>
  <c r="L214" i="57"/>
  <c r="H100" i="47" s="1"/>
  <c r="K219" i="57"/>
  <c r="L219" i="57" s="1"/>
  <c r="H103" i="47" s="1"/>
  <c r="L200" i="57"/>
  <c r="M200" i="57" s="1"/>
  <c r="BH214" i="57"/>
  <c r="N208" i="57"/>
  <c r="O29" i="44"/>
  <c r="O28" i="44"/>
  <c r="O34" i="44"/>
  <c r="O35" i="44" s="1"/>
  <c r="O27" i="44"/>
  <c r="O7" i="44"/>
  <c r="O9" i="44"/>
  <c r="O11" i="44"/>
  <c r="O13" i="44"/>
  <c r="O15" i="44"/>
  <c r="O17" i="44"/>
  <c r="O19" i="44"/>
  <c r="O21" i="44"/>
  <c r="O23" i="44"/>
  <c r="O8" i="44"/>
  <c r="O10" i="44"/>
  <c r="O12" i="44"/>
  <c r="O14" i="44"/>
  <c r="O16" i="44"/>
  <c r="O18" i="44"/>
  <c r="O20" i="44"/>
  <c r="O22" i="44"/>
  <c r="O24" i="44"/>
  <c r="N25" i="44"/>
  <c r="N26" i="44" s="1"/>
  <c r="N31" i="44"/>
  <c r="U22" i="32" s="1"/>
  <c r="U34" i="32" s="1"/>
  <c r="U37" i="32" s="1"/>
  <c r="N30" i="44"/>
  <c r="N33" i="44" s="1"/>
  <c r="U24" i="32" s="1"/>
  <c r="U36" i="32" s="1"/>
  <c r="N32" i="44"/>
  <c r="U23" i="32" s="1"/>
  <c r="U35" i="32" s="1"/>
  <c r="U38" i="32" s="1"/>
  <c r="U45" i="32"/>
  <c r="K220" i="57"/>
  <c r="S169" i="57"/>
  <c r="S178" i="57" s="1"/>
  <c r="E177" i="57"/>
  <c r="M169" i="57"/>
  <c r="E178" i="57"/>
  <c r="E173" i="57"/>
  <c r="E175" i="57"/>
  <c r="E174" i="57"/>
  <c r="E172" i="57"/>
  <c r="E179" i="57"/>
  <c r="K218" i="57"/>
  <c r="F177" i="57"/>
  <c r="P121" i="56"/>
  <c r="O142" i="56" s="1"/>
  <c r="P181" i="56" s="1"/>
  <c r="F178" i="57"/>
  <c r="P122" i="56"/>
  <c r="O143" i="56" s="1"/>
  <c r="P182" i="56" s="1"/>
  <c r="O181" i="56"/>
  <c r="J97" i="47"/>
  <c r="F174" i="57"/>
  <c r="G128" i="57"/>
  <c r="G156" i="57" s="1"/>
  <c r="G127" i="57"/>
  <c r="G154" i="57" s="1"/>
  <c r="G87" i="57"/>
  <c r="G90" i="57" s="1"/>
  <c r="G125" i="57" s="1"/>
  <c r="G129" i="57" s="1"/>
  <c r="G155" i="57" s="1"/>
  <c r="G109" i="57"/>
  <c r="H87" i="57"/>
  <c r="H90" i="57" s="1"/>
  <c r="O182" i="56"/>
  <c r="J98" i="47"/>
  <c r="O127" i="47"/>
  <c r="F173" i="57"/>
  <c r="F181" i="57" s="1"/>
  <c r="F182" i="57" s="1"/>
  <c r="F176" i="57"/>
  <c r="F175" i="57"/>
  <c r="F179" i="57"/>
  <c r="T8" i="53"/>
  <c r="P49" i="29"/>
  <c r="L85" i="47"/>
  <c r="P50" i="29"/>
  <c r="L86" i="47"/>
  <c r="L108" i="47"/>
  <c r="P5" i="44"/>
  <c r="W21" i="32" s="1"/>
  <c r="W6" i="35"/>
  <c r="V21" i="32"/>
  <c r="V45" i="32" s="1"/>
  <c r="U7" i="53"/>
  <c r="U6" i="53"/>
  <c r="U22" i="53"/>
  <c r="U25" i="53" s="1"/>
  <c r="U3" i="53"/>
  <c r="U10" i="53" s="1"/>
  <c r="V4" i="53"/>
  <c r="U67" i="53"/>
  <c r="U104" i="53" s="1"/>
  <c r="U12" i="53" a="1"/>
  <c r="U12" i="53" s="1"/>
  <c r="U11" i="53" s="1"/>
  <c r="U5" i="53"/>
  <c r="U8" i="53" s="1"/>
  <c r="X73" i="32"/>
  <c r="X80" i="32" s="1"/>
  <c r="Y94" i="32"/>
  <c r="R48" i="29"/>
  <c r="N48" i="29"/>
  <c r="S88" i="53"/>
  <c r="T88" i="53" s="1"/>
  <c r="S87" i="53"/>
  <c r="T87" i="53" s="1"/>
  <c r="S76" i="53"/>
  <c r="T76" i="53" s="1"/>
  <c r="S77" i="53"/>
  <c r="T77" i="53" s="1"/>
  <c r="M108" i="47"/>
  <c r="Q51" i="29"/>
  <c r="O108" i="47" s="1"/>
  <c r="Q19" i="32"/>
  <c r="O23" i="35"/>
  <c r="K8" i="47"/>
  <c r="O26" i="35"/>
  <c r="K7" i="47"/>
  <c r="K9" i="47"/>
  <c r="O24" i="35"/>
  <c r="P25" i="35"/>
  <c r="L6" i="47"/>
  <c r="O22" i="35"/>
  <c r="K5" i="47"/>
  <c r="Q17" i="32"/>
  <c r="AE83" i="47"/>
  <c r="AI47" i="29"/>
  <c r="W83" i="47"/>
  <c r="AA47" i="29"/>
  <c r="X83" i="47" l="1"/>
  <c r="Y83" i="47"/>
  <c r="G103" i="47"/>
  <c r="G100" i="47"/>
  <c r="L220" i="57"/>
  <c r="H107" i="47" s="1"/>
  <c r="U25" i="32"/>
  <c r="U18" i="32" s="1"/>
  <c r="O25" i="44"/>
  <c r="O26" i="44" s="1"/>
  <c r="P34" i="44"/>
  <c r="P35" i="44" s="1"/>
  <c r="P29" i="44"/>
  <c r="P28" i="44"/>
  <c r="P27" i="44"/>
  <c r="P7" i="44"/>
  <c r="P9" i="44"/>
  <c r="P11" i="44"/>
  <c r="P13" i="44"/>
  <c r="P15" i="44"/>
  <c r="P17" i="44"/>
  <c r="P19" i="44"/>
  <c r="P21" i="44"/>
  <c r="P23" i="44"/>
  <c r="P8" i="44"/>
  <c r="P10" i="44"/>
  <c r="P12" i="44"/>
  <c r="P14" i="44"/>
  <c r="P16" i="44"/>
  <c r="P18" i="44"/>
  <c r="P20" i="44"/>
  <c r="P22" i="44"/>
  <c r="P24" i="44"/>
  <c r="O31" i="44"/>
  <c r="O30" i="44"/>
  <c r="O33" i="44" s="1"/>
  <c r="O32" i="44"/>
  <c r="S174" i="57"/>
  <c r="S177" i="57"/>
  <c r="S172" i="57"/>
  <c r="S173" i="57"/>
  <c r="S176" i="57"/>
  <c r="S179" i="57"/>
  <c r="S175" i="57"/>
  <c r="M177" i="57"/>
  <c r="M179" i="57"/>
  <c r="M172" i="57"/>
  <c r="M174" i="57"/>
  <c r="M173" i="57"/>
  <c r="M175" i="57"/>
  <c r="M178" i="57"/>
  <c r="M176" i="57"/>
  <c r="E181" i="57"/>
  <c r="E182" i="57" s="1"/>
  <c r="K97" i="47"/>
  <c r="L218" i="57"/>
  <c r="H106" i="47" s="1"/>
  <c r="K98" i="47"/>
  <c r="G191" i="57"/>
  <c r="G166" i="57"/>
  <c r="G167" i="57"/>
  <c r="G192" i="57"/>
  <c r="U17" i="32"/>
  <c r="U19" i="32"/>
  <c r="G168" i="57"/>
  <c r="G193" i="57"/>
  <c r="Q49" i="29"/>
  <c r="M85" i="47"/>
  <c r="U77" i="53"/>
  <c r="U76" i="53"/>
  <c r="U87" i="53"/>
  <c r="U88" i="53"/>
  <c r="Q50" i="29"/>
  <c r="O86" i="47" s="1"/>
  <c r="M86" i="47"/>
  <c r="V23" i="32"/>
  <c r="V35" i="32" s="1"/>
  <c r="V38" i="32" s="1"/>
  <c r="V22" i="32"/>
  <c r="V24" i="32"/>
  <c r="Q5" i="44"/>
  <c r="K84" i="47"/>
  <c r="O48" i="29"/>
  <c r="V6" i="53"/>
  <c r="W4" i="53"/>
  <c r="V3" i="53"/>
  <c r="V10" i="53" s="1"/>
  <c r="V12" i="53" a="1"/>
  <c r="V12" i="53" s="1"/>
  <c r="V11" i="53" s="1"/>
  <c r="V7" i="53"/>
  <c r="V22" i="53"/>
  <c r="V25" i="53" s="1"/>
  <c r="V67" i="53"/>
  <c r="V104" i="53" s="1"/>
  <c r="V5" i="53"/>
  <c r="V8" i="53" s="1"/>
  <c r="Z94" i="32"/>
  <c r="Y73" i="32"/>
  <c r="Y80" i="32" s="1"/>
  <c r="P26" i="35"/>
  <c r="L7" i="47"/>
  <c r="Q25" i="35"/>
  <c r="M6" i="47"/>
  <c r="P24" i="35"/>
  <c r="L9" i="47"/>
  <c r="L8" i="47"/>
  <c r="P23" i="35"/>
  <c r="P22" i="35"/>
  <c r="L5" i="47"/>
  <c r="AF83" i="47"/>
  <c r="AJ47" i="29"/>
  <c r="N85" i="47" l="1"/>
  <c r="O85" i="47"/>
  <c r="G106" i="47"/>
  <c r="G107" i="47"/>
  <c r="P25" i="44"/>
  <c r="P26" i="44" s="1"/>
  <c r="P31" i="44"/>
  <c r="W22" i="32" s="1"/>
  <c r="W34" i="32" s="1"/>
  <c r="W37" i="32" s="1"/>
  <c r="P30" i="44"/>
  <c r="P33" i="44" s="1"/>
  <c r="W24" i="32" s="1"/>
  <c r="P32" i="44"/>
  <c r="W23" i="32" s="1"/>
  <c r="W35" i="32" s="1"/>
  <c r="W38" i="32" s="1"/>
  <c r="Q28" i="44"/>
  <c r="Q34" i="44"/>
  <c r="Q35" i="44" s="1"/>
  <c r="Q29" i="44"/>
  <c r="Q27" i="44"/>
  <c r="Q8" i="44"/>
  <c r="Q10" i="44"/>
  <c r="Q12" i="44"/>
  <c r="Q14" i="44"/>
  <c r="Q16" i="44"/>
  <c r="Q18" i="44"/>
  <c r="Q20" i="44"/>
  <c r="Q22" i="44"/>
  <c r="Q24" i="44"/>
  <c r="Q7" i="44"/>
  <c r="Q9" i="44"/>
  <c r="Q11" i="44"/>
  <c r="Q13" i="44"/>
  <c r="Q15" i="44"/>
  <c r="Q17" i="44"/>
  <c r="Q19" i="44"/>
  <c r="Q21" i="44"/>
  <c r="Q23" i="44"/>
  <c r="X6" i="35"/>
  <c r="W45" i="32"/>
  <c r="M181" i="57"/>
  <c r="M182" i="57" s="1"/>
  <c r="S181" i="57"/>
  <c r="S182" i="57" s="1"/>
  <c r="O206" i="57"/>
  <c r="P206" i="57" s="1"/>
  <c r="N220" i="57"/>
  <c r="I107" i="47" s="1"/>
  <c r="N234" i="57"/>
  <c r="O234" i="57" s="1"/>
  <c r="O207" i="57"/>
  <c r="P207" i="57" s="1"/>
  <c r="N221" i="57"/>
  <c r="I105" i="47" s="1"/>
  <c r="N235" i="57"/>
  <c r="O235" i="57" s="1"/>
  <c r="N233" i="57"/>
  <c r="O233" i="57" s="1"/>
  <c r="O205" i="57"/>
  <c r="P205" i="57" s="1"/>
  <c r="N219" i="57"/>
  <c r="I103" i="47" s="1"/>
  <c r="N86" i="47"/>
  <c r="N108" i="47"/>
  <c r="V76" i="53"/>
  <c r="R5" i="44"/>
  <c r="Y6" i="35"/>
  <c r="W25" i="32"/>
  <c r="W18" i="32" s="1"/>
  <c r="V36" i="32"/>
  <c r="P48" i="29"/>
  <c r="L84" i="47"/>
  <c r="V34" i="32"/>
  <c r="V37" i="32" s="1"/>
  <c r="V25" i="32"/>
  <c r="V18" i="32" s="1"/>
  <c r="W36" i="32"/>
  <c r="AA94" i="32"/>
  <c r="Z73" i="32"/>
  <c r="Z80" i="32" s="1"/>
  <c r="V87" i="53"/>
  <c r="V77" i="53"/>
  <c r="X4" i="53"/>
  <c r="W6" i="53"/>
  <c r="W5" i="53"/>
  <c r="W12" i="53" a="1"/>
  <c r="W12" i="53" s="1"/>
  <c r="W11" i="53" s="1"/>
  <c r="W22" i="53"/>
  <c r="W25" i="53" s="1"/>
  <c r="W3" i="53"/>
  <c r="W10" i="53" s="1"/>
  <c r="W67" i="53"/>
  <c r="W104" i="53" s="1"/>
  <c r="W7" i="53"/>
  <c r="V88" i="53"/>
  <c r="Q24" i="35"/>
  <c r="M9" i="47"/>
  <c r="R25" i="35"/>
  <c r="N6" i="47"/>
  <c r="Q22" i="35"/>
  <c r="M5" i="47"/>
  <c r="Q23" i="35"/>
  <c r="M8" i="47"/>
  <c r="Q26" i="35"/>
  <c r="M7" i="47"/>
  <c r="AG83" i="47"/>
  <c r="AK47" i="29"/>
  <c r="AH83" i="47" l="1"/>
  <c r="AI83" i="47"/>
  <c r="R34" i="44"/>
  <c r="R35" i="44" s="1"/>
  <c r="R29" i="44"/>
  <c r="R28" i="44"/>
  <c r="R27" i="44"/>
  <c r="R8" i="44"/>
  <c r="R10" i="44"/>
  <c r="R12" i="44"/>
  <c r="R14" i="44"/>
  <c r="R16" i="44"/>
  <c r="R18" i="44"/>
  <c r="R20" i="44"/>
  <c r="R22" i="44"/>
  <c r="R24" i="44"/>
  <c r="R7" i="44"/>
  <c r="R9" i="44"/>
  <c r="R11" i="44"/>
  <c r="R13" i="44"/>
  <c r="R15" i="44"/>
  <c r="R17" i="44"/>
  <c r="R19" i="44"/>
  <c r="R21" i="44"/>
  <c r="R23" i="44"/>
  <c r="Q30" i="44"/>
  <c r="Q33" i="44" s="1"/>
  <c r="Q32" i="44"/>
  <c r="Q25" i="44"/>
  <c r="Q26" i="44" s="1"/>
  <c r="Q31" i="44"/>
  <c r="O220" i="57"/>
  <c r="J107" i="47"/>
  <c r="O219" i="57"/>
  <c r="J103" i="47" s="1"/>
  <c r="O221" i="57"/>
  <c r="J105" i="47" s="1"/>
  <c r="V17" i="32"/>
  <c r="W19" i="32"/>
  <c r="V19" i="32"/>
  <c r="W8" i="53"/>
  <c r="AA73" i="32"/>
  <c r="AA80" i="32" s="1"/>
  <c r="AB94" i="32"/>
  <c r="W17" i="32"/>
  <c r="Z6" i="35"/>
  <c r="M84" i="47"/>
  <c r="Q48" i="29"/>
  <c r="X12" i="53" a="1"/>
  <c r="X12" i="53" s="1"/>
  <c r="X11" i="53" s="1"/>
  <c r="Y4" i="53"/>
  <c r="X5" i="53"/>
  <c r="X7" i="53"/>
  <c r="X3" i="53"/>
  <c r="X10" i="53" s="1"/>
  <c r="X22" i="53"/>
  <c r="X25" i="53" s="1"/>
  <c r="X6" i="53"/>
  <c r="X67" i="53"/>
  <c r="X104" i="53" s="1"/>
  <c r="S5" i="44"/>
  <c r="S25" i="35"/>
  <c r="O6" i="47"/>
  <c r="R24" i="35"/>
  <c r="N9" i="47"/>
  <c r="N7" i="47"/>
  <c r="R26" i="35"/>
  <c r="N8" i="47"/>
  <c r="R23" i="35"/>
  <c r="N5" i="47"/>
  <c r="R22" i="35"/>
  <c r="N84" i="47" l="1"/>
  <c r="O84" i="47"/>
  <c r="S28" i="44"/>
  <c r="S34" i="44"/>
  <c r="S35" i="44" s="1"/>
  <c r="S29" i="44"/>
  <c r="S27" i="44"/>
  <c r="S8" i="44"/>
  <c r="S10" i="44"/>
  <c r="S12" i="44"/>
  <c r="S14" i="44"/>
  <c r="S16" i="44"/>
  <c r="S18" i="44"/>
  <c r="S20" i="44"/>
  <c r="S22" i="44"/>
  <c r="S24" i="44"/>
  <c r="S7" i="44"/>
  <c r="S9" i="44"/>
  <c r="S11" i="44"/>
  <c r="S13" i="44"/>
  <c r="S15" i="44"/>
  <c r="S17" i="44"/>
  <c r="S19" i="44"/>
  <c r="S21" i="44"/>
  <c r="S23" i="44"/>
  <c r="R31" i="44"/>
  <c r="R25" i="44"/>
  <c r="R26" i="44" s="1"/>
  <c r="R30" i="44"/>
  <c r="R33" i="44" s="1"/>
  <c r="R32" i="44"/>
  <c r="W76" i="53"/>
  <c r="W77" i="53"/>
  <c r="T5" i="44"/>
  <c r="AA6" i="35"/>
  <c r="X8" i="53"/>
  <c r="AB73" i="32"/>
  <c r="AC94" i="32"/>
  <c r="W88" i="53"/>
  <c r="Y5" i="53"/>
  <c r="Y22" i="53"/>
  <c r="Y25" i="53" s="1"/>
  <c r="Y7" i="53"/>
  <c r="Y3" i="53"/>
  <c r="Y10" i="53" s="1"/>
  <c r="Y12" i="53" a="1"/>
  <c r="Y12" i="53" s="1"/>
  <c r="Y11" i="53" s="1"/>
  <c r="Y67" i="53"/>
  <c r="Y104" i="53" s="1"/>
  <c r="Y6" i="53"/>
  <c r="Z4" i="53"/>
  <c r="W87" i="53"/>
  <c r="O5" i="47"/>
  <c r="S22" i="35"/>
  <c r="S24" i="35"/>
  <c r="O9" i="47"/>
  <c r="S23" i="35"/>
  <c r="O8" i="47"/>
  <c r="P6" i="47"/>
  <c r="T25" i="35"/>
  <c r="S26" i="35"/>
  <c r="O7" i="47"/>
  <c r="T28" i="44" l="1"/>
  <c r="T34" i="44"/>
  <c r="T35" i="44" s="1"/>
  <c r="T29" i="44"/>
  <c r="T27" i="44"/>
  <c r="T24" i="44"/>
  <c r="T8" i="44"/>
  <c r="T10" i="44"/>
  <c r="T12" i="44"/>
  <c r="T14" i="44"/>
  <c r="T16" i="44"/>
  <c r="T18" i="44"/>
  <c r="T20" i="44"/>
  <c r="T22" i="44"/>
  <c r="T7" i="44"/>
  <c r="T9" i="44"/>
  <c r="T11" i="44"/>
  <c r="T13" i="44"/>
  <c r="T15" i="44"/>
  <c r="T17" i="44"/>
  <c r="T19" i="44"/>
  <c r="T21" i="44"/>
  <c r="T23" i="44"/>
  <c r="S30" i="44"/>
  <c r="S33" i="44" s="1"/>
  <c r="S32" i="44"/>
  <c r="S25" i="44"/>
  <c r="S26" i="44" s="1"/>
  <c r="S31" i="44"/>
  <c r="X87" i="53"/>
  <c r="X77" i="53"/>
  <c r="AA4" i="53"/>
  <c r="Z12" i="53" a="1"/>
  <c r="Z12" i="53" s="1"/>
  <c r="Z11" i="53" s="1"/>
  <c r="Z22" i="53"/>
  <c r="Z25" i="53" s="1"/>
  <c r="Z5" i="53"/>
  <c r="Z3" i="53"/>
  <c r="Z10" i="53" s="1"/>
  <c r="Z67" i="53"/>
  <c r="Z104" i="53" s="1"/>
  <c r="Z6" i="53"/>
  <c r="Z7" i="53"/>
  <c r="AD94" i="32"/>
  <c r="AC73" i="32"/>
  <c r="AC80" i="32" s="1"/>
  <c r="X76" i="53"/>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X88" i="53"/>
  <c r="U5" i="44"/>
  <c r="Y8" i="53"/>
  <c r="Y87" i="53" s="1"/>
  <c r="P9" i="47"/>
  <c r="T24" i="35"/>
  <c r="T26" i="35"/>
  <c r="P7" i="47"/>
  <c r="T23" i="35"/>
  <c r="P8" i="47"/>
  <c r="T22" i="35"/>
  <c r="P5" i="47"/>
  <c r="U25" i="35"/>
  <c r="Q6" i="47"/>
  <c r="T30" i="44" l="1"/>
  <c r="T33" i="44" s="1"/>
  <c r="T32" i="44"/>
  <c r="U29" i="44"/>
  <c r="U28" i="44"/>
  <c r="U34" i="44"/>
  <c r="U35" i="44" s="1"/>
  <c r="U27" i="44"/>
  <c r="U24" i="44"/>
  <c r="U8" i="44"/>
  <c r="U10" i="44"/>
  <c r="U12" i="44"/>
  <c r="U14" i="44"/>
  <c r="U16" i="44"/>
  <c r="U18" i="44"/>
  <c r="U20" i="44"/>
  <c r="U22" i="44"/>
  <c r="U7" i="44"/>
  <c r="U9" i="44"/>
  <c r="U11" i="44"/>
  <c r="U13" i="44"/>
  <c r="U15" i="44"/>
  <c r="U17" i="44"/>
  <c r="U19" i="44"/>
  <c r="U21" i="44"/>
  <c r="U23" i="44"/>
  <c r="T25" i="44"/>
  <c r="T26" i="44" s="1"/>
  <c r="T31" i="44"/>
  <c r="AB6" i="35"/>
  <c r="AA5" i="53"/>
  <c r="AA3" i="53"/>
  <c r="AA10" i="53" s="1"/>
  <c r="AB4" i="53"/>
  <c r="AA22" i="53"/>
  <c r="AA25" i="53" s="1"/>
  <c r="AA12" i="53" a="1"/>
  <c r="AA12" i="53" s="1"/>
  <c r="AA11" i="53" s="1"/>
  <c r="AA7" i="53"/>
  <c r="AA67" i="53"/>
  <c r="AA104" i="53" s="1"/>
  <c r="AA6" i="53"/>
  <c r="Y76" i="53"/>
  <c r="V5" i="44"/>
  <c r="Y77" i="53"/>
  <c r="Y88" i="53"/>
  <c r="Z8" i="53"/>
  <c r="AD73" i="32"/>
  <c r="AD80" i="32" s="1"/>
  <c r="AE94" i="32"/>
  <c r="U23" i="35"/>
  <c r="Q8" i="47"/>
  <c r="Q9" i="47"/>
  <c r="U24" i="35"/>
  <c r="V25" i="35"/>
  <c r="R6" i="47"/>
  <c r="U22" i="35"/>
  <c r="Q5" i="47"/>
  <c r="U26" i="35"/>
  <c r="Q7" i="47"/>
  <c r="W5" i="44" l="1"/>
  <c r="V29" i="44"/>
  <c r="V28" i="44"/>
  <c r="V34" i="44"/>
  <c r="V35" i="44" s="1"/>
  <c r="V27" i="44"/>
  <c r="V8" i="44"/>
  <c r="V10" i="44"/>
  <c r="V12" i="44"/>
  <c r="V14" i="44"/>
  <c r="V16" i="44"/>
  <c r="V18" i="44"/>
  <c r="V20" i="44"/>
  <c r="V22" i="44"/>
  <c r="V24" i="44"/>
  <c r="V7" i="44"/>
  <c r="V9" i="44"/>
  <c r="V11" i="44"/>
  <c r="V13" i="44"/>
  <c r="V15" i="44"/>
  <c r="V17" i="44"/>
  <c r="V19" i="44"/>
  <c r="V21" i="44"/>
  <c r="V23" i="44"/>
  <c r="U25" i="44"/>
  <c r="U26" i="44" s="1"/>
  <c r="U31" i="44"/>
  <c r="U30" i="44"/>
  <c r="U33" i="44" s="1"/>
  <c r="U32" i="44"/>
  <c r="Z88" i="53"/>
  <c r="Z77" i="53"/>
  <c r="AA77" i="53" s="1"/>
  <c r="N3" i="29"/>
  <c r="AA8" i="53"/>
  <c r="AB67" i="53"/>
  <c r="AB104" i="53" s="1"/>
  <c r="AB12" i="53" a="1"/>
  <c r="AB12" i="53" s="1"/>
  <c r="AB11" i="53" s="1"/>
  <c r="AB22" i="53"/>
  <c r="AB25" i="53" s="1"/>
  <c r="AB5" i="53"/>
  <c r="AB7" i="53"/>
  <c r="AB3" i="53"/>
  <c r="AB10" i="53" s="1"/>
  <c r="AC4" i="53"/>
  <c r="AB6" i="53"/>
  <c r="AF94" i="32"/>
  <c r="AE73" i="32"/>
  <c r="AE80" i="32" s="1"/>
  <c r="AA88" i="53"/>
  <c r="T21" i="32"/>
  <c r="T45" i="32" s="1"/>
  <c r="X21" i="32"/>
  <c r="X45" i="32" s="1"/>
  <c r="AA21" i="32"/>
  <c r="AA45" i="32" s="1"/>
  <c r="Z21" i="32"/>
  <c r="Z45" i="32" s="1"/>
  <c r="Y21" i="32"/>
  <c r="Y45" i="32" s="1"/>
  <c r="AC21" i="32"/>
  <c r="AC45" i="32" s="1"/>
  <c r="AD21" i="32"/>
  <c r="AB21" i="32"/>
  <c r="AB45" i="32" s="1"/>
  <c r="AC6" i="35"/>
  <c r="AD6" i="35"/>
  <c r="Z76" i="53"/>
  <c r="AA76" i="53" s="1"/>
  <c r="Z87" i="53"/>
  <c r="AA87" i="53" s="1"/>
  <c r="V26" i="35"/>
  <c r="R7" i="47"/>
  <c r="V24" i="35"/>
  <c r="R9" i="47"/>
  <c r="R5" i="47"/>
  <c r="V22" i="35"/>
  <c r="R8" i="47"/>
  <c r="V23" i="35"/>
  <c r="W25" i="35"/>
  <c r="S6" i="47"/>
  <c r="V25" i="44" l="1"/>
  <c r="V26" i="44" s="1"/>
  <c r="V31" i="44"/>
  <c r="V30" i="44"/>
  <c r="V33" i="44" s="1"/>
  <c r="V32" i="44"/>
  <c r="X5" i="44"/>
  <c r="W28" i="44"/>
  <c r="W29" i="44"/>
  <c r="W34" i="44"/>
  <c r="W35" i="44" s="1"/>
  <c r="W27" i="44"/>
  <c r="W7" i="44"/>
  <c r="W9" i="44"/>
  <c r="W11" i="44"/>
  <c r="W13" i="44"/>
  <c r="W15" i="44"/>
  <c r="W17" i="44"/>
  <c r="W19" i="44"/>
  <c r="W21" i="44"/>
  <c r="W23" i="44"/>
  <c r="W8" i="44"/>
  <c r="W10" i="44"/>
  <c r="W12" i="44"/>
  <c r="W14" i="44"/>
  <c r="W16" i="44"/>
  <c r="W18" i="44"/>
  <c r="W20" i="44"/>
  <c r="W22" i="44"/>
  <c r="W24" i="44"/>
  <c r="AA23" i="32"/>
  <c r="AA35" i="32" s="1"/>
  <c r="AA38" i="32" s="1"/>
  <c r="AA22" i="32"/>
  <c r="AA24" i="32"/>
  <c r="Y24" i="32"/>
  <c r="Y23" i="32"/>
  <c r="Y35" i="32" s="1"/>
  <c r="Y38" i="32" s="1"/>
  <c r="Y22" i="32"/>
  <c r="X22" i="32"/>
  <c r="X23" i="32"/>
  <c r="X35" i="32" s="1"/>
  <c r="X38" i="32" s="1"/>
  <c r="X24" i="32"/>
  <c r="G45" i="32"/>
  <c r="I21" i="57" s="1"/>
  <c r="O32" i="57" s="1"/>
  <c r="AB22" i="32"/>
  <c r="AB24" i="32"/>
  <c r="AB23" i="32"/>
  <c r="T22" i="32"/>
  <c r="T23" i="32"/>
  <c r="T35" i="32" s="1"/>
  <c r="T24" i="32"/>
  <c r="AC23" i="32"/>
  <c r="AC35" i="32" s="1"/>
  <c r="AC38" i="32" s="1"/>
  <c r="AC22" i="32"/>
  <c r="AC24" i="32"/>
  <c r="AB8" i="53"/>
  <c r="Z24" i="32"/>
  <c r="Z22" i="32"/>
  <c r="Z23" i="32"/>
  <c r="Z35" i="32" s="1"/>
  <c r="Z38" i="32" s="1"/>
  <c r="AC5" i="53"/>
  <c r="AC22" i="53"/>
  <c r="AC25" i="53" s="1"/>
  <c r="AD4" i="53"/>
  <c r="AC7" i="53"/>
  <c r="AC67" i="53"/>
  <c r="AC104" i="53" s="1"/>
  <c r="AC6" i="53"/>
  <c r="AC12" i="53" a="1"/>
  <c r="AC12" i="53" s="1"/>
  <c r="AC11" i="53" s="1"/>
  <c r="AC3" i="53"/>
  <c r="AC10" i="53" s="1"/>
  <c r="N5" i="29"/>
  <c r="N18" i="29" s="1"/>
  <c r="N28" i="29"/>
  <c r="N36" i="29" s="1"/>
  <c r="AF73" i="32"/>
  <c r="AF80" i="32" s="1"/>
  <c r="AG94" i="32"/>
  <c r="W26" i="35"/>
  <c r="S7" i="47"/>
  <c r="W24" i="35"/>
  <c r="S9" i="47"/>
  <c r="X25" i="35"/>
  <c r="T6" i="47"/>
  <c r="S5" i="47"/>
  <c r="W22" i="35"/>
  <c r="W23" i="35"/>
  <c r="S8" i="47"/>
  <c r="W31" i="44" l="1"/>
  <c r="AD22" i="32" s="1"/>
  <c r="W30" i="44"/>
  <c r="W33" i="44" s="1"/>
  <c r="AD24" i="32" s="1"/>
  <c r="W32" i="44"/>
  <c r="AD23" i="32" s="1"/>
  <c r="AD35" i="32" s="1"/>
  <c r="AD38" i="32" s="1"/>
  <c r="Y5" i="44"/>
  <c r="X28" i="44"/>
  <c r="X34" i="44"/>
  <c r="X35" i="44" s="1"/>
  <c r="X29" i="44"/>
  <c r="X27" i="44"/>
  <c r="X7" i="44"/>
  <c r="X9" i="44"/>
  <c r="X11" i="44"/>
  <c r="X13" i="44"/>
  <c r="X15" i="44"/>
  <c r="X17" i="44"/>
  <c r="X19" i="44"/>
  <c r="X21" i="44"/>
  <c r="X23" i="44"/>
  <c r="X8" i="44"/>
  <c r="X10" i="44"/>
  <c r="X12" i="44"/>
  <c r="X14" i="44"/>
  <c r="X16" i="44"/>
  <c r="X18" i="44"/>
  <c r="X20" i="44"/>
  <c r="X22" i="44"/>
  <c r="X24" i="44"/>
  <c r="AE21" i="32"/>
  <c r="AF21" i="32"/>
  <c r="W25" i="44"/>
  <c r="W26" i="44" s="1"/>
  <c r="AE6" i="35"/>
  <c r="AD45" i="32"/>
  <c r="I32" i="57"/>
  <c r="O87" i="57"/>
  <c r="O90" i="57" s="1"/>
  <c r="N24" i="29"/>
  <c r="N17" i="29"/>
  <c r="N23" i="29" s="1"/>
  <c r="N16" i="29"/>
  <c r="Z34" i="32"/>
  <c r="Z37" i="32" s="1"/>
  <c r="Z25" i="32"/>
  <c r="Z18" i="32" s="1"/>
  <c r="AD34" i="32"/>
  <c r="AD37" i="32" s="1"/>
  <c r="AB36" i="32"/>
  <c r="G24" i="32"/>
  <c r="G36" i="32" s="1"/>
  <c r="AA36" i="32"/>
  <c r="G66" i="32"/>
  <c r="G65" i="32"/>
  <c r="G64" i="32"/>
  <c r="G50" i="32"/>
  <c r="G67" i="32"/>
  <c r="G69" i="32"/>
  <c r="G68" i="32"/>
  <c r="G63" i="32"/>
  <c r="AA34" i="32"/>
  <c r="AA37" i="32" s="1"/>
  <c r="AA25" i="32"/>
  <c r="AA18" i="32" s="1"/>
  <c r="AH94" i="32"/>
  <c r="AG73" i="32"/>
  <c r="AG80" i="32" s="1"/>
  <c r="Y36" i="32"/>
  <c r="AB88" i="53"/>
  <c r="AB77" i="53"/>
  <c r="AB87" i="53"/>
  <c r="AB76" i="53"/>
  <c r="T36" i="32"/>
  <c r="AF32" i="44"/>
  <c r="X36" i="32"/>
  <c r="AB34" i="32"/>
  <c r="AB37" i="32" s="1"/>
  <c r="G22" i="32"/>
  <c r="AB25" i="32"/>
  <c r="AB19" i="32" s="1"/>
  <c r="AD22" i="53"/>
  <c r="AD25" i="53" s="1"/>
  <c r="AE4" i="53"/>
  <c r="AD3" i="53"/>
  <c r="AD10" i="53" s="1"/>
  <c r="AD12" i="53" a="1"/>
  <c r="AD12" i="53" s="1"/>
  <c r="AD11" i="53" s="1"/>
  <c r="AD67" i="53"/>
  <c r="AD104" i="53" s="1"/>
  <c r="AD7" i="53"/>
  <c r="AD5" i="53"/>
  <c r="AD6" i="53"/>
  <c r="T38" i="32"/>
  <c r="Z36" i="32"/>
  <c r="AD36" i="32"/>
  <c r="AB51" i="29"/>
  <c r="S51" i="29"/>
  <c r="P108" i="47" s="1"/>
  <c r="AC36" i="32"/>
  <c r="T34" i="32"/>
  <c r="T25" i="32"/>
  <c r="T18" i="32" s="1"/>
  <c r="AF33" i="44"/>
  <c r="AF31" i="44"/>
  <c r="X34" i="32"/>
  <c r="X37" i="32" s="1"/>
  <c r="X25" i="32"/>
  <c r="X18" i="32" s="1"/>
  <c r="AC8" i="53"/>
  <c r="AC34" i="32"/>
  <c r="AC37" i="32" s="1"/>
  <c r="AC25" i="32"/>
  <c r="AC18" i="32" s="1"/>
  <c r="AB35" i="32"/>
  <c r="AB38" i="32" s="1"/>
  <c r="G23" i="32"/>
  <c r="G35" i="32" s="1"/>
  <c r="G38" i="32" s="1"/>
  <c r="Y34" i="32"/>
  <c r="Y37" i="32" s="1"/>
  <c r="Y25" i="32"/>
  <c r="Y18" i="32" s="1"/>
  <c r="Y25" i="35"/>
  <c r="U6" i="47"/>
  <c r="X26" i="35"/>
  <c r="T7" i="47"/>
  <c r="X24" i="35"/>
  <c r="T9" i="47"/>
  <c r="T5" i="47"/>
  <c r="X22" i="35"/>
  <c r="X23" i="35"/>
  <c r="T8" i="47"/>
  <c r="AD25" i="32" l="1"/>
  <c r="AD18" i="32" s="1"/>
  <c r="S50" i="29"/>
  <c r="P86" i="47" s="1"/>
  <c r="AB50" i="29"/>
  <c r="Y86" i="47" s="1"/>
  <c r="S49" i="29"/>
  <c r="P85" i="47" s="1"/>
  <c r="AB49" i="29"/>
  <c r="Y85" i="47" s="1"/>
  <c r="AE45" i="32"/>
  <c r="X25" i="44"/>
  <c r="X26" i="44" s="1"/>
  <c r="X30" i="44"/>
  <c r="X33" i="44" s="1"/>
  <c r="AE24" i="32" s="1"/>
  <c r="X32" i="44"/>
  <c r="AE23" i="32" s="1"/>
  <c r="AE35" i="32" s="1"/>
  <c r="AE38" i="32" s="1"/>
  <c r="X31" i="44"/>
  <c r="AE22" i="32" s="1"/>
  <c r="AF6" i="35"/>
  <c r="Z5" i="44"/>
  <c r="Y29" i="44"/>
  <c r="Y28" i="44"/>
  <c r="Y34" i="44"/>
  <c r="Y35" i="44" s="1"/>
  <c r="Y27" i="44"/>
  <c r="Y7" i="44"/>
  <c r="AG6" i="35" s="1"/>
  <c r="Y9" i="44"/>
  <c r="Y11" i="44"/>
  <c r="Y13" i="44"/>
  <c r="Y15" i="44"/>
  <c r="Y17" i="44"/>
  <c r="Y19" i="44"/>
  <c r="Y21" i="44"/>
  <c r="Y23" i="44"/>
  <c r="Y8" i="44"/>
  <c r="Y10" i="44"/>
  <c r="Y12" i="44"/>
  <c r="Y14" i="44"/>
  <c r="Y16" i="44"/>
  <c r="Y18" i="44"/>
  <c r="Y20" i="44"/>
  <c r="Y22" i="44"/>
  <c r="Y24" i="44"/>
  <c r="I87" i="57"/>
  <c r="I90" i="57" s="1"/>
  <c r="N22" i="29"/>
  <c r="AB18" i="32"/>
  <c r="Z19" i="32"/>
  <c r="Y17" i="32"/>
  <c r="T17" i="32"/>
  <c r="AC17" i="32"/>
  <c r="AA17" i="32"/>
  <c r="AB17" i="32"/>
  <c r="AD8" i="53"/>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AG32" i="44"/>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E12" i="53" a="1"/>
  <c r="AE12" i="53" s="1"/>
  <c r="AE11" i="53" s="1"/>
  <c r="AE5" i="53"/>
  <c r="AE3" i="53"/>
  <c r="AE10" i="53" s="1"/>
  <c r="AE67" i="53"/>
  <c r="AE104" i="53" s="1"/>
  <c r="AF4" i="53"/>
  <c r="AE7" i="53"/>
  <c r="AE6" i="53"/>
  <c r="AE22" i="53"/>
  <c r="AE25" i="53" s="1"/>
  <c r="AH73" i="32"/>
  <c r="AH80" i="32" s="1"/>
  <c r="AI94" i="32"/>
  <c r="AG33" i="44"/>
  <c r="AG31" i="44"/>
  <c r="AA19" i="32"/>
  <c r="AC88" i="53"/>
  <c r="AC87" i="53"/>
  <c r="AC77" i="53"/>
  <c r="AC76" i="53"/>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T50" i="29" l="1"/>
  <c r="T49" i="29"/>
  <c r="AF45" i="32"/>
  <c r="AE36" i="32"/>
  <c r="AE25" i="32"/>
  <c r="AE18" i="32" s="1"/>
  <c r="AE34" i="32"/>
  <c r="AE37" i="32" s="1"/>
  <c r="AE17" i="32"/>
  <c r="Y25" i="44"/>
  <c r="Y26" i="44" s="1"/>
  <c r="Y31" i="44"/>
  <c r="AF22" i="32" s="1"/>
  <c r="Y30" i="44"/>
  <c r="Y33" i="44" s="1"/>
  <c r="AF24" i="32" s="1"/>
  <c r="Y32" i="44"/>
  <c r="AF23" i="32" s="1"/>
  <c r="AF35" i="32" s="1"/>
  <c r="AF38" i="32" s="1"/>
  <c r="AA5" i="44"/>
  <c r="Z29" i="44"/>
  <c r="Z34" i="44"/>
  <c r="Z35" i="44" s="1"/>
  <c r="Z28" i="44"/>
  <c r="Z27" i="44"/>
  <c r="Z7" i="44"/>
  <c r="Z9" i="44"/>
  <c r="Z11" i="44"/>
  <c r="Z13" i="44"/>
  <c r="Z15" i="44"/>
  <c r="Z17" i="44"/>
  <c r="Z19" i="44"/>
  <c r="Z21" i="44"/>
  <c r="Z23" i="44"/>
  <c r="Z24" i="44"/>
  <c r="Z8" i="44"/>
  <c r="Z10" i="44"/>
  <c r="Z12" i="44"/>
  <c r="Z14" i="44"/>
  <c r="Z16" i="44"/>
  <c r="Z18" i="44"/>
  <c r="Z20" i="44"/>
  <c r="Z22" i="44"/>
  <c r="AH6" i="35"/>
  <c r="AG21" i="32"/>
  <c r="AH21" i="32"/>
  <c r="AE8" i="53"/>
  <c r="AB48" i="29"/>
  <c r="S48" i="29"/>
  <c r="P84" i="47" s="1"/>
  <c r="AD76" i="53"/>
  <c r="AE76" i="53" s="1"/>
  <c r="AJ94" i="32"/>
  <c r="AI73" i="32"/>
  <c r="AI80" i="32" s="1"/>
  <c r="AD77" i="53"/>
  <c r="AE77" i="53" s="1"/>
  <c r="Q108" i="47"/>
  <c r="U51" i="29"/>
  <c r="AD87" i="53"/>
  <c r="AE87" i="53" s="1"/>
  <c r="AF3" i="53"/>
  <c r="AF10" i="53" s="1"/>
  <c r="AF22" i="53"/>
  <c r="AF25" i="53" s="1"/>
  <c r="AF7" i="53"/>
  <c r="AF67" i="53"/>
  <c r="AF104" i="53" s="1"/>
  <c r="AF12" i="53" a="1"/>
  <c r="AF12" i="53" s="1"/>
  <c r="AF11" i="53" s="1"/>
  <c r="AF6" i="53"/>
  <c r="AF5" i="53"/>
  <c r="AG4" i="53"/>
  <c r="AD88" i="53"/>
  <c r="AE88" i="53" s="1"/>
  <c r="Z23" i="35"/>
  <c r="V8" i="47"/>
  <c r="V5" i="47"/>
  <c r="Z22" i="35"/>
  <c r="V7" i="47"/>
  <c r="Z26" i="35"/>
  <c r="Z24" i="35"/>
  <c r="V9" i="47"/>
  <c r="W6" i="47"/>
  <c r="AA25" i="35"/>
  <c r="Q86" i="47" l="1"/>
  <c r="U50" i="29"/>
  <c r="Q85" i="47"/>
  <c r="U49" i="29"/>
  <c r="Z31" i="44"/>
  <c r="AG22" i="32" s="1"/>
  <c r="Z30" i="44"/>
  <c r="Z33" i="44" s="1"/>
  <c r="AG24" i="32" s="1"/>
  <c r="Z32" i="44"/>
  <c r="AG23" i="32" s="1"/>
  <c r="AG35" i="32" s="1"/>
  <c r="AG38" i="32" s="1"/>
  <c r="AB5" i="44"/>
  <c r="AA28" i="44"/>
  <c r="AA34" i="44"/>
  <c r="AA35" i="44" s="1"/>
  <c r="AA29" i="44"/>
  <c r="AA27" i="44"/>
  <c r="AA7" i="44"/>
  <c r="AA9" i="44"/>
  <c r="AA11" i="44"/>
  <c r="AA13" i="44"/>
  <c r="AA15" i="44"/>
  <c r="AA17" i="44"/>
  <c r="AA19" i="44"/>
  <c r="AA21" i="44"/>
  <c r="AA23" i="44"/>
  <c r="AA24" i="44"/>
  <c r="AA8" i="44"/>
  <c r="AA10" i="44"/>
  <c r="AA12" i="44"/>
  <c r="AA14" i="44"/>
  <c r="AA16" i="44"/>
  <c r="AA18" i="44"/>
  <c r="AA20" i="44"/>
  <c r="AA22" i="44"/>
  <c r="AF36" i="32"/>
  <c r="AF34" i="32"/>
  <c r="AF37" i="32" s="1"/>
  <c r="AF25" i="32"/>
  <c r="AF18" i="32" s="1"/>
  <c r="Z25" i="44"/>
  <c r="Z26" i="44" s="1"/>
  <c r="AE19" i="32"/>
  <c r="AG45" i="32"/>
  <c r="R108" i="47"/>
  <c r="V51" i="29"/>
  <c r="AF8" i="53"/>
  <c r="AF77" i="53"/>
  <c r="AF88" i="53"/>
  <c r="AG12" i="53" a="1"/>
  <c r="AG12" i="53" s="1"/>
  <c r="AG11" i="53" s="1"/>
  <c r="AG3" i="53"/>
  <c r="AG10" i="53" s="1"/>
  <c r="AG67" i="53"/>
  <c r="AG104" i="53" s="1"/>
  <c r="AG5" i="53"/>
  <c r="AH4" i="53"/>
  <c r="AG7" i="53"/>
  <c r="AG22" i="53"/>
  <c r="AG25" i="53" s="1"/>
  <c r="AG6" i="53"/>
  <c r="T48" i="29"/>
  <c r="AK94" i="32"/>
  <c r="AJ73" i="32"/>
  <c r="AJ80" i="32" s="1"/>
  <c r="AF87" i="53"/>
  <c r="AF76" i="53"/>
  <c r="AA24" i="35"/>
  <c r="W9" i="47"/>
  <c r="AA22" i="35"/>
  <c r="W5" i="47"/>
  <c r="AA23" i="35"/>
  <c r="W8" i="47"/>
  <c r="AB25" i="35"/>
  <c r="X6" i="47"/>
  <c r="AA26" i="35"/>
  <c r="W7" i="47"/>
  <c r="R86" i="47" l="1"/>
  <c r="V50" i="29"/>
  <c r="R85" i="47"/>
  <c r="V49" i="29"/>
  <c r="AF17" i="32"/>
  <c r="AH45" i="32"/>
  <c r="AF19" i="32"/>
  <c r="AA25" i="44"/>
  <c r="AA26" i="44" s="1"/>
  <c r="AI6" i="35"/>
  <c r="AA30" i="44"/>
  <c r="AA33" i="44" s="1"/>
  <c r="AH24" i="32" s="1"/>
  <c r="AA32" i="44"/>
  <c r="AH23" i="32" s="1"/>
  <c r="AH35" i="32" s="1"/>
  <c r="AH38" i="32" s="1"/>
  <c r="AG25" i="32"/>
  <c r="AG18" i="32" s="1"/>
  <c r="AG34" i="32"/>
  <c r="AG37" i="32" s="1"/>
  <c r="AA31" i="44"/>
  <c r="AH22" i="32" s="1"/>
  <c r="AG36" i="32"/>
  <c r="AC5" i="44"/>
  <c r="AB28" i="44"/>
  <c r="AB29" i="44"/>
  <c r="AB34" i="44"/>
  <c r="AB35" i="44" s="1"/>
  <c r="AB27" i="44"/>
  <c r="AB7" i="44"/>
  <c r="AJ6" i="35" s="1"/>
  <c r="AB9" i="44"/>
  <c r="AB11" i="44"/>
  <c r="AB13" i="44"/>
  <c r="AB15" i="44"/>
  <c r="AB17" i="44"/>
  <c r="AB19" i="44"/>
  <c r="AB21" i="44"/>
  <c r="AB23" i="44"/>
  <c r="AB8" i="44"/>
  <c r="AB10" i="44"/>
  <c r="AB12" i="44"/>
  <c r="AB14" i="44"/>
  <c r="AB16" i="44"/>
  <c r="AB18" i="44"/>
  <c r="AB20" i="44"/>
  <c r="AB22" i="44"/>
  <c r="AB24" i="44"/>
  <c r="AI21" i="32"/>
  <c r="AH6" i="53"/>
  <c r="AH22" i="53"/>
  <c r="AH25" i="53" s="1"/>
  <c r="AH67" i="53"/>
  <c r="AH104" i="53" s="1"/>
  <c r="AI4" i="53"/>
  <c r="AH3" i="53"/>
  <c r="AH10" i="53" s="1"/>
  <c r="AH5" i="53"/>
  <c r="AH12" i="53" a="1"/>
  <c r="AH12" i="53" s="1"/>
  <c r="AH11" i="53" s="1"/>
  <c r="AH7" i="53"/>
  <c r="Q84" i="47"/>
  <c r="U48" i="29"/>
  <c r="AG8" i="53"/>
  <c r="AG77" i="53"/>
  <c r="S108" i="47"/>
  <c r="W51" i="29"/>
  <c r="AK73" i="32"/>
  <c r="AK80" i="32" s="1"/>
  <c r="AL94" i="32"/>
  <c r="AG76" i="53"/>
  <c r="AB23" i="35"/>
  <c r="X8" i="47"/>
  <c r="AB26" i="35"/>
  <c r="X7" i="47"/>
  <c r="AC25" i="35"/>
  <c r="Y6" i="47"/>
  <c r="AB22" i="35"/>
  <c r="X5" i="47"/>
  <c r="X9" i="47"/>
  <c r="AB24" i="35"/>
  <c r="AG17" i="32" l="1"/>
  <c r="S86" i="47"/>
  <c r="W50" i="29"/>
  <c r="S85" i="47"/>
  <c r="W49" i="29"/>
  <c r="AG19" i="32"/>
  <c r="AD5" i="44"/>
  <c r="AC29" i="44"/>
  <c r="AC28" i="44"/>
  <c r="AC34" i="44"/>
  <c r="AC35" i="44" s="1"/>
  <c r="AC27" i="44"/>
  <c r="AC8" i="44"/>
  <c r="AC10" i="44"/>
  <c r="AC12" i="44"/>
  <c r="AC14" i="44"/>
  <c r="AC16" i="44"/>
  <c r="AC18" i="44"/>
  <c r="AC20" i="44"/>
  <c r="AC22" i="44"/>
  <c r="AC24" i="44"/>
  <c r="AC7" i="44"/>
  <c r="AK6" i="35" s="1"/>
  <c r="AC9" i="44"/>
  <c r="AC11" i="44"/>
  <c r="AC13" i="44"/>
  <c r="AC15" i="44"/>
  <c r="AC17" i="44"/>
  <c r="AC19" i="44"/>
  <c r="AC21" i="44"/>
  <c r="AC23" i="44"/>
  <c r="AI45" i="32"/>
  <c r="AH34" i="32"/>
  <c r="AH37" i="32" s="1"/>
  <c r="AH25" i="32"/>
  <c r="AH18" i="32" s="1"/>
  <c r="AK21" i="32"/>
  <c r="AJ21" i="32"/>
  <c r="AB25" i="44"/>
  <c r="AB26" i="44" s="1"/>
  <c r="AH36" i="32"/>
  <c r="AB30" i="44"/>
  <c r="AB33" i="44" s="1"/>
  <c r="AI24" i="32" s="1"/>
  <c r="AI36" i="32" s="1"/>
  <c r="AB32" i="44"/>
  <c r="AI23" i="32" s="1"/>
  <c r="AB31" i="44"/>
  <c r="AI22" i="32" s="1"/>
  <c r="AG88" i="53"/>
  <c r="AG87" i="53"/>
  <c r="AH8" i="53"/>
  <c r="AM94" i="32"/>
  <c r="AL73" i="32"/>
  <c r="AL80" i="32" s="1"/>
  <c r="R84" i="47"/>
  <c r="V48" i="29"/>
  <c r="AJ4" i="53"/>
  <c r="AI5" i="53"/>
  <c r="AI67" i="53"/>
  <c r="AI104" i="53" s="1"/>
  <c r="AI3" i="53"/>
  <c r="AI10" i="53" s="1"/>
  <c r="AI12" i="53" a="1"/>
  <c r="AI12" i="53" s="1"/>
  <c r="AI11" i="53" s="1"/>
  <c r="AI22" i="53"/>
  <c r="AI25" i="53" s="1"/>
  <c r="AI7" i="53"/>
  <c r="AI6" i="53"/>
  <c r="T108" i="47"/>
  <c r="X51" i="29"/>
  <c r="Y9" i="47"/>
  <c r="AC24" i="35"/>
  <c r="AC26" i="35"/>
  <c r="Y7" i="47"/>
  <c r="AD25" i="35"/>
  <c r="Z6" i="47"/>
  <c r="Y5" i="47"/>
  <c r="AC22" i="35"/>
  <c r="AC23" i="35"/>
  <c r="Y8" i="47"/>
  <c r="AH17" i="32" l="1"/>
  <c r="T86" i="47"/>
  <c r="X50" i="29"/>
  <c r="T85" i="47"/>
  <c r="X49" i="29"/>
  <c r="AI34" i="32"/>
  <c r="AI37" i="32" s="1"/>
  <c r="AI25" i="32"/>
  <c r="AI19" i="32" s="1"/>
  <c r="AI17" i="32"/>
  <c r="AI35" i="32"/>
  <c r="AI38" i="32" s="1"/>
  <c r="AI18" i="32"/>
  <c r="AH19" i="32"/>
  <c r="AC25" i="44"/>
  <c r="AC26" i="44" s="1"/>
  <c r="AC31" i="44"/>
  <c r="AJ22" i="32" s="1"/>
  <c r="AC30" i="44"/>
  <c r="AC33" i="44" s="1"/>
  <c r="AJ24" i="32" s="1"/>
  <c r="AC32" i="44"/>
  <c r="AJ45" i="32"/>
  <c r="AJ23" i="32"/>
  <c r="AE5" i="44"/>
  <c r="AD29" i="44"/>
  <c r="AD28" i="44"/>
  <c r="AD34" i="44"/>
  <c r="AD35" i="44" s="1"/>
  <c r="AD27" i="44"/>
  <c r="AD8" i="44"/>
  <c r="AD10" i="44"/>
  <c r="AD12" i="44"/>
  <c r="AD14" i="44"/>
  <c r="AD16" i="44"/>
  <c r="AD18" i="44"/>
  <c r="AD20" i="44"/>
  <c r="AD22" i="44"/>
  <c r="AD24" i="44"/>
  <c r="AD7" i="44"/>
  <c r="AD9" i="44"/>
  <c r="AD11" i="44"/>
  <c r="AD13" i="44"/>
  <c r="AD15" i="44"/>
  <c r="AD17" i="44"/>
  <c r="AD19" i="44"/>
  <c r="AD21" i="44"/>
  <c r="AD23" i="44"/>
  <c r="AN21" i="32"/>
  <c r="AH87" i="53"/>
  <c r="AI8" i="53"/>
  <c r="S84" i="47"/>
  <c r="W48" i="29"/>
  <c r="AH76" i="53"/>
  <c r="AI76" i="53" s="1"/>
  <c r="AJ3" i="53"/>
  <c r="AJ10" i="53" s="1"/>
  <c r="AJ22" i="53"/>
  <c r="AJ25" i="53" s="1"/>
  <c r="AJ67" i="53"/>
  <c r="AJ104" i="53" s="1"/>
  <c r="AJ6" i="53"/>
  <c r="AJ5" i="53"/>
  <c r="AK4" i="53"/>
  <c r="AJ7" i="53"/>
  <c r="AJ12" i="53" a="1"/>
  <c r="AJ12" i="53" s="1"/>
  <c r="AJ11" i="53" s="1"/>
  <c r="AH77" i="53"/>
  <c r="AI77" i="53" s="1"/>
  <c r="U108" i="47"/>
  <c r="Y51" i="29"/>
  <c r="AN94" i="32"/>
  <c r="AM73" i="32"/>
  <c r="AM80" i="32" s="1"/>
  <c r="AH88" i="53"/>
  <c r="AI88" i="53" s="1"/>
  <c r="AD26" i="35"/>
  <c r="Z7" i="47"/>
  <c r="AD23" i="35"/>
  <c r="Z8" i="47"/>
  <c r="AE25" i="35"/>
  <c r="AA6" i="47"/>
  <c r="Z5" i="47"/>
  <c r="AD22" i="35"/>
  <c r="AD24" i="35"/>
  <c r="Z9" i="47"/>
  <c r="U86" i="47" l="1"/>
  <c r="Y50" i="29"/>
  <c r="U85" i="47"/>
  <c r="Y49" i="29"/>
  <c r="AJ34" i="32"/>
  <c r="AJ37" i="32" s="1"/>
  <c r="AJ25" i="32"/>
  <c r="AJ17" i="32" s="1"/>
  <c r="AD25" i="44"/>
  <c r="AD26" i="44" s="1"/>
  <c r="AL6" i="35"/>
  <c r="AD31" i="44"/>
  <c r="AK22" i="32" s="1"/>
  <c r="AD30" i="44"/>
  <c r="AD33" i="44" s="1"/>
  <c r="AK24" i="32" s="1"/>
  <c r="AD32" i="44"/>
  <c r="AK23" i="32" s="1"/>
  <c r="AK35" i="32" s="1"/>
  <c r="AK38" i="32" s="1"/>
  <c r="AE28" i="44"/>
  <c r="AE29" i="44"/>
  <c r="AE27" i="44"/>
  <c r="AE34" i="44"/>
  <c r="AE8" i="44"/>
  <c r="AE10" i="44"/>
  <c r="AE12" i="44"/>
  <c r="AE14" i="44"/>
  <c r="AE16" i="44"/>
  <c r="AE18" i="44"/>
  <c r="AE20" i="44"/>
  <c r="AE22" i="44"/>
  <c r="AE24" i="44"/>
  <c r="AE7" i="44"/>
  <c r="AE9" i="44"/>
  <c r="AE11" i="44"/>
  <c r="AE13" i="44"/>
  <c r="AE15" i="44"/>
  <c r="AE17" i="44"/>
  <c r="AE19" i="44"/>
  <c r="AE21" i="44"/>
  <c r="AE23" i="44"/>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22" i="32"/>
  <c r="AN23" i="32"/>
  <c r="AJ36" i="32"/>
  <c r="AJ19" i="32"/>
  <c r="AJ35" i="32"/>
  <c r="AJ38" i="32" s="1"/>
  <c r="AJ18" i="32"/>
  <c r="AJ8" i="53"/>
  <c r="AJ88" i="53"/>
  <c r="V108" i="47"/>
  <c r="Z51" i="29"/>
  <c r="T84" i="47"/>
  <c r="X48" i="29"/>
  <c r="AJ76" i="53"/>
  <c r="AO94" i="32"/>
  <c r="AN73" i="32"/>
  <c r="AN80" i="32" s="1"/>
  <c r="AJ77" i="53"/>
  <c r="AL4" i="53"/>
  <c r="AK3" i="53"/>
  <c r="AK10" i="53" s="1"/>
  <c r="AK6" i="53"/>
  <c r="AK7" i="53"/>
  <c r="AK5" i="53"/>
  <c r="AK12" i="53" a="1"/>
  <c r="AK12" i="53" s="1"/>
  <c r="AK11" i="53" s="1"/>
  <c r="AK67" i="53"/>
  <c r="AK104" i="53" s="1"/>
  <c r="AK22" i="53"/>
  <c r="AK25" i="53" s="1"/>
  <c r="AI87" i="53"/>
  <c r="AJ87" i="53" s="1"/>
  <c r="AE23" i="35"/>
  <c r="AA8" i="47"/>
  <c r="AE26" i="35"/>
  <c r="AA7" i="47"/>
  <c r="AF25" i="35"/>
  <c r="AB6" i="47"/>
  <c r="AE24" i="35"/>
  <c r="AA9" i="47"/>
  <c r="AE22" i="35"/>
  <c r="AA5" i="47"/>
  <c r="V86" i="47" l="1"/>
  <c r="Z50" i="29"/>
  <c r="V85" i="47"/>
  <c r="Z49" i="29"/>
  <c r="AB22" i="55"/>
  <c r="AB230" i="55" s="1"/>
  <c r="AB19" i="55"/>
  <c r="AB192" i="55" s="1"/>
  <c r="AB12" i="55"/>
  <c r="AB112" i="55" s="1"/>
  <c r="AB10" i="55"/>
  <c r="AB70" i="55" s="1"/>
  <c r="AB13" i="55"/>
  <c r="AB133" i="55" s="1"/>
  <c r="AB11" i="55"/>
  <c r="AB91" i="55" s="1"/>
  <c r="AB20" i="55"/>
  <c r="AB21" i="55"/>
  <c r="AB18" i="55"/>
  <c r="AB16" i="55"/>
  <c r="AB14" i="55"/>
  <c r="AB154" i="55" s="1"/>
  <c r="AB17" i="55"/>
  <c r="AB15" i="55"/>
  <c r="W19" i="55"/>
  <c r="W192" i="55" s="1"/>
  <c r="W22" i="55"/>
  <c r="W230" i="55" s="1"/>
  <c r="W10" i="55"/>
  <c r="W70" i="55" s="1"/>
  <c r="W13" i="55"/>
  <c r="W133" i="55" s="1"/>
  <c r="W21" i="55"/>
  <c r="W11" i="55"/>
  <c r="W91" i="55" s="1"/>
  <c r="W20" i="55"/>
  <c r="W12" i="55"/>
  <c r="W112" i="55" s="1"/>
  <c r="W16" i="55"/>
  <c r="W17" i="55"/>
  <c r="W14" i="55"/>
  <c r="W154" i="55" s="1"/>
  <c r="W18" i="55"/>
  <c r="W15" i="55"/>
  <c r="AH20" i="55"/>
  <c r="AH21" i="55"/>
  <c r="AH15" i="55"/>
  <c r="AH18" i="55"/>
  <c r="AH11" i="55"/>
  <c r="AH91" i="55" s="1"/>
  <c r="AH13" i="55"/>
  <c r="AH133" i="55" s="1"/>
  <c r="AH16" i="55"/>
  <c r="AH19" i="55"/>
  <c r="AH192" i="55" s="1"/>
  <c r="AH22" i="55"/>
  <c r="AH230" i="55" s="1"/>
  <c r="AH12" i="55"/>
  <c r="AH112" i="55" s="1"/>
  <c r="AH10" i="55"/>
  <c r="AH70" i="55" s="1"/>
  <c r="AH17" i="55"/>
  <c r="AH14" i="55"/>
  <c r="AH154" i="55" s="1"/>
  <c r="AM12" i="55"/>
  <c r="AM112" i="55" s="1"/>
  <c r="AM13" i="55"/>
  <c r="AM133" i="55" s="1"/>
  <c r="AM16" i="55"/>
  <c r="AM10" i="55"/>
  <c r="AM70" i="55" s="1"/>
  <c r="AM17" i="55"/>
  <c r="AM11" i="55"/>
  <c r="AM91" i="55" s="1"/>
  <c r="AM14" i="55"/>
  <c r="AM154" i="55" s="1"/>
  <c r="AM20" i="55"/>
  <c r="AM21" i="55"/>
  <c r="AM19" i="55"/>
  <c r="AM192" i="55" s="1"/>
  <c r="AM15" i="55"/>
  <c r="AM22" i="55"/>
  <c r="AM230" i="55" s="1"/>
  <c r="AM18" i="55"/>
  <c r="AE35" i="44"/>
  <c r="AF35" i="44"/>
  <c r="AO45" i="32"/>
  <c r="AP45" i="32" s="1"/>
  <c r="I45" i="32"/>
  <c r="R19" i="55"/>
  <c r="R192" i="55" s="1"/>
  <c r="R10" i="55"/>
  <c r="R70" i="55" s="1"/>
  <c r="R22" i="55"/>
  <c r="R230" i="55" s="1"/>
  <c r="R14" i="55"/>
  <c r="R154" i="55" s="1"/>
  <c r="R13" i="55"/>
  <c r="R133" i="55" s="1"/>
  <c r="R12" i="55"/>
  <c r="R112" i="55" s="1"/>
  <c r="R11" i="55"/>
  <c r="R91" i="55" s="1"/>
  <c r="R20" i="55"/>
  <c r="R21" i="55"/>
  <c r="R18" i="55"/>
  <c r="R15" i="55"/>
  <c r="R17" i="55"/>
  <c r="R16" i="55"/>
  <c r="V19" i="55"/>
  <c r="V192" i="55" s="1"/>
  <c r="V22" i="55"/>
  <c r="V230" i="55" s="1"/>
  <c r="V10" i="55"/>
  <c r="V70" i="55" s="1"/>
  <c r="V11" i="55"/>
  <c r="V91" i="55" s="1"/>
  <c r="V21" i="55"/>
  <c r="V12" i="55"/>
  <c r="V112" i="55" s="1"/>
  <c r="V18" i="55"/>
  <c r="V15" i="55"/>
  <c r="V16" i="55"/>
  <c r="V17" i="55"/>
  <c r="V14" i="55"/>
  <c r="V154" i="55" s="1"/>
  <c r="V13" i="55"/>
  <c r="V133" i="55" s="1"/>
  <c r="V20" i="55"/>
  <c r="V211" i="55" s="1"/>
  <c r="X15" i="55"/>
  <c r="X12" i="55"/>
  <c r="X112" i="55" s="1"/>
  <c r="X13" i="55"/>
  <c r="X133" i="55" s="1"/>
  <c r="X19" i="55"/>
  <c r="X192" i="55" s="1"/>
  <c r="X14" i="55"/>
  <c r="X154" i="55" s="1"/>
  <c r="X21" i="55"/>
  <c r="X22" i="55"/>
  <c r="X230" i="55" s="1"/>
  <c r="X20" i="55"/>
  <c r="X10" i="55"/>
  <c r="X70" i="55" s="1"/>
  <c r="X17" i="55"/>
  <c r="X11" i="55"/>
  <c r="X91" i="55" s="1"/>
  <c r="X18" i="55"/>
  <c r="X16" i="55"/>
  <c r="AD13" i="55"/>
  <c r="AD133" i="55" s="1"/>
  <c r="AD19" i="55"/>
  <c r="AD192" i="55" s="1"/>
  <c r="AD18" i="55"/>
  <c r="AD17" i="55"/>
  <c r="AD15" i="55"/>
  <c r="AD21" i="55"/>
  <c r="AD16" i="55"/>
  <c r="AD20" i="55"/>
  <c r="AD10" i="55"/>
  <c r="AD70" i="55" s="1"/>
  <c r="AD22" i="55"/>
  <c r="AD230" i="55" s="1"/>
  <c r="AD11" i="55"/>
  <c r="AD91" i="55" s="1"/>
  <c r="AD12" i="55"/>
  <c r="AD112" i="55" s="1"/>
  <c r="AD14" i="55"/>
  <c r="AD154" i="55" s="1"/>
  <c r="AF19" i="55"/>
  <c r="AF192" i="55" s="1"/>
  <c r="AF22" i="55"/>
  <c r="AF230" i="55" s="1"/>
  <c r="AF20" i="55"/>
  <c r="AF21" i="55"/>
  <c r="AF14" i="55"/>
  <c r="AF154" i="55" s="1"/>
  <c r="AF18" i="55"/>
  <c r="AF17" i="55"/>
  <c r="AF15" i="55"/>
  <c r="AF13" i="55"/>
  <c r="AF133" i="55" s="1"/>
  <c r="AF10" i="55"/>
  <c r="AF70" i="55" s="1"/>
  <c r="AF16" i="55"/>
  <c r="AF11" i="55"/>
  <c r="AF91" i="55" s="1"/>
  <c r="AF12" i="55"/>
  <c r="AF112" i="55" s="1"/>
  <c r="AK13" i="55"/>
  <c r="AK133" i="55" s="1"/>
  <c r="AK22" i="55"/>
  <c r="AK230" i="55" s="1"/>
  <c r="AK16" i="55"/>
  <c r="AK12" i="55"/>
  <c r="AK112" i="55" s="1"/>
  <c r="AK14" i="55"/>
  <c r="AK154" i="55" s="1"/>
  <c r="AK15" i="55"/>
  <c r="AK18" i="55"/>
  <c r="AK17" i="55"/>
  <c r="AK10" i="55"/>
  <c r="AK70" i="55" s="1"/>
  <c r="AK11" i="55"/>
  <c r="AK91" i="55" s="1"/>
  <c r="AK19" i="55"/>
  <c r="AK192" i="55" s="1"/>
  <c r="AK20" i="55"/>
  <c r="AK211" i="55" s="1"/>
  <c r="AK21" i="55"/>
  <c r="AE25" i="44"/>
  <c r="AE30" i="44"/>
  <c r="AE33" i="44" s="1"/>
  <c r="J15" i="57" s="1"/>
  <c r="AE32" i="44"/>
  <c r="J14" i="57" s="1"/>
  <c r="U19" i="55"/>
  <c r="U192" i="55" s="1"/>
  <c r="U18" i="55"/>
  <c r="U21" i="55"/>
  <c r="U22" i="55"/>
  <c r="U230" i="55" s="1"/>
  <c r="U16" i="55"/>
  <c r="U15" i="55"/>
  <c r="U10" i="55"/>
  <c r="U70" i="55" s="1"/>
  <c r="U12" i="55"/>
  <c r="U112" i="55" s="1"/>
  <c r="U11" i="55"/>
  <c r="U91" i="55" s="1"/>
  <c r="U13" i="55"/>
  <c r="U133" i="55" s="1"/>
  <c r="U14" i="55"/>
  <c r="U154" i="55" s="1"/>
  <c r="U17" i="55"/>
  <c r="U20" i="55"/>
  <c r="H15" i="57"/>
  <c r="H13" i="57"/>
  <c r="H14" i="57"/>
  <c r="AA12" i="55"/>
  <c r="AA112" i="55" s="1"/>
  <c r="AA13" i="55"/>
  <c r="AA133" i="55" s="1"/>
  <c r="AA10" i="55"/>
  <c r="AA70" i="55" s="1"/>
  <c r="AA11" i="55"/>
  <c r="AA91" i="55" s="1"/>
  <c r="AA15" i="55"/>
  <c r="AA22" i="55"/>
  <c r="AA230" i="55" s="1"/>
  <c r="AA14" i="55"/>
  <c r="AA154" i="55" s="1"/>
  <c r="AA17" i="55"/>
  <c r="AA16" i="55"/>
  <c r="AA21" i="55"/>
  <c r="AA19" i="55"/>
  <c r="AA192" i="55" s="1"/>
  <c r="AA18" i="55"/>
  <c r="AA20" i="55"/>
  <c r="AA211" i="55" s="1"/>
  <c r="AO9" i="55"/>
  <c r="AP9" i="55" s="1"/>
  <c r="AN19" i="55"/>
  <c r="AN192" i="55" s="1"/>
  <c r="AN13" i="55"/>
  <c r="AN133" i="55" s="1"/>
  <c r="AN21" i="55"/>
  <c r="AN20" i="55"/>
  <c r="AN22" i="55"/>
  <c r="AN230" i="55" s="1"/>
  <c r="AN10" i="55"/>
  <c r="AN70" i="55" s="1"/>
  <c r="AN11" i="55"/>
  <c r="AN12" i="55"/>
  <c r="AN112" i="55" s="1"/>
  <c r="AN15" i="55"/>
  <c r="AN18" i="55"/>
  <c r="AN16" i="55"/>
  <c r="AN14" i="55"/>
  <c r="AN154" i="55" s="1"/>
  <c r="AN17" i="55"/>
  <c r="AE31" i="44"/>
  <c r="J13" i="57" s="1"/>
  <c r="P5" i="29"/>
  <c r="P28" i="29"/>
  <c r="I14" i="57"/>
  <c r="I15" i="57"/>
  <c r="I13" i="57"/>
  <c r="J7" i="56"/>
  <c r="J8" i="56"/>
  <c r="P8" i="56" s="1"/>
  <c r="V8" i="56" s="1"/>
  <c r="J9" i="56"/>
  <c r="P9" i="56" s="1"/>
  <c r="V9" i="56" s="1"/>
  <c r="K13" i="57"/>
  <c r="K15" i="57"/>
  <c r="K14" i="57"/>
  <c r="AI20" i="55"/>
  <c r="AI12" i="55"/>
  <c r="AI112" i="55" s="1"/>
  <c r="AI14" i="55"/>
  <c r="AI154" i="55" s="1"/>
  <c r="AI22" i="55"/>
  <c r="AI230" i="55" s="1"/>
  <c r="AI13" i="55"/>
  <c r="AI133" i="55" s="1"/>
  <c r="AI19" i="55"/>
  <c r="AI192" i="55" s="1"/>
  <c r="AI10" i="55"/>
  <c r="AI70" i="55" s="1"/>
  <c r="AI11" i="55"/>
  <c r="AI91" i="55" s="1"/>
  <c r="AI15" i="55"/>
  <c r="AI16" i="55"/>
  <c r="AI18" i="55"/>
  <c r="AI21" i="55"/>
  <c r="AI17" i="55"/>
  <c r="Q22" i="55"/>
  <c r="Q10" i="55"/>
  <c r="Q18" i="55"/>
  <c r="Q34" i="55" s="1"/>
  <c r="Q13" i="55"/>
  <c r="Q17" i="55"/>
  <c r="Q33" i="55" s="1"/>
  <c r="Q14" i="55"/>
  <c r="Q15" i="55"/>
  <c r="Q16" i="55"/>
  <c r="Q32" i="55" s="1"/>
  <c r="Q11" i="55"/>
  <c r="Q21" i="55"/>
  <c r="Q37" i="55" s="1"/>
  <c r="Q20" i="55"/>
  <c r="Q12" i="55"/>
  <c r="Q112" i="55" s="1"/>
  <c r="Q19" i="55"/>
  <c r="AK36" i="32"/>
  <c r="AJ19" i="55"/>
  <c r="AJ192" i="55" s="1"/>
  <c r="AJ11" i="55"/>
  <c r="AJ91" i="55" s="1"/>
  <c r="AJ12" i="55"/>
  <c r="AJ112" i="55" s="1"/>
  <c r="AJ13" i="55"/>
  <c r="AJ133" i="55" s="1"/>
  <c r="AJ22" i="55"/>
  <c r="AJ230" i="55" s="1"/>
  <c r="AJ14" i="55"/>
  <c r="AJ154" i="55" s="1"/>
  <c r="AJ17" i="55"/>
  <c r="AJ21" i="55"/>
  <c r="AJ20" i="55"/>
  <c r="AJ16" i="55"/>
  <c r="AJ10" i="55"/>
  <c r="AJ70" i="55" s="1"/>
  <c r="AJ18" i="55"/>
  <c r="AJ15" i="55"/>
  <c r="AL45" i="32"/>
  <c r="H45" i="32" s="1"/>
  <c r="AL24" i="32"/>
  <c r="T13" i="55"/>
  <c r="T133" i="55" s="1"/>
  <c r="T12" i="55"/>
  <c r="T112" i="55" s="1"/>
  <c r="T19" i="55"/>
  <c r="T192" i="55" s="1"/>
  <c r="T21" i="55"/>
  <c r="T14" i="55"/>
  <c r="T154" i="55" s="1"/>
  <c r="T20" i="55"/>
  <c r="T18" i="55"/>
  <c r="T17" i="55"/>
  <c r="T16" i="55"/>
  <c r="T22" i="55"/>
  <c r="T230" i="55" s="1"/>
  <c r="T15" i="55"/>
  <c r="T10" i="55"/>
  <c r="T70" i="55" s="1"/>
  <c r="T11" i="55"/>
  <c r="T91" i="55" s="1"/>
  <c r="Z13" i="55"/>
  <c r="Z133" i="55" s="1"/>
  <c r="Z14" i="55"/>
  <c r="Z154" i="55" s="1"/>
  <c r="Z12" i="55"/>
  <c r="Z112" i="55" s="1"/>
  <c r="Z20" i="55"/>
  <c r="Z22" i="55"/>
  <c r="Z230" i="55" s="1"/>
  <c r="Z16" i="55"/>
  <c r="Z10" i="55"/>
  <c r="Z70" i="55" s="1"/>
  <c r="Z17" i="55"/>
  <c r="Z11" i="55"/>
  <c r="Z91" i="55" s="1"/>
  <c r="Z15" i="55"/>
  <c r="Z18" i="55"/>
  <c r="Z19" i="55"/>
  <c r="Z192" i="55" s="1"/>
  <c r="Z21" i="55"/>
  <c r="AK25" i="32"/>
  <c r="AK18" i="32" s="1"/>
  <c r="AK34" i="32"/>
  <c r="AK37" i="32" s="1"/>
  <c r="AM45" i="32"/>
  <c r="AM23" i="32"/>
  <c r="AM35" i="32" s="1"/>
  <c r="AM38" i="32" s="1"/>
  <c r="AM22" i="32"/>
  <c r="AM24" i="32"/>
  <c r="K7" i="56"/>
  <c r="K8" i="56"/>
  <c r="Q8" i="56" s="1"/>
  <c r="W8" i="56" s="1"/>
  <c r="K9" i="56"/>
  <c r="Q9" i="56" s="1"/>
  <c r="W9" i="56" s="1"/>
  <c r="I7" i="56"/>
  <c r="I8" i="56"/>
  <c r="I9" i="56"/>
  <c r="O9" i="56" s="1"/>
  <c r="U9" i="56" s="1"/>
  <c r="AN36" i="32"/>
  <c r="I24" i="32"/>
  <c r="I36" i="32" s="1"/>
  <c r="AO24" i="32"/>
  <c r="O5" i="29"/>
  <c r="O28" i="29"/>
  <c r="O36" i="29" s="1"/>
  <c r="AG19" i="55"/>
  <c r="AG192" i="55" s="1"/>
  <c r="AG14" i="55"/>
  <c r="AG154" i="55" s="1"/>
  <c r="AG22" i="55"/>
  <c r="AG230" i="55" s="1"/>
  <c r="AG20" i="55"/>
  <c r="AG21" i="55"/>
  <c r="AG12" i="55"/>
  <c r="AG112" i="55" s="1"/>
  <c r="AG16" i="55"/>
  <c r="AG17" i="55"/>
  <c r="AG10" i="55"/>
  <c r="AG70" i="55" s="1"/>
  <c r="AG18" i="55"/>
  <c r="AG13" i="55"/>
  <c r="AG133" i="55" s="1"/>
  <c r="AG11" i="55"/>
  <c r="AG91" i="55" s="1"/>
  <c r="AG15" i="55"/>
  <c r="S19" i="55"/>
  <c r="S192" i="55" s="1"/>
  <c r="S12" i="55"/>
  <c r="S22" i="55"/>
  <c r="S230" i="55" s="1"/>
  <c r="S10" i="55"/>
  <c r="S70" i="55" s="1"/>
  <c r="S13" i="55"/>
  <c r="S133" i="55" s="1"/>
  <c r="S11" i="55"/>
  <c r="S91" i="55" s="1"/>
  <c r="S20" i="55"/>
  <c r="S21" i="55"/>
  <c r="S16" i="55"/>
  <c r="S18" i="55"/>
  <c r="S17" i="55"/>
  <c r="S14" i="55"/>
  <c r="S154" i="55" s="1"/>
  <c r="S15" i="55"/>
  <c r="AO23" i="32"/>
  <c r="I23" i="32"/>
  <c r="I35" i="32" s="1"/>
  <c r="I38" i="32" s="1"/>
  <c r="AN35" i="32"/>
  <c r="AN38" i="32" s="1"/>
  <c r="AN18" i="32"/>
  <c r="AL14" i="55"/>
  <c r="AL10" i="55"/>
  <c r="AL22" i="55"/>
  <c r="AL19" i="55"/>
  <c r="AL11" i="55"/>
  <c r="AL13" i="55"/>
  <c r="AL12" i="55"/>
  <c r="AL17" i="55"/>
  <c r="AL16" i="55"/>
  <c r="AL18" i="55"/>
  <c r="AL21" i="55"/>
  <c r="AL15" i="55"/>
  <c r="AL20" i="55"/>
  <c r="AE14" i="55"/>
  <c r="AE154" i="55" s="1"/>
  <c r="AE19" i="55"/>
  <c r="AE192" i="55" s="1"/>
  <c r="AE21" i="55"/>
  <c r="AE20" i="55"/>
  <c r="AE13" i="55"/>
  <c r="AE133" i="55" s="1"/>
  <c r="AE16" i="55"/>
  <c r="AE17" i="55"/>
  <c r="AE10" i="55"/>
  <c r="AE70" i="55" s="1"/>
  <c r="AE15" i="55"/>
  <c r="AE11" i="55"/>
  <c r="AE91" i="55" s="1"/>
  <c r="AE18" i="55"/>
  <c r="AE22" i="55"/>
  <c r="AE230" i="55" s="1"/>
  <c r="AE12" i="55"/>
  <c r="AE112" i="55" s="1"/>
  <c r="AN25" i="32"/>
  <c r="AN19" i="32" s="1"/>
  <c r="I22" i="32"/>
  <c r="AO22" i="32"/>
  <c r="AN34" i="32"/>
  <c r="AN37" i="32" s="1"/>
  <c r="L8" i="56"/>
  <c r="R8" i="56" s="1"/>
  <c r="X8" i="56" s="1"/>
  <c r="L7" i="56"/>
  <c r="L9" i="56"/>
  <c r="R9" i="56" s="1"/>
  <c r="X9" i="56" s="1"/>
  <c r="AC19" i="55"/>
  <c r="AC192" i="55" s="1"/>
  <c r="AC15" i="55"/>
  <c r="AC18" i="55"/>
  <c r="AC13" i="55"/>
  <c r="AC133" i="55" s="1"/>
  <c r="AC21" i="55"/>
  <c r="AC20" i="55"/>
  <c r="AC22" i="55"/>
  <c r="AC230" i="55" s="1"/>
  <c r="AC12" i="55"/>
  <c r="AC112" i="55" s="1"/>
  <c r="AC10" i="55"/>
  <c r="AC70" i="55" s="1"/>
  <c r="AC14" i="55"/>
  <c r="AC154" i="55" s="1"/>
  <c r="AC16" i="55"/>
  <c r="AC11" i="55"/>
  <c r="AC91" i="55" s="1"/>
  <c r="AC17" i="55"/>
  <c r="Y10" i="55"/>
  <c r="Y70" i="55" s="1"/>
  <c r="Y11" i="55"/>
  <c r="Y91" i="55" s="1"/>
  <c r="Y14" i="55"/>
  <c r="Y154" i="55" s="1"/>
  <c r="Y15" i="55"/>
  <c r="Y12" i="55"/>
  <c r="Y112" i="55" s="1"/>
  <c r="Y16" i="55"/>
  <c r="Y22" i="55"/>
  <c r="Y230" i="55" s="1"/>
  <c r="Y17" i="55"/>
  <c r="Y18" i="55"/>
  <c r="Y19" i="55"/>
  <c r="Y192" i="55" s="1"/>
  <c r="Y13" i="55"/>
  <c r="Y133" i="55" s="1"/>
  <c r="Y20" i="55"/>
  <c r="Y21" i="55"/>
  <c r="W108" i="47"/>
  <c r="AA51" i="29"/>
  <c r="AK8" i="53"/>
  <c r="AK76" i="53" s="1"/>
  <c r="AP94" i="32"/>
  <c r="AP73" i="32" s="1"/>
  <c r="AP80" i="32" s="1"/>
  <c r="AO73" i="32"/>
  <c r="AO80" i="32" s="1"/>
  <c r="U84" i="47"/>
  <c r="Y48" i="29"/>
  <c r="AM4" i="53"/>
  <c r="AL3" i="53"/>
  <c r="AL10" i="53" s="1"/>
  <c r="AL7" i="53"/>
  <c r="AL6" i="53"/>
  <c r="AL12" i="53" a="1"/>
  <c r="AL12" i="53" s="1"/>
  <c r="AL11" i="53" s="1"/>
  <c r="AL5" i="53"/>
  <c r="AL22" i="53"/>
  <c r="AL25" i="53" s="1"/>
  <c r="AL67" i="53"/>
  <c r="AL104" i="53" s="1"/>
  <c r="AB5" i="47"/>
  <c r="AF22" i="35"/>
  <c r="AG25" i="35"/>
  <c r="AC6" i="47"/>
  <c r="AB8" i="47"/>
  <c r="AF23" i="35"/>
  <c r="AB7" i="47"/>
  <c r="AF26" i="35"/>
  <c r="AF24" i="35"/>
  <c r="AB9" i="47"/>
  <c r="AC211" i="55" l="1"/>
  <c r="W86" i="47"/>
  <c r="AA50" i="29"/>
  <c r="X86" i="47" s="1"/>
  <c r="R173" i="55"/>
  <c r="AB211" i="55"/>
  <c r="AH173" i="55"/>
  <c r="AF211" i="55"/>
  <c r="AO17" i="55"/>
  <c r="T211" i="55"/>
  <c r="AL51" i="29"/>
  <c r="AC51" i="29"/>
  <c r="Z108" i="47" s="1"/>
  <c r="W85" i="47"/>
  <c r="AA49" i="29"/>
  <c r="X85" i="47" s="1"/>
  <c r="X108" i="47"/>
  <c r="Y108" i="47"/>
  <c r="AI211" i="55"/>
  <c r="V173" i="55"/>
  <c r="S211" i="55"/>
  <c r="AK173" i="55"/>
  <c r="AP21" i="55"/>
  <c r="AJ173" i="55"/>
  <c r="AL173" i="55"/>
  <c r="AP15" i="55"/>
  <c r="AO15" i="55"/>
  <c r="O8" i="56"/>
  <c r="U8" i="56" s="1"/>
  <c r="I104" i="56"/>
  <c r="R37" i="55"/>
  <c r="N134" i="47"/>
  <c r="Q15" i="57"/>
  <c r="W15" i="57"/>
  <c r="K101" i="57"/>
  <c r="K86" i="57"/>
  <c r="U173" i="55"/>
  <c r="X173" i="55"/>
  <c r="AM211" i="55"/>
  <c r="Q14" i="57"/>
  <c r="W14" i="57"/>
  <c r="K97" i="57"/>
  <c r="K108" i="57"/>
  <c r="K81" i="57"/>
  <c r="AC173" i="55"/>
  <c r="Y211" i="55"/>
  <c r="H47" i="57"/>
  <c r="H49" i="57" s="1"/>
  <c r="H50" i="57" s="1"/>
  <c r="G47" i="57"/>
  <c r="G49" i="57" s="1"/>
  <c r="G50" i="57" s="1"/>
  <c r="O7" i="56"/>
  <c r="I60" i="56"/>
  <c r="J60" i="56" s="1"/>
  <c r="I43" i="56"/>
  <c r="I48" i="56"/>
  <c r="Q91" i="55"/>
  <c r="Q27" i="55"/>
  <c r="K16" i="57"/>
  <c r="W13" i="57"/>
  <c r="Q13" i="57"/>
  <c r="K75" i="57"/>
  <c r="K107" i="57"/>
  <c r="K93" i="57"/>
  <c r="AL211" i="55"/>
  <c r="AP20" i="55"/>
  <c r="AP211" i="55" s="1"/>
  <c r="Q36" i="55"/>
  <c r="Q211" i="55"/>
  <c r="AE173" i="55"/>
  <c r="AP18" i="55"/>
  <c r="AO18" i="55"/>
  <c r="AG211" i="55"/>
  <c r="AL23" i="32"/>
  <c r="R32" i="55"/>
  <c r="N131" i="47"/>
  <c r="AI173" i="55"/>
  <c r="T14" i="57"/>
  <c r="N14" i="57"/>
  <c r="H108" i="57"/>
  <c r="H81" i="57"/>
  <c r="H97" i="57"/>
  <c r="R7" i="56"/>
  <c r="K47" i="57"/>
  <c r="AO16" i="55"/>
  <c r="AP16" i="55"/>
  <c r="AO35" i="32"/>
  <c r="AO38" i="32" s="1"/>
  <c r="AP23" i="32"/>
  <c r="S112" i="55"/>
  <c r="S28" i="55"/>
  <c r="Z173" i="55"/>
  <c r="T173" i="55"/>
  <c r="H24" i="32"/>
  <c r="H36" i="32" s="1"/>
  <c r="AL36" i="32"/>
  <c r="Q173" i="55"/>
  <c r="Q31" i="55"/>
  <c r="AN173" i="55"/>
  <c r="N13" i="57"/>
  <c r="H16" i="57"/>
  <c r="T13" i="57"/>
  <c r="H107" i="57"/>
  <c r="H93" i="57"/>
  <c r="H75" i="57"/>
  <c r="AF173" i="55"/>
  <c r="K21" i="57"/>
  <c r="I46" i="32"/>
  <c r="H46" i="32" s="1"/>
  <c r="I66" i="32"/>
  <c r="I68" i="32"/>
  <c r="I69" i="32"/>
  <c r="I67" i="32"/>
  <c r="I64" i="32"/>
  <c r="I65" i="32"/>
  <c r="I50" i="32"/>
  <c r="I63" i="32"/>
  <c r="W211" i="55"/>
  <c r="S173" i="55"/>
  <c r="J47" i="57"/>
  <c r="Q7" i="56"/>
  <c r="AL22" i="32"/>
  <c r="Q154" i="55"/>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D211" i="55"/>
  <c r="AP17" i="55"/>
  <c r="AN17" i="32"/>
  <c r="AL112" i="55"/>
  <c r="AO12" i="55"/>
  <c r="AO112" i="55" s="1"/>
  <c r="AP12" i="55"/>
  <c r="AP112" i="55" s="1"/>
  <c r="AG173" i="55"/>
  <c r="AM36" i="32"/>
  <c r="J21" i="57"/>
  <c r="P32" i="57" s="1"/>
  <c r="H63" i="32"/>
  <c r="H64" i="32"/>
  <c r="H68" i="32"/>
  <c r="H69" i="32"/>
  <c r="H65" i="32"/>
  <c r="H66" i="32"/>
  <c r="H67" i="32"/>
  <c r="H50" i="32"/>
  <c r="R33" i="55"/>
  <c r="N130" i="47"/>
  <c r="I75" i="57"/>
  <c r="I107" i="57"/>
  <c r="O13" i="57"/>
  <c r="I16" i="57"/>
  <c r="U13" i="57"/>
  <c r="I93" i="57"/>
  <c r="AO11" i="55"/>
  <c r="AO91" i="55" s="1"/>
  <c r="AN91" i="55"/>
  <c r="U211" i="55"/>
  <c r="X211" i="55"/>
  <c r="AL133" i="55"/>
  <c r="AP13" i="55"/>
  <c r="AP133" i="55" s="1"/>
  <c r="AO13" i="55"/>
  <c r="AO133" i="55" s="1"/>
  <c r="AM34" i="32"/>
  <c r="AM37" i="32" s="1"/>
  <c r="AM25" i="32"/>
  <c r="AM18" i="32" s="1"/>
  <c r="Q13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L154" i="55"/>
  <c r="AO14" i="55"/>
  <c r="AO154" i="55" s="1"/>
  <c r="AP14" i="55"/>
  <c r="AP154" i="55" s="1"/>
  <c r="AO34" i="32"/>
  <c r="AO37" i="32" s="1"/>
  <c r="AO25" i="32"/>
  <c r="AO17" i="32" s="1"/>
  <c r="AP22" i="32"/>
  <c r="AE211" i="55"/>
  <c r="AL91" i="55"/>
  <c r="AP11" i="55"/>
  <c r="AP91" i="55" s="1"/>
  <c r="O18" i="29"/>
  <c r="O17" i="29"/>
  <c r="O16" i="29"/>
  <c r="AK19" i="32"/>
  <c r="R34" i="55"/>
  <c r="N128" i="47"/>
  <c r="U14" i="57"/>
  <c r="O14" i="57"/>
  <c r="I81" i="57"/>
  <c r="I108" i="57"/>
  <c r="I97" i="57"/>
  <c r="V15" i="57"/>
  <c r="P15" i="57"/>
  <c r="J101" i="57"/>
  <c r="J86" i="57"/>
  <c r="AD173" i="55"/>
  <c r="R211" i="55"/>
  <c r="I34" i="32"/>
  <c r="I37" i="32" s="1"/>
  <c r="I25" i="32"/>
  <c r="I31" i="32" s="1"/>
  <c r="AL192" i="55"/>
  <c r="AO19" i="55"/>
  <c r="AO192" i="55" s="1"/>
  <c r="AP19" i="55"/>
  <c r="AP192" i="55" s="1"/>
  <c r="AP24" i="32"/>
  <c r="AP36" i="32" s="1"/>
  <c r="AO36" i="32"/>
  <c r="Q70"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N211" i="55"/>
  <c r="AE26" i="44"/>
  <c r="AF26" i="44"/>
  <c r="AH211" i="55"/>
  <c r="Y173" i="55"/>
  <c r="AL230" i="55"/>
  <c r="AP22" i="55"/>
  <c r="AP230" i="55" s="1"/>
  <c r="AO22" i="55"/>
  <c r="AO230" i="55" s="1"/>
  <c r="AK17" i="32"/>
  <c r="Z211" i="55"/>
  <c r="Q19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230" i="55"/>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A173" i="55"/>
  <c r="AM173" i="55"/>
  <c r="W173" i="55"/>
  <c r="AL70" i="55"/>
  <c r="AP10" i="55"/>
  <c r="AP70" i="55" s="1"/>
  <c r="AO10" i="55"/>
  <c r="AO70" i="55" s="1"/>
  <c r="AJ211" i="55"/>
  <c r="Q125" i="55"/>
  <c r="R125" i="55" s="1"/>
  <c r="Q131" i="55"/>
  <c r="R131" i="55" s="1"/>
  <c r="Q132" i="55"/>
  <c r="R132" i="55" s="1"/>
  <c r="Q114" i="55"/>
  <c r="R114" i="55" s="1"/>
  <c r="Q117" i="55"/>
  <c r="R117" i="55" s="1"/>
  <c r="Q120" i="55"/>
  <c r="R120" i="55" s="1"/>
  <c r="Q121" i="55"/>
  <c r="R121" i="55" s="1"/>
  <c r="Q128" i="55"/>
  <c r="R128" i="55" s="1"/>
  <c r="Q115" i="55"/>
  <c r="R115" i="55" s="1"/>
  <c r="Q126" i="55"/>
  <c r="R126" i="55" s="1"/>
  <c r="Q129" i="55"/>
  <c r="R129" i="55" s="1"/>
  <c r="Q123" i="55"/>
  <c r="R123" i="55" s="1"/>
  <c r="Q116" i="55"/>
  <c r="R116" i="55" s="1"/>
  <c r="Q127" i="55"/>
  <c r="R127" i="55" s="1"/>
  <c r="Q122" i="55"/>
  <c r="R122" i="55" s="1"/>
  <c r="Q119" i="55"/>
  <c r="R119" i="55" s="1"/>
  <c r="Q130" i="55"/>
  <c r="R130" i="55" s="1"/>
  <c r="Q118" i="55"/>
  <c r="R118" i="55" s="1"/>
  <c r="Q124" i="55"/>
  <c r="R124" i="55" s="1"/>
  <c r="Q113" i="55"/>
  <c r="R113" i="55" s="1"/>
  <c r="J93" i="57"/>
  <c r="J75" i="57"/>
  <c r="J107" i="57"/>
  <c r="P13" i="57"/>
  <c r="J16" i="57"/>
  <c r="V13" i="57"/>
  <c r="AB173" i="55"/>
  <c r="AL8" i="53"/>
  <c r="AL76" i="53" s="1"/>
  <c r="AK77" i="53"/>
  <c r="AK87" i="53"/>
  <c r="AM7" i="53"/>
  <c r="AM22" i="53"/>
  <c r="AM25" i="53" s="1"/>
  <c r="AN4" i="53"/>
  <c r="AM67" i="53"/>
  <c r="AM104" i="53" s="1"/>
  <c r="AM5" i="53"/>
  <c r="AM3" i="53"/>
  <c r="AM6" i="53"/>
  <c r="AM12" i="53" a="1"/>
  <c r="AM12" i="53" s="1"/>
  <c r="AM11" i="53" s="1"/>
  <c r="AK88" i="53"/>
  <c r="V84" i="47"/>
  <c r="Z48" i="29"/>
  <c r="AC8" i="47"/>
  <c r="AG23" i="35"/>
  <c r="AC9" i="47"/>
  <c r="AG24" i="35"/>
  <c r="AH25" i="35"/>
  <c r="AD6" i="47"/>
  <c r="AG26" i="35"/>
  <c r="AC7" i="47"/>
  <c r="AG22" i="35"/>
  <c r="AC5" i="47"/>
  <c r="S171" i="56" l="1"/>
  <c r="Q171" i="56"/>
  <c r="R171" i="56" s="1"/>
  <c r="AO35" i="55"/>
  <c r="AP35" i="55" s="1"/>
  <c r="AD51" i="29"/>
  <c r="Q123" i="56"/>
  <c r="P144" i="56" s="1"/>
  <c r="L99" i="47" s="1"/>
  <c r="S123" i="56"/>
  <c r="R144" i="56" s="1"/>
  <c r="S183" i="56" s="1"/>
  <c r="AO29" i="55"/>
  <c r="AP29" i="55" s="1"/>
  <c r="I49" i="57"/>
  <c r="I50" i="57" s="1"/>
  <c r="I51" i="57" s="1"/>
  <c r="S126" i="55"/>
  <c r="T126" i="55" s="1"/>
  <c r="U126" i="55" s="1"/>
  <c r="V126" i="55" s="1"/>
  <c r="W126" i="55" s="1"/>
  <c r="X126" i="55" s="1"/>
  <c r="Y126" i="55" s="1"/>
  <c r="Z126" i="55" s="1"/>
  <c r="AA126" i="55" s="1"/>
  <c r="AB126" i="55" s="1"/>
  <c r="AC126" i="55" s="1"/>
  <c r="AD126" i="55" s="1"/>
  <c r="AE126" i="55" s="1"/>
  <c r="AF126" i="55" s="1"/>
  <c r="AG126" i="55" s="1"/>
  <c r="AH126" i="55" s="1"/>
  <c r="AI126" i="55" s="1"/>
  <c r="AJ126" i="55" s="1"/>
  <c r="AK126" i="55" s="1"/>
  <c r="AL126" i="55" s="1"/>
  <c r="AM126" i="55" s="1"/>
  <c r="AN126" i="55" s="1"/>
  <c r="AO126" i="55" s="1"/>
  <c r="AP126" i="55" s="1"/>
  <c r="S124" i="55"/>
  <c r="T124" i="55" s="1"/>
  <c r="U124" i="55" s="1"/>
  <c r="V124" i="55" s="1"/>
  <c r="W124" i="55" s="1"/>
  <c r="X124" i="55" s="1"/>
  <c r="Y124" i="55" s="1"/>
  <c r="Z124" i="55" s="1"/>
  <c r="AA124" i="55" s="1"/>
  <c r="AB124" i="55" s="1"/>
  <c r="AC124" i="55" s="1"/>
  <c r="AD124" i="55" s="1"/>
  <c r="AE124" i="55" s="1"/>
  <c r="AF124" i="55" s="1"/>
  <c r="AG124" i="55" s="1"/>
  <c r="AH124" i="55" s="1"/>
  <c r="AI124" i="55" s="1"/>
  <c r="AJ124" i="55" s="1"/>
  <c r="AK124" i="55" s="1"/>
  <c r="AL124" i="55" s="1"/>
  <c r="AM124" i="55" s="1"/>
  <c r="AN124" i="55" s="1"/>
  <c r="AO124" i="55" s="1"/>
  <c r="AP124" i="55" s="1"/>
  <c r="S121" i="55"/>
  <c r="T121" i="55" s="1"/>
  <c r="U121" i="55" s="1"/>
  <c r="V121" i="55" s="1"/>
  <c r="W121" i="55" s="1"/>
  <c r="X121" i="55" s="1"/>
  <c r="Y121" i="55" s="1"/>
  <c r="Z121" i="55" s="1"/>
  <c r="AA121" i="55" s="1"/>
  <c r="AB121" i="55" s="1"/>
  <c r="AC121" i="55" s="1"/>
  <c r="AD121" i="55" s="1"/>
  <c r="AE121" i="55" s="1"/>
  <c r="AF121" i="55" s="1"/>
  <c r="AG121" i="55" s="1"/>
  <c r="AH121" i="55" s="1"/>
  <c r="AI121" i="55" s="1"/>
  <c r="AJ121" i="55" s="1"/>
  <c r="AK121" i="55" s="1"/>
  <c r="AL121" i="55" s="1"/>
  <c r="AM121" i="55" s="1"/>
  <c r="AN121" i="55" s="1"/>
  <c r="AO121" i="55" s="1"/>
  <c r="AP121" i="55" s="1"/>
  <c r="S123" i="55"/>
  <c r="T123" i="55" s="1"/>
  <c r="U123" i="55" s="1"/>
  <c r="V123" i="55" s="1"/>
  <c r="W123" i="55" s="1"/>
  <c r="X123" i="55" s="1"/>
  <c r="Y123" i="55" s="1"/>
  <c r="Z123" i="55" s="1"/>
  <c r="AA123" i="55" s="1"/>
  <c r="AB123" i="55" s="1"/>
  <c r="AC123" i="55" s="1"/>
  <c r="AD123" i="55" s="1"/>
  <c r="AE123" i="55" s="1"/>
  <c r="AF123" i="55" s="1"/>
  <c r="AG123" i="55" s="1"/>
  <c r="AH123" i="55" s="1"/>
  <c r="AI123" i="55" s="1"/>
  <c r="AJ123" i="55" s="1"/>
  <c r="AK123" i="55" s="1"/>
  <c r="AL123" i="55" s="1"/>
  <c r="AM123" i="55" s="1"/>
  <c r="AN123" i="55" s="1"/>
  <c r="AO123" i="55" s="1"/>
  <c r="AP123" i="55" s="1"/>
  <c r="S129" i="55"/>
  <c r="T129" i="55" s="1"/>
  <c r="U129" i="55" s="1"/>
  <c r="V129" i="55" s="1"/>
  <c r="W129" i="55" s="1"/>
  <c r="X129" i="55" s="1"/>
  <c r="Y129" i="55" s="1"/>
  <c r="Z129" i="55" s="1"/>
  <c r="AA129" i="55" s="1"/>
  <c r="AB129" i="55" s="1"/>
  <c r="AC129" i="55" s="1"/>
  <c r="AD129" i="55" s="1"/>
  <c r="AE129" i="55" s="1"/>
  <c r="AF129" i="55" s="1"/>
  <c r="AG129" i="55" s="1"/>
  <c r="AH129" i="55" s="1"/>
  <c r="AI129" i="55" s="1"/>
  <c r="AJ129" i="55" s="1"/>
  <c r="AK129" i="55" s="1"/>
  <c r="AL129" i="55" s="1"/>
  <c r="AM129" i="55" s="1"/>
  <c r="AN129" i="55" s="1"/>
  <c r="AO129" i="55" s="1"/>
  <c r="AP129" i="55" s="1"/>
  <c r="S130" i="55"/>
  <c r="T130" i="55" s="1"/>
  <c r="U130" i="55" s="1"/>
  <c r="V130" i="55" s="1"/>
  <c r="W130" i="55" s="1"/>
  <c r="X130" i="55" s="1"/>
  <c r="Y130" i="55" s="1"/>
  <c r="Z130" i="55" s="1"/>
  <c r="AA130" i="55" s="1"/>
  <c r="AB130" i="55" s="1"/>
  <c r="AC130" i="55" s="1"/>
  <c r="AD130" i="55" s="1"/>
  <c r="AE130" i="55" s="1"/>
  <c r="AF130" i="55" s="1"/>
  <c r="AG130" i="55" s="1"/>
  <c r="AH130" i="55" s="1"/>
  <c r="AI130" i="55" s="1"/>
  <c r="AJ130" i="55" s="1"/>
  <c r="AK130" i="55" s="1"/>
  <c r="AL130" i="55" s="1"/>
  <c r="AM130" i="55" s="1"/>
  <c r="AN130" i="55" s="1"/>
  <c r="AO130" i="55" s="1"/>
  <c r="AP130" i="55" s="1"/>
  <c r="S117" i="55"/>
  <c r="T117" i="55" s="1"/>
  <c r="U117" i="55" s="1"/>
  <c r="V117" i="55" s="1"/>
  <c r="W117" i="55" s="1"/>
  <c r="X117" i="55" s="1"/>
  <c r="Y117" i="55" s="1"/>
  <c r="Z117" i="55" s="1"/>
  <c r="AA117" i="55" s="1"/>
  <c r="AB117" i="55" s="1"/>
  <c r="AC117" i="55" s="1"/>
  <c r="AD117" i="55" s="1"/>
  <c r="AE117" i="55" s="1"/>
  <c r="AF117" i="55" s="1"/>
  <c r="AG117" i="55" s="1"/>
  <c r="AH117" i="55" s="1"/>
  <c r="AI117" i="55" s="1"/>
  <c r="AJ117" i="55" s="1"/>
  <c r="AK117" i="55" s="1"/>
  <c r="AL117" i="55" s="1"/>
  <c r="AM117" i="55" s="1"/>
  <c r="AN117" i="55" s="1"/>
  <c r="AO117" i="55" s="1"/>
  <c r="AP117" i="55" s="1"/>
  <c r="S119" i="55"/>
  <c r="T119" i="55" s="1"/>
  <c r="U119" i="55" s="1"/>
  <c r="V119" i="55" s="1"/>
  <c r="W119" i="55" s="1"/>
  <c r="X119" i="55" s="1"/>
  <c r="Y119" i="55" s="1"/>
  <c r="Z119" i="55" s="1"/>
  <c r="AA119" i="55" s="1"/>
  <c r="AB119" i="55" s="1"/>
  <c r="AC119" i="55" s="1"/>
  <c r="AD119" i="55" s="1"/>
  <c r="AE119" i="55" s="1"/>
  <c r="AF119" i="55" s="1"/>
  <c r="AG119" i="55" s="1"/>
  <c r="AH119" i="55" s="1"/>
  <c r="AI119" i="55" s="1"/>
  <c r="AJ119" i="55" s="1"/>
  <c r="AK119" i="55" s="1"/>
  <c r="AL119" i="55" s="1"/>
  <c r="AM119" i="55" s="1"/>
  <c r="AN119" i="55" s="1"/>
  <c r="AO119" i="55" s="1"/>
  <c r="AP119" i="55" s="1"/>
  <c r="S114" i="55"/>
  <c r="T114" i="55" s="1"/>
  <c r="U114" i="55" s="1"/>
  <c r="V114" i="55" s="1"/>
  <c r="W114" i="55" s="1"/>
  <c r="X114" i="55" s="1"/>
  <c r="Y114" i="55" s="1"/>
  <c r="Z114" i="55" s="1"/>
  <c r="AA114" i="55" s="1"/>
  <c r="AB114" i="55" s="1"/>
  <c r="AC114" i="55" s="1"/>
  <c r="AD114" i="55" s="1"/>
  <c r="AE114" i="55" s="1"/>
  <c r="AF114" i="55" s="1"/>
  <c r="AG114" i="55" s="1"/>
  <c r="AH114" i="55" s="1"/>
  <c r="AI114" i="55" s="1"/>
  <c r="AJ114" i="55" s="1"/>
  <c r="AK114" i="55" s="1"/>
  <c r="AL114" i="55" s="1"/>
  <c r="AM114" i="55" s="1"/>
  <c r="AN114" i="55" s="1"/>
  <c r="AO114" i="55" s="1"/>
  <c r="AP114" i="55" s="1"/>
  <c r="S120" i="55"/>
  <c r="T120" i="55" s="1"/>
  <c r="U120" i="55" s="1"/>
  <c r="V120" i="55" s="1"/>
  <c r="W120" i="55" s="1"/>
  <c r="X120" i="55" s="1"/>
  <c r="Y120" i="55" s="1"/>
  <c r="Z120" i="55" s="1"/>
  <c r="AA120" i="55" s="1"/>
  <c r="AB120" i="55" s="1"/>
  <c r="AC120" i="55" s="1"/>
  <c r="AD120" i="55" s="1"/>
  <c r="AE120" i="55" s="1"/>
  <c r="AF120" i="55" s="1"/>
  <c r="AG120" i="55" s="1"/>
  <c r="AH120" i="55" s="1"/>
  <c r="AI120" i="55" s="1"/>
  <c r="AJ120" i="55" s="1"/>
  <c r="AK120" i="55" s="1"/>
  <c r="AL120" i="55" s="1"/>
  <c r="AM120" i="55" s="1"/>
  <c r="AN120" i="55" s="1"/>
  <c r="AO120" i="55" s="1"/>
  <c r="AP120" i="55" s="1"/>
  <c r="S122" i="55"/>
  <c r="T122" i="55" s="1"/>
  <c r="U122" i="55" s="1"/>
  <c r="V122" i="55" s="1"/>
  <c r="W122" i="55" s="1"/>
  <c r="X122" i="55" s="1"/>
  <c r="Y122" i="55" s="1"/>
  <c r="Z122" i="55" s="1"/>
  <c r="AA122" i="55" s="1"/>
  <c r="AB122" i="55" s="1"/>
  <c r="AC122" i="55" s="1"/>
  <c r="AD122" i="55" s="1"/>
  <c r="AE122" i="55" s="1"/>
  <c r="AF122" i="55" s="1"/>
  <c r="AG122" i="55" s="1"/>
  <c r="AH122" i="55" s="1"/>
  <c r="AI122" i="55" s="1"/>
  <c r="AJ122" i="55" s="1"/>
  <c r="AK122" i="55" s="1"/>
  <c r="AL122" i="55" s="1"/>
  <c r="AM122" i="55" s="1"/>
  <c r="AN122" i="55" s="1"/>
  <c r="AO122" i="55" s="1"/>
  <c r="AP122" i="55" s="1"/>
  <c r="S132" i="55"/>
  <c r="T132" i="55" s="1"/>
  <c r="U132" i="55" s="1"/>
  <c r="V132" i="55" s="1"/>
  <c r="W132" i="55" s="1"/>
  <c r="X132" i="55" s="1"/>
  <c r="Y132" i="55" s="1"/>
  <c r="Z132" i="55" s="1"/>
  <c r="AA132" i="55" s="1"/>
  <c r="AB132" i="55" s="1"/>
  <c r="AC132" i="55" s="1"/>
  <c r="AD132" i="55" s="1"/>
  <c r="AE132" i="55" s="1"/>
  <c r="AF132" i="55" s="1"/>
  <c r="AG132" i="55" s="1"/>
  <c r="AH132" i="55" s="1"/>
  <c r="AI132" i="55" s="1"/>
  <c r="AJ132" i="55" s="1"/>
  <c r="AK132" i="55" s="1"/>
  <c r="AL132" i="55" s="1"/>
  <c r="AM132" i="55" s="1"/>
  <c r="AN132" i="55" s="1"/>
  <c r="AO132" i="55" s="1"/>
  <c r="AP132" i="55" s="1"/>
  <c r="S127" i="55"/>
  <c r="T127" i="55" s="1"/>
  <c r="U127" i="55" s="1"/>
  <c r="V127" i="55" s="1"/>
  <c r="W127" i="55" s="1"/>
  <c r="X127" i="55" s="1"/>
  <c r="Y127" i="55" s="1"/>
  <c r="Z127" i="55" s="1"/>
  <c r="AA127" i="55" s="1"/>
  <c r="AB127" i="55" s="1"/>
  <c r="AC127" i="55" s="1"/>
  <c r="AD127" i="55" s="1"/>
  <c r="AE127" i="55" s="1"/>
  <c r="AF127" i="55" s="1"/>
  <c r="AG127" i="55" s="1"/>
  <c r="AH127" i="55" s="1"/>
  <c r="AI127" i="55" s="1"/>
  <c r="AJ127" i="55" s="1"/>
  <c r="AK127" i="55" s="1"/>
  <c r="AL127" i="55" s="1"/>
  <c r="AM127" i="55" s="1"/>
  <c r="AN127" i="55" s="1"/>
  <c r="AO127" i="55" s="1"/>
  <c r="AP127" i="55" s="1"/>
  <c r="S131" i="55"/>
  <c r="T131" i="55" s="1"/>
  <c r="U131" i="55" s="1"/>
  <c r="V131" i="55" s="1"/>
  <c r="W131" i="55" s="1"/>
  <c r="X131" i="55" s="1"/>
  <c r="Y131" i="55" s="1"/>
  <c r="Z131" i="55" s="1"/>
  <c r="AA131" i="55" s="1"/>
  <c r="AB131" i="55" s="1"/>
  <c r="AC131" i="55" s="1"/>
  <c r="AD131" i="55" s="1"/>
  <c r="AE131" i="55" s="1"/>
  <c r="AF131" i="55" s="1"/>
  <c r="AG131" i="55" s="1"/>
  <c r="AH131" i="55" s="1"/>
  <c r="AI131" i="55" s="1"/>
  <c r="AJ131" i="55" s="1"/>
  <c r="AK131" i="55" s="1"/>
  <c r="AL131" i="55" s="1"/>
  <c r="AM131" i="55" s="1"/>
  <c r="AN131" i="55" s="1"/>
  <c r="AO131" i="55" s="1"/>
  <c r="AP131" i="55" s="1"/>
  <c r="S118" i="55"/>
  <c r="T118" i="55" s="1"/>
  <c r="U118" i="55" s="1"/>
  <c r="V118" i="55" s="1"/>
  <c r="W118" i="55" s="1"/>
  <c r="X118" i="55" s="1"/>
  <c r="Y118" i="55" s="1"/>
  <c r="Z118" i="55" s="1"/>
  <c r="AA118" i="55" s="1"/>
  <c r="AB118" i="55" s="1"/>
  <c r="AC118" i="55" s="1"/>
  <c r="AD118" i="55" s="1"/>
  <c r="AE118" i="55" s="1"/>
  <c r="AF118" i="55" s="1"/>
  <c r="AG118" i="55" s="1"/>
  <c r="AH118" i="55" s="1"/>
  <c r="AI118" i="55" s="1"/>
  <c r="AJ118" i="55" s="1"/>
  <c r="AK118" i="55" s="1"/>
  <c r="AL118" i="55" s="1"/>
  <c r="AM118" i="55" s="1"/>
  <c r="AN118" i="55" s="1"/>
  <c r="AO118" i="55" s="1"/>
  <c r="AP118" i="55" s="1"/>
  <c r="S116" i="55"/>
  <c r="T116" i="55" s="1"/>
  <c r="U116" i="55" s="1"/>
  <c r="V116" i="55" s="1"/>
  <c r="W116" i="55" s="1"/>
  <c r="X116" i="55" s="1"/>
  <c r="Y116" i="55" s="1"/>
  <c r="Z116" i="55" s="1"/>
  <c r="AA116" i="55" s="1"/>
  <c r="AB116" i="55" s="1"/>
  <c r="AC116" i="55" s="1"/>
  <c r="AD116" i="55" s="1"/>
  <c r="AE116" i="55" s="1"/>
  <c r="AF116" i="55" s="1"/>
  <c r="AG116" i="55" s="1"/>
  <c r="AH116" i="55" s="1"/>
  <c r="AI116" i="55" s="1"/>
  <c r="AJ116" i="55" s="1"/>
  <c r="AK116" i="55" s="1"/>
  <c r="AL116" i="55" s="1"/>
  <c r="AM116" i="55" s="1"/>
  <c r="AN116" i="55" s="1"/>
  <c r="AO116" i="55" s="1"/>
  <c r="AP116" i="55" s="1"/>
  <c r="S125" i="55"/>
  <c r="T125" i="55" s="1"/>
  <c r="U125" i="55" s="1"/>
  <c r="V125" i="55" s="1"/>
  <c r="W125" i="55" s="1"/>
  <c r="X125" i="55" s="1"/>
  <c r="Y125" i="55" s="1"/>
  <c r="Z125" i="55" s="1"/>
  <c r="AA125" i="55" s="1"/>
  <c r="AB125" i="55" s="1"/>
  <c r="AC125" i="55" s="1"/>
  <c r="AD125" i="55" s="1"/>
  <c r="AE125" i="55" s="1"/>
  <c r="AF125" i="55" s="1"/>
  <c r="AG125" i="55" s="1"/>
  <c r="AH125" i="55" s="1"/>
  <c r="AI125" i="55" s="1"/>
  <c r="AJ125" i="55" s="1"/>
  <c r="AK125" i="55" s="1"/>
  <c r="AL125" i="55" s="1"/>
  <c r="AM125" i="55" s="1"/>
  <c r="AN125" i="55" s="1"/>
  <c r="AO125" i="55" s="1"/>
  <c r="AP125" i="55" s="1"/>
  <c r="S115" i="55"/>
  <c r="T115" i="55" s="1"/>
  <c r="U115" i="55" s="1"/>
  <c r="V115" i="55" s="1"/>
  <c r="W115" i="55" s="1"/>
  <c r="X115" i="55" s="1"/>
  <c r="Y115" i="55" s="1"/>
  <c r="Z115" i="55" s="1"/>
  <c r="AA115" i="55" s="1"/>
  <c r="AB115" i="55" s="1"/>
  <c r="AC115" i="55" s="1"/>
  <c r="AD115" i="55" s="1"/>
  <c r="AE115" i="55" s="1"/>
  <c r="AF115" i="55" s="1"/>
  <c r="AG115" i="55" s="1"/>
  <c r="AH115" i="55" s="1"/>
  <c r="AI115" i="55" s="1"/>
  <c r="AJ115" i="55" s="1"/>
  <c r="AK115" i="55" s="1"/>
  <c r="AL115" i="55" s="1"/>
  <c r="AM115" i="55" s="1"/>
  <c r="AN115" i="55" s="1"/>
  <c r="AO115" i="55" s="1"/>
  <c r="AP115" i="55" s="1"/>
  <c r="S113" i="55"/>
  <c r="T113" i="55" s="1"/>
  <c r="U113" i="55" s="1"/>
  <c r="V113" i="55" s="1"/>
  <c r="W113" i="55" s="1"/>
  <c r="X113" i="55" s="1"/>
  <c r="Y113" i="55" s="1"/>
  <c r="Z113" i="55" s="1"/>
  <c r="AA113" i="55" s="1"/>
  <c r="AB113" i="55" s="1"/>
  <c r="AC113" i="55" s="1"/>
  <c r="AD113" i="55" s="1"/>
  <c r="AE113" i="55" s="1"/>
  <c r="AF113" i="55" s="1"/>
  <c r="AG113" i="55" s="1"/>
  <c r="AH113" i="55" s="1"/>
  <c r="AI113" i="55" s="1"/>
  <c r="AJ113" i="55" s="1"/>
  <c r="AK113" i="55" s="1"/>
  <c r="AL113" i="55" s="1"/>
  <c r="AM113" i="55" s="1"/>
  <c r="AN113" i="55" s="1"/>
  <c r="AO113" i="55" s="1"/>
  <c r="AP113" i="55" s="1"/>
  <c r="S128" i="55"/>
  <c r="T128" i="55" s="1"/>
  <c r="U128" i="55" s="1"/>
  <c r="V128" i="55" s="1"/>
  <c r="W128" i="55" s="1"/>
  <c r="X128" i="55" s="1"/>
  <c r="Y128" i="55" s="1"/>
  <c r="Z128" i="55" s="1"/>
  <c r="AA128" i="55" s="1"/>
  <c r="AB128" i="55" s="1"/>
  <c r="AC128" i="55" s="1"/>
  <c r="AD128" i="55" s="1"/>
  <c r="AE128" i="55" s="1"/>
  <c r="AF128" i="55" s="1"/>
  <c r="AG128" i="55" s="1"/>
  <c r="AH128" i="55" s="1"/>
  <c r="AI128" i="55" s="1"/>
  <c r="AJ128" i="55" s="1"/>
  <c r="AK128" i="55" s="1"/>
  <c r="AL128" i="55" s="1"/>
  <c r="AM128" i="55" s="1"/>
  <c r="AN128" i="55" s="1"/>
  <c r="AO128" i="55" s="1"/>
  <c r="AP128" i="55" s="1"/>
  <c r="AO38" i="55"/>
  <c r="AP38" i="55" s="1"/>
  <c r="AM17" i="32"/>
  <c r="U97" i="57"/>
  <c r="U108" i="57"/>
  <c r="U81" i="57"/>
  <c r="U55" i="57"/>
  <c r="Q145" i="55"/>
  <c r="R145" i="55" s="1"/>
  <c r="S145" i="55" s="1"/>
  <c r="T145" i="55" s="1"/>
  <c r="U145" i="55" s="1"/>
  <c r="V145" i="55" s="1"/>
  <c r="W145" i="55" s="1"/>
  <c r="X145" i="55" s="1"/>
  <c r="Y145" i="55" s="1"/>
  <c r="Z145" i="55" s="1"/>
  <c r="AA145" i="55" s="1"/>
  <c r="AB145" i="55" s="1"/>
  <c r="AC145" i="55" s="1"/>
  <c r="AD145" i="55" s="1"/>
  <c r="AE145" i="55" s="1"/>
  <c r="AF145" i="55" s="1"/>
  <c r="AG145" i="55" s="1"/>
  <c r="AH145" i="55" s="1"/>
  <c r="AI145" i="55" s="1"/>
  <c r="AJ145" i="55" s="1"/>
  <c r="AK145" i="55" s="1"/>
  <c r="AL145" i="55" s="1"/>
  <c r="AM145" i="55" s="1"/>
  <c r="AN145" i="55" s="1"/>
  <c r="AO145" i="55" s="1"/>
  <c r="AP145" i="55" s="1"/>
  <c r="Q137" i="55"/>
  <c r="Q149" i="55"/>
  <c r="R149" i="55" s="1"/>
  <c r="S149" i="55" s="1"/>
  <c r="T149" i="55" s="1"/>
  <c r="U149" i="55" s="1"/>
  <c r="V149" i="55" s="1"/>
  <c r="W149" i="55" s="1"/>
  <c r="X149" i="55" s="1"/>
  <c r="Y149" i="55" s="1"/>
  <c r="Z149" i="55" s="1"/>
  <c r="AA149" i="55" s="1"/>
  <c r="AB149" i="55" s="1"/>
  <c r="AC149" i="55" s="1"/>
  <c r="AD149" i="55" s="1"/>
  <c r="AE149" i="55" s="1"/>
  <c r="AF149" i="55" s="1"/>
  <c r="AG149" i="55" s="1"/>
  <c r="AH149" i="55" s="1"/>
  <c r="AI149" i="55" s="1"/>
  <c r="AJ149" i="55" s="1"/>
  <c r="AK149" i="55" s="1"/>
  <c r="AL149" i="55" s="1"/>
  <c r="AM149" i="55" s="1"/>
  <c r="AN149" i="55" s="1"/>
  <c r="AO149" i="55" s="1"/>
  <c r="AP149" i="55" s="1"/>
  <c r="Q142" i="55"/>
  <c r="Q150" i="55"/>
  <c r="R150" i="55" s="1"/>
  <c r="S150" i="55" s="1"/>
  <c r="T150" i="55" s="1"/>
  <c r="U150" i="55" s="1"/>
  <c r="V150" i="55" s="1"/>
  <c r="W150" i="55" s="1"/>
  <c r="X150" i="55" s="1"/>
  <c r="Y150" i="55" s="1"/>
  <c r="Z150" i="55" s="1"/>
  <c r="AA150" i="55" s="1"/>
  <c r="AB150" i="55" s="1"/>
  <c r="AC150" i="55" s="1"/>
  <c r="AD150" i="55" s="1"/>
  <c r="AE150" i="55" s="1"/>
  <c r="AF150" i="55" s="1"/>
  <c r="AG150" i="55" s="1"/>
  <c r="AH150" i="55" s="1"/>
  <c r="AI150" i="55" s="1"/>
  <c r="AJ150" i="55" s="1"/>
  <c r="AK150" i="55" s="1"/>
  <c r="AL150" i="55" s="1"/>
  <c r="AM150" i="55" s="1"/>
  <c r="AN150" i="55" s="1"/>
  <c r="AO150" i="55" s="1"/>
  <c r="AP150" i="55" s="1"/>
  <c r="Q148" i="55"/>
  <c r="R148" i="55" s="1"/>
  <c r="S148" i="55" s="1"/>
  <c r="T148" i="55" s="1"/>
  <c r="U148" i="55" s="1"/>
  <c r="V148" i="55" s="1"/>
  <c r="W148" i="55" s="1"/>
  <c r="X148" i="55" s="1"/>
  <c r="Y148" i="55" s="1"/>
  <c r="Z148" i="55" s="1"/>
  <c r="AA148" i="55" s="1"/>
  <c r="AB148" i="55" s="1"/>
  <c r="AC148" i="55" s="1"/>
  <c r="AD148" i="55" s="1"/>
  <c r="AE148" i="55" s="1"/>
  <c r="AF148" i="55" s="1"/>
  <c r="AG148" i="55" s="1"/>
  <c r="AH148" i="55" s="1"/>
  <c r="AI148" i="55" s="1"/>
  <c r="AJ148" i="55" s="1"/>
  <c r="AK148" i="55" s="1"/>
  <c r="AL148" i="55" s="1"/>
  <c r="AM148" i="55" s="1"/>
  <c r="AN148" i="55" s="1"/>
  <c r="AO148" i="55" s="1"/>
  <c r="AP148" i="55" s="1"/>
  <c r="Q134" i="55"/>
  <c r="Q138" i="55"/>
  <c r="Q153" i="55"/>
  <c r="R153" i="55" s="1"/>
  <c r="S153" i="55" s="1"/>
  <c r="T153" i="55" s="1"/>
  <c r="U153" i="55" s="1"/>
  <c r="V153" i="55" s="1"/>
  <c r="W153" i="55" s="1"/>
  <c r="X153" i="55" s="1"/>
  <c r="Y153" i="55" s="1"/>
  <c r="Z153" i="55" s="1"/>
  <c r="AA153" i="55" s="1"/>
  <c r="AB153" i="55" s="1"/>
  <c r="AC153" i="55" s="1"/>
  <c r="AD153" i="55" s="1"/>
  <c r="AE153" i="55" s="1"/>
  <c r="AF153" i="55" s="1"/>
  <c r="AG153" i="55" s="1"/>
  <c r="AH153" i="55" s="1"/>
  <c r="AI153" i="55" s="1"/>
  <c r="AJ153" i="55" s="1"/>
  <c r="AK153" i="55" s="1"/>
  <c r="AL153" i="55" s="1"/>
  <c r="AM153" i="55" s="1"/>
  <c r="AN153" i="55" s="1"/>
  <c r="AO153" i="55" s="1"/>
  <c r="AP153" i="55" s="1"/>
  <c r="Q147" i="55"/>
  <c r="R147" i="55" s="1"/>
  <c r="S147" i="55" s="1"/>
  <c r="T147" i="55" s="1"/>
  <c r="U147" i="55" s="1"/>
  <c r="V147" i="55" s="1"/>
  <c r="W147" i="55" s="1"/>
  <c r="X147" i="55" s="1"/>
  <c r="Y147" i="55" s="1"/>
  <c r="Z147" i="55" s="1"/>
  <c r="AA147" i="55" s="1"/>
  <c r="AB147" i="55" s="1"/>
  <c r="AC147" i="55" s="1"/>
  <c r="AD147" i="55" s="1"/>
  <c r="AE147" i="55" s="1"/>
  <c r="AF147" i="55" s="1"/>
  <c r="AG147" i="55" s="1"/>
  <c r="AH147" i="55" s="1"/>
  <c r="AI147" i="55" s="1"/>
  <c r="AJ147" i="55" s="1"/>
  <c r="AK147" i="55" s="1"/>
  <c r="AL147" i="55" s="1"/>
  <c r="AM147" i="55" s="1"/>
  <c r="AN147" i="55" s="1"/>
  <c r="AO147" i="55" s="1"/>
  <c r="AP147" i="55" s="1"/>
  <c r="Q146" i="55"/>
  <c r="R146" i="55" s="1"/>
  <c r="S146" i="55" s="1"/>
  <c r="T146" i="55" s="1"/>
  <c r="U146" i="55" s="1"/>
  <c r="V146" i="55" s="1"/>
  <c r="W146" i="55" s="1"/>
  <c r="X146" i="55" s="1"/>
  <c r="Y146" i="55" s="1"/>
  <c r="Z146" i="55" s="1"/>
  <c r="AA146" i="55" s="1"/>
  <c r="AB146" i="55" s="1"/>
  <c r="AC146" i="55" s="1"/>
  <c r="AD146" i="55" s="1"/>
  <c r="AE146" i="55" s="1"/>
  <c r="AF146" i="55" s="1"/>
  <c r="AG146" i="55" s="1"/>
  <c r="AH146" i="55" s="1"/>
  <c r="AI146" i="55" s="1"/>
  <c r="AJ146" i="55" s="1"/>
  <c r="AK146" i="55" s="1"/>
  <c r="AL146" i="55" s="1"/>
  <c r="AM146" i="55" s="1"/>
  <c r="AN146" i="55" s="1"/>
  <c r="AO146" i="55" s="1"/>
  <c r="AP146" i="55" s="1"/>
  <c r="Q141" i="55"/>
  <c r="Q136" i="55"/>
  <c r="Q140" i="55"/>
  <c r="Q135" i="55"/>
  <c r="Q152" i="55"/>
  <c r="R152" i="55" s="1"/>
  <c r="S152" i="55" s="1"/>
  <c r="T152" i="55" s="1"/>
  <c r="U152" i="55" s="1"/>
  <c r="V152" i="55" s="1"/>
  <c r="W152" i="55" s="1"/>
  <c r="X152" i="55" s="1"/>
  <c r="Y152" i="55" s="1"/>
  <c r="Z152" i="55" s="1"/>
  <c r="AA152" i="55" s="1"/>
  <c r="AB152" i="55" s="1"/>
  <c r="AC152" i="55" s="1"/>
  <c r="AD152" i="55" s="1"/>
  <c r="AE152" i="55" s="1"/>
  <c r="AF152" i="55" s="1"/>
  <c r="AG152" i="55" s="1"/>
  <c r="AH152" i="55" s="1"/>
  <c r="AI152" i="55" s="1"/>
  <c r="AJ152" i="55" s="1"/>
  <c r="AK152" i="55" s="1"/>
  <c r="AL152" i="55" s="1"/>
  <c r="AM152" i="55" s="1"/>
  <c r="AN152" i="55" s="1"/>
  <c r="AO152" i="55" s="1"/>
  <c r="AP152" i="55" s="1"/>
  <c r="Q151" i="55"/>
  <c r="Q144" i="55"/>
  <c r="Q143" i="55"/>
  <c r="R143" i="55" s="1"/>
  <c r="S143" i="55" s="1"/>
  <c r="T143" i="55" s="1"/>
  <c r="U143" i="55" s="1"/>
  <c r="V143" i="55" s="1"/>
  <c r="W143" i="55" s="1"/>
  <c r="X143" i="55" s="1"/>
  <c r="Y143" i="55" s="1"/>
  <c r="Z143" i="55" s="1"/>
  <c r="AA143" i="55" s="1"/>
  <c r="AB143" i="55" s="1"/>
  <c r="AC143" i="55" s="1"/>
  <c r="AD143" i="55" s="1"/>
  <c r="AE143" i="55" s="1"/>
  <c r="AF143" i="55" s="1"/>
  <c r="AG143" i="55" s="1"/>
  <c r="AH143" i="55" s="1"/>
  <c r="AI143" i="55" s="1"/>
  <c r="AJ143" i="55" s="1"/>
  <c r="AK143" i="55" s="1"/>
  <c r="AL143" i="55" s="1"/>
  <c r="AM143" i="55" s="1"/>
  <c r="AN143" i="55" s="1"/>
  <c r="AO143" i="55" s="1"/>
  <c r="AP143" i="55" s="1"/>
  <c r="Q139" i="55"/>
  <c r="AO211" i="55"/>
  <c r="AO26" i="55"/>
  <c r="AP26" i="55" s="1"/>
  <c r="Q74" i="55"/>
  <c r="N32" i="47" s="1"/>
  <c r="Q72" i="55"/>
  <c r="Q77" i="55"/>
  <c r="N34" i="47" s="1"/>
  <c r="Q82" i="55"/>
  <c r="R82" i="55" s="1"/>
  <c r="S82" i="55" s="1"/>
  <c r="T82" i="55" s="1"/>
  <c r="U82" i="55" s="1"/>
  <c r="V82" i="55" s="1"/>
  <c r="W82" i="55" s="1"/>
  <c r="X82" i="55" s="1"/>
  <c r="Y82" i="55" s="1"/>
  <c r="Z82" i="55" s="1"/>
  <c r="AA82" i="55" s="1"/>
  <c r="AB82" i="55" s="1"/>
  <c r="AC82" i="55" s="1"/>
  <c r="AD82" i="55" s="1"/>
  <c r="AE82" i="55" s="1"/>
  <c r="AF82" i="55" s="1"/>
  <c r="AG82" i="55" s="1"/>
  <c r="AH82" i="55" s="1"/>
  <c r="AI82" i="55" s="1"/>
  <c r="AJ82" i="55" s="1"/>
  <c r="AK82" i="55" s="1"/>
  <c r="AL82" i="55" s="1"/>
  <c r="AM82" i="55" s="1"/>
  <c r="AN82" i="55" s="1"/>
  <c r="AO82" i="55" s="1"/>
  <c r="AP82" i="55" s="1"/>
  <c r="Q85" i="55"/>
  <c r="R85" i="55" s="1"/>
  <c r="S85" i="55" s="1"/>
  <c r="T85" i="55" s="1"/>
  <c r="U85" i="55" s="1"/>
  <c r="V85" i="55" s="1"/>
  <c r="W85" i="55" s="1"/>
  <c r="X85" i="55" s="1"/>
  <c r="Y85" i="55" s="1"/>
  <c r="Z85" i="55" s="1"/>
  <c r="AA85" i="55" s="1"/>
  <c r="AB85" i="55" s="1"/>
  <c r="AC85" i="55" s="1"/>
  <c r="AD85" i="55" s="1"/>
  <c r="AE85" i="55" s="1"/>
  <c r="AF85" i="55" s="1"/>
  <c r="AG85" i="55" s="1"/>
  <c r="AH85" i="55" s="1"/>
  <c r="AI85" i="55" s="1"/>
  <c r="AJ85" i="55" s="1"/>
  <c r="AK85" i="55" s="1"/>
  <c r="AL85" i="55" s="1"/>
  <c r="AM85" i="55" s="1"/>
  <c r="AN85" i="55" s="1"/>
  <c r="AO85" i="55" s="1"/>
  <c r="AP85" i="55" s="1"/>
  <c r="Q75" i="55"/>
  <c r="N35" i="47" s="1"/>
  <c r="Q87" i="55"/>
  <c r="R87" i="55" s="1"/>
  <c r="S87" i="55" s="1"/>
  <c r="T87" i="55" s="1"/>
  <c r="U87" i="55" s="1"/>
  <c r="V87" i="55" s="1"/>
  <c r="W87" i="55" s="1"/>
  <c r="X87" i="55" s="1"/>
  <c r="Y87" i="55" s="1"/>
  <c r="Z87" i="55" s="1"/>
  <c r="AA87" i="55" s="1"/>
  <c r="AB87" i="55" s="1"/>
  <c r="AC87" i="55" s="1"/>
  <c r="AD87" i="55" s="1"/>
  <c r="AE87" i="55" s="1"/>
  <c r="AF87" i="55" s="1"/>
  <c r="AG87" i="55" s="1"/>
  <c r="AH87" i="55" s="1"/>
  <c r="AI87" i="55" s="1"/>
  <c r="AJ87" i="55" s="1"/>
  <c r="AK87" i="55" s="1"/>
  <c r="AL87" i="55" s="1"/>
  <c r="AM87" i="55" s="1"/>
  <c r="AN87" i="55" s="1"/>
  <c r="AO87" i="55" s="1"/>
  <c r="AP87" i="55" s="1"/>
  <c r="Q84" i="55"/>
  <c r="R84" i="55" s="1"/>
  <c r="S84" i="55" s="1"/>
  <c r="T84" i="55" s="1"/>
  <c r="U84" i="55" s="1"/>
  <c r="V84" i="55" s="1"/>
  <c r="W84" i="55" s="1"/>
  <c r="X84" i="55" s="1"/>
  <c r="Y84" i="55" s="1"/>
  <c r="Z84" i="55" s="1"/>
  <c r="AA84" i="55" s="1"/>
  <c r="AB84" i="55" s="1"/>
  <c r="AC84" i="55" s="1"/>
  <c r="AD84" i="55" s="1"/>
  <c r="AE84" i="55" s="1"/>
  <c r="AF84" i="55" s="1"/>
  <c r="AG84" i="55" s="1"/>
  <c r="AH84" i="55" s="1"/>
  <c r="AI84" i="55" s="1"/>
  <c r="AJ84" i="55" s="1"/>
  <c r="AK84" i="55" s="1"/>
  <c r="AL84" i="55" s="1"/>
  <c r="AM84" i="55" s="1"/>
  <c r="AN84" i="55" s="1"/>
  <c r="AO84" i="55" s="1"/>
  <c r="AP84" i="55" s="1"/>
  <c r="Q83" i="55"/>
  <c r="R83" i="55" s="1"/>
  <c r="S83" i="55" s="1"/>
  <c r="T83" i="55" s="1"/>
  <c r="U83" i="55" s="1"/>
  <c r="V83" i="55" s="1"/>
  <c r="W83" i="55" s="1"/>
  <c r="X83" i="55" s="1"/>
  <c r="Y83" i="55" s="1"/>
  <c r="Z83" i="55" s="1"/>
  <c r="AA83" i="55" s="1"/>
  <c r="AB83" i="55" s="1"/>
  <c r="AC83" i="55" s="1"/>
  <c r="AD83" i="55" s="1"/>
  <c r="AE83" i="55" s="1"/>
  <c r="AF83" i="55" s="1"/>
  <c r="AG83" i="55" s="1"/>
  <c r="AH83" i="55" s="1"/>
  <c r="AI83" i="55" s="1"/>
  <c r="AJ83" i="55" s="1"/>
  <c r="AK83" i="55" s="1"/>
  <c r="AL83" i="55" s="1"/>
  <c r="AM83" i="55" s="1"/>
  <c r="AN83" i="55" s="1"/>
  <c r="AO83" i="55" s="1"/>
  <c r="AP83" i="55" s="1"/>
  <c r="Q90" i="55"/>
  <c r="R90" i="55" s="1"/>
  <c r="S90" i="55" s="1"/>
  <c r="T90" i="55" s="1"/>
  <c r="U90" i="55" s="1"/>
  <c r="V90" i="55" s="1"/>
  <c r="W90" i="55" s="1"/>
  <c r="X90" i="55" s="1"/>
  <c r="Y90" i="55" s="1"/>
  <c r="Z90" i="55" s="1"/>
  <c r="AA90" i="55" s="1"/>
  <c r="AB90" i="55" s="1"/>
  <c r="AC90" i="55" s="1"/>
  <c r="AD90" i="55" s="1"/>
  <c r="AE90" i="55" s="1"/>
  <c r="AF90" i="55" s="1"/>
  <c r="AG90" i="55" s="1"/>
  <c r="AH90" i="55" s="1"/>
  <c r="AI90" i="55" s="1"/>
  <c r="AJ90" i="55" s="1"/>
  <c r="AK90" i="55" s="1"/>
  <c r="AL90" i="55" s="1"/>
  <c r="AM90" i="55" s="1"/>
  <c r="AN90" i="55" s="1"/>
  <c r="AO90" i="55" s="1"/>
  <c r="AP90" i="55" s="1"/>
  <c r="Q76" i="55"/>
  <c r="N39" i="47" s="1"/>
  <c r="Q86" i="55"/>
  <c r="R86" i="55" s="1"/>
  <c r="S86" i="55" s="1"/>
  <c r="T86" i="55" s="1"/>
  <c r="U86" i="55" s="1"/>
  <c r="V86" i="55" s="1"/>
  <c r="W86" i="55" s="1"/>
  <c r="X86" i="55" s="1"/>
  <c r="Y86" i="55" s="1"/>
  <c r="Z86" i="55" s="1"/>
  <c r="AA86" i="55" s="1"/>
  <c r="AB86" i="55" s="1"/>
  <c r="AC86" i="55" s="1"/>
  <c r="AD86" i="55" s="1"/>
  <c r="AE86" i="55" s="1"/>
  <c r="AF86" i="55" s="1"/>
  <c r="AG86" i="55" s="1"/>
  <c r="AH86" i="55" s="1"/>
  <c r="AI86" i="55" s="1"/>
  <c r="AJ86" i="55" s="1"/>
  <c r="AK86" i="55" s="1"/>
  <c r="AL86" i="55" s="1"/>
  <c r="AM86" i="55" s="1"/>
  <c r="AN86" i="55" s="1"/>
  <c r="AO86" i="55" s="1"/>
  <c r="AP86" i="55" s="1"/>
  <c r="Q89" i="55"/>
  <c r="R89" i="55" s="1"/>
  <c r="S89" i="55" s="1"/>
  <c r="T89" i="55" s="1"/>
  <c r="U89" i="55" s="1"/>
  <c r="V89" i="55" s="1"/>
  <c r="W89" i="55" s="1"/>
  <c r="X89" i="55" s="1"/>
  <c r="Y89" i="55" s="1"/>
  <c r="Z89" i="55" s="1"/>
  <c r="AA89" i="55" s="1"/>
  <c r="AB89" i="55" s="1"/>
  <c r="AC89" i="55" s="1"/>
  <c r="AD89" i="55" s="1"/>
  <c r="AE89" i="55" s="1"/>
  <c r="AF89" i="55" s="1"/>
  <c r="AG89" i="55" s="1"/>
  <c r="AH89" i="55" s="1"/>
  <c r="AI89" i="55" s="1"/>
  <c r="AJ89" i="55" s="1"/>
  <c r="AK89" i="55" s="1"/>
  <c r="AL89" i="55" s="1"/>
  <c r="AM89" i="55" s="1"/>
  <c r="AN89" i="55" s="1"/>
  <c r="AO89" i="55" s="1"/>
  <c r="AP89" i="55" s="1"/>
  <c r="Q73" i="55"/>
  <c r="N37" i="47" s="1"/>
  <c r="Q78" i="55"/>
  <c r="N38" i="47" s="1"/>
  <c r="Q88" i="55"/>
  <c r="N40" i="47" s="1"/>
  <c r="Q79" i="55"/>
  <c r="N33" i="47" s="1"/>
  <c r="Q80" i="55"/>
  <c r="R80" i="55" s="1"/>
  <c r="S80" i="55" s="1"/>
  <c r="T80" i="55" s="1"/>
  <c r="U80" i="55" s="1"/>
  <c r="V80" i="55" s="1"/>
  <c r="W80" i="55" s="1"/>
  <c r="X80" i="55" s="1"/>
  <c r="Y80" i="55" s="1"/>
  <c r="Z80" i="55" s="1"/>
  <c r="AA80" i="55" s="1"/>
  <c r="AB80" i="55" s="1"/>
  <c r="AC80" i="55" s="1"/>
  <c r="AD80" i="55" s="1"/>
  <c r="AE80" i="55" s="1"/>
  <c r="AF80" i="55" s="1"/>
  <c r="AG80" i="55" s="1"/>
  <c r="AH80" i="55" s="1"/>
  <c r="AI80" i="55" s="1"/>
  <c r="AJ80" i="55" s="1"/>
  <c r="AK80" i="55" s="1"/>
  <c r="AL80" i="55" s="1"/>
  <c r="AM80" i="55" s="1"/>
  <c r="AN80" i="55" s="1"/>
  <c r="AO80" i="55" s="1"/>
  <c r="AP80" i="55" s="1"/>
  <c r="Q81" i="55"/>
  <c r="N41" i="47" s="1"/>
  <c r="Q71" i="55"/>
  <c r="N36" i="47" s="1"/>
  <c r="AL68" i="32"/>
  <c r="AM68" i="32" s="1"/>
  <c r="AC68" i="32"/>
  <c r="AD68" i="32" s="1"/>
  <c r="AE68" i="32" s="1"/>
  <c r="AF68" i="32" s="1"/>
  <c r="AG68" i="32" s="1"/>
  <c r="AH68" i="32" s="1"/>
  <c r="AI68" i="32" s="1"/>
  <c r="AJ68" i="32" s="1"/>
  <c r="AK68" i="32" s="1"/>
  <c r="N86" i="57"/>
  <c r="N101" i="57"/>
  <c r="N109" i="57"/>
  <c r="N56" i="57"/>
  <c r="V7" i="56"/>
  <c r="O47" i="57" s="1"/>
  <c r="U47" i="57"/>
  <c r="V93" i="57"/>
  <c r="V75" i="57"/>
  <c r="V16" i="57"/>
  <c r="V54" i="57"/>
  <c r="V107" i="57"/>
  <c r="AL64" i="32"/>
  <c r="AM64" i="32" s="1"/>
  <c r="AC64" i="32"/>
  <c r="AD64" i="32" s="1"/>
  <c r="AE64" i="32" s="1"/>
  <c r="AF64" i="32" s="1"/>
  <c r="AG64" i="32" s="1"/>
  <c r="AH64" i="32" s="1"/>
  <c r="AI64" i="32" s="1"/>
  <c r="AJ64" i="32" s="1"/>
  <c r="AK64" i="32" s="1"/>
  <c r="AP34" i="32"/>
  <c r="AP37" i="32" s="1"/>
  <c r="AP25" i="32"/>
  <c r="AP19" i="32" s="1"/>
  <c r="U54" i="57"/>
  <c r="U75" i="57"/>
  <c r="U16" i="57"/>
  <c r="U93" i="57"/>
  <c r="U107" i="57"/>
  <c r="AL63" i="32"/>
  <c r="AC63" i="32"/>
  <c r="AD63" i="32" s="1"/>
  <c r="AE63" i="32" s="1"/>
  <c r="AF63" i="32" s="1"/>
  <c r="AG63" i="32" s="1"/>
  <c r="AH63" i="32" s="1"/>
  <c r="AI63" i="32" s="1"/>
  <c r="AJ63" i="32" s="1"/>
  <c r="AK63" i="32" s="1"/>
  <c r="P16" i="57"/>
  <c r="P54" i="57"/>
  <c r="P93" i="57"/>
  <c r="P75" i="57"/>
  <c r="P107" i="57"/>
  <c r="AO19" i="32"/>
  <c r="AO18" i="32"/>
  <c r="J119" i="57"/>
  <c r="J121" i="57"/>
  <c r="J120" i="57"/>
  <c r="P56" i="57"/>
  <c r="J56" i="57" s="1"/>
  <c r="P87" i="57"/>
  <c r="P90" i="57" s="1"/>
  <c r="J32" i="57"/>
  <c r="O16" i="57"/>
  <c r="O107" i="57"/>
  <c r="O75" i="57"/>
  <c r="O93" i="57"/>
  <c r="O54" i="57"/>
  <c r="AM19" i="32"/>
  <c r="J115" i="57"/>
  <c r="J116" i="57"/>
  <c r="J117" i="57"/>
  <c r="S34" i="55"/>
  <c r="O128" i="47"/>
  <c r="Q246" i="55"/>
  <c r="R246" i="55" s="1"/>
  <c r="S246" i="55" s="1"/>
  <c r="T246" i="55" s="1"/>
  <c r="U246" i="55" s="1"/>
  <c r="V246" i="55" s="1"/>
  <c r="W246" i="55" s="1"/>
  <c r="X246" i="55" s="1"/>
  <c r="Y246" i="55" s="1"/>
  <c r="Z246" i="55" s="1"/>
  <c r="AA246" i="55" s="1"/>
  <c r="AB246" i="55" s="1"/>
  <c r="AC246" i="55" s="1"/>
  <c r="AD246" i="55" s="1"/>
  <c r="AE246" i="55" s="1"/>
  <c r="AF246" i="55" s="1"/>
  <c r="AG246" i="55" s="1"/>
  <c r="AH246" i="55" s="1"/>
  <c r="AI246" i="55" s="1"/>
  <c r="AJ246" i="55" s="1"/>
  <c r="AK246" i="55" s="1"/>
  <c r="AL246" i="55" s="1"/>
  <c r="AM246" i="55" s="1"/>
  <c r="AN246" i="55" s="1"/>
  <c r="AO246" i="55" s="1"/>
  <c r="AP246" i="55" s="1"/>
  <c r="Q250" i="55"/>
  <c r="R250" i="55" s="1"/>
  <c r="S250" i="55" s="1"/>
  <c r="T250" i="55" s="1"/>
  <c r="U250" i="55" s="1"/>
  <c r="V250" i="55" s="1"/>
  <c r="W250" i="55" s="1"/>
  <c r="X250" i="55" s="1"/>
  <c r="Y250" i="55" s="1"/>
  <c r="Z250" i="55" s="1"/>
  <c r="AA250" i="55" s="1"/>
  <c r="AB250" i="55" s="1"/>
  <c r="AC250" i="55" s="1"/>
  <c r="AD250" i="55" s="1"/>
  <c r="AE250" i="55" s="1"/>
  <c r="AF250" i="55" s="1"/>
  <c r="AG250" i="55" s="1"/>
  <c r="AH250" i="55" s="1"/>
  <c r="AI250" i="55" s="1"/>
  <c r="AJ250" i="55" s="1"/>
  <c r="AK250" i="55" s="1"/>
  <c r="AL250" i="55" s="1"/>
  <c r="AM250" i="55" s="1"/>
  <c r="AN250" i="55" s="1"/>
  <c r="AO250" i="55" s="1"/>
  <c r="AP250" i="55" s="1"/>
  <c r="Q251" i="55"/>
  <c r="R251" i="55" s="1"/>
  <c r="S251" i="55" s="1"/>
  <c r="T251" i="55" s="1"/>
  <c r="U251" i="55" s="1"/>
  <c r="V251" i="55" s="1"/>
  <c r="W251" i="55" s="1"/>
  <c r="X251" i="55" s="1"/>
  <c r="Y251" i="55" s="1"/>
  <c r="Z251" i="55" s="1"/>
  <c r="AA251" i="55" s="1"/>
  <c r="AB251" i="55" s="1"/>
  <c r="AC251" i="55" s="1"/>
  <c r="AD251" i="55" s="1"/>
  <c r="AE251" i="55" s="1"/>
  <c r="AF251" i="55" s="1"/>
  <c r="AG251" i="55" s="1"/>
  <c r="AH251" i="55" s="1"/>
  <c r="AI251" i="55" s="1"/>
  <c r="AJ251" i="55" s="1"/>
  <c r="AK251" i="55" s="1"/>
  <c r="AL251" i="55" s="1"/>
  <c r="AM251" i="55" s="1"/>
  <c r="AN251" i="55" s="1"/>
  <c r="AO251" i="55" s="1"/>
  <c r="AP251" i="55" s="1"/>
  <c r="Q244" i="55"/>
  <c r="R244" i="55" s="1"/>
  <c r="S244" i="55" s="1"/>
  <c r="T244" i="55" s="1"/>
  <c r="U244" i="55" s="1"/>
  <c r="V244" i="55" s="1"/>
  <c r="W244" i="55" s="1"/>
  <c r="X244" i="55" s="1"/>
  <c r="Y244" i="55" s="1"/>
  <c r="Z244" i="55" s="1"/>
  <c r="AA244" i="55" s="1"/>
  <c r="AB244" i="55" s="1"/>
  <c r="AC244" i="55" s="1"/>
  <c r="AD244" i="55" s="1"/>
  <c r="AE244" i="55" s="1"/>
  <c r="AF244" i="55" s="1"/>
  <c r="AG244" i="55" s="1"/>
  <c r="AH244" i="55" s="1"/>
  <c r="AI244" i="55" s="1"/>
  <c r="AJ244" i="55" s="1"/>
  <c r="AK244" i="55" s="1"/>
  <c r="AL244" i="55" s="1"/>
  <c r="AM244" i="55" s="1"/>
  <c r="AN244" i="55" s="1"/>
  <c r="AO244" i="55" s="1"/>
  <c r="AP244" i="55" s="1"/>
  <c r="Q232" i="55"/>
  <c r="R232" i="55" s="1"/>
  <c r="S232" i="55" s="1"/>
  <c r="T232" i="55" s="1"/>
  <c r="U232" i="55" s="1"/>
  <c r="V232" i="55" s="1"/>
  <c r="W232" i="55" s="1"/>
  <c r="X232" i="55" s="1"/>
  <c r="Y232" i="55" s="1"/>
  <c r="Z232" i="55" s="1"/>
  <c r="AA232" i="55" s="1"/>
  <c r="AB232" i="55" s="1"/>
  <c r="AC232" i="55" s="1"/>
  <c r="AD232" i="55" s="1"/>
  <c r="AE232" i="55" s="1"/>
  <c r="AF232" i="55" s="1"/>
  <c r="AG232" i="55" s="1"/>
  <c r="AH232" i="55" s="1"/>
  <c r="AI232" i="55" s="1"/>
  <c r="AJ232" i="55" s="1"/>
  <c r="AK232" i="55" s="1"/>
  <c r="AL232" i="55" s="1"/>
  <c r="AM232" i="55" s="1"/>
  <c r="AN232" i="55" s="1"/>
  <c r="AO232" i="55" s="1"/>
  <c r="AP232" i="55" s="1"/>
  <c r="Q241" i="55"/>
  <c r="N54" i="47" s="1"/>
  <c r="Q249" i="55"/>
  <c r="R249" i="55" s="1"/>
  <c r="S249" i="55" s="1"/>
  <c r="T249" i="55" s="1"/>
  <c r="U249" i="55" s="1"/>
  <c r="V249" i="55" s="1"/>
  <c r="W249" i="55" s="1"/>
  <c r="X249" i="55" s="1"/>
  <c r="Y249" i="55" s="1"/>
  <c r="Z249" i="55" s="1"/>
  <c r="AA249" i="55" s="1"/>
  <c r="AB249" i="55" s="1"/>
  <c r="AC249" i="55" s="1"/>
  <c r="AD249" i="55" s="1"/>
  <c r="AE249" i="55" s="1"/>
  <c r="AF249" i="55" s="1"/>
  <c r="AG249" i="55" s="1"/>
  <c r="AH249" i="55" s="1"/>
  <c r="AI249" i="55" s="1"/>
  <c r="AJ249" i="55" s="1"/>
  <c r="AK249" i="55" s="1"/>
  <c r="AL249" i="55" s="1"/>
  <c r="AM249" i="55" s="1"/>
  <c r="AN249" i="55" s="1"/>
  <c r="AO249" i="55" s="1"/>
  <c r="AP249" i="55" s="1"/>
  <c r="Q253" i="55"/>
  <c r="N132" i="47" s="1"/>
  <c r="Q242" i="55"/>
  <c r="R242" i="55" s="1"/>
  <c r="S242" i="55" s="1"/>
  <c r="T242" i="55" s="1"/>
  <c r="U242" i="55" s="1"/>
  <c r="V242" i="55" s="1"/>
  <c r="W242" i="55" s="1"/>
  <c r="X242" i="55" s="1"/>
  <c r="Y242" i="55" s="1"/>
  <c r="Z242" i="55" s="1"/>
  <c r="AA242" i="55" s="1"/>
  <c r="AB242" i="55" s="1"/>
  <c r="AC242" i="55" s="1"/>
  <c r="AD242" i="55" s="1"/>
  <c r="AE242" i="55" s="1"/>
  <c r="AF242" i="55" s="1"/>
  <c r="AG242" i="55" s="1"/>
  <c r="AH242" i="55" s="1"/>
  <c r="AI242" i="55" s="1"/>
  <c r="AJ242" i="55" s="1"/>
  <c r="AK242" i="55" s="1"/>
  <c r="AL242" i="55" s="1"/>
  <c r="AM242" i="55" s="1"/>
  <c r="AN242" i="55" s="1"/>
  <c r="AO242" i="55" s="1"/>
  <c r="AP242" i="55" s="1"/>
  <c r="Q237" i="55"/>
  <c r="Q234" i="55"/>
  <c r="Q248" i="55"/>
  <c r="R248" i="55" s="1"/>
  <c r="S248" i="55" s="1"/>
  <c r="T248" i="55" s="1"/>
  <c r="U248" i="55" s="1"/>
  <c r="V248" i="55" s="1"/>
  <c r="W248" i="55" s="1"/>
  <c r="X248" i="55" s="1"/>
  <c r="Y248" i="55" s="1"/>
  <c r="Z248" i="55" s="1"/>
  <c r="AA248" i="55" s="1"/>
  <c r="AB248" i="55" s="1"/>
  <c r="AC248" i="55" s="1"/>
  <c r="AD248" i="55" s="1"/>
  <c r="AE248" i="55" s="1"/>
  <c r="AF248" i="55" s="1"/>
  <c r="AG248" i="55" s="1"/>
  <c r="AH248" i="55" s="1"/>
  <c r="AI248" i="55" s="1"/>
  <c r="AJ248" i="55" s="1"/>
  <c r="AK248" i="55" s="1"/>
  <c r="AL248" i="55" s="1"/>
  <c r="AM248" i="55" s="1"/>
  <c r="AN248" i="55" s="1"/>
  <c r="AO248" i="55" s="1"/>
  <c r="AP248" i="55" s="1"/>
  <c r="Q231" i="55"/>
  <c r="R231" i="55" s="1"/>
  <c r="S231" i="55" s="1"/>
  <c r="T231" i="55" s="1"/>
  <c r="U231" i="55" s="1"/>
  <c r="V231" i="55" s="1"/>
  <c r="W231" i="55" s="1"/>
  <c r="X231" i="55" s="1"/>
  <c r="Y231" i="55" s="1"/>
  <c r="Z231" i="55" s="1"/>
  <c r="AA231" i="55" s="1"/>
  <c r="AB231" i="55" s="1"/>
  <c r="AC231" i="55" s="1"/>
  <c r="AD231" i="55" s="1"/>
  <c r="AE231" i="55" s="1"/>
  <c r="AF231" i="55" s="1"/>
  <c r="AG231" i="55" s="1"/>
  <c r="AH231" i="55" s="1"/>
  <c r="AI231" i="55" s="1"/>
  <c r="AJ231" i="55" s="1"/>
  <c r="AK231" i="55" s="1"/>
  <c r="AL231" i="55" s="1"/>
  <c r="AM231" i="55" s="1"/>
  <c r="AN231" i="55" s="1"/>
  <c r="AO231" i="55" s="1"/>
  <c r="AP231" i="55" s="1"/>
  <c r="Q252" i="55"/>
  <c r="R252" i="55" s="1"/>
  <c r="S252" i="55" s="1"/>
  <c r="T252" i="55" s="1"/>
  <c r="U252" i="55" s="1"/>
  <c r="V252" i="55" s="1"/>
  <c r="W252" i="55" s="1"/>
  <c r="X252" i="55" s="1"/>
  <c r="Y252" i="55" s="1"/>
  <c r="Z252" i="55" s="1"/>
  <c r="AA252" i="55" s="1"/>
  <c r="AB252" i="55" s="1"/>
  <c r="AC252" i="55" s="1"/>
  <c r="AD252" i="55" s="1"/>
  <c r="AE252" i="55" s="1"/>
  <c r="AF252" i="55" s="1"/>
  <c r="AG252" i="55" s="1"/>
  <c r="AH252" i="55" s="1"/>
  <c r="AI252" i="55" s="1"/>
  <c r="AJ252" i="55" s="1"/>
  <c r="AK252" i="55" s="1"/>
  <c r="AL252" i="55" s="1"/>
  <c r="AM252" i="55" s="1"/>
  <c r="AN252" i="55" s="1"/>
  <c r="AO252" i="55" s="1"/>
  <c r="AP252" i="55" s="1"/>
  <c r="Q235" i="55"/>
  <c r="N58" i="47" s="1"/>
  <c r="Q233" i="55"/>
  <c r="N57" i="47" s="1"/>
  <c r="Q245" i="55"/>
  <c r="R245" i="55" s="1"/>
  <c r="S245" i="55" s="1"/>
  <c r="T245" i="55" s="1"/>
  <c r="U245" i="55" s="1"/>
  <c r="V245" i="55" s="1"/>
  <c r="W245" i="55" s="1"/>
  <c r="X245" i="55" s="1"/>
  <c r="Y245" i="55" s="1"/>
  <c r="Z245" i="55" s="1"/>
  <c r="AA245" i="55" s="1"/>
  <c r="AB245" i="55" s="1"/>
  <c r="AC245" i="55" s="1"/>
  <c r="AD245" i="55" s="1"/>
  <c r="AE245" i="55" s="1"/>
  <c r="AF245" i="55" s="1"/>
  <c r="AG245" i="55" s="1"/>
  <c r="AH245" i="55" s="1"/>
  <c r="AI245" i="55" s="1"/>
  <c r="AJ245" i="55" s="1"/>
  <c r="AK245" i="55" s="1"/>
  <c r="AL245" i="55" s="1"/>
  <c r="AM245" i="55" s="1"/>
  <c r="AN245" i="55" s="1"/>
  <c r="AO245" i="55" s="1"/>
  <c r="AP245" i="55" s="1"/>
  <c r="Q243" i="55"/>
  <c r="Q236" i="55"/>
  <c r="Q238" i="55"/>
  <c r="Q240" i="55"/>
  <c r="N59" i="47" s="1"/>
  <c r="Q247" i="55"/>
  <c r="R247" i="55" s="1"/>
  <c r="S247" i="55" s="1"/>
  <c r="T247" i="55" s="1"/>
  <c r="U247" i="55" s="1"/>
  <c r="V247" i="55" s="1"/>
  <c r="W247" i="55" s="1"/>
  <c r="X247" i="55" s="1"/>
  <c r="Y247" i="55" s="1"/>
  <c r="Z247" i="55" s="1"/>
  <c r="AA247" i="55" s="1"/>
  <c r="AB247" i="55" s="1"/>
  <c r="AC247" i="55" s="1"/>
  <c r="AD247" i="55" s="1"/>
  <c r="AE247" i="55" s="1"/>
  <c r="AF247" i="55" s="1"/>
  <c r="AG247" i="55" s="1"/>
  <c r="AH247" i="55" s="1"/>
  <c r="AI247" i="55" s="1"/>
  <c r="AJ247" i="55" s="1"/>
  <c r="AK247" i="55" s="1"/>
  <c r="AL247" i="55" s="1"/>
  <c r="AM247" i="55" s="1"/>
  <c r="AN247" i="55" s="1"/>
  <c r="AO247" i="55" s="1"/>
  <c r="AP247" i="55" s="1"/>
  <c r="Q239" i="55"/>
  <c r="N55" i="47" s="1"/>
  <c r="J123" i="57"/>
  <c r="J124" i="57"/>
  <c r="P81" i="57"/>
  <c r="P97" i="57"/>
  <c r="P108" i="57"/>
  <c r="P55" i="57"/>
  <c r="J55" i="57" s="1"/>
  <c r="O86" i="57"/>
  <c r="O101" i="57"/>
  <c r="O56" i="57"/>
  <c r="I56" i="57" s="1"/>
  <c r="O109" i="57"/>
  <c r="O22" i="29"/>
  <c r="P16" i="29"/>
  <c r="P22" i="29" s="1"/>
  <c r="V55" i="57"/>
  <c r="V108" i="57"/>
  <c r="V97" i="57"/>
  <c r="V81" i="57"/>
  <c r="I124" i="57"/>
  <c r="I123" i="57"/>
  <c r="I125" i="57"/>
  <c r="Q198" i="55"/>
  <c r="Q193" i="55"/>
  <c r="N26" i="47" s="1"/>
  <c r="Q197" i="55"/>
  <c r="Q203" i="55"/>
  <c r="Q194" i="55"/>
  <c r="N21" i="47" s="1"/>
  <c r="Q200" i="55"/>
  <c r="Q206" i="55"/>
  <c r="R206" i="55" s="1"/>
  <c r="S206" i="55" s="1"/>
  <c r="T206" i="55" s="1"/>
  <c r="U206" i="55" s="1"/>
  <c r="V206" i="55" s="1"/>
  <c r="W206" i="55" s="1"/>
  <c r="X206" i="55" s="1"/>
  <c r="Y206" i="55" s="1"/>
  <c r="Z206" i="55" s="1"/>
  <c r="AA206" i="55" s="1"/>
  <c r="AB206" i="55" s="1"/>
  <c r="AC206" i="55" s="1"/>
  <c r="AD206" i="55" s="1"/>
  <c r="AE206" i="55" s="1"/>
  <c r="AF206" i="55" s="1"/>
  <c r="AG206" i="55" s="1"/>
  <c r="AH206" i="55" s="1"/>
  <c r="AI206" i="55" s="1"/>
  <c r="AJ206" i="55" s="1"/>
  <c r="AK206" i="55" s="1"/>
  <c r="AL206" i="55" s="1"/>
  <c r="AM206" i="55" s="1"/>
  <c r="AN206" i="55" s="1"/>
  <c r="AO206" i="55" s="1"/>
  <c r="AP206" i="55" s="1"/>
  <c r="Q199" i="55"/>
  <c r="N24" i="47" s="1"/>
  <c r="Q204" i="55"/>
  <c r="R204" i="55" s="1"/>
  <c r="S204" i="55" s="1"/>
  <c r="T204" i="55" s="1"/>
  <c r="U204" i="55" s="1"/>
  <c r="V204" i="55" s="1"/>
  <c r="W204" i="55" s="1"/>
  <c r="X204" i="55" s="1"/>
  <c r="Y204" i="55" s="1"/>
  <c r="Z204" i="55" s="1"/>
  <c r="AA204" i="55" s="1"/>
  <c r="AB204" i="55" s="1"/>
  <c r="AC204" i="55" s="1"/>
  <c r="AD204" i="55" s="1"/>
  <c r="AE204" i="55" s="1"/>
  <c r="AF204" i="55" s="1"/>
  <c r="AG204" i="55" s="1"/>
  <c r="AH204" i="55" s="1"/>
  <c r="AI204" i="55" s="1"/>
  <c r="AJ204" i="55" s="1"/>
  <c r="AK204" i="55" s="1"/>
  <c r="AL204" i="55" s="1"/>
  <c r="AM204" i="55" s="1"/>
  <c r="AN204" i="55" s="1"/>
  <c r="AO204" i="55" s="1"/>
  <c r="AP204" i="55" s="1"/>
  <c r="Q205" i="55"/>
  <c r="R205" i="55" s="1"/>
  <c r="S205" i="55" s="1"/>
  <c r="T205" i="55" s="1"/>
  <c r="U205" i="55" s="1"/>
  <c r="V205" i="55" s="1"/>
  <c r="W205" i="55" s="1"/>
  <c r="X205" i="55" s="1"/>
  <c r="Y205" i="55" s="1"/>
  <c r="Z205" i="55" s="1"/>
  <c r="AA205" i="55" s="1"/>
  <c r="AB205" i="55" s="1"/>
  <c r="AC205" i="55" s="1"/>
  <c r="AD205" i="55" s="1"/>
  <c r="AE205" i="55" s="1"/>
  <c r="AF205" i="55" s="1"/>
  <c r="AG205" i="55" s="1"/>
  <c r="AH205" i="55" s="1"/>
  <c r="AI205" i="55" s="1"/>
  <c r="AJ205" i="55" s="1"/>
  <c r="AK205" i="55" s="1"/>
  <c r="AL205" i="55" s="1"/>
  <c r="AM205" i="55" s="1"/>
  <c r="AN205" i="55" s="1"/>
  <c r="AO205" i="55" s="1"/>
  <c r="AP205" i="55" s="1"/>
  <c r="Q207" i="55"/>
  <c r="R207" i="55" s="1"/>
  <c r="S207" i="55" s="1"/>
  <c r="T207" i="55" s="1"/>
  <c r="U207" i="55" s="1"/>
  <c r="V207" i="55" s="1"/>
  <c r="W207" i="55" s="1"/>
  <c r="X207" i="55" s="1"/>
  <c r="Y207" i="55" s="1"/>
  <c r="Z207" i="55" s="1"/>
  <c r="AA207" i="55" s="1"/>
  <c r="AB207" i="55" s="1"/>
  <c r="AC207" i="55" s="1"/>
  <c r="AD207" i="55" s="1"/>
  <c r="AE207" i="55" s="1"/>
  <c r="AF207" i="55" s="1"/>
  <c r="AG207" i="55" s="1"/>
  <c r="AH207" i="55" s="1"/>
  <c r="AI207" i="55" s="1"/>
  <c r="AJ207" i="55" s="1"/>
  <c r="AK207" i="55" s="1"/>
  <c r="AL207" i="55" s="1"/>
  <c r="AM207" i="55" s="1"/>
  <c r="AN207" i="55" s="1"/>
  <c r="AO207" i="55" s="1"/>
  <c r="AP207" i="55" s="1"/>
  <c r="Q196" i="55"/>
  <c r="N22" i="47" s="1"/>
  <c r="Q201" i="55"/>
  <c r="N23" i="47" s="1"/>
  <c r="Q202" i="55"/>
  <c r="R202" i="55" s="1"/>
  <c r="S202" i="55" s="1"/>
  <c r="T202" i="55" s="1"/>
  <c r="U202" i="55" s="1"/>
  <c r="V202" i="55" s="1"/>
  <c r="W202" i="55" s="1"/>
  <c r="X202" i="55" s="1"/>
  <c r="Y202" i="55" s="1"/>
  <c r="Z202" i="55" s="1"/>
  <c r="AA202" i="55" s="1"/>
  <c r="AB202" i="55" s="1"/>
  <c r="AC202" i="55" s="1"/>
  <c r="AD202" i="55" s="1"/>
  <c r="AE202" i="55" s="1"/>
  <c r="AF202" i="55" s="1"/>
  <c r="AG202" i="55" s="1"/>
  <c r="AH202" i="55" s="1"/>
  <c r="AI202" i="55" s="1"/>
  <c r="AJ202" i="55" s="1"/>
  <c r="AK202" i="55" s="1"/>
  <c r="AL202" i="55" s="1"/>
  <c r="AM202" i="55" s="1"/>
  <c r="AN202" i="55" s="1"/>
  <c r="AO202" i="55" s="1"/>
  <c r="AP202" i="55" s="1"/>
  <c r="Q208" i="55"/>
  <c r="R208" i="55" s="1"/>
  <c r="S208" i="55" s="1"/>
  <c r="T208" i="55" s="1"/>
  <c r="U208" i="55" s="1"/>
  <c r="V208" i="55" s="1"/>
  <c r="W208" i="55" s="1"/>
  <c r="X208" i="55" s="1"/>
  <c r="Y208" i="55" s="1"/>
  <c r="Z208" i="55" s="1"/>
  <c r="AA208" i="55" s="1"/>
  <c r="AB208" i="55" s="1"/>
  <c r="AC208" i="55" s="1"/>
  <c r="AD208" i="55" s="1"/>
  <c r="AE208" i="55" s="1"/>
  <c r="AF208" i="55" s="1"/>
  <c r="AG208" i="55" s="1"/>
  <c r="AH208" i="55" s="1"/>
  <c r="AI208" i="55" s="1"/>
  <c r="AJ208" i="55" s="1"/>
  <c r="AK208" i="55" s="1"/>
  <c r="AL208" i="55" s="1"/>
  <c r="AM208" i="55" s="1"/>
  <c r="AN208" i="55" s="1"/>
  <c r="AO208" i="55" s="1"/>
  <c r="AP208" i="55" s="1"/>
  <c r="Q195" i="55"/>
  <c r="P109" i="57"/>
  <c r="P101" i="57"/>
  <c r="P86" i="57"/>
  <c r="I119" i="57"/>
  <c r="I120" i="57"/>
  <c r="I121" i="57"/>
  <c r="O23" i="29"/>
  <c r="P17" i="29"/>
  <c r="P23" i="29" s="1"/>
  <c r="AL67" i="32"/>
  <c r="AC67" i="32"/>
  <c r="AD67" i="32" s="1"/>
  <c r="AE67" i="32" s="1"/>
  <c r="AF67" i="32" s="1"/>
  <c r="AG67" i="32" s="1"/>
  <c r="AH67" i="32" s="1"/>
  <c r="AI67" i="32" s="1"/>
  <c r="AJ67" i="32" s="1"/>
  <c r="AK67" i="32" s="1"/>
  <c r="V56" i="57"/>
  <c r="V109" i="57"/>
  <c r="V86" i="57"/>
  <c r="V101" i="57"/>
  <c r="O108" i="57"/>
  <c r="O97" i="57"/>
  <c r="O55" i="57"/>
  <c r="I55" i="57" s="1"/>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5" i="32"/>
  <c r="AP38" i="32" s="1"/>
  <c r="AP18" i="32"/>
  <c r="G110" i="57"/>
  <c r="G111" i="57" s="1"/>
  <c r="G51" i="57"/>
  <c r="W55" i="57"/>
  <c r="W108" i="57"/>
  <c r="W97" i="57"/>
  <c r="W81" i="57"/>
  <c r="AM67" i="32"/>
  <c r="AN67" i="32"/>
  <c r="AO67" i="32" s="1"/>
  <c r="AP67" i="32" s="1"/>
  <c r="X7" i="56"/>
  <c r="Q47" i="57" s="1"/>
  <c r="N55" i="57"/>
  <c r="N81" i="57"/>
  <c r="N97" i="57"/>
  <c r="N108" i="57"/>
  <c r="H51" i="57"/>
  <c r="H110" i="57"/>
  <c r="H111" i="57" s="1"/>
  <c r="G248" i="57" s="1"/>
  <c r="Q108" i="57"/>
  <c r="Q97" i="57"/>
  <c r="Q81" i="57"/>
  <c r="Q55" i="57"/>
  <c r="K55" i="57" s="1"/>
  <c r="AM69" i="32"/>
  <c r="AN69" i="32"/>
  <c r="AO69" i="32" s="1"/>
  <c r="AP69" i="32" s="1"/>
  <c r="H115" i="57"/>
  <c r="H117" i="57"/>
  <c r="H116" i="57"/>
  <c r="T55" i="57"/>
  <c r="T97" i="57"/>
  <c r="T81" i="57"/>
  <c r="T108" i="57"/>
  <c r="W7" i="56"/>
  <c r="V47" i="57" s="1"/>
  <c r="AN68" i="32"/>
  <c r="AO68" i="32" s="1"/>
  <c r="AP68" i="32" s="1"/>
  <c r="R31" i="55"/>
  <c r="N129" i="47"/>
  <c r="K123" i="57"/>
  <c r="K124" i="57"/>
  <c r="J49" i="57"/>
  <c r="J50" i="57" s="1"/>
  <c r="AN66" i="32"/>
  <c r="AO66" i="32" s="1"/>
  <c r="AP66" i="32" s="1"/>
  <c r="Q185" i="55"/>
  <c r="R185" i="55" s="1"/>
  <c r="S185" i="55" s="1"/>
  <c r="T185" i="55" s="1"/>
  <c r="U185" i="55" s="1"/>
  <c r="V185" i="55" s="1"/>
  <c r="W185" i="55" s="1"/>
  <c r="X185" i="55" s="1"/>
  <c r="Y185" i="55" s="1"/>
  <c r="Z185" i="55" s="1"/>
  <c r="AA185" i="55" s="1"/>
  <c r="AB185" i="55" s="1"/>
  <c r="AC185" i="55" s="1"/>
  <c r="AD185" i="55" s="1"/>
  <c r="AE185" i="55" s="1"/>
  <c r="AF185" i="55" s="1"/>
  <c r="AG185" i="55" s="1"/>
  <c r="AH185" i="55" s="1"/>
  <c r="AI185" i="55" s="1"/>
  <c r="AJ185" i="55" s="1"/>
  <c r="AK185" i="55" s="1"/>
  <c r="AL185" i="55" s="1"/>
  <c r="AM185" i="55" s="1"/>
  <c r="AN185" i="55" s="1"/>
  <c r="Q188" i="55"/>
  <c r="R188" i="55" s="1"/>
  <c r="S188" i="55" s="1"/>
  <c r="T188" i="55" s="1"/>
  <c r="U188" i="55" s="1"/>
  <c r="V188" i="55" s="1"/>
  <c r="W188" i="55" s="1"/>
  <c r="X188" i="55" s="1"/>
  <c r="Y188" i="55" s="1"/>
  <c r="Z188" i="55" s="1"/>
  <c r="AA188" i="55" s="1"/>
  <c r="AB188" i="55" s="1"/>
  <c r="AC188" i="55" s="1"/>
  <c r="AD188" i="55" s="1"/>
  <c r="AE188" i="55" s="1"/>
  <c r="AF188" i="55" s="1"/>
  <c r="AG188" i="55" s="1"/>
  <c r="AH188" i="55" s="1"/>
  <c r="AI188" i="55" s="1"/>
  <c r="AJ188" i="55" s="1"/>
  <c r="AK188" i="55" s="1"/>
  <c r="AL188" i="55" s="1"/>
  <c r="AM188" i="55" s="1"/>
  <c r="AN188" i="55" s="1"/>
  <c r="Q175" i="55"/>
  <c r="R175" i="55" s="1"/>
  <c r="S175" i="55" s="1"/>
  <c r="T175" i="55" s="1"/>
  <c r="U175" i="55" s="1"/>
  <c r="V175" i="55" s="1"/>
  <c r="W175" i="55" s="1"/>
  <c r="X175" i="55" s="1"/>
  <c r="Y175" i="55" s="1"/>
  <c r="Z175" i="55" s="1"/>
  <c r="AA175" i="55" s="1"/>
  <c r="AB175" i="55" s="1"/>
  <c r="AC175" i="55" s="1"/>
  <c r="AD175" i="55" s="1"/>
  <c r="AE175" i="55" s="1"/>
  <c r="AF175" i="55" s="1"/>
  <c r="AG175" i="55" s="1"/>
  <c r="AH175" i="55" s="1"/>
  <c r="AI175" i="55" s="1"/>
  <c r="AJ175" i="55" s="1"/>
  <c r="AK175" i="55" s="1"/>
  <c r="AL175" i="55" s="1"/>
  <c r="AM175" i="55" s="1"/>
  <c r="AN175" i="55" s="1"/>
  <c r="Q187" i="55"/>
  <c r="R187" i="55" s="1"/>
  <c r="S187" i="55" s="1"/>
  <c r="T187" i="55" s="1"/>
  <c r="U187" i="55" s="1"/>
  <c r="V187" i="55" s="1"/>
  <c r="W187" i="55" s="1"/>
  <c r="X187" i="55" s="1"/>
  <c r="Y187" i="55" s="1"/>
  <c r="Z187" i="55" s="1"/>
  <c r="AA187" i="55" s="1"/>
  <c r="AB187" i="55" s="1"/>
  <c r="AC187" i="55" s="1"/>
  <c r="AD187" i="55" s="1"/>
  <c r="AE187" i="55" s="1"/>
  <c r="AF187" i="55" s="1"/>
  <c r="AG187" i="55" s="1"/>
  <c r="AH187" i="55" s="1"/>
  <c r="AI187" i="55" s="1"/>
  <c r="AJ187" i="55" s="1"/>
  <c r="AK187" i="55" s="1"/>
  <c r="AL187" i="55" s="1"/>
  <c r="AM187" i="55" s="1"/>
  <c r="AN187" i="55" s="1"/>
  <c r="Q189" i="55"/>
  <c r="R189" i="55" s="1"/>
  <c r="S189" i="55" s="1"/>
  <c r="T189" i="55" s="1"/>
  <c r="U189" i="55" s="1"/>
  <c r="V189" i="55" s="1"/>
  <c r="W189" i="55" s="1"/>
  <c r="X189" i="55" s="1"/>
  <c r="Y189" i="55" s="1"/>
  <c r="Z189" i="55" s="1"/>
  <c r="AA189" i="55" s="1"/>
  <c r="AB189" i="55" s="1"/>
  <c r="AC189" i="55" s="1"/>
  <c r="AD189" i="55" s="1"/>
  <c r="AE189" i="55" s="1"/>
  <c r="AF189" i="55" s="1"/>
  <c r="AG189" i="55" s="1"/>
  <c r="AH189" i="55" s="1"/>
  <c r="AI189" i="55" s="1"/>
  <c r="AJ189" i="55" s="1"/>
  <c r="AK189" i="55" s="1"/>
  <c r="AL189" i="55" s="1"/>
  <c r="AM189" i="55" s="1"/>
  <c r="AN189" i="55" s="1"/>
  <c r="Q180" i="55"/>
  <c r="R180" i="55" s="1"/>
  <c r="S180" i="55" s="1"/>
  <c r="T180" i="55" s="1"/>
  <c r="U180" i="55" s="1"/>
  <c r="V180" i="55" s="1"/>
  <c r="W180" i="55" s="1"/>
  <c r="X180" i="55" s="1"/>
  <c r="Y180" i="55" s="1"/>
  <c r="Z180" i="55" s="1"/>
  <c r="AA180" i="55" s="1"/>
  <c r="AB180" i="55" s="1"/>
  <c r="AC180" i="55" s="1"/>
  <c r="AD180" i="55" s="1"/>
  <c r="AE180" i="55" s="1"/>
  <c r="AF180" i="55" s="1"/>
  <c r="AG180" i="55" s="1"/>
  <c r="AH180" i="55" s="1"/>
  <c r="AI180" i="55" s="1"/>
  <c r="AJ180" i="55" s="1"/>
  <c r="AK180" i="55" s="1"/>
  <c r="AL180" i="55" s="1"/>
  <c r="AM180" i="55" s="1"/>
  <c r="AN180" i="55" s="1"/>
  <c r="Q181" i="55"/>
  <c r="R181" i="55" s="1"/>
  <c r="S181" i="55" s="1"/>
  <c r="T181" i="55" s="1"/>
  <c r="U181" i="55" s="1"/>
  <c r="V181" i="55" s="1"/>
  <c r="W181" i="55" s="1"/>
  <c r="X181" i="55" s="1"/>
  <c r="Y181" i="55" s="1"/>
  <c r="Z181" i="55" s="1"/>
  <c r="AA181" i="55" s="1"/>
  <c r="AB181" i="55" s="1"/>
  <c r="AC181" i="55" s="1"/>
  <c r="AD181" i="55" s="1"/>
  <c r="AE181" i="55" s="1"/>
  <c r="AF181" i="55" s="1"/>
  <c r="AG181" i="55" s="1"/>
  <c r="AH181" i="55" s="1"/>
  <c r="AI181" i="55" s="1"/>
  <c r="AJ181" i="55" s="1"/>
  <c r="AK181" i="55" s="1"/>
  <c r="AL181" i="55" s="1"/>
  <c r="AM181" i="55" s="1"/>
  <c r="AN181" i="55" s="1"/>
  <c r="Q174" i="55"/>
  <c r="R174" i="55" s="1"/>
  <c r="S174" i="55" s="1"/>
  <c r="T174" i="55" s="1"/>
  <c r="U174" i="55" s="1"/>
  <c r="V174" i="55" s="1"/>
  <c r="W174" i="55" s="1"/>
  <c r="X174" i="55" s="1"/>
  <c r="Y174" i="55" s="1"/>
  <c r="Z174" i="55" s="1"/>
  <c r="AA174" i="55" s="1"/>
  <c r="AB174" i="55" s="1"/>
  <c r="AC174" i="55" s="1"/>
  <c r="AD174" i="55" s="1"/>
  <c r="AE174" i="55" s="1"/>
  <c r="AF174" i="55" s="1"/>
  <c r="AG174" i="55" s="1"/>
  <c r="AH174" i="55" s="1"/>
  <c r="AI174" i="55" s="1"/>
  <c r="AJ174" i="55" s="1"/>
  <c r="AK174" i="55" s="1"/>
  <c r="AL174" i="55" s="1"/>
  <c r="AM174" i="55" s="1"/>
  <c r="AN174" i="55" s="1"/>
  <c r="Q183" i="55"/>
  <c r="R183" i="55" s="1"/>
  <c r="S183" i="55" s="1"/>
  <c r="T183" i="55" s="1"/>
  <c r="U183" i="55" s="1"/>
  <c r="V183" i="55" s="1"/>
  <c r="W183" i="55" s="1"/>
  <c r="X183" i="55" s="1"/>
  <c r="Y183" i="55" s="1"/>
  <c r="Z183" i="55" s="1"/>
  <c r="AA183" i="55" s="1"/>
  <c r="AB183" i="55" s="1"/>
  <c r="AC183" i="55" s="1"/>
  <c r="AD183" i="55" s="1"/>
  <c r="AE183" i="55" s="1"/>
  <c r="AF183" i="55" s="1"/>
  <c r="AG183" i="55" s="1"/>
  <c r="AH183" i="55" s="1"/>
  <c r="AI183" i="55" s="1"/>
  <c r="AJ183" i="55" s="1"/>
  <c r="AK183" i="55" s="1"/>
  <c r="AL183" i="55" s="1"/>
  <c r="AM183" i="55" s="1"/>
  <c r="AN183" i="55" s="1"/>
  <c r="Q182" i="55"/>
  <c r="R182" i="55" s="1"/>
  <c r="S182" i="55" s="1"/>
  <c r="T182" i="55" s="1"/>
  <c r="U182" i="55" s="1"/>
  <c r="V182" i="55" s="1"/>
  <c r="W182" i="55" s="1"/>
  <c r="X182" i="55" s="1"/>
  <c r="Y182" i="55" s="1"/>
  <c r="Z182" i="55" s="1"/>
  <c r="AA182" i="55" s="1"/>
  <c r="AB182" i="55" s="1"/>
  <c r="AC182" i="55" s="1"/>
  <c r="AD182" i="55" s="1"/>
  <c r="AE182" i="55" s="1"/>
  <c r="AF182" i="55" s="1"/>
  <c r="AG182" i="55" s="1"/>
  <c r="AH182" i="55" s="1"/>
  <c r="AI182" i="55" s="1"/>
  <c r="AJ182" i="55" s="1"/>
  <c r="AK182" i="55" s="1"/>
  <c r="AL182" i="55" s="1"/>
  <c r="AM182" i="55" s="1"/>
  <c r="AN182" i="55" s="1"/>
  <c r="Q176" i="55"/>
  <c r="R176" i="55" s="1"/>
  <c r="S176" i="55" s="1"/>
  <c r="T176" i="55" s="1"/>
  <c r="U176" i="55" s="1"/>
  <c r="V176" i="55" s="1"/>
  <c r="W176" i="55" s="1"/>
  <c r="X176" i="55" s="1"/>
  <c r="Y176" i="55" s="1"/>
  <c r="Z176" i="55" s="1"/>
  <c r="AA176" i="55" s="1"/>
  <c r="AB176" i="55" s="1"/>
  <c r="AC176" i="55" s="1"/>
  <c r="AD176" i="55" s="1"/>
  <c r="AE176" i="55" s="1"/>
  <c r="AF176" i="55" s="1"/>
  <c r="AG176" i="55" s="1"/>
  <c r="AH176" i="55" s="1"/>
  <c r="AI176" i="55" s="1"/>
  <c r="AJ176" i="55" s="1"/>
  <c r="AK176" i="55" s="1"/>
  <c r="AL176" i="55" s="1"/>
  <c r="AM176" i="55" s="1"/>
  <c r="AN176" i="55" s="1"/>
  <c r="Q178" i="55"/>
  <c r="R178" i="55" s="1"/>
  <c r="S178" i="55" s="1"/>
  <c r="T178" i="55" s="1"/>
  <c r="U178" i="55" s="1"/>
  <c r="V178" i="55" s="1"/>
  <c r="W178" i="55" s="1"/>
  <c r="X178" i="55" s="1"/>
  <c r="Y178" i="55" s="1"/>
  <c r="Z178" i="55" s="1"/>
  <c r="AA178" i="55" s="1"/>
  <c r="AB178" i="55" s="1"/>
  <c r="AC178" i="55" s="1"/>
  <c r="AD178" i="55" s="1"/>
  <c r="AE178" i="55" s="1"/>
  <c r="AF178" i="55" s="1"/>
  <c r="AG178" i="55" s="1"/>
  <c r="AH178" i="55" s="1"/>
  <c r="AI178" i="55" s="1"/>
  <c r="AJ178" i="55" s="1"/>
  <c r="AK178" i="55" s="1"/>
  <c r="AL178" i="55" s="1"/>
  <c r="AM178" i="55" s="1"/>
  <c r="AN178" i="55" s="1"/>
  <c r="Q184" i="55"/>
  <c r="R184" i="55" s="1"/>
  <c r="S184" i="55" s="1"/>
  <c r="T184" i="55" s="1"/>
  <c r="U184" i="55" s="1"/>
  <c r="V184" i="55" s="1"/>
  <c r="W184" i="55" s="1"/>
  <c r="X184" i="55" s="1"/>
  <c r="Y184" i="55" s="1"/>
  <c r="Z184" i="55" s="1"/>
  <c r="AA184" i="55" s="1"/>
  <c r="AB184" i="55" s="1"/>
  <c r="AC184" i="55" s="1"/>
  <c r="AD184" i="55" s="1"/>
  <c r="AE184" i="55" s="1"/>
  <c r="AF184" i="55" s="1"/>
  <c r="AG184" i="55" s="1"/>
  <c r="AH184" i="55" s="1"/>
  <c r="AI184" i="55" s="1"/>
  <c r="AJ184" i="55" s="1"/>
  <c r="AK184" i="55" s="1"/>
  <c r="AL184" i="55" s="1"/>
  <c r="AM184" i="55" s="1"/>
  <c r="AN184" i="55" s="1"/>
  <c r="Q179" i="55"/>
  <c r="R179" i="55" s="1"/>
  <c r="S179" i="55" s="1"/>
  <c r="T179" i="55" s="1"/>
  <c r="U179" i="55" s="1"/>
  <c r="V179" i="55" s="1"/>
  <c r="W179" i="55" s="1"/>
  <c r="X179" i="55" s="1"/>
  <c r="Y179" i="55" s="1"/>
  <c r="Z179" i="55" s="1"/>
  <c r="AA179" i="55" s="1"/>
  <c r="AB179" i="55" s="1"/>
  <c r="AC179" i="55" s="1"/>
  <c r="AD179" i="55" s="1"/>
  <c r="AE179" i="55" s="1"/>
  <c r="AF179" i="55" s="1"/>
  <c r="AG179" i="55" s="1"/>
  <c r="AH179" i="55" s="1"/>
  <c r="AI179" i="55" s="1"/>
  <c r="AJ179" i="55" s="1"/>
  <c r="AK179" i="55" s="1"/>
  <c r="AL179" i="55" s="1"/>
  <c r="AM179" i="55" s="1"/>
  <c r="AN179" i="55" s="1"/>
  <c r="Q177" i="55"/>
  <c r="R177" i="55" s="1"/>
  <c r="S177" i="55" s="1"/>
  <c r="T177" i="55" s="1"/>
  <c r="U177" i="55" s="1"/>
  <c r="V177" i="55" s="1"/>
  <c r="W177" i="55" s="1"/>
  <c r="X177" i="55" s="1"/>
  <c r="Y177" i="55" s="1"/>
  <c r="Z177" i="55" s="1"/>
  <c r="AA177" i="55" s="1"/>
  <c r="AB177" i="55" s="1"/>
  <c r="AC177" i="55" s="1"/>
  <c r="AD177" i="55" s="1"/>
  <c r="AE177" i="55" s="1"/>
  <c r="AF177" i="55" s="1"/>
  <c r="AG177" i="55" s="1"/>
  <c r="AH177" i="55" s="1"/>
  <c r="AI177" i="55" s="1"/>
  <c r="AJ177" i="55" s="1"/>
  <c r="AK177" i="55" s="1"/>
  <c r="AL177" i="55" s="1"/>
  <c r="AM177" i="55" s="1"/>
  <c r="AN177" i="55" s="1"/>
  <c r="Q186" i="55"/>
  <c r="R186" i="55" s="1"/>
  <c r="S186" i="55" s="1"/>
  <c r="T186" i="55" s="1"/>
  <c r="U186" i="55" s="1"/>
  <c r="V186" i="55" s="1"/>
  <c r="W186" i="55" s="1"/>
  <c r="X186" i="55" s="1"/>
  <c r="Y186" i="55" s="1"/>
  <c r="Z186" i="55" s="1"/>
  <c r="AA186" i="55" s="1"/>
  <c r="AB186" i="55" s="1"/>
  <c r="AC186" i="55" s="1"/>
  <c r="AD186" i="55" s="1"/>
  <c r="AE186" i="55" s="1"/>
  <c r="AF186" i="55" s="1"/>
  <c r="AG186" i="55" s="1"/>
  <c r="AH186" i="55" s="1"/>
  <c r="AI186" i="55" s="1"/>
  <c r="AJ186" i="55" s="1"/>
  <c r="AK186" i="55" s="1"/>
  <c r="AL186" i="55" s="1"/>
  <c r="AM186" i="55" s="1"/>
  <c r="AN186" i="55" s="1"/>
  <c r="I115" i="57"/>
  <c r="I117" i="57"/>
  <c r="I116" i="57"/>
  <c r="S33" i="55"/>
  <c r="O130" i="47"/>
  <c r="AL34" i="32"/>
  <c r="AL37" i="32" s="1"/>
  <c r="H22" i="32"/>
  <c r="AL25" i="32"/>
  <c r="AL19" i="32" s="1"/>
  <c r="T93" i="57"/>
  <c r="T107" i="57"/>
  <c r="T16" i="57"/>
  <c r="T75" i="57"/>
  <c r="T54"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Q158" i="55"/>
  <c r="N43" i="47" s="1"/>
  <c r="Q162" i="55"/>
  <c r="N49" i="47" s="1"/>
  <c r="Q160" i="55"/>
  <c r="Q161" i="55"/>
  <c r="N45" i="47" s="1"/>
  <c r="Q157" i="55"/>
  <c r="Q155" i="55"/>
  <c r="Q163" i="55"/>
  <c r="Q170" i="55"/>
  <c r="R170" i="55" s="1"/>
  <c r="S170" i="55" s="1"/>
  <c r="T170" i="55" s="1"/>
  <c r="U170" i="55" s="1"/>
  <c r="V170" i="55" s="1"/>
  <c r="W170" i="55" s="1"/>
  <c r="X170" i="55" s="1"/>
  <c r="Y170" i="55" s="1"/>
  <c r="Z170" i="55" s="1"/>
  <c r="AA170" i="55" s="1"/>
  <c r="AB170" i="55" s="1"/>
  <c r="AC170" i="55" s="1"/>
  <c r="AD170" i="55" s="1"/>
  <c r="AE170" i="55" s="1"/>
  <c r="AF170" i="55" s="1"/>
  <c r="AG170" i="55" s="1"/>
  <c r="AH170" i="55" s="1"/>
  <c r="AI170" i="55" s="1"/>
  <c r="AJ170" i="55" s="1"/>
  <c r="AK170" i="55" s="1"/>
  <c r="AL170" i="55" s="1"/>
  <c r="AM170" i="55" s="1"/>
  <c r="AN170" i="55" s="1"/>
  <c r="AO170" i="55" s="1"/>
  <c r="AP170" i="55" s="1"/>
  <c r="Q159" i="55"/>
  <c r="Q156" i="55"/>
  <c r="Q168" i="55"/>
  <c r="R168" i="55" s="1"/>
  <c r="S168" i="55" s="1"/>
  <c r="T168" i="55" s="1"/>
  <c r="U168" i="55" s="1"/>
  <c r="V168" i="55" s="1"/>
  <c r="W168" i="55" s="1"/>
  <c r="X168" i="55" s="1"/>
  <c r="Y168" i="55" s="1"/>
  <c r="Z168" i="55" s="1"/>
  <c r="AA168" i="55" s="1"/>
  <c r="AB168" i="55" s="1"/>
  <c r="AC168" i="55" s="1"/>
  <c r="AD168" i="55" s="1"/>
  <c r="AE168" i="55" s="1"/>
  <c r="AF168" i="55" s="1"/>
  <c r="AG168" i="55" s="1"/>
  <c r="AH168" i="55" s="1"/>
  <c r="AI168" i="55" s="1"/>
  <c r="AJ168" i="55" s="1"/>
  <c r="AK168" i="55" s="1"/>
  <c r="AL168" i="55" s="1"/>
  <c r="AM168" i="55" s="1"/>
  <c r="AN168" i="55" s="1"/>
  <c r="AO168" i="55" s="1"/>
  <c r="AP168" i="55" s="1"/>
  <c r="Q164" i="55"/>
  <c r="R164" i="55" s="1"/>
  <c r="S164" i="55" s="1"/>
  <c r="T164" i="55" s="1"/>
  <c r="U164" i="55" s="1"/>
  <c r="V164" i="55" s="1"/>
  <c r="W164" i="55" s="1"/>
  <c r="X164" i="55" s="1"/>
  <c r="Y164" i="55" s="1"/>
  <c r="Z164" i="55" s="1"/>
  <c r="AA164" i="55" s="1"/>
  <c r="AB164" i="55" s="1"/>
  <c r="AC164" i="55" s="1"/>
  <c r="AD164" i="55" s="1"/>
  <c r="AE164" i="55" s="1"/>
  <c r="AF164" i="55" s="1"/>
  <c r="AG164" i="55" s="1"/>
  <c r="AH164" i="55" s="1"/>
  <c r="AI164" i="55" s="1"/>
  <c r="AJ164" i="55" s="1"/>
  <c r="AK164" i="55" s="1"/>
  <c r="AL164" i="55" s="1"/>
  <c r="AM164" i="55" s="1"/>
  <c r="AN164" i="55" s="1"/>
  <c r="AO164" i="55" s="1"/>
  <c r="AP164" i="55" s="1"/>
  <c r="Q171" i="55"/>
  <c r="R171" i="55" s="1"/>
  <c r="S171" i="55" s="1"/>
  <c r="T171" i="55" s="1"/>
  <c r="U171" i="55" s="1"/>
  <c r="V171" i="55" s="1"/>
  <c r="W171" i="55" s="1"/>
  <c r="X171" i="55" s="1"/>
  <c r="Y171" i="55" s="1"/>
  <c r="Z171" i="55" s="1"/>
  <c r="AA171" i="55" s="1"/>
  <c r="AB171" i="55" s="1"/>
  <c r="AC171" i="55" s="1"/>
  <c r="AD171" i="55" s="1"/>
  <c r="AE171" i="55" s="1"/>
  <c r="AF171" i="55" s="1"/>
  <c r="AG171" i="55" s="1"/>
  <c r="AH171" i="55" s="1"/>
  <c r="AI171" i="55" s="1"/>
  <c r="AJ171" i="55" s="1"/>
  <c r="AK171" i="55" s="1"/>
  <c r="AL171" i="55" s="1"/>
  <c r="AM171" i="55" s="1"/>
  <c r="AN171" i="55" s="1"/>
  <c r="AO171" i="55" s="1"/>
  <c r="AP171" i="55" s="1"/>
  <c r="Q166" i="55"/>
  <c r="R166" i="55" s="1"/>
  <c r="S166" i="55" s="1"/>
  <c r="T166" i="55" s="1"/>
  <c r="U166" i="55" s="1"/>
  <c r="V166" i="55" s="1"/>
  <c r="W166" i="55" s="1"/>
  <c r="X166" i="55" s="1"/>
  <c r="Y166" i="55" s="1"/>
  <c r="Z166" i="55" s="1"/>
  <c r="AA166" i="55" s="1"/>
  <c r="AB166" i="55" s="1"/>
  <c r="AC166" i="55" s="1"/>
  <c r="AD166" i="55" s="1"/>
  <c r="AE166" i="55" s="1"/>
  <c r="AF166" i="55" s="1"/>
  <c r="AG166" i="55" s="1"/>
  <c r="AH166" i="55" s="1"/>
  <c r="AI166" i="55" s="1"/>
  <c r="AJ166" i="55" s="1"/>
  <c r="AK166" i="55" s="1"/>
  <c r="AL166" i="55" s="1"/>
  <c r="AM166" i="55" s="1"/>
  <c r="AN166" i="55" s="1"/>
  <c r="AO166" i="55" s="1"/>
  <c r="AP166" i="55" s="1"/>
  <c r="Q167" i="55"/>
  <c r="R167" i="55" s="1"/>
  <c r="S167" i="55" s="1"/>
  <c r="T167" i="55" s="1"/>
  <c r="U167" i="55" s="1"/>
  <c r="V167" i="55" s="1"/>
  <c r="W167" i="55" s="1"/>
  <c r="X167" i="55" s="1"/>
  <c r="Y167" i="55" s="1"/>
  <c r="Z167" i="55" s="1"/>
  <c r="AA167" i="55" s="1"/>
  <c r="AB167" i="55" s="1"/>
  <c r="AC167" i="55" s="1"/>
  <c r="AD167" i="55" s="1"/>
  <c r="AE167" i="55" s="1"/>
  <c r="AF167" i="55" s="1"/>
  <c r="AG167" i="55" s="1"/>
  <c r="AH167" i="55" s="1"/>
  <c r="AI167" i="55" s="1"/>
  <c r="AJ167" i="55" s="1"/>
  <c r="AK167" i="55" s="1"/>
  <c r="AL167" i="55" s="1"/>
  <c r="AM167" i="55" s="1"/>
  <c r="AN167" i="55" s="1"/>
  <c r="AO167" i="55" s="1"/>
  <c r="AP167" i="55" s="1"/>
  <c r="Q172" i="55"/>
  <c r="R172" i="55" s="1"/>
  <c r="S172" i="55" s="1"/>
  <c r="T172" i="55" s="1"/>
  <c r="U172" i="55" s="1"/>
  <c r="V172" i="55" s="1"/>
  <c r="W172" i="55" s="1"/>
  <c r="X172" i="55" s="1"/>
  <c r="Y172" i="55" s="1"/>
  <c r="Z172" i="55" s="1"/>
  <c r="AA172" i="55" s="1"/>
  <c r="AB172" i="55" s="1"/>
  <c r="AC172" i="55" s="1"/>
  <c r="AD172" i="55" s="1"/>
  <c r="AE172" i="55" s="1"/>
  <c r="AF172" i="55" s="1"/>
  <c r="AG172" i="55" s="1"/>
  <c r="AH172" i="55" s="1"/>
  <c r="AI172" i="55" s="1"/>
  <c r="AJ172" i="55" s="1"/>
  <c r="AK172" i="55" s="1"/>
  <c r="AL172" i="55" s="1"/>
  <c r="AM172" i="55" s="1"/>
  <c r="AN172" i="55" s="1"/>
  <c r="AO172" i="55" s="1"/>
  <c r="AP172" i="55" s="1"/>
  <c r="Q169" i="55"/>
  <c r="R169" i="55" s="1"/>
  <c r="S169" i="55" s="1"/>
  <c r="T169" i="55" s="1"/>
  <c r="U169" i="55" s="1"/>
  <c r="V169" i="55" s="1"/>
  <c r="W169" i="55" s="1"/>
  <c r="X169" i="55" s="1"/>
  <c r="Y169" i="55" s="1"/>
  <c r="Z169" i="55" s="1"/>
  <c r="AA169" i="55" s="1"/>
  <c r="AB169" i="55" s="1"/>
  <c r="AC169" i="55" s="1"/>
  <c r="AD169" i="55" s="1"/>
  <c r="AE169" i="55" s="1"/>
  <c r="AF169" i="55" s="1"/>
  <c r="AG169" i="55" s="1"/>
  <c r="AH169" i="55" s="1"/>
  <c r="AI169" i="55" s="1"/>
  <c r="AJ169" i="55" s="1"/>
  <c r="AK169" i="55" s="1"/>
  <c r="AL169" i="55" s="1"/>
  <c r="AM169" i="55" s="1"/>
  <c r="AN169" i="55" s="1"/>
  <c r="AO169" i="55" s="1"/>
  <c r="AP169" i="55" s="1"/>
  <c r="Q165" i="55"/>
  <c r="I47" i="56"/>
  <c r="I46" i="56"/>
  <c r="J48" i="56"/>
  <c r="S37" i="55"/>
  <c r="O134" i="47"/>
  <c r="O88" i="56"/>
  <c r="U88" i="56" s="1"/>
  <c r="I88" i="56"/>
  <c r="J104" i="56"/>
  <c r="T123" i="56" s="1"/>
  <c r="S144" i="56" s="1"/>
  <c r="AO173" i="55"/>
  <c r="AN63" i="32"/>
  <c r="AO63" i="32" s="1"/>
  <c r="AP63" i="32" s="1"/>
  <c r="AM63" i="32"/>
  <c r="T28" i="55"/>
  <c r="P127" i="47"/>
  <c r="AL35" i="32"/>
  <c r="AL38" i="32" s="1"/>
  <c r="H23" i="32"/>
  <c r="H35" i="32" s="1"/>
  <c r="H38" i="32" s="1"/>
  <c r="Q221" i="55"/>
  <c r="R221" i="55" s="1"/>
  <c r="S221" i="55" s="1"/>
  <c r="T221" i="55" s="1"/>
  <c r="U221" i="55" s="1"/>
  <c r="V221" i="55" s="1"/>
  <c r="W221" i="55" s="1"/>
  <c r="X221" i="55" s="1"/>
  <c r="Y221" i="55" s="1"/>
  <c r="Z221" i="55" s="1"/>
  <c r="AA221" i="55" s="1"/>
  <c r="AB221" i="55" s="1"/>
  <c r="AC221" i="55" s="1"/>
  <c r="AD221" i="55" s="1"/>
  <c r="AE221" i="55" s="1"/>
  <c r="AF221" i="55" s="1"/>
  <c r="AG221" i="55" s="1"/>
  <c r="AH221" i="55" s="1"/>
  <c r="AI221" i="55" s="1"/>
  <c r="AJ221" i="55" s="1"/>
  <c r="AK221" i="55" s="1"/>
  <c r="AL221" i="55" s="1"/>
  <c r="AM221" i="55" s="1"/>
  <c r="AN221" i="55" s="1"/>
  <c r="Q213" i="55"/>
  <c r="R213" i="55" s="1"/>
  <c r="S213" i="55" s="1"/>
  <c r="T213" i="55" s="1"/>
  <c r="U213" i="55" s="1"/>
  <c r="V213" i="55" s="1"/>
  <c r="W213" i="55" s="1"/>
  <c r="X213" i="55" s="1"/>
  <c r="Y213" i="55" s="1"/>
  <c r="Z213" i="55" s="1"/>
  <c r="AA213" i="55" s="1"/>
  <c r="AB213" i="55" s="1"/>
  <c r="AC213" i="55" s="1"/>
  <c r="AD213" i="55" s="1"/>
  <c r="AE213" i="55" s="1"/>
  <c r="AF213" i="55" s="1"/>
  <c r="AG213" i="55" s="1"/>
  <c r="AH213" i="55" s="1"/>
  <c r="AI213" i="55" s="1"/>
  <c r="AJ213" i="55" s="1"/>
  <c r="AK213" i="55" s="1"/>
  <c r="AL213" i="55" s="1"/>
  <c r="AM213" i="55" s="1"/>
  <c r="AN213" i="55" s="1"/>
  <c r="Q222" i="55"/>
  <c r="R222" i="55" s="1"/>
  <c r="S222" i="55" s="1"/>
  <c r="T222" i="55" s="1"/>
  <c r="U222" i="55" s="1"/>
  <c r="V222" i="55" s="1"/>
  <c r="W222" i="55" s="1"/>
  <c r="X222" i="55" s="1"/>
  <c r="Y222" i="55" s="1"/>
  <c r="Z222" i="55" s="1"/>
  <c r="AA222" i="55" s="1"/>
  <c r="AB222" i="55" s="1"/>
  <c r="AC222" i="55" s="1"/>
  <c r="AD222" i="55" s="1"/>
  <c r="AE222" i="55" s="1"/>
  <c r="AF222" i="55" s="1"/>
  <c r="AG222" i="55" s="1"/>
  <c r="AH222" i="55" s="1"/>
  <c r="AI222" i="55" s="1"/>
  <c r="AJ222" i="55" s="1"/>
  <c r="AK222" i="55" s="1"/>
  <c r="AL222" i="55" s="1"/>
  <c r="AM222" i="55" s="1"/>
  <c r="AN222" i="55" s="1"/>
  <c r="Q224" i="55"/>
  <c r="R224" i="55" s="1"/>
  <c r="S224" i="55" s="1"/>
  <c r="T224" i="55" s="1"/>
  <c r="U224" i="55" s="1"/>
  <c r="V224" i="55" s="1"/>
  <c r="W224" i="55" s="1"/>
  <c r="X224" i="55" s="1"/>
  <c r="Y224" i="55" s="1"/>
  <c r="Z224" i="55" s="1"/>
  <c r="AA224" i="55" s="1"/>
  <c r="AB224" i="55" s="1"/>
  <c r="AC224" i="55" s="1"/>
  <c r="AD224" i="55" s="1"/>
  <c r="AE224" i="55" s="1"/>
  <c r="AF224" i="55" s="1"/>
  <c r="AG224" i="55" s="1"/>
  <c r="AH224" i="55" s="1"/>
  <c r="AI224" i="55" s="1"/>
  <c r="AJ224" i="55" s="1"/>
  <c r="AK224" i="55" s="1"/>
  <c r="AL224" i="55" s="1"/>
  <c r="AM224" i="55" s="1"/>
  <c r="AN224" i="55" s="1"/>
  <c r="Q215" i="55"/>
  <c r="R215" i="55" s="1"/>
  <c r="S215" i="55" s="1"/>
  <c r="T215" i="55" s="1"/>
  <c r="U215" i="55" s="1"/>
  <c r="V215" i="55" s="1"/>
  <c r="W215" i="55" s="1"/>
  <c r="X215" i="55" s="1"/>
  <c r="Y215" i="55" s="1"/>
  <c r="Z215" i="55" s="1"/>
  <c r="AA215" i="55" s="1"/>
  <c r="AB215" i="55" s="1"/>
  <c r="AC215" i="55" s="1"/>
  <c r="AD215" i="55" s="1"/>
  <c r="AE215" i="55" s="1"/>
  <c r="AF215" i="55" s="1"/>
  <c r="AG215" i="55" s="1"/>
  <c r="AH215" i="55" s="1"/>
  <c r="AI215" i="55" s="1"/>
  <c r="AJ215" i="55" s="1"/>
  <c r="AK215" i="55" s="1"/>
  <c r="AL215" i="55" s="1"/>
  <c r="AM215" i="55" s="1"/>
  <c r="AN215" i="55" s="1"/>
  <c r="Q217" i="55"/>
  <c r="R217" i="55" s="1"/>
  <c r="S217" i="55" s="1"/>
  <c r="T217" i="55" s="1"/>
  <c r="U217" i="55" s="1"/>
  <c r="V217" i="55" s="1"/>
  <c r="W217" i="55" s="1"/>
  <c r="X217" i="55" s="1"/>
  <c r="Y217" i="55" s="1"/>
  <c r="Z217" i="55" s="1"/>
  <c r="AA217" i="55" s="1"/>
  <c r="AB217" i="55" s="1"/>
  <c r="AC217" i="55" s="1"/>
  <c r="AD217" i="55" s="1"/>
  <c r="AE217" i="55" s="1"/>
  <c r="AF217" i="55" s="1"/>
  <c r="AG217" i="55" s="1"/>
  <c r="AH217" i="55" s="1"/>
  <c r="AI217" i="55" s="1"/>
  <c r="AJ217" i="55" s="1"/>
  <c r="AK217" i="55" s="1"/>
  <c r="AL217" i="55" s="1"/>
  <c r="AM217" i="55" s="1"/>
  <c r="AN217" i="55" s="1"/>
  <c r="Q214" i="55"/>
  <c r="R214" i="55" s="1"/>
  <c r="S214" i="55" s="1"/>
  <c r="T214" i="55" s="1"/>
  <c r="U214" i="55" s="1"/>
  <c r="V214" i="55" s="1"/>
  <c r="W214" i="55" s="1"/>
  <c r="X214" i="55" s="1"/>
  <c r="Y214" i="55" s="1"/>
  <c r="Z214" i="55" s="1"/>
  <c r="AA214" i="55" s="1"/>
  <c r="AB214" i="55" s="1"/>
  <c r="AC214" i="55" s="1"/>
  <c r="AD214" i="55" s="1"/>
  <c r="AE214" i="55" s="1"/>
  <c r="AF214" i="55" s="1"/>
  <c r="AG214" i="55" s="1"/>
  <c r="AH214" i="55" s="1"/>
  <c r="AI214" i="55" s="1"/>
  <c r="AJ214" i="55" s="1"/>
  <c r="AK214" i="55" s="1"/>
  <c r="AL214" i="55" s="1"/>
  <c r="AM214" i="55" s="1"/>
  <c r="AN214" i="55" s="1"/>
  <c r="Q219" i="55"/>
  <c r="R219" i="55" s="1"/>
  <c r="S219" i="55" s="1"/>
  <c r="T219" i="55" s="1"/>
  <c r="U219" i="55" s="1"/>
  <c r="V219" i="55" s="1"/>
  <c r="W219" i="55" s="1"/>
  <c r="X219" i="55" s="1"/>
  <c r="Y219" i="55" s="1"/>
  <c r="Z219" i="55" s="1"/>
  <c r="AA219" i="55" s="1"/>
  <c r="AB219" i="55" s="1"/>
  <c r="AC219" i="55" s="1"/>
  <c r="AD219" i="55" s="1"/>
  <c r="AE219" i="55" s="1"/>
  <c r="AF219" i="55" s="1"/>
  <c r="AG219" i="55" s="1"/>
  <c r="AH219" i="55" s="1"/>
  <c r="AI219" i="55" s="1"/>
  <c r="AJ219" i="55" s="1"/>
  <c r="AK219" i="55" s="1"/>
  <c r="AL219" i="55" s="1"/>
  <c r="AM219" i="55" s="1"/>
  <c r="AN219" i="55" s="1"/>
  <c r="Q227" i="55"/>
  <c r="R227" i="55" s="1"/>
  <c r="S227" i="55" s="1"/>
  <c r="T227" i="55" s="1"/>
  <c r="U227" i="55" s="1"/>
  <c r="V227" i="55" s="1"/>
  <c r="W227" i="55" s="1"/>
  <c r="X227" i="55" s="1"/>
  <c r="Y227" i="55" s="1"/>
  <c r="Z227" i="55" s="1"/>
  <c r="AA227" i="55" s="1"/>
  <c r="AB227" i="55" s="1"/>
  <c r="AC227" i="55" s="1"/>
  <c r="AD227" i="55" s="1"/>
  <c r="AE227" i="55" s="1"/>
  <c r="AF227" i="55" s="1"/>
  <c r="AG227" i="55" s="1"/>
  <c r="AH227" i="55" s="1"/>
  <c r="AI227" i="55" s="1"/>
  <c r="AJ227" i="55" s="1"/>
  <c r="AK227" i="55" s="1"/>
  <c r="AL227" i="55" s="1"/>
  <c r="AM227" i="55" s="1"/>
  <c r="AN227" i="55" s="1"/>
  <c r="Q226" i="55"/>
  <c r="R226" i="55" s="1"/>
  <c r="S226" i="55" s="1"/>
  <c r="T226" i="55" s="1"/>
  <c r="U226" i="55" s="1"/>
  <c r="V226" i="55" s="1"/>
  <c r="W226" i="55" s="1"/>
  <c r="X226" i="55" s="1"/>
  <c r="Y226" i="55" s="1"/>
  <c r="Z226" i="55" s="1"/>
  <c r="AA226" i="55" s="1"/>
  <c r="AB226" i="55" s="1"/>
  <c r="AC226" i="55" s="1"/>
  <c r="AD226" i="55" s="1"/>
  <c r="AE226" i="55" s="1"/>
  <c r="AF226" i="55" s="1"/>
  <c r="AG226" i="55" s="1"/>
  <c r="AH226" i="55" s="1"/>
  <c r="AI226" i="55" s="1"/>
  <c r="AJ226" i="55" s="1"/>
  <c r="AK226" i="55" s="1"/>
  <c r="AL226" i="55" s="1"/>
  <c r="AM226" i="55" s="1"/>
  <c r="AN226" i="55" s="1"/>
  <c r="Q220" i="55"/>
  <c r="R220" i="55" s="1"/>
  <c r="S220" i="55" s="1"/>
  <c r="T220" i="55" s="1"/>
  <c r="U220" i="55" s="1"/>
  <c r="V220" i="55" s="1"/>
  <c r="W220" i="55" s="1"/>
  <c r="X220" i="55" s="1"/>
  <c r="Y220" i="55" s="1"/>
  <c r="Z220" i="55" s="1"/>
  <c r="AA220" i="55" s="1"/>
  <c r="AB220" i="55" s="1"/>
  <c r="AC220" i="55" s="1"/>
  <c r="AD220" i="55" s="1"/>
  <c r="AE220" i="55" s="1"/>
  <c r="AF220" i="55" s="1"/>
  <c r="AG220" i="55" s="1"/>
  <c r="AH220" i="55" s="1"/>
  <c r="AI220" i="55" s="1"/>
  <c r="AJ220" i="55" s="1"/>
  <c r="AK220" i="55" s="1"/>
  <c r="AL220" i="55" s="1"/>
  <c r="AM220" i="55" s="1"/>
  <c r="AN220" i="55" s="1"/>
  <c r="Q218" i="55"/>
  <c r="R218" i="55" s="1"/>
  <c r="S218" i="55" s="1"/>
  <c r="T218" i="55" s="1"/>
  <c r="U218" i="55" s="1"/>
  <c r="V218" i="55" s="1"/>
  <c r="W218" i="55" s="1"/>
  <c r="X218" i="55" s="1"/>
  <c r="Y218" i="55" s="1"/>
  <c r="Z218" i="55" s="1"/>
  <c r="AA218" i="55" s="1"/>
  <c r="AB218" i="55" s="1"/>
  <c r="AC218" i="55" s="1"/>
  <c r="AD218" i="55" s="1"/>
  <c r="AE218" i="55" s="1"/>
  <c r="AF218" i="55" s="1"/>
  <c r="AG218" i="55" s="1"/>
  <c r="AH218" i="55" s="1"/>
  <c r="AI218" i="55" s="1"/>
  <c r="AJ218" i="55" s="1"/>
  <c r="AK218" i="55" s="1"/>
  <c r="AL218" i="55" s="1"/>
  <c r="AM218" i="55" s="1"/>
  <c r="AN218" i="55" s="1"/>
  <c r="Q229" i="55"/>
  <c r="R229" i="55" s="1"/>
  <c r="S229" i="55" s="1"/>
  <c r="T229" i="55" s="1"/>
  <c r="U229" i="55" s="1"/>
  <c r="V229" i="55" s="1"/>
  <c r="W229" i="55" s="1"/>
  <c r="X229" i="55" s="1"/>
  <c r="Y229" i="55" s="1"/>
  <c r="Z229" i="55" s="1"/>
  <c r="AA229" i="55" s="1"/>
  <c r="AB229" i="55" s="1"/>
  <c r="AC229" i="55" s="1"/>
  <c r="AD229" i="55" s="1"/>
  <c r="AE229" i="55" s="1"/>
  <c r="AF229" i="55" s="1"/>
  <c r="AG229" i="55" s="1"/>
  <c r="AH229" i="55" s="1"/>
  <c r="AI229" i="55" s="1"/>
  <c r="AJ229" i="55" s="1"/>
  <c r="AK229" i="55" s="1"/>
  <c r="AL229" i="55" s="1"/>
  <c r="AM229" i="55" s="1"/>
  <c r="AN229" i="55" s="1"/>
  <c r="Q225" i="55"/>
  <c r="R225" i="55" s="1"/>
  <c r="S225" i="55" s="1"/>
  <c r="T225" i="55" s="1"/>
  <c r="U225" i="55" s="1"/>
  <c r="V225" i="55" s="1"/>
  <c r="W225" i="55" s="1"/>
  <c r="X225" i="55" s="1"/>
  <c r="Y225" i="55" s="1"/>
  <c r="Z225" i="55" s="1"/>
  <c r="AA225" i="55" s="1"/>
  <c r="AB225" i="55" s="1"/>
  <c r="AC225" i="55" s="1"/>
  <c r="AD225" i="55" s="1"/>
  <c r="AE225" i="55" s="1"/>
  <c r="AF225" i="55" s="1"/>
  <c r="AG225" i="55" s="1"/>
  <c r="AH225" i="55" s="1"/>
  <c r="AI225" i="55" s="1"/>
  <c r="AJ225" i="55" s="1"/>
  <c r="AK225" i="55" s="1"/>
  <c r="AL225" i="55" s="1"/>
  <c r="AM225" i="55" s="1"/>
  <c r="AN225" i="55" s="1"/>
  <c r="Q212" i="55"/>
  <c r="R212" i="55" s="1"/>
  <c r="S212" i="55" s="1"/>
  <c r="T212" i="55" s="1"/>
  <c r="U212" i="55" s="1"/>
  <c r="V212" i="55" s="1"/>
  <c r="W212" i="55" s="1"/>
  <c r="X212" i="55" s="1"/>
  <c r="Y212" i="55" s="1"/>
  <c r="Z212" i="55" s="1"/>
  <c r="AA212" i="55" s="1"/>
  <c r="AB212" i="55" s="1"/>
  <c r="AC212" i="55" s="1"/>
  <c r="AD212" i="55" s="1"/>
  <c r="AE212" i="55" s="1"/>
  <c r="AF212" i="55" s="1"/>
  <c r="AG212" i="55" s="1"/>
  <c r="AH212" i="55" s="1"/>
  <c r="AI212" i="55" s="1"/>
  <c r="AJ212" i="55" s="1"/>
  <c r="AK212" i="55" s="1"/>
  <c r="AL212" i="55" s="1"/>
  <c r="AM212" i="55" s="1"/>
  <c r="AN212" i="55" s="1"/>
  <c r="Q228" i="55"/>
  <c r="R228" i="55" s="1"/>
  <c r="S228" i="55" s="1"/>
  <c r="T228" i="55" s="1"/>
  <c r="U228" i="55" s="1"/>
  <c r="V228" i="55" s="1"/>
  <c r="W228" i="55" s="1"/>
  <c r="X228" i="55" s="1"/>
  <c r="Y228" i="55" s="1"/>
  <c r="Z228" i="55" s="1"/>
  <c r="AA228" i="55" s="1"/>
  <c r="AB228" i="55" s="1"/>
  <c r="AC228" i="55" s="1"/>
  <c r="AD228" i="55" s="1"/>
  <c r="AE228" i="55" s="1"/>
  <c r="AF228" i="55" s="1"/>
  <c r="AG228" i="55" s="1"/>
  <c r="AH228" i="55" s="1"/>
  <c r="AI228" i="55" s="1"/>
  <c r="AJ228" i="55" s="1"/>
  <c r="AK228" i="55" s="1"/>
  <c r="AL228" i="55" s="1"/>
  <c r="AM228" i="55" s="1"/>
  <c r="AN228" i="55" s="1"/>
  <c r="Q223" i="55"/>
  <c r="R223" i="55" s="1"/>
  <c r="S223" i="55" s="1"/>
  <c r="T223" i="55" s="1"/>
  <c r="U223" i="55" s="1"/>
  <c r="V223" i="55" s="1"/>
  <c r="W223" i="55" s="1"/>
  <c r="X223" i="55" s="1"/>
  <c r="Y223" i="55" s="1"/>
  <c r="Z223" i="55" s="1"/>
  <c r="AA223" i="55" s="1"/>
  <c r="AB223" i="55" s="1"/>
  <c r="AC223" i="55" s="1"/>
  <c r="AD223" i="55" s="1"/>
  <c r="AE223" i="55" s="1"/>
  <c r="AF223" i="55" s="1"/>
  <c r="AG223" i="55" s="1"/>
  <c r="AH223" i="55" s="1"/>
  <c r="AI223" i="55" s="1"/>
  <c r="AJ223" i="55" s="1"/>
  <c r="AK223" i="55" s="1"/>
  <c r="AL223" i="55" s="1"/>
  <c r="AM223" i="55" s="1"/>
  <c r="AN223" i="55" s="1"/>
  <c r="Q216" i="55"/>
  <c r="R216" i="55" s="1"/>
  <c r="S216" i="55" s="1"/>
  <c r="T216" i="55" s="1"/>
  <c r="U216" i="55" s="1"/>
  <c r="V216" i="55" s="1"/>
  <c r="W216" i="55" s="1"/>
  <c r="X216" i="55" s="1"/>
  <c r="Y216" i="55" s="1"/>
  <c r="Z216" i="55" s="1"/>
  <c r="AA216" i="55" s="1"/>
  <c r="AB216" i="55" s="1"/>
  <c r="AC216" i="55" s="1"/>
  <c r="AD216" i="55" s="1"/>
  <c r="AE216" i="55" s="1"/>
  <c r="AF216" i="55" s="1"/>
  <c r="AG216" i="55" s="1"/>
  <c r="AH216" i="55" s="1"/>
  <c r="AI216" i="55" s="1"/>
  <c r="AJ216" i="55" s="1"/>
  <c r="AK216" i="55" s="1"/>
  <c r="AL216" i="55" s="1"/>
  <c r="AM216" i="55" s="1"/>
  <c r="AN216" i="55" s="1"/>
  <c r="R27" i="55"/>
  <c r="N135" i="47"/>
  <c r="I76" i="56"/>
  <c r="I92" i="56"/>
  <c r="J43" i="56"/>
  <c r="AC171" i="56" s="1"/>
  <c r="K120" i="57"/>
  <c r="K119" i="57"/>
  <c r="K121" i="57"/>
  <c r="AP173" i="55"/>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Q107" i="55"/>
  <c r="R107" i="55" s="1"/>
  <c r="S107" i="55" s="1"/>
  <c r="T107" i="55" s="1"/>
  <c r="U107" i="55" s="1"/>
  <c r="V107" i="55" s="1"/>
  <c r="W107" i="55" s="1"/>
  <c r="X107" i="55" s="1"/>
  <c r="Y107" i="55" s="1"/>
  <c r="Z107" i="55" s="1"/>
  <c r="AA107" i="55" s="1"/>
  <c r="AB107" i="55" s="1"/>
  <c r="AC107" i="55" s="1"/>
  <c r="AD107" i="55" s="1"/>
  <c r="AE107" i="55" s="1"/>
  <c r="AF107" i="55" s="1"/>
  <c r="AG107" i="55" s="1"/>
  <c r="AH107" i="55" s="1"/>
  <c r="AI107" i="55" s="1"/>
  <c r="AJ107" i="55" s="1"/>
  <c r="AK107" i="55" s="1"/>
  <c r="AL107" i="55" s="1"/>
  <c r="AM107" i="55" s="1"/>
  <c r="AN107" i="55" s="1"/>
  <c r="AO107" i="55" s="1"/>
  <c r="AP107" i="55" s="1"/>
  <c r="Q101" i="55"/>
  <c r="R101" i="55" s="1"/>
  <c r="S101" i="55" s="1"/>
  <c r="T101" i="55" s="1"/>
  <c r="U101" i="55" s="1"/>
  <c r="V101" i="55" s="1"/>
  <c r="W101" i="55" s="1"/>
  <c r="X101" i="55" s="1"/>
  <c r="Y101" i="55" s="1"/>
  <c r="Z101" i="55" s="1"/>
  <c r="AA101" i="55" s="1"/>
  <c r="AB101" i="55" s="1"/>
  <c r="AC101" i="55" s="1"/>
  <c r="AD101" i="55" s="1"/>
  <c r="AE101" i="55" s="1"/>
  <c r="AF101" i="55" s="1"/>
  <c r="AG101" i="55" s="1"/>
  <c r="AH101" i="55" s="1"/>
  <c r="AI101" i="55" s="1"/>
  <c r="AJ101" i="55" s="1"/>
  <c r="AK101" i="55" s="1"/>
  <c r="AL101" i="55" s="1"/>
  <c r="AM101" i="55" s="1"/>
  <c r="AN101" i="55" s="1"/>
  <c r="AO101" i="55" s="1"/>
  <c r="AP101" i="55" s="1"/>
  <c r="Q102" i="55"/>
  <c r="R102" i="55" s="1"/>
  <c r="S102" i="55" s="1"/>
  <c r="T102" i="55" s="1"/>
  <c r="U102" i="55" s="1"/>
  <c r="V102" i="55" s="1"/>
  <c r="W102" i="55" s="1"/>
  <c r="X102" i="55" s="1"/>
  <c r="Y102" i="55" s="1"/>
  <c r="Z102" i="55" s="1"/>
  <c r="AA102" i="55" s="1"/>
  <c r="AB102" i="55" s="1"/>
  <c r="AC102" i="55" s="1"/>
  <c r="AD102" i="55" s="1"/>
  <c r="AE102" i="55" s="1"/>
  <c r="AF102" i="55" s="1"/>
  <c r="AG102" i="55" s="1"/>
  <c r="AH102" i="55" s="1"/>
  <c r="AI102" i="55" s="1"/>
  <c r="AJ102" i="55" s="1"/>
  <c r="AK102" i="55" s="1"/>
  <c r="AL102" i="55" s="1"/>
  <c r="AM102" i="55" s="1"/>
  <c r="AN102" i="55" s="1"/>
  <c r="AO102" i="55" s="1"/>
  <c r="AP102" i="55" s="1"/>
  <c r="Q108" i="55"/>
  <c r="R108" i="55" s="1"/>
  <c r="S108" i="55" s="1"/>
  <c r="T108" i="55" s="1"/>
  <c r="U108" i="55" s="1"/>
  <c r="V108" i="55" s="1"/>
  <c r="W108" i="55" s="1"/>
  <c r="X108" i="55" s="1"/>
  <c r="Y108" i="55" s="1"/>
  <c r="Z108" i="55" s="1"/>
  <c r="AA108" i="55" s="1"/>
  <c r="AB108" i="55" s="1"/>
  <c r="AC108" i="55" s="1"/>
  <c r="AD108" i="55" s="1"/>
  <c r="AE108" i="55" s="1"/>
  <c r="AF108" i="55" s="1"/>
  <c r="AG108" i="55" s="1"/>
  <c r="AH108" i="55" s="1"/>
  <c r="AI108" i="55" s="1"/>
  <c r="AJ108" i="55" s="1"/>
  <c r="AK108" i="55" s="1"/>
  <c r="AL108" i="55" s="1"/>
  <c r="AM108" i="55" s="1"/>
  <c r="AN108" i="55" s="1"/>
  <c r="AO108" i="55" s="1"/>
  <c r="AP108" i="55" s="1"/>
  <c r="Q106" i="55"/>
  <c r="R106" i="55" s="1"/>
  <c r="S106" i="55" s="1"/>
  <c r="T106" i="55" s="1"/>
  <c r="U106" i="55" s="1"/>
  <c r="V106" i="55" s="1"/>
  <c r="W106" i="55" s="1"/>
  <c r="X106" i="55" s="1"/>
  <c r="Y106" i="55" s="1"/>
  <c r="Z106" i="55" s="1"/>
  <c r="AA106" i="55" s="1"/>
  <c r="AB106" i="55" s="1"/>
  <c r="AC106" i="55" s="1"/>
  <c r="AD106" i="55" s="1"/>
  <c r="AE106" i="55" s="1"/>
  <c r="AF106" i="55" s="1"/>
  <c r="AG106" i="55" s="1"/>
  <c r="AH106" i="55" s="1"/>
  <c r="AI106" i="55" s="1"/>
  <c r="AJ106" i="55" s="1"/>
  <c r="AK106" i="55" s="1"/>
  <c r="AL106" i="55" s="1"/>
  <c r="AM106" i="55" s="1"/>
  <c r="AN106" i="55" s="1"/>
  <c r="AO106" i="55" s="1"/>
  <c r="AP106" i="55" s="1"/>
  <c r="Q104" i="55"/>
  <c r="R104" i="55" s="1"/>
  <c r="S104" i="55" s="1"/>
  <c r="T104" i="55" s="1"/>
  <c r="U104" i="55" s="1"/>
  <c r="V104" i="55" s="1"/>
  <c r="W104" i="55" s="1"/>
  <c r="X104" i="55" s="1"/>
  <c r="Y104" i="55" s="1"/>
  <c r="Z104" i="55" s="1"/>
  <c r="AA104" i="55" s="1"/>
  <c r="AB104" i="55" s="1"/>
  <c r="AC104" i="55" s="1"/>
  <c r="AD104" i="55" s="1"/>
  <c r="AE104" i="55" s="1"/>
  <c r="AF104" i="55" s="1"/>
  <c r="AG104" i="55" s="1"/>
  <c r="AH104" i="55" s="1"/>
  <c r="AI104" i="55" s="1"/>
  <c r="AJ104" i="55" s="1"/>
  <c r="AK104" i="55" s="1"/>
  <c r="AL104" i="55" s="1"/>
  <c r="AM104" i="55" s="1"/>
  <c r="AN104" i="55" s="1"/>
  <c r="AO104" i="55" s="1"/>
  <c r="AP104" i="55" s="1"/>
  <c r="Q105" i="55"/>
  <c r="R105" i="55" s="1"/>
  <c r="S105" i="55" s="1"/>
  <c r="T105" i="55" s="1"/>
  <c r="U105" i="55" s="1"/>
  <c r="V105" i="55" s="1"/>
  <c r="W105" i="55" s="1"/>
  <c r="X105" i="55" s="1"/>
  <c r="Y105" i="55" s="1"/>
  <c r="Z105" i="55" s="1"/>
  <c r="AA105" i="55" s="1"/>
  <c r="AB105" i="55" s="1"/>
  <c r="AC105" i="55" s="1"/>
  <c r="AD105" i="55" s="1"/>
  <c r="AE105" i="55" s="1"/>
  <c r="AF105" i="55" s="1"/>
  <c r="AG105" i="55" s="1"/>
  <c r="AH105" i="55" s="1"/>
  <c r="AI105" i="55" s="1"/>
  <c r="AJ105" i="55" s="1"/>
  <c r="AK105" i="55" s="1"/>
  <c r="AL105" i="55" s="1"/>
  <c r="AM105" i="55" s="1"/>
  <c r="AN105" i="55" s="1"/>
  <c r="AO105" i="55" s="1"/>
  <c r="AP105" i="55" s="1"/>
  <c r="Q110" i="55"/>
  <c r="R110" i="55" s="1"/>
  <c r="S110" i="55" s="1"/>
  <c r="T110" i="55" s="1"/>
  <c r="U110" i="55" s="1"/>
  <c r="V110" i="55" s="1"/>
  <c r="W110" i="55" s="1"/>
  <c r="X110" i="55" s="1"/>
  <c r="Y110" i="55" s="1"/>
  <c r="Z110" i="55" s="1"/>
  <c r="AA110" i="55" s="1"/>
  <c r="AB110" i="55" s="1"/>
  <c r="AC110" i="55" s="1"/>
  <c r="AD110" i="55" s="1"/>
  <c r="AE110" i="55" s="1"/>
  <c r="AF110" i="55" s="1"/>
  <c r="AG110" i="55" s="1"/>
  <c r="AH110" i="55" s="1"/>
  <c r="AI110" i="55" s="1"/>
  <c r="AJ110" i="55" s="1"/>
  <c r="AK110" i="55" s="1"/>
  <c r="AL110" i="55" s="1"/>
  <c r="AM110" i="55" s="1"/>
  <c r="AN110" i="55" s="1"/>
  <c r="AO110" i="55" s="1"/>
  <c r="AP110" i="55" s="1"/>
  <c r="Q103" i="55"/>
  <c r="R103" i="55" s="1"/>
  <c r="S103" i="55" s="1"/>
  <c r="T103" i="55" s="1"/>
  <c r="U103" i="55" s="1"/>
  <c r="V103" i="55" s="1"/>
  <c r="W103" i="55" s="1"/>
  <c r="X103" i="55" s="1"/>
  <c r="Y103" i="55" s="1"/>
  <c r="Z103" i="55" s="1"/>
  <c r="AA103" i="55" s="1"/>
  <c r="AB103" i="55" s="1"/>
  <c r="AC103" i="55" s="1"/>
  <c r="AD103" i="55" s="1"/>
  <c r="AE103" i="55" s="1"/>
  <c r="AF103" i="55" s="1"/>
  <c r="AG103" i="55" s="1"/>
  <c r="AH103" i="55" s="1"/>
  <c r="AI103" i="55" s="1"/>
  <c r="AJ103" i="55" s="1"/>
  <c r="AK103" i="55" s="1"/>
  <c r="AL103" i="55" s="1"/>
  <c r="AM103" i="55" s="1"/>
  <c r="AN103" i="55" s="1"/>
  <c r="AO103" i="55" s="1"/>
  <c r="AP103" i="55" s="1"/>
  <c r="Q92" i="55"/>
  <c r="R92" i="55" s="1"/>
  <c r="S92" i="55" s="1"/>
  <c r="T92" i="55" s="1"/>
  <c r="U92" i="55" s="1"/>
  <c r="V92" i="55" s="1"/>
  <c r="W92" i="55" s="1"/>
  <c r="X92" i="55" s="1"/>
  <c r="Y92" i="55" s="1"/>
  <c r="Z92" i="55" s="1"/>
  <c r="AA92" i="55" s="1"/>
  <c r="AB92" i="55" s="1"/>
  <c r="AC92" i="55" s="1"/>
  <c r="AD92" i="55" s="1"/>
  <c r="AE92" i="55" s="1"/>
  <c r="AF92" i="55" s="1"/>
  <c r="AG92" i="55" s="1"/>
  <c r="AH92" i="55" s="1"/>
  <c r="AI92" i="55" s="1"/>
  <c r="AJ92" i="55" s="1"/>
  <c r="AK92" i="55" s="1"/>
  <c r="AL92" i="55" s="1"/>
  <c r="AM92" i="55" s="1"/>
  <c r="AN92" i="55" s="1"/>
  <c r="AO92" i="55" s="1"/>
  <c r="AP92" i="55" s="1"/>
  <c r="Q109" i="55"/>
  <c r="R109" i="55" s="1"/>
  <c r="S109" i="55" s="1"/>
  <c r="T109" i="55" s="1"/>
  <c r="U109" i="55" s="1"/>
  <c r="V109" i="55" s="1"/>
  <c r="W109" i="55" s="1"/>
  <c r="X109" i="55" s="1"/>
  <c r="Y109" i="55" s="1"/>
  <c r="Z109" i="55" s="1"/>
  <c r="AA109" i="55" s="1"/>
  <c r="AB109" i="55" s="1"/>
  <c r="AC109" i="55" s="1"/>
  <c r="AD109" i="55" s="1"/>
  <c r="AE109" i="55" s="1"/>
  <c r="AF109" i="55" s="1"/>
  <c r="AG109" i="55" s="1"/>
  <c r="AH109" i="55" s="1"/>
  <c r="AI109" i="55" s="1"/>
  <c r="AJ109" i="55" s="1"/>
  <c r="AK109" i="55" s="1"/>
  <c r="AL109" i="55" s="1"/>
  <c r="AM109" i="55" s="1"/>
  <c r="AN109" i="55" s="1"/>
  <c r="AO109" i="55" s="1"/>
  <c r="AP109" i="55" s="1"/>
  <c r="Q97" i="55"/>
  <c r="R97" i="55" s="1"/>
  <c r="S97" i="55" s="1"/>
  <c r="T97" i="55" s="1"/>
  <c r="U97" i="55" s="1"/>
  <c r="V97" i="55" s="1"/>
  <c r="W97" i="55" s="1"/>
  <c r="X97" i="55" s="1"/>
  <c r="Y97" i="55" s="1"/>
  <c r="Z97" i="55" s="1"/>
  <c r="AA97" i="55" s="1"/>
  <c r="AB97" i="55" s="1"/>
  <c r="AC97" i="55" s="1"/>
  <c r="AD97" i="55" s="1"/>
  <c r="AE97" i="55" s="1"/>
  <c r="AF97" i="55" s="1"/>
  <c r="AG97" i="55" s="1"/>
  <c r="AH97" i="55" s="1"/>
  <c r="AI97" i="55" s="1"/>
  <c r="AJ97" i="55" s="1"/>
  <c r="AK97" i="55" s="1"/>
  <c r="AL97" i="55" s="1"/>
  <c r="AM97" i="55" s="1"/>
  <c r="AN97" i="55" s="1"/>
  <c r="AO97" i="55" s="1"/>
  <c r="AP97" i="55" s="1"/>
  <c r="Q93" i="55"/>
  <c r="R93" i="55" s="1"/>
  <c r="S93" i="55" s="1"/>
  <c r="T93" i="55" s="1"/>
  <c r="U93" i="55" s="1"/>
  <c r="V93" i="55" s="1"/>
  <c r="W93" i="55" s="1"/>
  <c r="X93" i="55" s="1"/>
  <c r="Y93" i="55" s="1"/>
  <c r="Z93" i="55" s="1"/>
  <c r="AA93" i="55" s="1"/>
  <c r="AB93" i="55" s="1"/>
  <c r="AC93" i="55" s="1"/>
  <c r="AD93" i="55" s="1"/>
  <c r="AE93" i="55" s="1"/>
  <c r="AF93" i="55" s="1"/>
  <c r="AG93" i="55" s="1"/>
  <c r="AH93" i="55" s="1"/>
  <c r="AI93" i="55" s="1"/>
  <c r="AJ93" i="55" s="1"/>
  <c r="AK93" i="55" s="1"/>
  <c r="AL93" i="55" s="1"/>
  <c r="AM93" i="55" s="1"/>
  <c r="AN93" i="55" s="1"/>
  <c r="AO93" i="55" s="1"/>
  <c r="AP93" i="55" s="1"/>
  <c r="Q94" i="55"/>
  <c r="R94" i="55" s="1"/>
  <c r="S94" i="55" s="1"/>
  <c r="T94" i="55" s="1"/>
  <c r="U94" i="55" s="1"/>
  <c r="V94" i="55" s="1"/>
  <c r="W94" i="55" s="1"/>
  <c r="X94" i="55" s="1"/>
  <c r="Y94" i="55" s="1"/>
  <c r="Z94" i="55" s="1"/>
  <c r="AA94" i="55" s="1"/>
  <c r="AB94" i="55" s="1"/>
  <c r="AC94" i="55" s="1"/>
  <c r="AD94" i="55" s="1"/>
  <c r="AE94" i="55" s="1"/>
  <c r="AF94" i="55" s="1"/>
  <c r="AG94" i="55" s="1"/>
  <c r="AH94" i="55" s="1"/>
  <c r="AI94" i="55" s="1"/>
  <c r="AJ94" i="55" s="1"/>
  <c r="AK94" i="55" s="1"/>
  <c r="AL94" i="55" s="1"/>
  <c r="AM94" i="55" s="1"/>
  <c r="AN94" i="55" s="1"/>
  <c r="AO94" i="55" s="1"/>
  <c r="AP94" i="55" s="1"/>
  <c r="Q100" i="55"/>
  <c r="R100" i="55" s="1"/>
  <c r="S100" i="55" s="1"/>
  <c r="T100" i="55" s="1"/>
  <c r="U100" i="55" s="1"/>
  <c r="V100" i="55" s="1"/>
  <c r="W100" i="55" s="1"/>
  <c r="X100" i="55" s="1"/>
  <c r="Y100" i="55" s="1"/>
  <c r="Z100" i="55" s="1"/>
  <c r="AA100" i="55" s="1"/>
  <c r="AB100" i="55" s="1"/>
  <c r="AC100" i="55" s="1"/>
  <c r="AD100" i="55" s="1"/>
  <c r="AE100" i="55" s="1"/>
  <c r="AF100" i="55" s="1"/>
  <c r="AG100" i="55" s="1"/>
  <c r="AH100" i="55" s="1"/>
  <c r="AI100" i="55" s="1"/>
  <c r="AJ100" i="55" s="1"/>
  <c r="AK100" i="55" s="1"/>
  <c r="AL100" i="55" s="1"/>
  <c r="AM100" i="55" s="1"/>
  <c r="AN100" i="55" s="1"/>
  <c r="AO100" i="55" s="1"/>
  <c r="AP100" i="55" s="1"/>
  <c r="Q96" i="55"/>
  <c r="R96" i="55" s="1"/>
  <c r="S96" i="55" s="1"/>
  <c r="T96" i="55" s="1"/>
  <c r="U96" i="55" s="1"/>
  <c r="V96" i="55" s="1"/>
  <c r="W96" i="55" s="1"/>
  <c r="X96" i="55" s="1"/>
  <c r="Y96" i="55" s="1"/>
  <c r="Z96" i="55" s="1"/>
  <c r="AA96" i="55" s="1"/>
  <c r="AB96" i="55" s="1"/>
  <c r="AC96" i="55" s="1"/>
  <c r="AD96" i="55" s="1"/>
  <c r="AE96" i="55" s="1"/>
  <c r="AF96" i="55" s="1"/>
  <c r="AG96" i="55" s="1"/>
  <c r="AH96" i="55" s="1"/>
  <c r="AI96" i="55" s="1"/>
  <c r="AJ96" i="55" s="1"/>
  <c r="AK96" i="55" s="1"/>
  <c r="AL96" i="55" s="1"/>
  <c r="AM96" i="55" s="1"/>
  <c r="AN96" i="55" s="1"/>
  <c r="AO96" i="55" s="1"/>
  <c r="AP96" i="55" s="1"/>
  <c r="Q95" i="55"/>
  <c r="R95" i="55" s="1"/>
  <c r="S95" i="55" s="1"/>
  <c r="T95" i="55" s="1"/>
  <c r="U95" i="55" s="1"/>
  <c r="V95" i="55" s="1"/>
  <c r="W95" i="55" s="1"/>
  <c r="X95" i="55" s="1"/>
  <c r="Y95" i="55" s="1"/>
  <c r="Z95" i="55" s="1"/>
  <c r="AA95" i="55" s="1"/>
  <c r="AB95" i="55" s="1"/>
  <c r="AC95" i="55" s="1"/>
  <c r="AD95" i="55" s="1"/>
  <c r="AE95" i="55" s="1"/>
  <c r="AF95" i="55" s="1"/>
  <c r="AG95" i="55" s="1"/>
  <c r="AH95" i="55" s="1"/>
  <c r="AI95" i="55" s="1"/>
  <c r="AJ95" i="55" s="1"/>
  <c r="AK95" i="55" s="1"/>
  <c r="AL95" i="55" s="1"/>
  <c r="AM95" i="55" s="1"/>
  <c r="AN95" i="55" s="1"/>
  <c r="AO95" i="55" s="1"/>
  <c r="AP95" i="55" s="1"/>
  <c r="Q98" i="55"/>
  <c r="R98" i="55" s="1"/>
  <c r="S98" i="55" s="1"/>
  <c r="T98" i="55" s="1"/>
  <c r="U98" i="55" s="1"/>
  <c r="V98" i="55" s="1"/>
  <c r="W98" i="55" s="1"/>
  <c r="X98" i="55" s="1"/>
  <c r="Y98" i="55" s="1"/>
  <c r="Z98" i="55" s="1"/>
  <c r="AA98" i="55" s="1"/>
  <c r="AB98" i="55" s="1"/>
  <c r="AC98" i="55" s="1"/>
  <c r="AD98" i="55" s="1"/>
  <c r="AE98" i="55" s="1"/>
  <c r="AF98" i="55" s="1"/>
  <c r="AG98" i="55" s="1"/>
  <c r="AH98" i="55" s="1"/>
  <c r="AI98" i="55" s="1"/>
  <c r="AJ98" i="55" s="1"/>
  <c r="AK98" i="55" s="1"/>
  <c r="AL98" i="55" s="1"/>
  <c r="AM98" i="55" s="1"/>
  <c r="AN98" i="55" s="1"/>
  <c r="AO98" i="55" s="1"/>
  <c r="AP98" i="55" s="1"/>
  <c r="Q99" i="55"/>
  <c r="R99" i="55" s="1"/>
  <c r="S99" i="55" s="1"/>
  <c r="T99" i="55" s="1"/>
  <c r="U99" i="55" s="1"/>
  <c r="V99" i="55" s="1"/>
  <c r="W99" i="55" s="1"/>
  <c r="X99" i="55" s="1"/>
  <c r="Y99" i="55" s="1"/>
  <c r="Z99" i="55" s="1"/>
  <c r="AA99" i="55" s="1"/>
  <c r="AB99" i="55" s="1"/>
  <c r="AC99" i="55" s="1"/>
  <c r="AD99" i="55" s="1"/>
  <c r="AE99" i="55" s="1"/>
  <c r="AF99" i="55" s="1"/>
  <c r="AG99" i="55" s="1"/>
  <c r="AH99" i="55" s="1"/>
  <c r="AI99" i="55" s="1"/>
  <c r="AJ99" i="55" s="1"/>
  <c r="AK99" i="55" s="1"/>
  <c r="AL99" i="55" s="1"/>
  <c r="AM99" i="55" s="1"/>
  <c r="AN99" i="55" s="1"/>
  <c r="AO99" i="55" s="1"/>
  <c r="AP99" i="55" s="1"/>
  <c r="Q111" i="55"/>
  <c r="R111" i="55" s="1"/>
  <c r="S111" i="55" s="1"/>
  <c r="T111" i="55" s="1"/>
  <c r="U111" i="55" s="1"/>
  <c r="V111" i="55" s="1"/>
  <c r="W111" i="55" s="1"/>
  <c r="X111" i="55" s="1"/>
  <c r="Y111" i="55" s="1"/>
  <c r="Z111" i="55" s="1"/>
  <c r="AA111" i="55" s="1"/>
  <c r="AB111" i="55" s="1"/>
  <c r="AC111" i="55" s="1"/>
  <c r="AD111" i="55" s="1"/>
  <c r="AE111" i="55" s="1"/>
  <c r="AF111" i="55" s="1"/>
  <c r="AG111" i="55" s="1"/>
  <c r="AH111" i="55" s="1"/>
  <c r="AI111" i="55" s="1"/>
  <c r="AJ111" i="55" s="1"/>
  <c r="AK111" i="55" s="1"/>
  <c r="AL111" i="55" s="1"/>
  <c r="AM111" i="55" s="1"/>
  <c r="AN111" i="55" s="1"/>
  <c r="AO111" i="55" s="1"/>
  <c r="AP111" i="55" s="1"/>
  <c r="I54" i="56"/>
  <c r="I52" i="56"/>
  <c r="I55" i="56"/>
  <c r="I59" i="56"/>
  <c r="I51" i="56"/>
  <c r="I53" i="56"/>
  <c r="I57" i="56"/>
  <c r="I56" i="56"/>
  <c r="I58" i="56"/>
  <c r="AL77" i="53"/>
  <c r="AL88" i="53"/>
  <c r="AL87" i="53"/>
  <c r="W84" i="47"/>
  <c r="AA48" i="29"/>
  <c r="AM8" i="53"/>
  <c r="AM87" i="53" s="1"/>
  <c r="AN22" i="53"/>
  <c r="AN25" i="53" s="1"/>
  <c r="AN67" i="53"/>
  <c r="AN104" i="53" s="1"/>
  <c r="AN3" i="53"/>
  <c r="AN5" i="53"/>
  <c r="AN7" i="53"/>
  <c r="AN12" i="53" a="1"/>
  <c r="AN12" i="53" s="1"/>
  <c r="AN11" i="53" s="1"/>
  <c r="AN6" i="53"/>
  <c r="AO4" i="53"/>
  <c r="AH26" i="35"/>
  <c r="AD7" i="47"/>
  <c r="AH23" i="35"/>
  <c r="AD8" i="47"/>
  <c r="AI25" i="35"/>
  <c r="AE6" i="47"/>
  <c r="AD5" i="47"/>
  <c r="AH22" i="35"/>
  <c r="AH24" i="35"/>
  <c r="AD9" i="47"/>
  <c r="AL18" i="32" l="1"/>
  <c r="R123" i="56"/>
  <c r="Q144" i="56" s="1"/>
  <c r="S174" i="56"/>
  <c r="T174" i="56" s="1"/>
  <c r="U174" i="56" s="1"/>
  <c r="V174" i="56" s="1"/>
  <c r="W174" i="56" s="1"/>
  <c r="X174" i="56" s="1"/>
  <c r="Y174" i="56" s="1"/>
  <c r="Z174" i="56" s="1"/>
  <c r="AA174" i="56" s="1"/>
  <c r="AB174" i="56" s="1"/>
  <c r="Q174" i="56"/>
  <c r="R174" i="56" s="1"/>
  <c r="S177" i="56"/>
  <c r="Q177" i="56"/>
  <c r="R177" i="56" s="1"/>
  <c r="S176" i="56"/>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T180" i="56" s="1"/>
  <c r="U180" i="56" s="1"/>
  <c r="V180" i="56" s="1"/>
  <c r="W180" i="56" s="1"/>
  <c r="X180" i="56" s="1"/>
  <c r="Y180" i="56" s="1"/>
  <c r="Z180" i="56" s="1"/>
  <c r="AA180" i="56" s="1"/>
  <c r="AB180" i="56" s="1"/>
  <c r="Q180" i="56"/>
  <c r="R180" i="56" s="1"/>
  <c r="S173" i="56"/>
  <c r="T173" i="56" s="1"/>
  <c r="U173" i="56" s="1"/>
  <c r="V173" i="56" s="1"/>
  <c r="W173" i="56" s="1"/>
  <c r="X173" i="56" s="1"/>
  <c r="Y173" i="56" s="1"/>
  <c r="Z173" i="56" s="1"/>
  <c r="AA173" i="56" s="1"/>
  <c r="AB173" i="56" s="1"/>
  <c r="Q173" i="56"/>
  <c r="R173" i="56" s="1"/>
  <c r="S178" i="56"/>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I110" i="57"/>
  <c r="I111" i="57" s="1"/>
  <c r="I150" i="57" s="1"/>
  <c r="I187" i="57" s="1"/>
  <c r="Q111" i="56"/>
  <c r="P132" i="56" s="1"/>
  <c r="S111" i="56"/>
  <c r="R132" i="56" s="1"/>
  <c r="R183" i="56"/>
  <c r="N99" i="47"/>
  <c r="Q183" i="56"/>
  <c r="M99" i="47"/>
  <c r="G151" i="57"/>
  <c r="G188" i="57" s="1"/>
  <c r="G150" i="57"/>
  <c r="G187" i="57" s="1"/>
  <c r="G149" i="57"/>
  <c r="I128" i="57"/>
  <c r="I156" i="57" s="1"/>
  <c r="I168" i="57" s="1"/>
  <c r="AO227" i="55"/>
  <c r="AP227" i="55" s="1"/>
  <c r="AO219" i="55"/>
  <c r="AP219" i="55" s="1"/>
  <c r="AO214" i="55"/>
  <c r="AP214" i="55" s="1"/>
  <c r="AO216" i="55"/>
  <c r="AP216" i="55" s="1"/>
  <c r="AO217" i="55"/>
  <c r="AP217" i="55" s="1"/>
  <c r="AO223" i="55"/>
  <c r="AP223" i="55" s="1"/>
  <c r="AO215" i="55"/>
  <c r="AP215" i="55" s="1"/>
  <c r="AO228" i="55"/>
  <c r="AP228" i="55" s="1"/>
  <c r="AO224" i="55"/>
  <c r="AP224" i="55" s="1"/>
  <c r="AO212" i="55"/>
  <c r="AP212" i="55" s="1"/>
  <c r="AO213" i="55"/>
  <c r="AP213" i="55" s="1"/>
  <c r="AO229" i="55"/>
  <c r="AP229" i="55" s="1"/>
  <c r="AO221" i="55"/>
  <c r="AP221" i="55" s="1"/>
  <c r="AO218" i="55"/>
  <c r="AP218" i="55" s="1"/>
  <c r="AO220" i="55"/>
  <c r="AP220" i="55" s="1"/>
  <c r="R71" i="55"/>
  <c r="O36" i="47" s="1"/>
  <c r="AO222" i="55"/>
  <c r="AP222" i="55" s="1"/>
  <c r="AO226" i="55"/>
  <c r="AP226" i="55" s="1"/>
  <c r="R76" i="55"/>
  <c r="O39" i="47" s="1"/>
  <c r="R73" i="55"/>
  <c r="O37" i="47" s="1"/>
  <c r="R74" i="55"/>
  <c r="S74" i="55" s="1"/>
  <c r="R239" i="55"/>
  <c r="O55" i="47" s="1"/>
  <c r="R241" i="55"/>
  <c r="S241" i="55" s="1"/>
  <c r="R162" i="55"/>
  <c r="O49" i="47" s="1"/>
  <c r="R161" i="55"/>
  <c r="S161" i="55" s="1"/>
  <c r="AO182" i="55"/>
  <c r="AP182" i="55" s="1"/>
  <c r="AO174" i="55"/>
  <c r="AP174" i="55" s="1"/>
  <c r="AO181" i="55"/>
  <c r="AP181" i="55" s="1"/>
  <c r="AO189" i="55"/>
  <c r="AP189" i="55" s="1"/>
  <c r="I129" i="57"/>
  <c r="I152" i="57" s="1"/>
  <c r="AO180" i="55"/>
  <c r="AP180" i="55" s="1"/>
  <c r="R233" i="55"/>
  <c r="O57" i="47" s="1"/>
  <c r="AO186" i="55"/>
  <c r="AP186" i="55" s="1"/>
  <c r="AO187" i="55"/>
  <c r="AP187" i="55" s="1"/>
  <c r="R79" i="55"/>
  <c r="O33" i="47" s="1"/>
  <c r="AO177" i="55"/>
  <c r="AP177" i="55" s="1"/>
  <c r="AO175" i="55"/>
  <c r="AP175" i="55" s="1"/>
  <c r="R75" i="55"/>
  <c r="O35" i="47" s="1"/>
  <c r="AO179" i="55"/>
  <c r="AP179" i="55" s="1"/>
  <c r="AO188" i="55"/>
  <c r="AP188" i="55" s="1"/>
  <c r="R194" i="55"/>
  <c r="O21" i="47" s="1"/>
  <c r="R88" i="55"/>
  <c r="S88" i="55" s="1"/>
  <c r="AO184" i="55"/>
  <c r="AP184" i="55" s="1"/>
  <c r="AO185" i="55"/>
  <c r="AP185" i="55" s="1"/>
  <c r="R201" i="55"/>
  <c r="S201" i="55" s="1"/>
  <c r="AO178" i="55"/>
  <c r="AP178" i="55" s="1"/>
  <c r="R193" i="55"/>
  <c r="S193" i="55" s="1"/>
  <c r="AO176" i="55"/>
  <c r="AP176" i="55" s="1"/>
  <c r="R196" i="55"/>
  <c r="O22" i="47" s="1"/>
  <c r="H129" i="57"/>
  <c r="H153" i="57" s="1"/>
  <c r="AO183" i="55"/>
  <c r="AP183" i="55" s="1"/>
  <c r="K49" i="57"/>
  <c r="K50" i="57" s="1"/>
  <c r="K110" i="57" s="1"/>
  <c r="N255" i="57"/>
  <c r="O255" i="57" s="1"/>
  <c r="P255" i="57" s="1"/>
  <c r="Q255" i="57" s="1"/>
  <c r="R255" i="57"/>
  <c r="I100" i="56"/>
  <c r="I84" i="56"/>
  <c r="AC179" i="56"/>
  <c r="J82" i="56"/>
  <c r="J98" i="56"/>
  <c r="J47" i="56"/>
  <c r="J46" i="56"/>
  <c r="AC172" i="56" s="1"/>
  <c r="K48" i="56"/>
  <c r="R156" i="55"/>
  <c r="N42" i="47"/>
  <c r="W117" i="57"/>
  <c r="W115" i="57"/>
  <c r="W116" i="57"/>
  <c r="Q116" i="57"/>
  <c r="Q117" i="57"/>
  <c r="Q115" i="57"/>
  <c r="AL17" i="32"/>
  <c r="U124" i="57"/>
  <c r="U123" i="57"/>
  <c r="U125" i="57"/>
  <c r="O123" i="57"/>
  <c r="O124" i="57"/>
  <c r="O125" i="57"/>
  <c r="R237" i="55"/>
  <c r="N56" i="47"/>
  <c r="AO225" i="55"/>
  <c r="AP225" i="55" s="1"/>
  <c r="R141" i="55"/>
  <c r="N17" i="47"/>
  <c r="V119" i="57"/>
  <c r="V121" i="57"/>
  <c r="V120" i="57"/>
  <c r="I54" i="57"/>
  <c r="N124" i="57"/>
  <c r="N123" i="57"/>
  <c r="N125" i="57"/>
  <c r="G250" i="57"/>
  <c r="I78" i="56"/>
  <c r="I94" i="56"/>
  <c r="AC173" i="56"/>
  <c r="J78" i="56"/>
  <c r="J94" i="56"/>
  <c r="I103" i="56"/>
  <c r="I87" i="56"/>
  <c r="K54" i="57"/>
  <c r="K128" i="57"/>
  <c r="K156" i="57" s="1"/>
  <c r="H34" i="32"/>
  <c r="H37" i="32" s="1"/>
  <c r="H25" i="32"/>
  <c r="H31" i="32" s="1"/>
  <c r="S31" i="55"/>
  <c r="O129" i="47"/>
  <c r="H128" i="57"/>
  <c r="H156" i="57" s="1"/>
  <c r="Q121" i="57"/>
  <c r="Q119" i="57"/>
  <c r="Q120" i="57"/>
  <c r="O59" i="56"/>
  <c r="O86" i="56" s="1"/>
  <c r="AB77" i="56" s="1"/>
  <c r="O57" i="56"/>
  <c r="O56" i="56"/>
  <c r="O51" i="56"/>
  <c r="O53" i="56"/>
  <c r="O55" i="56"/>
  <c r="O52" i="56"/>
  <c r="O54" i="56"/>
  <c r="O58" i="56"/>
  <c r="R238" i="55"/>
  <c r="N60" i="47"/>
  <c r="J87" i="57"/>
  <c r="J90" i="57" s="1"/>
  <c r="J125" i="57" s="1"/>
  <c r="J129" i="57" s="1"/>
  <c r="J109" i="57"/>
  <c r="U121" i="57"/>
  <c r="U119" i="57"/>
  <c r="U120" i="57"/>
  <c r="O116" i="57"/>
  <c r="O115" i="57"/>
  <c r="O117" i="57"/>
  <c r="R158" i="55"/>
  <c r="AC175" i="56"/>
  <c r="I80" i="56"/>
  <c r="I96" i="56"/>
  <c r="J95" i="56"/>
  <c r="J79" i="56"/>
  <c r="O47" i="56"/>
  <c r="O87" i="56" s="1"/>
  <c r="O46" i="56"/>
  <c r="P48" i="56"/>
  <c r="R200" i="55"/>
  <c r="N28" i="47"/>
  <c r="R236" i="55"/>
  <c r="N53" i="47"/>
  <c r="I82" i="56"/>
  <c r="I98" i="56"/>
  <c r="AC177" i="56"/>
  <c r="T177" i="56"/>
  <c r="U177" i="56" s="1"/>
  <c r="V177" i="56" s="1"/>
  <c r="W177" i="56" s="1"/>
  <c r="X177" i="56" s="1"/>
  <c r="Y177" i="56" s="1"/>
  <c r="Z177" i="56" s="1"/>
  <c r="AA177" i="56" s="1"/>
  <c r="AB177" i="56" s="1"/>
  <c r="S36" i="55"/>
  <c r="O133" i="47"/>
  <c r="R165" i="55"/>
  <c r="N51" i="47"/>
  <c r="R155" i="55"/>
  <c r="N47" i="47"/>
  <c r="G54" i="57"/>
  <c r="H54" i="57"/>
  <c r="H127" i="57"/>
  <c r="H154" i="57" s="1"/>
  <c r="O76" i="56"/>
  <c r="O92" i="56"/>
  <c r="P43" i="56"/>
  <c r="R199" i="55"/>
  <c r="P120" i="57"/>
  <c r="P121" i="57"/>
  <c r="P119" i="57"/>
  <c r="R243" i="55"/>
  <c r="N61" i="47"/>
  <c r="R81" i="55"/>
  <c r="N18" i="47"/>
  <c r="R139" i="55"/>
  <c r="N14" i="47"/>
  <c r="R138" i="55"/>
  <c r="I95" i="56"/>
  <c r="I79" i="56"/>
  <c r="AC174" i="56"/>
  <c r="K51" i="56"/>
  <c r="AM173" i="56" s="1"/>
  <c r="K57" i="56"/>
  <c r="AM179" i="56" s="1"/>
  <c r="K52" i="56"/>
  <c r="AM174" i="56" s="1"/>
  <c r="K55" i="56"/>
  <c r="AM177" i="56" s="1"/>
  <c r="K58" i="56"/>
  <c r="K53" i="56"/>
  <c r="AM175" i="56" s="1"/>
  <c r="K56" i="56"/>
  <c r="K54" i="56"/>
  <c r="K59" i="56"/>
  <c r="L60" i="56"/>
  <c r="U28" i="55"/>
  <c r="Q127" i="47"/>
  <c r="U123" i="56"/>
  <c r="R157" i="55"/>
  <c r="N48" i="47"/>
  <c r="P130" i="47"/>
  <c r="T33" i="55"/>
  <c r="H149" i="57"/>
  <c r="H151" i="57"/>
  <c r="H188" i="57" s="1"/>
  <c r="H150" i="57"/>
  <c r="H187" i="57" s="1"/>
  <c r="T47" i="57"/>
  <c r="T49" i="57" s="1"/>
  <c r="U49" i="57" s="1"/>
  <c r="U43" i="56"/>
  <c r="U60" i="56"/>
  <c r="U48" i="56"/>
  <c r="O121" i="57"/>
  <c r="O120" i="57"/>
  <c r="O119" i="57"/>
  <c r="R195" i="55"/>
  <c r="N27" i="47"/>
  <c r="R203" i="55"/>
  <c r="N30" i="47"/>
  <c r="V115" i="57"/>
  <c r="V117" i="57"/>
  <c r="V116" i="57"/>
  <c r="N15" i="47"/>
  <c r="R134" i="55"/>
  <c r="I93" i="56"/>
  <c r="I77" i="56"/>
  <c r="R163" i="55"/>
  <c r="N44" i="47"/>
  <c r="AC176" i="56"/>
  <c r="I97" i="56"/>
  <c r="I81" i="56"/>
  <c r="T176" i="56"/>
  <c r="U176" i="56" s="1"/>
  <c r="V176" i="56" s="1"/>
  <c r="W176" i="56" s="1"/>
  <c r="X176" i="56" s="1"/>
  <c r="Y176" i="56" s="1"/>
  <c r="Z176" i="56" s="1"/>
  <c r="AA176" i="56" s="1"/>
  <c r="AB176" i="56" s="1"/>
  <c r="J102" i="56"/>
  <c r="J86" i="56"/>
  <c r="T125" i="57"/>
  <c r="T123" i="57"/>
  <c r="T124" i="57"/>
  <c r="AC183" i="56"/>
  <c r="N117" i="57"/>
  <c r="N116" i="57"/>
  <c r="N115" i="57"/>
  <c r="T32" i="55"/>
  <c r="P131" i="47"/>
  <c r="N47" i="57"/>
  <c r="N49" i="57" s="1"/>
  <c r="O49" i="57" s="1"/>
  <c r="P49" i="57" s="1"/>
  <c r="R197" i="55"/>
  <c r="N25" i="47"/>
  <c r="R235" i="55"/>
  <c r="U115" i="57"/>
  <c r="U117" i="57"/>
  <c r="U116" i="57"/>
  <c r="R144" i="55"/>
  <c r="N19" i="47"/>
  <c r="I102" i="56"/>
  <c r="I86" i="56"/>
  <c r="K127" i="57"/>
  <c r="K154" i="57" s="1"/>
  <c r="T183" i="56"/>
  <c r="O99" i="47"/>
  <c r="R160" i="55"/>
  <c r="N50" i="47"/>
  <c r="R240" i="55"/>
  <c r="R151" i="55"/>
  <c r="N20" i="47"/>
  <c r="R159" i="55"/>
  <c r="N46" i="47"/>
  <c r="J88" i="56"/>
  <c r="P88" i="56"/>
  <c r="V88" i="56" s="1"/>
  <c r="K104" i="56"/>
  <c r="AD123" i="56" s="1"/>
  <c r="AC144" i="56" s="1"/>
  <c r="J96" i="56"/>
  <c r="J80" i="56"/>
  <c r="T115" i="57"/>
  <c r="T116" i="57"/>
  <c r="T117" i="57"/>
  <c r="I127" i="57"/>
  <c r="I154" i="57" s="1"/>
  <c r="J110" i="57"/>
  <c r="J51" i="57"/>
  <c r="W121" i="57"/>
  <c r="W119" i="57"/>
  <c r="W120" i="57"/>
  <c r="G249" i="57"/>
  <c r="R198" i="55"/>
  <c r="N29" i="47"/>
  <c r="T34" i="55"/>
  <c r="P128" i="47"/>
  <c r="AP17" i="32"/>
  <c r="R78" i="55"/>
  <c r="R72" i="55"/>
  <c r="N31" i="47"/>
  <c r="R142" i="55"/>
  <c r="N12" i="47"/>
  <c r="J92" i="56"/>
  <c r="J76" i="56"/>
  <c r="K43" i="56"/>
  <c r="AM171" i="56" s="1"/>
  <c r="Q124" i="57"/>
  <c r="Q123" i="57"/>
  <c r="K32" i="57"/>
  <c r="Q87" i="57"/>
  <c r="Q90" i="57" s="1"/>
  <c r="Q125" i="57" s="1"/>
  <c r="Q56" i="57"/>
  <c r="K56" i="57" s="1"/>
  <c r="N121" i="57"/>
  <c r="N119" i="57"/>
  <c r="N120" i="57"/>
  <c r="P125" i="57"/>
  <c r="P123" i="57"/>
  <c r="P124" i="57"/>
  <c r="R253" i="55"/>
  <c r="P115" i="57"/>
  <c r="P116" i="57"/>
  <c r="P117" i="57"/>
  <c r="P60" i="56"/>
  <c r="R135" i="55"/>
  <c r="N10" i="47"/>
  <c r="J100" i="56"/>
  <c r="J84" i="56"/>
  <c r="AM180" i="56"/>
  <c r="J101" i="56"/>
  <c r="J85" i="56"/>
  <c r="O135" i="47"/>
  <c r="S27" i="55"/>
  <c r="I85" i="56"/>
  <c r="AC180" i="56"/>
  <c r="I101" i="56"/>
  <c r="J97" i="56"/>
  <c r="AM176" i="56"/>
  <c r="J81" i="56"/>
  <c r="H55" i="57"/>
  <c r="G55" i="57"/>
  <c r="V123" i="57"/>
  <c r="V124" i="57"/>
  <c r="V125" i="57"/>
  <c r="J128" i="57"/>
  <c r="J156" i="57" s="1"/>
  <c r="G56" i="57"/>
  <c r="H56" i="57"/>
  <c r="R140" i="55"/>
  <c r="N13" i="47"/>
  <c r="N11" i="47"/>
  <c r="R137" i="55"/>
  <c r="I99" i="56"/>
  <c r="AC178" i="56"/>
  <c r="AD178" i="56" s="1"/>
  <c r="AE178" i="56" s="1"/>
  <c r="AF178" i="56" s="1"/>
  <c r="AG178" i="56" s="1"/>
  <c r="AH178" i="56" s="1"/>
  <c r="AI178" i="56" s="1"/>
  <c r="AJ178" i="56" s="1"/>
  <c r="AK178" i="56" s="1"/>
  <c r="AL178" i="56" s="1"/>
  <c r="I83" i="56"/>
  <c r="T178" i="56"/>
  <c r="U178" i="56" s="1"/>
  <c r="V178" i="56" s="1"/>
  <c r="W178" i="56" s="1"/>
  <c r="X178" i="56" s="1"/>
  <c r="Y178" i="56" s="1"/>
  <c r="Z178" i="56" s="1"/>
  <c r="AA178" i="56" s="1"/>
  <c r="AB178" i="56" s="1"/>
  <c r="J99" i="56"/>
  <c r="J83" i="56"/>
  <c r="AM178" i="56"/>
  <c r="T37" i="55"/>
  <c r="P134" i="47"/>
  <c r="W125" i="57"/>
  <c r="W123" i="57"/>
  <c r="W124" i="57"/>
  <c r="T119" i="57"/>
  <c r="T121" i="57"/>
  <c r="T120" i="57"/>
  <c r="W47" i="57"/>
  <c r="R234" i="55"/>
  <c r="N52" i="47"/>
  <c r="J127" i="57"/>
  <c r="J154" i="57" s="1"/>
  <c r="J54" i="57"/>
  <c r="R77" i="55"/>
  <c r="R136" i="55"/>
  <c r="N16" i="47"/>
  <c r="AM77" i="53"/>
  <c r="AN8" i="53"/>
  <c r="AM76" i="53"/>
  <c r="AO5" i="53"/>
  <c r="AO67" i="53"/>
  <c r="AO104" i="53" s="1"/>
  <c r="AO12" i="53" a="1"/>
  <c r="AO12" i="53" s="1"/>
  <c r="AO11" i="53" s="1"/>
  <c r="AP4" i="53"/>
  <c r="AO3" i="53"/>
  <c r="AO7" i="53"/>
  <c r="AO22" i="53"/>
  <c r="AO25" i="53" s="1"/>
  <c r="AO6" i="53"/>
  <c r="AM88" i="53"/>
  <c r="AN88" i="53" s="1"/>
  <c r="AJ25" i="35"/>
  <c r="AF6" i="47"/>
  <c r="AE8" i="47"/>
  <c r="AI23" i="35"/>
  <c r="AE5" i="47"/>
  <c r="AI22" i="35"/>
  <c r="AI24" i="35"/>
  <c r="AE9" i="47"/>
  <c r="AE7" i="47"/>
  <c r="AI26" i="35"/>
  <c r="AD180" i="56" l="1"/>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155" i="57"/>
  <c r="H152" i="57"/>
  <c r="H249" i="57"/>
  <c r="H248" i="57"/>
  <c r="T111" i="56"/>
  <c r="S132" i="56" s="1"/>
  <c r="O87" i="47" s="1"/>
  <c r="H250" i="57"/>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I151" i="57"/>
  <c r="I188" i="57" s="1"/>
  <c r="AC202" i="57" s="1"/>
  <c r="AD48" i="29"/>
  <c r="AA84" i="47" s="1"/>
  <c r="I149" i="57"/>
  <c r="I186" i="57" s="1"/>
  <c r="AC200" i="5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M87" i="47"/>
  <c r="L87" i="47"/>
  <c r="AD177" i="56"/>
  <c r="AE177" i="56" s="1"/>
  <c r="AF177" i="56" s="1"/>
  <c r="AG177" i="56" s="1"/>
  <c r="AH177" i="56" s="1"/>
  <c r="AI177" i="56" s="1"/>
  <c r="AJ177" i="56" s="1"/>
  <c r="AK177" i="56" s="1"/>
  <c r="AL177" i="56" s="1"/>
  <c r="S122" i="56"/>
  <c r="R143" i="56" s="1"/>
  <c r="S182" i="56" s="1"/>
  <c r="Q122" i="56"/>
  <c r="Q118" i="56"/>
  <c r="P139" i="56" s="1"/>
  <c r="S118" i="56"/>
  <c r="R139" i="56" s="1"/>
  <c r="Q115" i="56"/>
  <c r="P136" i="56" s="1"/>
  <c r="S115" i="56"/>
  <c r="R136" i="56" s="1"/>
  <c r="Q116" i="56"/>
  <c r="P137" i="56" s="1"/>
  <c r="S116" i="56"/>
  <c r="R137" i="56" s="1"/>
  <c r="Q114" i="56"/>
  <c r="P135" i="56" s="1"/>
  <c r="S114" i="56"/>
  <c r="R135" i="56" s="1"/>
  <c r="Q113" i="56"/>
  <c r="P134" i="56" s="1"/>
  <c r="S113" i="56"/>
  <c r="R134" i="56" s="1"/>
  <c r="Q120" i="56"/>
  <c r="P141" i="56" s="1"/>
  <c r="S120" i="56"/>
  <c r="R141" i="56" s="1"/>
  <c r="AM123" i="56"/>
  <c r="AL144" i="56" s="1"/>
  <c r="Q119" i="56"/>
  <c r="P140" i="56" s="1"/>
  <c r="S119" i="56"/>
  <c r="R140" i="56" s="1"/>
  <c r="S121" i="56"/>
  <c r="R142" i="56" s="1"/>
  <c r="S181" i="56" s="1"/>
  <c r="Q121" i="56"/>
  <c r="P142" i="56" s="1"/>
  <c r="L97" i="47" s="1"/>
  <c r="Q112" i="56"/>
  <c r="P133" i="56" s="1"/>
  <c r="S112" i="56"/>
  <c r="R133" i="56" s="1"/>
  <c r="Q117" i="56"/>
  <c r="P138" i="56" s="1"/>
  <c r="S117" i="56"/>
  <c r="R138" i="56" s="1"/>
  <c r="I153" i="57"/>
  <c r="I155" i="57"/>
  <c r="R215" i="57"/>
  <c r="S201" i="57"/>
  <c r="T201" i="57" s="1"/>
  <c r="U201" i="57" s="1"/>
  <c r="V201" i="57" s="1"/>
  <c r="W201" i="57" s="1"/>
  <c r="X201" i="57" s="1"/>
  <c r="Y201" i="57" s="1"/>
  <c r="Z201" i="57" s="1"/>
  <c r="AA201" i="57" s="1"/>
  <c r="AB201" i="57" s="1"/>
  <c r="R216" i="57"/>
  <c r="S202" i="57"/>
  <c r="G186" i="57"/>
  <c r="G112" i="57"/>
  <c r="O201" i="57"/>
  <c r="N215" i="57"/>
  <c r="P201" i="57"/>
  <c r="Q201" i="57" s="1"/>
  <c r="R201" i="57" s="1"/>
  <c r="U128" i="57"/>
  <c r="U156" i="57" s="1"/>
  <c r="U168" i="57" s="1"/>
  <c r="N216" i="57"/>
  <c r="O202" i="57"/>
  <c r="P202" i="57"/>
  <c r="Q202" i="57" s="1"/>
  <c r="R202" i="57" s="1"/>
  <c r="U129" i="57"/>
  <c r="U152" i="57" s="1"/>
  <c r="U164" i="57" s="1"/>
  <c r="AE123" i="56"/>
  <c r="AD144" i="56" s="1"/>
  <c r="AE183" i="56" s="1"/>
  <c r="H186" i="57"/>
  <c r="H112" i="57"/>
  <c r="I193" i="57"/>
  <c r="G251" i="57"/>
  <c r="R258" i="57" s="1"/>
  <c r="U127" i="57"/>
  <c r="U154" i="57" s="1"/>
  <c r="U166" i="57" s="1"/>
  <c r="I89" i="56"/>
  <c r="H252" i="57"/>
  <c r="AB259" i="57" s="1"/>
  <c r="O32" i="47"/>
  <c r="S71" i="55"/>
  <c r="P36" i="47" s="1"/>
  <c r="S239" i="55"/>
  <c r="P55" i="47" s="1"/>
  <c r="O54" i="47"/>
  <c r="S76" i="55"/>
  <c r="P39" i="47" s="1"/>
  <c r="O45" i="47"/>
  <c r="O23" i="47"/>
  <c r="S75" i="55"/>
  <c r="P35" i="47" s="1"/>
  <c r="S73" i="55"/>
  <c r="T73" i="55" s="1"/>
  <c r="O40" i="47"/>
  <c r="S162" i="55"/>
  <c r="P49" i="47" s="1"/>
  <c r="S233" i="55"/>
  <c r="P57" i="47" s="1"/>
  <c r="S79" i="55"/>
  <c r="P33" i="47" s="1"/>
  <c r="O26" i="47"/>
  <c r="S196" i="55"/>
  <c r="T196" i="55" s="1"/>
  <c r="K51" i="57"/>
  <c r="H251" i="57"/>
  <c r="G253" i="57"/>
  <c r="S194" i="55"/>
  <c r="T194" i="55" s="1"/>
  <c r="G252" i="57"/>
  <c r="N259" i="57" s="1"/>
  <c r="O259" i="57" s="1"/>
  <c r="P259" i="57" s="1"/>
  <c r="Q259" i="57" s="1"/>
  <c r="P129" i="57"/>
  <c r="P152" i="57" s="1"/>
  <c r="P164" i="57" s="1"/>
  <c r="P128" i="57"/>
  <c r="P156" i="57" s="1"/>
  <c r="P168" i="57" s="1"/>
  <c r="P57" i="57"/>
  <c r="P50" i="57"/>
  <c r="Q49" i="57"/>
  <c r="P127" i="57"/>
  <c r="P154" i="57" s="1"/>
  <c r="P166" i="57" s="1"/>
  <c r="I166" i="57"/>
  <c r="I191" i="57"/>
  <c r="O20" i="47"/>
  <c r="S151" i="55"/>
  <c r="O30" i="47"/>
  <c r="S203" i="55"/>
  <c r="T57" i="57"/>
  <c r="T50" i="57"/>
  <c r="K82" i="56"/>
  <c r="K98" i="56"/>
  <c r="AM117" i="56" s="1"/>
  <c r="AL138" i="56" s="1"/>
  <c r="S139" i="55"/>
  <c r="O18" i="47"/>
  <c r="S236" i="55"/>
  <c r="O53" i="47"/>
  <c r="W127" i="57"/>
  <c r="W154" i="57" s="1"/>
  <c r="W166" i="57" s="1"/>
  <c r="O16" i="47"/>
  <c r="S136" i="55"/>
  <c r="O13" i="47"/>
  <c r="S140" i="55"/>
  <c r="O132" i="47"/>
  <c r="S253" i="55"/>
  <c r="O12" i="47"/>
  <c r="S142" i="55"/>
  <c r="O29" i="47"/>
  <c r="S198" i="55"/>
  <c r="T129" i="57"/>
  <c r="AC121" i="56"/>
  <c r="AB142" i="56" s="1"/>
  <c r="R127" i="47"/>
  <c r="V28" i="55"/>
  <c r="K95" i="56"/>
  <c r="AM114" i="56" s="1"/>
  <c r="AL135" i="56" s="1"/>
  <c r="K79" i="56"/>
  <c r="P92" i="56"/>
  <c r="P76" i="56"/>
  <c r="Q43" i="56"/>
  <c r="O101" i="56"/>
  <c r="O85" i="56"/>
  <c r="H168" i="57"/>
  <c r="H193" i="57"/>
  <c r="N129" i="57"/>
  <c r="P23" i="47"/>
  <c r="T201" i="55"/>
  <c r="W129" i="57"/>
  <c r="T128" i="57"/>
  <c r="T156" i="57" s="1"/>
  <c r="T168" i="57" s="1"/>
  <c r="O25" i="47"/>
  <c r="S197" i="55"/>
  <c r="S134" i="55"/>
  <c r="O15" i="47"/>
  <c r="O27" i="47"/>
  <c r="S195" i="55"/>
  <c r="K84" i="56"/>
  <c r="K100" i="56"/>
  <c r="O41" i="47"/>
  <c r="S81" i="55"/>
  <c r="O47" i="47"/>
  <c r="S155" i="55"/>
  <c r="O28" i="47"/>
  <c r="S200" i="55"/>
  <c r="O127" i="57"/>
  <c r="O154" i="57" s="1"/>
  <c r="O166" i="57" s="1"/>
  <c r="O97" i="56"/>
  <c r="O81" i="56"/>
  <c r="AC119" i="56"/>
  <c r="AB140" i="56" s="1"/>
  <c r="J193" i="57"/>
  <c r="AL221" i="57" s="1"/>
  <c r="J168" i="57"/>
  <c r="AL235" i="57" s="1"/>
  <c r="K87" i="57"/>
  <c r="K90" i="57" s="1"/>
  <c r="K125" i="57" s="1"/>
  <c r="K109" i="57"/>
  <c r="O31" i="47"/>
  <c r="S72" i="55"/>
  <c r="R256" i="57"/>
  <c r="S256" i="57" s="1"/>
  <c r="T256" i="57" s="1"/>
  <c r="U256" i="57" s="1"/>
  <c r="V256" i="57" s="1"/>
  <c r="W256" i="57" s="1"/>
  <c r="X256" i="57" s="1"/>
  <c r="Y256" i="57" s="1"/>
  <c r="Z256" i="57" s="1"/>
  <c r="AA256" i="57" s="1"/>
  <c r="N256" i="57"/>
  <c r="O256" i="57" s="1"/>
  <c r="P256" i="57" s="1"/>
  <c r="Q256" i="57" s="1"/>
  <c r="T127" i="57"/>
  <c r="T154" i="57" s="1"/>
  <c r="T166" i="57" s="1"/>
  <c r="U50" i="57"/>
  <c r="U57" i="57"/>
  <c r="O19" i="47"/>
  <c r="S144" i="55"/>
  <c r="N50" i="57"/>
  <c r="N57" i="57"/>
  <c r="P45" i="47"/>
  <c r="T161" i="55"/>
  <c r="K94" i="56"/>
  <c r="AM113" i="56" s="1"/>
  <c r="AL134" i="56" s="1"/>
  <c r="K78" i="56"/>
  <c r="O128" i="57"/>
  <c r="O156" i="57" s="1"/>
  <c r="O168" i="57" s="1"/>
  <c r="O79" i="56"/>
  <c r="O95" i="56"/>
  <c r="T31" i="55"/>
  <c r="P129" i="47"/>
  <c r="O42" i="47"/>
  <c r="S156" i="55"/>
  <c r="O61" i="47"/>
  <c r="S243" i="55"/>
  <c r="N258" i="57"/>
  <c r="O258" i="57" s="1"/>
  <c r="O51" i="47"/>
  <c r="S165" i="55"/>
  <c r="O82" i="56"/>
  <c r="O98" i="56"/>
  <c r="O17" i="47"/>
  <c r="S141" i="55"/>
  <c r="K46" i="56"/>
  <c r="K47" i="56"/>
  <c r="L48" i="56"/>
  <c r="P32" i="47"/>
  <c r="T74" i="55"/>
  <c r="AB215" i="57"/>
  <c r="AC201" i="57"/>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S215" i="57"/>
  <c r="O57" i="57"/>
  <c r="O50" i="57"/>
  <c r="AM183" i="56"/>
  <c r="O50" i="47"/>
  <c r="S160" i="55"/>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I253" i="57"/>
  <c r="H191" i="57"/>
  <c r="H166" i="57"/>
  <c r="P47" i="56"/>
  <c r="P87" i="56" s="1"/>
  <c r="P46" i="56"/>
  <c r="Q48" i="56"/>
  <c r="T115" i="56"/>
  <c r="S136" i="56" s="1"/>
  <c r="O91" i="47" s="1"/>
  <c r="AC115" i="56"/>
  <c r="AB136" i="56" s="1"/>
  <c r="O96" i="56"/>
  <c r="O80" i="56"/>
  <c r="J93" i="56"/>
  <c r="AC112" i="56" s="1"/>
  <c r="AB133" i="56" s="1"/>
  <c r="J77" i="56"/>
  <c r="AM172" i="56"/>
  <c r="AD172" i="56"/>
  <c r="AE172" i="56" s="1"/>
  <c r="AF172" i="56" s="1"/>
  <c r="AG172" i="56" s="1"/>
  <c r="AH172" i="56" s="1"/>
  <c r="AI172" i="56" s="1"/>
  <c r="AJ172" i="56" s="1"/>
  <c r="AK172" i="56" s="1"/>
  <c r="AL172" i="56" s="1"/>
  <c r="V49" i="57"/>
  <c r="W49" i="57" s="1"/>
  <c r="I251" i="57"/>
  <c r="AL258" i="57" s="1"/>
  <c r="T118" i="56"/>
  <c r="S139" i="56" s="1"/>
  <c r="O94" i="47" s="1"/>
  <c r="AC118" i="56"/>
  <c r="AB139" i="56" s="1"/>
  <c r="O10" i="47"/>
  <c r="S135" i="55"/>
  <c r="AD183" i="56"/>
  <c r="Y99" i="47"/>
  <c r="AC116" i="56"/>
  <c r="AB137" i="56" s="1"/>
  <c r="V128" i="57"/>
  <c r="V156" i="57" s="1"/>
  <c r="V168" i="57" s="1"/>
  <c r="M186" i="57"/>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AB214" i="57"/>
  <c r="L51" i="56"/>
  <c r="AN173" i="56" s="1"/>
  <c r="L59" i="56"/>
  <c r="L52" i="56"/>
  <c r="AN174" i="56" s="1"/>
  <c r="L53" i="56"/>
  <c r="AO175" i="56" s="1"/>
  <c r="AP175" i="56" s="1"/>
  <c r="AQ175" i="56" s="1"/>
  <c r="L56" i="56"/>
  <c r="L58" i="56"/>
  <c r="L54" i="56"/>
  <c r="L57" i="56"/>
  <c r="AN179" i="56" s="1"/>
  <c r="AO179" i="56" s="1"/>
  <c r="AP179" i="56" s="1"/>
  <c r="AQ179" i="56" s="1"/>
  <c r="L55" i="56"/>
  <c r="AO177" i="56" s="1"/>
  <c r="AP177" i="56" s="1"/>
  <c r="AQ177" i="56" s="1"/>
  <c r="T36" i="55"/>
  <c r="P133" i="47"/>
  <c r="O93" i="56"/>
  <c r="O77" i="56"/>
  <c r="O94" i="56"/>
  <c r="O78" i="56"/>
  <c r="K193" i="57"/>
  <c r="K168" i="57"/>
  <c r="J103" i="56"/>
  <c r="AC122" i="56" s="1"/>
  <c r="AB143" i="56" s="1"/>
  <c r="J87" i="56"/>
  <c r="AB256" i="57"/>
  <c r="P54" i="47"/>
  <c r="T241" i="55"/>
  <c r="AM119" i="56"/>
  <c r="AL140" i="56" s="1"/>
  <c r="O38" i="47"/>
  <c r="S78" i="55"/>
  <c r="J191" i="57"/>
  <c r="J166" i="57"/>
  <c r="O11" i="47"/>
  <c r="S137" i="55"/>
  <c r="P135" i="47"/>
  <c r="T27" i="55"/>
  <c r="K92" i="56"/>
  <c r="AM111" i="56" s="1"/>
  <c r="AL132" i="56" s="1"/>
  <c r="K76" i="56"/>
  <c r="L43" i="56"/>
  <c r="AO171" i="56" s="1"/>
  <c r="AP171" i="56" s="1"/>
  <c r="AQ171" i="56" s="1"/>
  <c r="I252" i="57"/>
  <c r="AL259" i="57" s="1"/>
  <c r="O59" i="47"/>
  <c r="S240" i="55"/>
  <c r="U153" i="57"/>
  <c r="U165" i="57" s="1"/>
  <c r="U32" i="55"/>
  <c r="Q131" i="47"/>
  <c r="V129" i="57"/>
  <c r="U33" i="55"/>
  <c r="Q130" i="47"/>
  <c r="K102" i="56"/>
  <c r="AM121" i="56" s="1"/>
  <c r="AL142" i="56" s="1"/>
  <c r="K86" i="56"/>
  <c r="AC114" i="56"/>
  <c r="AB135" i="56" s="1"/>
  <c r="J111" i="57"/>
  <c r="O83" i="56"/>
  <c r="O99" i="56"/>
  <c r="S255" i="57"/>
  <c r="T255" i="57" s="1"/>
  <c r="U255" i="57" s="1"/>
  <c r="V255" i="57" s="1"/>
  <c r="W255" i="57" s="1"/>
  <c r="X255" i="57" s="1"/>
  <c r="Y255" i="57" s="1"/>
  <c r="Z255" i="57" s="1"/>
  <c r="AA255" i="57" s="1"/>
  <c r="AB255" i="57"/>
  <c r="T120" i="56"/>
  <c r="S141" i="56" s="1"/>
  <c r="O96" i="47" s="1"/>
  <c r="AC120" i="56"/>
  <c r="AB141" i="56" s="1"/>
  <c r="P40" i="47"/>
  <c r="T88" i="55"/>
  <c r="K88" i="56"/>
  <c r="Q88" i="56"/>
  <c r="W88" i="56" s="1"/>
  <c r="L104" i="56"/>
  <c r="AN123" i="56" s="1"/>
  <c r="AO123" i="56" s="1"/>
  <c r="AP123" i="56" s="1"/>
  <c r="AQ123" i="56" s="1"/>
  <c r="AR123" i="56" s="1"/>
  <c r="AM144" i="56" s="1"/>
  <c r="I190" i="57"/>
  <c r="I165" i="57"/>
  <c r="N127" i="57"/>
  <c r="N154" i="57" s="1"/>
  <c r="N166" i="57" s="1"/>
  <c r="U111" i="56"/>
  <c r="V127" i="57"/>
  <c r="V154" i="57" s="1"/>
  <c r="V166" i="57" s="1"/>
  <c r="K97" i="56"/>
  <c r="AM116" i="56" s="1"/>
  <c r="AL137" i="56" s="1"/>
  <c r="K81" i="56"/>
  <c r="AO176" i="56"/>
  <c r="AP176" i="56" s="1"/>
  <c r="AQ176" i="56" s="1"/>
  <c r="AN176" i="56"/>
  <c r="H192" i="57"/>
  <c r="H167" i="57"/>
  <c r="O43" i="47"/>
  <c r="S158" i="55"/>
  <c r="J155" i="57"/>
  <c r="J152" i="57"/>
  <c r="J153" i="57"/>
  <c r="O84" i="56"/>
  <c r="O100" i="56"/>
  <c r="T113" i="56"/>
  <c r="S134" i="56" s="1"/>
  <c r="O89" i="47" s="1"/>
  <c r="AC113" i="56"/>
  <c r="AB134" i="56" s="1"/>
  <c r="Q127" i="57"/>
  <c r="Q154" i="57" s="1"/>
  <c r="Q166" i="57" s="1"/>
  <c r="AB257" i="57"/>
  <c r="S234" i="55"/>
  <c r="O52" i="47"/>
  <c r="P53" i="56"/>
  <c r="P58" i="56"/>
  <c r="P54" i="56"/>
  <c r="P56" i="56"/>
  <c r="P55" i="56"/>
  <c r="P52" i="56"/>
  <c r="P59" i="56"/>
  <c r="P86" i="56" s="1"/>
  <c r="AC77" i="56" s="1"/>
  <c r="P51" i="56"/>
  <c r="P57" i="56"/>
  <c r="Q60" i="56"/>
  <c r="U34" i="55"/>
  <c r="Q128" i="47"/>
  <c r="I167" i="57"/>
  <c r="I192" i="57"/>
  <c r="O58" i="47"/>
  <c r="S235" i="55"/>
  <c r="N128" i="57"/>
  <c r="N156" i="57" s="1"/>
  <c r="N168" i="57" s="1"/>
  <c r="O44" i="47"/>
  <c r="S163" i="55"/>
  <c r="U46" i="56"/>
  <c r="U47" i="56"/>
  <c r="U87" i="56" s="1"/>
  <c r="V48" i="56"/>
  <c r="K83" i="56"/>
  <c r="K99" i="56"/>
  <c r="AM118" i="56" s="1"/>
  <c r="AL139" i="56" s="1"/>
  <c r="AN178" i="56"/>
  <c r="AO178" i="56"/>
  <c r="AP178" i="56" s="1"/>
  <c r="AQ178" i="56" s="1"/>
  <c r="O24" i="47"/>
  <c r="S199" i="55"/>
  <c r="T117" i="56"/>
  <c r="S138" i="56" s="1"/>
  <c r="O93" i="47" s="1"/>
  <c r="AC117" i="56"/>
  <c r="AB138" i="56" s="1"/>
  <c r="H164" i="57"/>
  <c r="H189" i="57"/>
  <c r="O56" i="47"/>
  <c r="S237" i="55"/>
  <c r="Q129" i="57"/>
  <c r="O46" i="47"/>
  <c r="S159" i="55"/>
  <c r="I189" i="57"/>
  <c r="I164" i="57"/>
  <c r="U51" i="56"/>
  <c r="U52" i="56"/>
  <c r="U56" i="56"/>
  <c r="U54" i="56"/>
  <c r="U58" i="56"/>
  <c r="U55" i="56"/>
  <c r="U57" i="56"/>
  <c r="U53" i="56"/>
  <c r="U59" i="56"/>
  <c r="U86" i="56" s="1"/>
  <c r="AH77" i="56" s="1"/>
  <c r="V60" i="56"/>
  <c r="O48" i="47"/>
  <c r="S157" i="55"/>
  <c r="AN175" i="56"/>
  <c r="K80" i="56"/>
  <c r="K96" i="56"/>
  <c r="AM115" i="56" s="1"/>
  <c r="AL136" i="56" s="1"/>
  <c r="O14" i="47"/>
  <c r="S138" i="55"/>
  <c r="H190" i="57"/>
  <c r="H165" i="57"/>
  <c r="O60" i="47"/>
  <c r="S238" i="55"/>
  <c r="N257" i="57"/>
  <c r="O257" i="57" s="1"/>
  <c r="P257" i="57" s="1"/>
  <c r="Q257" i="57" s="1"/>
  <c r="R257" i="57"/>
  <c r="S257" i="57" s="1"/>
  <c r="T257" i="57" s="1"/>
  <c r="U257" i="57" s="1"/>
  <c r="V257" i="57" s="1"/>
  <c r="W257" i="57" s="1"/>
  <c r="X257" i="57" s="1"/>
  <c r="Y257" i="57" s="1"/>
  <c r="Z257" i="57" s="1"/>
  <c r="AA257" i="57" s="1"/>
  <c r="O129" i="57"/>
  <c r="Q128" i="57"/>
  <c r="Q156" i="57" s="1"/>
  <c r="Q168" i="57" s="1"/>
  <c r="U37" i="55"/>
  <c r="Q134" i="47"/>
  <c r="O34" i="47"/>
  <c r="S77" i="55"/>
  <c r="H253" i="57"/>
  <c r="K166" i="57"/>
  <c r="K191" i="57"/>
  <c r="U76" i="56"/>
  <c r="U92" i="56"/>
  <c r="V43" i="56"/>
  <c r="T144" i="56"/>
  <c r="V123" i="56"/>
  <c r="K101" i="56"/>
  <c r="AM120" i="56" s="1"/>
  <c r="AL141" i="56" s="1"/>
  <c r="K85" i="56"/>
  <c r="AN180" i="56"/>
  <c r="AO180" i="56" s="1"/>
  <c r="AP180" i="56" s="1"/>
  <c r="AQ180" i="56" s="1"/>
  <c r="N260" i="57"/>
  <c r="O260" i="57" s="1"/>
  <c r="P260" i="57" s="1"/>
  <c r="Q260" i="57" s="1"/>
  <c r="R260" i="57"/>
  <c r="P26" i="47"/>
  <c r="T193" i="55"/>
  <c r="W128" i="57"/>
  <c r="W156" i="57" s="1"/>
  <c r="W168" i="57" s="1"/>
  <c r="AN77" i="53"/>
  <c r="AN76" i="53"/>
  <c r="AO8" i="53"/>
  <c r="AO77" i="53" s="1"/>
  <c r="AO88" i="53"/>
  <c r="AP22" i="53"/>
  <c r="AP25" i="53" s="1"/>
  <c r="AP3" i="53"/>
  <c r="AP5" i="53"/>
  <c r="AP6" i="53"/>
  <c r="AP67" i="53"/>
  <c r="AP104" i="53" s="1"/>
  <c r="AP12" i="53" a="1"/>
  <c r="AP12" i="53" s="1"/>
  <c r="AP11" i="53" s="1"/>
  <c r="AQ4" i="53"/>
  <c r="AP7" i="53"/>
  <c r="AN87" i="53"/>
  <c r="AO87" i="53" s="1"/>
  <c r="AF7" i="47"/>
  <c r="AJ26" i="35"/>
  <c r="AJ24" i="35"/>
  <c r="AF9" i="47"/>
  <c r="AK25" i="35"/>
  <c r="AG6" i="47"/>
  <c r="AJ22" i="35"/>
  <c r="AF5" i="47"/>
  <c r="AF8" i="47"/>
  <c r="AJ23" i="35"/>
  <c r="AM207" i="57" l="1"/>
  <c r="AB216" i="57"/>
  <c r="AO174" i="56"/>
  <c r="AP174" i="56" s="1"/>
  <c r="AQ174" i="56" s="1"/>
  <c r="T202" i="57"/>
  <c r="U202" i="57" s="1"/>
  <c r="V202" i="57" s="1"/>
  <c r="W202" i="57" s="1"/>
  <c r="X202" i="57" s="1"/>
  <c r="Y202" i="57" s="1"/>
  <c r="Z202" i="57" s="1"/>
  <c r="AA202" i="57" s="1"/>
  <c r="AB202" i="57" s="1"/>
  <c r="S216" i="57"/>
  <c r="U155" i="57"/>
  <c r="U167" i="57" s="1"/>
  <c r="R120" i="56"/>
  <c r="Q141" i="56" s="1"/>
  <c r="N96" i="47" s="1"/>
  <c r="T114" i="56"/>
  <c r="S135" i="56" s="1"/>
  <c r="O90" i="47" s="1"/>
  <c r="P258" i="57"/>
  <c r="Q258" i="57" s="1"/>
  <c r="R117" i="56"/>
  <c r="Q138" i="56" s="1"/>
  <c r="N93" i="47" s="1"/>
  <c r="AN171" i="56"/>
  <c r="R119" i="56"/>
  <c r="Q140" i="56" s="1"/>
  <c r="N95" i="47" s="1"/>
  <c r="AN177" i="56"/>
  <c r="R118" i="56"/>
  <c r="Q139" i="56" s="1"/>
  <c r="N94" i="47" s="1"/>
  <c r="T116" i="56"/>
  <c r="S137" i="56" s="1"/>
  <c r="O92" i="47" s="1"/>
  <c r="AE48" i="29"/>
  <c r="AB84" i="47" s="1"/>
  <c r="T119" i="56"/>
  <c r="S140" i="56" s="1"/>
  <c r="O95" i="47" s="1"/>
  <c r="AF123" i="56"/>
  <c r="AE50" i="29"/>
  <c r="AB86" i="47" s="1"/>
  <c r="AO173" i="56"/>
  <c r="AP173" i="56" s="1"/>
  <c r="AQ173" i="56" s="1"/>
  <c r="T121" i="56"/>
  <c r="S142" i="56" s="1"/>
  <c r="Z99" i="47"/>
  <c r="R121" i="56"/>
  <c r="Q142" i="56" s="1"/>
  <c r="M97" i="47" s="1"/>
  <c r="AC108" i="47"/>
  <c r="AG51" i="29"/>
  <c r="AA85" i="47"/>
  <c r="AE49" i="29"/>
  <c r="L93" i="47"/>
  <c r="M96" i="47"/>
  <c r="L96" i="47"/>
  <c r="M94" i="47"/>
  <c r="L94" i="47"/>
  <c r="L88" i="47"/>
  <c r="L89" i="47"/>
  <c r="AD111" i="56"/>
  <c r="AC132" i="56" s="1"/>
  <c r="Y87" i="47" s="1"/>
  <c r="L90" i="47"/>
  <c r="R116" i="56"/>
  <c r="Q137" i="56" s="1"/>
  <c r="N92" i="47" s="1"/>
  <c r="L92" i="47"/>
  <c r="T112" i="56"/>
  <c r="S133" i="56" s="1"/>
  <c r="O88" i="47" s="1"/>
  <c r="L95" i="47"/>
  <c r="L91" i="47"/>
  <c r="R115" i="56"/>
  <c r="Q136" i="56" s="1"/>
  <c r="N91" i="47" s="1"/>
  <c r="R112" i="56"/>
  <c r="Q133" i="56" s="1"/>
  <c r="N88" i="47" s="1"/>
  <c r="R113" i="56"/>
  <c r="Q134" i="56" s="1"/>
  <c r="N89" i="47" s="1"/>
  <c r="T122" i="56"/>
  <c r="S143" i="56" s="1"/>
  <c r="R181" i="56"/>
  <c r="N97" i="47"/>
  <c r="Q181" i="56"/>
  <c r="R122" i="56"/>
  <c r="Q143" i="56" s="1"/>
  <c r="P143" i="56"/>
  <c r="L98" i="47" s="1"/>
  <c r="R114" i="56"/>
  <c r="Q135" i="56" s="1"/>
  <c r="N90" i="47" s="1"/>
  <c r="AD119" i="56"/>
  <c r="AC140" i="56" s="1"/>
  <c r="Y95" i="47" s="1"/>
  <c r="AD121" i="56"/>
  <c r="AC142" i="56" s="1"/>
  <c r="U118" i="56"/>
  <c r="T139" i="56" s="1"/>
  <c r="P94" i="47" s="1"/>
  <c r="I102" i="47"/>
  <c r="I101" i="47"/>
  <c r="N101" i="47"/>
  <c r="N102" i="47"/>
  <c r="R233" i="57"/>
  <c r="S233" i="57" s="1"/>
  <c r="T233" i="57" s="1"/>
  <c r="U233" i="57" s="1"/>
  <c r="V233" i="57" s="1"/>
  <c r="W233" i="57" s="1"/>
  <c r="X233" i="57" s="1"/>
  <c r="Y233" i="57" s="1"/>
  <c r="Z233" i="57" s="1"/>
  <c r="AA233" i="57" s="1"/>
  <c r="P233" i="57"/>
  <c r="Q233" i="57" s="1"/>
  <c r="R232" i="57"/>
  <c r="S232" i="57" s="1"/>
  <c r="T232" i="57" s="1"/>
  <c r="U232" i="57" s="1"/>
  <c r="V232" i="57" s="1"/>
  <c r="W232" i="57" s="1"/>
  <c r="X232" i="57" s="1"/>
  <c r="Y232" i="57" s="1"/>
  <c r="Z232" i="57" s="1"/>
  <c r="AA232" i="57" s="1"/>
  <c r="P232" i="57"/>
  <c r="Q232" i="57" s="1"/>
  <c r="P218" i="57"/>
  <c r="Q218" i="57" s="1"/>
  <c r="M106" i="47" s="1"/>
  <c r="P219" i="57"/>
  <c r="Q219" i="57" s="1"/>
  <c r="R234" i="57"/>
  <c r="S234" i="57" s="1"/>
  <c r="T234" i="57" s="1"/>
  <c r="U234" i="57" s="1"/>
  <c r="V234" i="57" s="1"/>
  <c r="W234" i="57" s="1"/>
  <c r="X234" i="57" s="1"/>
  <c r="Y234" i="57" s="1"/>
  <c r="Z234" i="57" s="1"/>
  <c r="AA234" i="57" s="1"/>
  <c r="P234" i="57"/>
  <c r="Q234" i="57" s="1"/>
  <c r="P217" i="57"/>
  <c r="P220" i="57"/>
  <c r="Q220" i="57" s="1"/>
  <c r="M107" i="47" s="1"/>
  <c r="R231" i="57"/>
  <c r="P231" i="57"/>
  <c r="Q231" i="57" s="1"/>
  <c r="P221" i="57"/>
  <c r="Q221" i="57" s="1"/>
  <c r="M105" i="47" s="1"/>
  <c r="R235" i="57"/>
  <c r="S235" i="57" s="1"/>
  <c r="T235" i="57" s="1"/>
  <c r="U235" i="57" s="1"/>
  <c r="V235" i="57" s="1"/>
  <c r="W235" i="57" s="1"/>
  <c r="X235" i="57" s="1"/>
  <c r="Y235" i="57" s="1"/>
  <c r="Z235" i="57" s="1"/>
  <c r="AA235" i="57" s="1"/>
  <c r="P235" i="57"/>
  <c r="Q235" i="57" s="1"/>
  <c r="S258" i="57"/>
  <c r="T258" i="57" s="1"/>
  <c r="U258" i="57" s="1"/>
  <c r="V258" i="57" s="1"/>
  <c r="W258" i="57" s="1"/>
  <c r="X258" i="57" s="1"/>
  <c r="Y258" i="57" s="1"/>
  <c r="Z258" i="57" s="1"/>
  <c r="AA258" i="57" s="1"/>
  <c r="Q204" i="57"/>
  <c r="R204" i="57" s="1"/>
  <c r="R218" i="57"/>
  <c r="S218" i="57" s="1"/>
  <c r="S204" i="57"/>
  <c r="T204" i="57" s="1"/>
  <c r="U204" i="57" s="1"/>
  <c r="V204" i="57" s="1"/>
  <c r="W204" i="57" s="1"/>
  <c r="X204" i="57" s="1"/>
  <c r="Y204" i="57" s="1"/>
  <c r="Z204" i="57" s="1"/>
  <c r="AA204" i="57" s="1"/>
  <c r="AB204" i="57" s="1"/>
  <c r="S207" i="57"/>
  <c r="T207" i="57" s="1"/>
  <c r="U207" i="57" s="1"/>
  <c r="V207" i="57" s="1"/>
  <c r="W207" i="57" s="1"/>
  <c r="X207" i="57" s="1"/>
  <c r="Y207" i="57" s="1"/>
  <c r="Z207" i="57" s="1"/>
  <c r="AA207" i="57" s="1"/>
  <c r="AB207" i="57" s="1"/>
  <c r="R221" i="57"/>
  <c r="Q207" i="57"/>
  <c r="R207" i="57" s="1"/>
  <c r="O216" i="57"/>
  <c r="J101" i="47" s="1"/>
  <c r="N214" i="57"/>
  <c r="O200" i="57"/>
  <c r="P200" i="57" s="1"/>
  <c r="Q200" i="57" s="1"/>
  <c r="R200" i="57" s="1"/>
  <c r="O214" i="57"/>
  <c r="Q203" i="57"/>
  <c r="R203" i="57" s="1"/>
  <c r="R217" i="57"/>
  <c r="S203" i="57"/>
  <c r="T203" i="57" s="1"/>
  <c r="U203" i="57" s="1"/>
  <c r="V203" i="57" s="1"/>
  <c r="W203" i="57" s="1"/>
  <c r="X203" i="57" s="1"/>
  <c r="Y203" i="57" s="1"/>
  <c r="Z203" i="57" s="1"/>
  <c r="AA203" i="57" s="1"/>
  <c r="AB203" i="57" s="1"/>
  <c r="S206" i="57"/>
  <c r="T206" i="57" s="1"/>
  <c r="U206" i="57" s="1"/>
  <c r="V206" i="57" s="1"/>
  <c r="W206" i="57" s="1"/>
  <c r="X206" i="57" s="1"/>
  <c r="Y206" i="57" s="1"/>
  <c r="Z206" i="57" s="1"/>
  <c r="AA206" i="57" s="1"/>
  <c r="AB206" i="57" s="1"/>
  <c r="R220" i="57"/>
  <c r="S220" i="57" s="1"/>
  <c r="Q206" i="57"/>
  <c r="R206" i="57" s="1"/>
  <c r="R219" i="57"/>
  <c r="S205" i="57"/>
  <c r="Q205" i="57"/>
  <c r="R205" i="57" s="1"/>
  <c r="AB258" i="57"/>
  <c r="AC258" i="57" s="1"/>
  <c r="AD258" i="57" s="1"/>
  <c r="AE258" i="57" s="1"/>
  <c r="AF258" i="57" s="1"/>
  <c r="AG258" i="57" s="1"/>
  <c r="AH258" i="57" s="1"/>
  <c r="AI258" i="57" s="1"/>
  <c r="AJ258" i="57" s="1"/>
  <c r="AK258" i="57" s="1"/>
  <c r="S200" i="57"/>
  <c r="T200" i="57" s="1"/>
  <c r="U200" i="57" s="1"/>
  <c r="V200" i="57" s="1"/>
  <c r="W200" i="57" s="1"/>
  <c r="X200" i="57" s="1"/>
  <c r="Y200" i="57" s="1"/>
  <c r="Z200" i="57" s="1"/>
  <c r="AA200" i="57" s="1"/>
  <c r="AB200" i="57" s="1"/>
  <c r="R214" i="57"/>
  <c r="O215" i="57"/>
  <c r="J102" i="47" s="1"/>
  <c r="U115" i="56"/>
  <c r="T136" i="56" s="1"/>
  <c r="P91" i="47" s="1"/>
  <c r="AD120" i="56"/>
  <c r="AC141" i="56" s="1"/>
  <c r="Y96" i="47" s="1"/>
  <c r="R259" i="57"/>
  <c r="S259" i="57" s="1"/>
  <c r="T259" i="57" s="1"/>
  <c r="U259" i="57" s="1"/>
  <c r="V259" i="57" s="1"/>
  <c r="W259" i="57" s="1"/>
  <c r="X259" i="57" s="1"/>
  <c r="Y259" i="57" s="1"/>
  <c r="Z259" i="57" s="1"/>
  <c r="AA259" i="57" s="1"/>
  <c r="P155" i="57"/>
  <c r="P167" i="57" s="1"/>
  <c r="P153" i="57"/>
  <c r="P165" i="57" s="1"/>
  <c r="U120" i="56"/>
  <c r="T141" i="56" s="1"/>
  <c r="P96" i="47" s="1"/>
  <c r="T71" i="55"/>
  <c r="Q36" i="47" s="1"/>
  <c r="T239" i="55"/>
  <c r="Q55" i="47" s="1"/>
  <c r="T162" i="55"/>
  <c r="Q49" i="47" s="1"/>
  <c r="T75" i="55"/>
  <c r="U75" i="55" s="1"/>
  <c r="T79" i="55"/>
  <c r="Q33" i="47" s="1"/>
  <c r="T76" i="55"/>
  <c r="Q39" i="47" s="1"/>
  <c r="T233" i="55"/>
  <c r="Q57" i="47" s="1"/>
  <c r="P22" i="47"/>
  <c r="P37" i="47"/>
  <c r="P21" i="47"/>
  <c r="T216" i="57"/>
  <c r="O101" i="47" s="1"/>
  <c r="U117" i="56"/>
  <c r="T138" i="56" s="1"/>
  <c r="P93" i="47" s="1"/>
  <c r="O89" i="56"/>
  <c r="AD113" i="56"/>
  <c r="AC134" i="56" s="1"/>
  <c r="Y89" i="47" s="1"/>
  <c r="J89" i="56"/>
  <c r="Q54" i="47"/>
  <c r="U241" i="55"/>
  <c r="Q45" i="47"/>
  <c r="U161" i="55"/>
  <c r="N51" i="57"/>
  <c r="N110" i="57"/>
  <c r="N111" i="57" s="1"/>
  <c r="P27" i="47"/>
  <c r="T195" i="55"/>
  <c r="Q92" i="56"/>
  <c r="Q76" i="56"/>
  <c r="R43" i="56"/>
  <c r="P132" i="47"/>
  <c r="T253" i="55"/>
  <c r="P30" i="47"/>
  <c r="T203" i="55"/>
  <c r="P17" i="47"/>
  <c r="T141" i="55"/>
  <c r="K129" i="57"/>
  <c r="K253" i="57" s="1"/>
  <c r="P99" i="47"/>
  <c r="U183" i="56"/>
  <c r="AB232" i="57"/>
  <c r="U80" i="56"/>
  <c r="U96" i="56"/>
  <c r="Q155" i="57"/>
  <c r="Q167" i="57" s="1"/>
  <c r="Q153" i="57"/>
  <c r="Q165" i="57" s="1"/>
  <c r="Q152" i="57"/>
  <c r="Q164" i="57" s="1"/>
  <c r="Q53" i="56"/>
  <c r="Q55" i="56"/>
  <c r="Q54" i="56"/>
  <c r="Q57" i="56"/>
  <c r="Q59" i="56"/>
  <c r="Q86" i="56" s="1"/>
  <c r="AD77" i="56" s="1"/>
  <c r="Q51" i="56"/>
  <c r="Q58" i="56"/>
  <c r="Q56" i="56"/>
  <c r="Q52" i="56"/>
  <c r="R60" i="56"/>
  <c r="P38" i="47"/>
  <c r="T78" i="55"/>
  <c r="AB219" i="57"/>
  <c r="AC205" i="57"/>
  <c r="AD205" i="57" s="1"/>
  <c r="AE205" i="57" s="1"/>
  <c r="AF205" i="57" s="1"/>
  <c r="AG205" i="57" s="1"/>
  <c r="AH205" i="57" s="1"/>
  <c r="AI205" i="57" s="1"/>
  <c r="AJ205" i="57" s="1"/>
  <c r="AK205" i="57" s="1"/>
  <c r="AL205" i="57" s="1"/>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T205" i="57"/>
  <c r="U205" i="57" s="1"/>
  <c r="V205" i="57" s="1"/>
  <c r="W205" i="57" s="1"/>
  <c r="X205" i="57" s="1"/>
  <c r="Y205" i="57" s="1"/>
  <c r="Z205" i="57" s="1"/>
  <c r="AA205" i="57" s="1"/>
  <c r="AB205" i="57" s="1"/>
  <c r="Q129" i="47"/>
  <c r="U31" i="55"/>
  <c r="P19" i="47"/>
  <c r="T144" i="55"/>
  <c r="AM235" i="57"/>
  <c r="AN235" i="57" s="1"/>
  <c r="AO235" i="57" s="1"/>
  <c r="AP235" i="57" s="1"/>
  <c r="AQ235" i="57" s="1"/>
  <c r="AR235" i="57" s="1"/>
  <c r="AS235" i="57" s="1"/>
  <c r="AT235" i="57" s="1"/>
  <c r="AU235" i="57" s="1"/>
  <c r="AV235" i="57"/>
  <c r="AW235" i="57" s="1"/>
  <c r="AX235" i="57" s="1"/>
  <c r="AD114" i="56"/>
  <c r="V92" i="56"/>
  <c r="V76" i="56"/>
  <c r="W43" i="56"/>
  <c r="U84" i="56"/>
  <c r="U100" i="56"/>
  <c r="AO207" i="57"/>
  <c r="AP207" i="57" s="1"/>
  <c r="AQ207" i="57" s="1"/>
  <c r="AN207" i="57"/>
  <c r="P13" i="47"/>
  <c r="T140" i="55"/>
  <c r="P28" i="47"/>
  <c r="T200" i="55"/>
  <c r="P14" i="47"/>
  <c r="T138" i="55"/>
  <c r="U98" i="56"/>
  <c r="U82" i="56"/>
  <c r="P78" i="56"/>
  <c r="P94" i="56"/>
  <c r="U113" i="56"/>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AB220" i="57"/>
  <c r="AC206" i="57"/>
  <c r="AS123" i="56"/>
  <c r="AT123" i="56" s="1"/>
  <c r="AU123" i="56" s="1"/>
  <c r="AV123" i="56" s="1"/>
  <c r="AW123" i="56" s="1"/>
  <c r="AX123" i="56" s="1"/>
  <c r="V155" i="57"/>
  <c r="V167" i="57" s="1"/>
  <c r="V152" i="57"/>
  <c r="V164" i="57" s="1"/>
  <c r="V153" i="57"/>
  <c r="V165" i="57" s="1"/>
  <c r="U36" i="55"/>
  <c r="Q133" i="47"/>
  <c r="P10" i="47"/>
  <c r="T135" i="55"/>
  <c r="U58" i="57"/>
  <c r="U59" i="57" s="1"/>
  <c r="U60" i="57" s="1"/>
  <c r="U162" i="57"/>
  <c r="U161" i="57"/>
  <c r="U163" i="57"/>
  <c r="P15" i="47"/>
  <c r="T134" i="55"/>
  <c r="AD118" i="56"/>
  <c r="T181" i="56"/>
  <c r="O97" i="47"/>
  <c r="L78" i="56"/>
  <c r="L94" i="56"/>
  <c r="AN113" i="56" s="1"/>
  <c r="AO113" i="56" s="1"/>
  <c r="AP113" i="56" s="1"/>
  <c r="AQ113" i="56" s="1"/>
  <c r="AR113" i="56" s="1"/>
  <c r="AM134" i="56" s="1"/>
  <c r="AI89" i="47" s="1"/>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AB218" i="57"/>
  <c r="AC204" i="57"/>
  <c r="U77" i="56"/>
  <c r="U93" i="56"/>
  <c r="AB234" i="57"/>
  <c r="AL260" i="57"/>
  <c r="R88" i="56"/>
  <c r="X88" i="56" s="1"/>
  <c r="L88" i="56"/>
  <c r="L82" i="56"/>
  <c r="L98" i="56"/>
  <c r="AN117" i="56" s="1"/>
  <c r="AO117" i="56" s="1"/>
  <c r="AP117" i="56" s="1"/>
  <c r="AQ117" i="56" s="1"/>
  <c r="AR117" i="56" s="1"/>
  <c r="AM138" i="56" s="1"/>
  <c r="AI93" i="47" s="1"/>
  <c r="V50" i="57"/>
  <c r="V57" i="57"/>
  <c r="P51" i="47"/>
  <c r="T165" i="55"/>
  <c r="U51" i="57"/>
  <c r="U110" i="57"/>
  <c r="U111" i="57" s="1"/>
  <c r="P47" i="47"/>
  <c r="T155" i="55"/>
  <c r="P25" i="47"/>
  <c r="T197" i="55"/>
  <c r="AD116" i="56"/>
  <c r="W153" i="57"/>
  <c r="W165" i="57" s="1"/>
  <c r="W152" i="57"/>
  <c r="W164" i="57" s="1"/>
  <c r="W155" i="57"/>
  <c r="W167" i="57" s="1"/>
  <c r="AC181" i="56"/>
  <c r="P16" i="47"/>
  <c r="T136" i="55"/>
  <c r="P20" i="47"/>
  <c r="T151" i="55"/>
  <c r="T234" i="55"/>
  <c r="P52" i="47"/>
  <c r="P56" i="47"/>
  <c r="T237" i="55"/>
  <c r="P100" i="56"/>
  <c r="P84" i="56"/>
  <c r="U81" i="56"/>
  <c r="U97" i="56"/>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AB217" i="57"/>
  <c r="AC203" i="57"/>
  <c r="P24" i="47"/>
  <c r="T199" i="55"/>
  <c r="P44" i="47"/>
  <c r="T163" i="55"/>
  <c r="P79" i="56"/>
  <c r="P95" i="56"/>
  <c r="AN183" i="56"/>
  <c r="AI99" i="47"/>
  <c r="V120" i="56"/>
  <c r="R131" i="47"/>
  <c r="V32" i="55"/>
  <c r="U27" i="55"/>
  <c r="Q135" i="47"/>
  <c r="L84" i="56"/>
  <c r="L100" i="56"/>
  <c r="AN119" i="56" s="1"/>
  <c r="AO119" i="56" s="1"/>
  <c r="AP119" i="56" s="1"/>
  <c r="AQ119" i="56" s="1"/>
  <c r="AR119" i="56" s="1"/>
  <c r="AM140" i="56" s="1"/>
  <c r="AI95" i="47" s="1"/>
  <c r="Q32" i="47"/>
  <c r="U74" i="55"/>
  <c r="Q22" i="47"/>
  <c r="U196" i="55"/>
  <c r="AE144" i="56"/>
  <c r="AG123" i="56"/>
  <c r="Q21" i="47"/>
  <c r="U194" i="55"/>
  <c r="U122" i="56"/>
  <c r="P18" i="47"/>
  <c r="T139" i="55"/>
  <c r="V37" i="55"/>
  <c r="R134" i="47"/>
  <c r="U99" i="56"/>
  <c r="U83" i="56"/>
  <c r="S231" i="57"/>
  <c r="T231" i="57" s="1"/>
  <c r="U231" i="57" s="1"/>
  <c r="V231" i="57" s="1"/>
  <c r="W231" i="57" s="1"/>
  <c r="X231" i="57" s="1"/>
  <c r="Y231" i="57" s="1"/>
  <c r="Z231" i="57" s="1"/>
  <c r="AA231" i="57" s="1"/>
  <c r="AB231" i="57"/>
  <c r="P82" i="56"/>
  <c r="P98" i="56"/>
  <c r="Q37" i="47"/>
  <c r="U73" i="55"/>
  <c r="L97" i="56"/>
  <c r="AN116" i="56" s="1"/>
  <c r="AO116" i="56" s="1"/>
  <c r="AP116" i="56" s="1"/>
  <c r="AQ116" i="56" s="1"/>
  <c r="AR116" i="56" s="1"/>
  <c r="AM137" i="56" s="1"/>
  <c r="AI92" i="47" s="1"/>
  <c r="L81" i="56"/>
  <c r="P41" i="47"/>
  <c r="T81" i="55"/>
  <c r="T182" i="56"/>
  <c r="O98" i="47"/>
  <c r="AM205" i="57"/>
  <c r="AN205" i="57" s="1"/>
  <c r="AO205" i="57" s="1"/>
  <c r="AP205" i="57" s="1"/>
  <c r="AQ205" i="57" s="1"/>
  <c r="AL219" i="57"/>
  <c r="Q26" i="47"/>
  <c r="U193" i="55"/>
  <c r="AB233" i="57"/>
  <c r="AC233" i="57" s="1"/>
  <c r="AD233" i="57" s="1"/>
  <c r="AE233" i="57" s="1"/>
  <c r="AF233" i="57" s="1"/>
  <c r="AG233" i="57" s="1"/>
  <c r="AH233" i="57" s="1"/>
  <c r="AI233" i="57" s="1"/>
  <c r="AJ233" i="57" s="1"/>
  <c r="AK233" i="57" s="1"/>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2" i="57"/>
  <c r="O164" i="57" s="1"/>
  <c r="O155" i="57"/>
  <c r="O167" i="57" s="1"/>
  <c r="O153" i="57"/>
  <c r="O165" i="57" s="1"/>
  <c r="U79" i="56"/>
  <c r="U95" i="56"/>
  <c r="P83" i="56"/>
  <c r="P99" i="56"/>
  <c r="P11" i="47"/>
  <c r="T137" i="55"/>
  <c r="L85" i="56"/>
  <c r="L101" i="56"/>
  <c r="AD115" i="56"/>
  <c r="AC259" i="57"/>
  <c r="AD259" i="57" s="1"/>
  <c r="AE259" i="57" s="1"/>
  <c r="AF259" i="57" s="1"/>
  <c r="AG259" i="57" s="1"/>
  <c r="AH259" i="57" s="1"/>
  <c r="AI259" i="57" s="1"/>
  <c r="AJ259" i="57" s="1"/>
  <c r="AK259" i="57" s="1"/>
  <c r="Q23" i="47"/>
  <c r="U201" i="55"/>
  <c r="AC182" i="56"/>
  <c r="W28" i="55"/>
  <c r="S127" i="47"/>
  <c r="T153" i="57"/>
  <c r="T165" i="57" s="1"/>
  <c r="T152" i="57"/>
  <c r="T164" i="57" s="1"/>
  <c r="T155" i="57"/>
  <c r="T167" i="57" s="1"/>
  <c r="AL233" i="57"/>
  <c r="AM233" i="57" s="1"/>
  <c r="AN233" i="57" s="1"/>
  <c r="AO233" i="57" s="1"/>
  <c r="AP233" i="57" s="1"/>
  <c r="AQ233" i="57" s="1"/>
  <c r="AR233" i="57" s="1"/>
  <c r="AS233" i="57" s="1"/>
  <c r="AT233" i="57" s="1"/>
  <c r="AU233" i="57" s="1"/>
  <c r="AV233" i="57" s="1"/>
  <c r="AW233" i="57" s="1"/>
  <c r="AX233" i="57" s="1"/>
  <c r="L92" i="56"/>
  <c r="AN111" i="56" s="1"/>
  <c r="AO111" i="56" s="1"/>
  <c r="AP111" i="56" s="1"/>
  <c r="AQ111" i="56" s="1"/>
  <c r="AR111" i="56" s="1"/>
  <c r="AM132" i="56" s="1"/>
  <c r="AI87" i="47" s="1"/>
  <c r="L76" i="56"/>
  <c r="U101" i="56"/>
  <c r="U85" i="56"/>
  <c r="U94" i="56"/>
  <c r="U78" i="56"/>
  <c r="P58" i="47"/>
  <c r="T235" i="55"/>
  <c r="P97" i="56"/>
  <c r="P81" i="56"/>
  <c r="AD117" i="56"/>
  <c r="U114" i="56"/>
  <c r="L83" i="56"/>
  <c r="L99" i="56"/>
  <c r="AN118" i="56" s="1"/>
  <c r="AO118" i="56" s="1"/>
  <c r="AP118" i="56" s="1"/>
  <c r="AQ118" i="56" s="1"/>
  <c r="AR118" i="56" s="1"/>
  <c r="P50" i="47"/>
  <c r="T160" i="55"/>
  <c r="P61" i="47"/>
  <c r="T243" i="55"/>
  <c r="AE121" i="56"/>
  <c r="AB221" i="57"/>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AC207" i="57"/>
  <c r="AD207" i="57" s="1"/>
  <c r="AE207" i="57" s="1"/>
  <c r="AF207" i="57" s="1"/>
  <c r="AG207" i="57" s="1"/>
  <c r="AH207" i="57" s="1"/>
  <c r="AI207" i="57" s="1"/>
  <c r="AJ207" i="57" s="1"/>
  <c r="AK207" i="57" s="1"/>
  <c r="AL207" i="57" s="1"/>
  <c r="S221" i="57"/>
  <c r="P29" i="47"/>
  <c r="T198" i="55"/>
  <c r="T236" i="55"/>
  <c r="P53" i="47"/>
  <c r="R128" i="47"/>
  <c r="V34" i="55"/>
  <c r="P48" i="47"/>
  <c r="T157" i="55"/>
  <c r="P85" i="56"/>
  <c r="P101" i="56"/>
  <c r="J165" i="57"/>
  <c r="AL232" i="57" s="1"/>
  <c r="J190" i="57"/>
  <c r="AM204" i="57" s="1"/>
  <c r="P59" i="47"/>
  <c r="T240" i="55"/>
  <c r="L96" i="56"/>
  <c r="AN115" i="56" s="1"/>
  <c r="AO115" i="56" s="1"/>
  <c r="AP115" i="56" s="1"/>
  <c r="AQ115" i="56" s="1"/>
  <c r="AR115" i="56" s="1"/>
  <c r="AM136" i="56" s="1"/>
  <c r="AI91" i="47" s="1"/>
  <c r="L80" i="56"/>
  <c r="U116" i="56"/>
  <c r="Q46" i="56"/>
  <c r="Q47" i="56"/>
  <c r="Q87" i="56" s="1"/>
  <c r="R48" i="56"/>
  <c r="O51" i="57"/>
  <c r="O110" i="57"/>
  <c r="O111" i="57" s="1"/>
  <c r="L46" i="56"/>
  <c r="AN172" i="56" s="1"/>
  <c r="L47" i="56"/>
  <c r="AM181" i="56"/>
  <c r="P31" i="47"/>
  <c r="T72" i="55"/>
  <c r="AE113" i="56"/>
  <c r="N153" i="57"/>
  <c r="N165" i="57" s="1"/>
  <c r="N155" i="57"/>
  <c r="N167" i="57" s="1"/>
  <c r="N152" i="57"/>
  <c r="N164" i="57" s="1"/>
  <c r="AB235" i="57"/>
  <c r="AC235" i="57" s="1"/>
  <c r="AD235" i="57" s="1"/>
  <c r="AE235" i="57" s="1"/>
  <c r="AF235" i="57" s="1"/>
  <c r="AG235" i="57" s="1"/>
  <c r="AH235" i="57" s="1"/>
  <c r="AI235" i="57" s="1"/>
  <c r="AJ235" i="57" s="1"/>
  <c r="AK235" i="57" s="1"/>
  <c r="Q57" i="57"/>
  <c r="Q50" i="57"/>
  <c r="V46" i="56"/>
  <c r="V47" i="56"/>
  <c r="V87" i="56" s="1"/>
  <c r="W48" i="56"/>
  <c r="P43" i="47"/>
  <c r="T158" i="55"/>
  <c r="I250" i="57"/>
  <c r="AL257" i="57" s="1"/>
  <c r="J149" i="57"/>
  <c r="J186" i="57" s="1"/>
  <c r="J151" i="57"/>
  <c r="J188" i="57" s="1"/>
  <c r="AC216" i="57" s="1"/>
  <c r="J150" i="57"/>
  <c r="J187" i="57" s="1"/>
  <c r="AD201" i="57" s="1"/>
  <c r="AE201" i="57" s="1"/>
  <c r="AF201" i="57" s="1"/>
  <c r="AG201" i="57" s="1"/>
  <c r="AH201" i="57" s="1"/>
  <c r="AI201" i="57" s="1"/>
  <c r="AJ201" i="57" s="1"/>
  <c r="AK201" i="57" s="1"/>
  <c r="AL201" i="57" s="1"/>
  <c r="I249" i="57"/>
  <c r="I248" i="57"/>
  <c r="AE111" i="56"/>
  <c r="P80" i="56"/>
  <c r="P96" i="56"/>
  <c r="J189" i="57"/>
  <c r="AL217" i="57" s="1"/>
  <c r="J164" i="57"/>
  <c r="AL231" i="57" s="1"/>
  <c r="T132" i="56"/>
  <c r="P87" i="47" s="1"/>
  <c r="V111" i="56"/>
  <c r="Q40" i="47"/>
  <c r="U88" i="55"/>
  <c r="AB76" i="56"/>
  <c r="AB78" i="56" s="1"/>
  <c r="AB80" i="56" s="1"/>
  <c r="L79" i="56"/>
  <c r="L95" i="56"/>
  <c r="AN114" i="56" s="1"/>
  <c r="AO114" i="56" s="1"/>
  <c r="AP114" i="56" s="1"/>
  <c r="AQ114" i="56" s="1"/>
  <c r="AR114" i="56" s="1"/>
  <c r="AM135" i="56" s="1"/>
  <c r="AI90" i="47" s="1"/>
  <c r="P77" i="56"/>
  <c r="P93" i="56"/>
  <c r="I57" i="57"/>
  <c r="O163" i="57"/>
  <c r="O162" i="57"/>
  <c r="O58" i="57"/>
  <c r="O161" i="57"/>
  <c r="K87" i="56"/>
  <c r="K103" i="56"/>
  <c r="AD122" i="56" s="1"/>
  <c r="AC143" i="56" s="1"/>
  <c r="P42" i="47"/>
  <c r="T156" i="55"/>
  <c r="AD181" i="56"/>
  <c r="Y97" i="47"/>
  <c r="P12" i="47"/>
  <c r="T142" i="55"/>
  <c r="T51" i="57"/>
  <c r="T110" i="57"/>
  <c r="T111" i="57" s="1"/>
  <c r="P110" i="57"/>
  <c r="P111" i="57" s="1"/>
  <c r="P51" i="57"/>
  <c r="U144" i="56"/>
  <c r="W123" i="56"/>
  <c r="P34" i="47"/>
  <c r="T77" i="55"/>
  <c r="AN120" i="56"/>
  <c r="AO120" i="56" s="1"/>
  <c r="AP120" i="56" s="1"/>
  <c r="AQ120" i="56" s="1"/>
  <c r="AR120" i="56" s="1"/>
  <c r="AM141" i="56" s="1"/>
  <c r="AI96" i="47" s="1"/>
  <c r="P60" i="47"/>
  <c r="T238" i="55"/>
  <c r="V53" i="56"/>
  <c r="V57" i="56"/>
  <c r="V55" i="56"/>
  <c r="V59" i="56"/>
  <c r="V86" i="56" s="1"/>
  <c r="AI77" i="56" s="1"/>
  <c r="V51" i="56"/>
  <c r="V56" i="56"/>
  <c r="V54" i="56"/>
  <c r="V58" i="56"/>
  <c r="V52" i="56"/>
  <c r="W60" i="56"/>
  <c r="P46" i="47"/>
  <c r="T159" i="55"/>
  <c r="J167" i="57"/>
  <c r="AL234" i="57" s="1"/>
  <c r="J192" i="57"/>
  <c r="L102" i="56"/>
  <c r="AN121" i="56" s="1"/>
  <c r="AO121" i="56" s="1"/>
  <c r="AP121" i="56" s="1"/>
  <c r="AQ121" i="56" s="1"/>
  <c r="AR121" i="56" s="1"/>
  <c r="AM142" i="56" s="1"/>
  <c r="L86" i="56"/>
  <c r="V118" i="56"/>
  <c r="T215" i="57"/>
  <c r="O102" i="47" s="1"/>
  <c r="K93" i="56"/>
  <c r="AD112" i="56" s="1"/>
  <c r="AC133" i="56" s="1"/>
  <c r="Y88" i="47" s="1"/>
  <c r="K77" i="56"/>
  <c r="H57" i="57"/>
  <c r="G57" i="57"/>
  <c r="N163" i="57"/>
  <c r="N162" i="57"/>
  <c r="N161" i="57"/>
  <c r="N58" i="57"/>
  <c r="K111" i="57"/>
  <c r="T162" i="57"/>
  <c r="T58" i="57"/>
  <c r="T59" i="57" s="1"/>
  <c r="T60" i="57" s="1"/>
  <c r="T161" i="57"/>
  <c r="T163" i="57"/>
  <c r="J57" i="57"/>
  <c r="P58" i="57"/>
  <c r="P61" i="57" s="1"/>
  <c r="J61" i="57" s="1"/>
  <c r="P161" i="57"/>
  <c r="P162" i="57"/>
  <c r="P163" i="57"/>
  <c r="AO76" i="53"/>
  <c r="AP8" i="53"/>
  <c r="AP77" i="53" s="1"/>
  <c r="AP87" i="53"/>
  <c r="AP88" i="53"/>
  <c r="AQ67" i="53"/>
  <c r="AQ104" i="53" s="1"/>
  <c r="AQ6" i="53"/>
  <c r="AQ3" i="53"/>
  <c r="AQ10" i="53" s="1"/>
  <c r="AM10" i="53" s="1"/>
  <c r="AN10" i="53" s="1"/>
  <c r="AO10" i="53" s="1"/>
  <c r="AP10" i="53" s="1"/>
  <c r="AQ5" i="53"/>
  <c r="AQ7" i="53"/>
  <c r="AQ12" i="53" a="1"/>
  <c r="AQ12" i="53" s="1"/>
  <c r="AQ11" i="53" s="1"/>
  <c r="AQ22" i="53"/>
  <c r="AQ25" i="53" s="1"/>
  <c r="AR4" i="53"/>
  <c r="AG9" i="47"/>
  <c r="AK24" i="35"/>
  <c r="AH6" i="47"/>
  <c r="AL25" i="35"/>
  <c r="AK26" i="35"/>
  <c r="AG7" i="47"/>
  <c r="AK23" i="35"/>
  <c r="AG8" i="47"/>
  <c r="AK22" i="35"/>
  <c r="AG5" i="47"/>
  <c r="AF48" i="29" l="1"/>
  <c r="M95" i="47"/>
  <c r="U119" i="56"/>
  <c r="M93" i="47"/>
  <c r="AO172" i="56"/>
  <c r="AP172" i="56" s="1"/>
  <c r="AQ172" i="56" s="1"/>
  <c r="AF50" i="29"/>
  <c r="AG50" i="29" s="1"/>
  <c r="U121" i="56"/>
  <c r="T142" i="56" s="1"/>
  <c r="M90" i="47"/>
  <c r="U112" i="56"/>
  <c r="T133" i="56" s="1"/>
  <c r="P88" i="47" s="1"/>
  <c r="AD108" i="47"/>
  <c r="AH51" i="29"/>
  <c r="AC86" i="47"/>
  <c r="AB85" i="47"/>
  <c r="AF49" i="29"/>
  <c r="AC84" i="47"/>
  <c r="AG48" i="29"/>
  <c r="M89" i="47"/>
  <c r="U216" i="57"/>
  <c r="P101" i="47" s="1"/>
  <c r="M91" i="47"/>
  <c r="M88" i="47"/>
  <c r="M92" i="47"/>
  <c r="V115" i="56"/>
  <c r="AM112" i="56"/>
  <c r="AL133" i="56" s="1"/>
  <c r="AM122" i="56"/>
  <c r="AL143" i="56" s="1"/>
  <c r="Q182" i="56"/>
  <c r="M98" i="47"/>
  <c r="N98" i="47"/>
  <c r="R182" i="56"/>
  <c r="AE119" i="56"/>
  <c r="AD140" i="56" s="1"/>
  <c r="Z95" i="47" s="1"/>
  <c r="AN144" i="56"/>
  <c r="V121" i="56"/>
  <c r="U142" i="56" s="1"/>
  <c r="V117" i="56"/>
  <c r="U138" i="56" s="1"/>
  <c r="Q93" i="47" s="1"/>
  <c r="N105" i="47"/>
  <c r="L107" i="47"/>
  <c r="K107" i="47"/>
  <c r="N107" i="47"/>
  <c r="L104" i="47"/>
  <c r="K104" i="47"/>
  <c r="N106" i="47"/>
  <c r="M103" i="47"/>
  <c r="L103" i="47"/>
  <c r="K103" i="47"/>
  <c r="AD206" i="57"/>
  <c r="AE206" i="57" s="1"/>
  <c r="AF206" i="57" s="1"/>
  <c r="AG206" i="57" s="1"/>
  <c r="AH206" i="57" s="1"/>
  <c r="AI206" i="57" s="1"/>
  <c r="AJ206" i="57" s="1"/>
  <c r="AK206" i="57" s="1"/>
  <c r="AL206" i="57" s="1"/>
  <c r="X101" i="47"/>
  <c r="S219" i="57"/>
  <c r="L106" i="47"/>
  <c r="K106" i="47"/>
  <c r="J100" i="47"/>
  <c r="I100" i="47"/>
  <c r="L105" i="47"/>
  <c r="K105" i="47"/>
  <c r="O105" i="47"/>
  <c r="Q217" i="57"/>
  <c r="M104" i="47" s="1"/>
  <c r="AC234" i="57"/>
  <c r="AD234" i="57" s="1"/>
  <c r="AE234" i="57" s="1"/>
  <c r="AF234" i="57" s="1"/>
  <c r="AG234" i="57" s="1"/>
  <c r="AH234" i="57" s="1"/>
  <c r="AI234" i="57" s="1"/>
  <c r="AJ234" i="57" s="1"/>
  <c r="AK234" i="57" s="1"/>
  <c r="AC232" i="57"/>
  <c r="AD232" i="57" s="1"/>
  <c r="AE232" i="57" s="1"/>
  <c r="AF232" i="57" s="1"/>
  <c r="AG232" i="57" s="1"/>
  <c r="AH232" i="57" s="1"/>
  <c r="AI232" i="57" s="1"/>
  <c r="AJ232" i="57" s="1"/>
  <c r="AK232" i="57" s="1"/>
  <c r="AL218" i="57"/>
  <c r="S217" i="57"/>
  <c r="AM200" i="57"/>
  <c r="AL214" i="57"/>
  <c r="AD204" i="57"/>
  <c r="AE204" i="57" s="1"/>
  <c r="AF204" i="57" s="1"/>
  <c r="AG204" i="57" s="1"/>
  <c r="AH204" i="57" s="1"/>
  <c r="AI204" i="57" s="1"/>
  <c r="AJ204" i="57" s="1"/>
  <c r="AK204" i="57" s="1"/>
  <c r="AL204" i="57" s="1"/>
  <c r="AL220" i="57"/>
  <c r="P216" i="57"/>
  <c r="K101" i="47" s="1"/>
  <c r="AC220" i="57"/>
  <c r="P215" i="57"/>
  <c r="K102" i="47" s="1"/>
  <c r="AM206" i="57"/>
  <c r="AD203" i="57"/>
  <c r="AE203" i="57" s="1"/>
  <c r="AF203" i="57" s="1"/>
  <c r="AG203" i="57" s="1"/>
  <c r="AH203" i="57" s="1"/>
  <c r="AI203" i="57" s="1"/>
  <c r="AJ203" i="57" s="1"/>
  <c r="AK203" i="57" s="1"/>
  <c r="AL203" i="57" s="1"/>
  <c r="S214" i="57"/>
  <c r="N100" i="47" s="1"/>
  <c r="AL216" i="57"/>
  <c r="AM202" i="57"/>
  <c r="AC231" i="57"/>
  <c r="AD231" i="57" s="1"/>
  <c r="AE231" i="57" s="1"/>
  <c r="AF231" i="57" s="1"/>
  <c r="AG231" i="57" s="1"/>
  <c r="AH231" i="57" s="1"/>
  <c r="AI231" i="57" s="1"/>
  <c r="AJ231" i="57" s="1"/>
  <c r="AK231" i="57" s="1"/>
  <c r="AM203" i="57"/>
  <c r="AD200" i="57"/>
  <c r="AE200" i="57" s="1"/>
  <c r="AF200" i="57" s="1"/>
  <c r="AG200" i="57" s="1"/>
  <c r="AH200" i="57" s="1"/>
  <c r="AI200" i="57" s="1"/>
  <c r="AJ200" i="57" s="1"/>
  <c r="AK200" i="57" s="1"/>
  <c r="AL200" i="57" s="1"/>
  <c r="AL215" i="57"/>
  <c r="AC215" i="57"/>
  <c r="X102" i="47" s="1"/>
  <c r="AM201" i="57"/>
  <c r="AC214" i="57"/>
  <c r="AD202" i="57"/>
  <c r="AE202" i="57" s="1"/>
  <c r="AF202" i="57" s="1"/>
  <c r="AG202" i="57" s="1"/>
  <c r="AH202" i="57" s="1"/>
  <c r="AI202" i="57" s="1"/>
  <c r="AJ202" i="57" s="1"/>
  <c r="AK202" i="57" s="1"/>
  <c r="AL202" i="57" s="1"/>
  <c r="P214" i="57"/>
  <c r="K100" i="47" s="1"/>
  <c r="AD216" i="57"/>
  <c r="AS117" i="56"/>
  <c r="AT117" i="56" s="1"/>
  <c r="AU117" i="56" s="1"/>
  <c r="AV117" i="56" s="1"/>
  <c r="AW117" i="56" s="1"/>
  <c r="AN138" i="56" s="1"/>
  <c r="AJ93" i="47" s="1"/>
  <c r="AE120" i="56"/>
  <c r="AC217" i="57"/>
  <c r="X104" i="47" s="1"/>
  <c r="T221" i="57"/>
  <c r="AC219" i="57"/>
  <c r="AS113" i="56"/>
  <c r="AT113" i="56" s="1"/>
  <c r="AU113" i="56" s="1"/>
  <c r="AV113" i="56" s="1"/>
  <c r="AW113" i="56" s="1"/>
  <c r="AX113" i="56" s="1"/>
  <c r="AC218" i="57"/>
  <c r="X106" i="47" s="1"/>
  <c r="Q35" i="47"/>
  <c r="U71" i="55"/>
  <c r="R36" i="47" s="1"/>
  <c r="U239" i="55"/>
  <c r="R55" i="47" s="1"/>
  <c r="U162" i="55"/>
  <c r="R49" i="47" s="1"/>
  <c r="U233" i="55"/>
  <c r="R57" i="47" s="1"/>
  <c r="U79" i="55"/>
  <c r="R33" i="47" s="1"/>
  <c r="U76" i="55"/>
  <c r="R39" i="47" s="1"/>
  <c r="AM139" i="56"/>
  <c r="AI94" i="47" s="1"/>
  <c r="AS118" i="56"/>
  <c r="AT118" i="56" s="1"/>
  <c r="AU118" i="56" s="1"/>
  <c r="AV118" i="56" s="1"/>
  <c r="AW118" i="56" s="1"/>
  <c r="AX118" i="56" s="1"/>
  <c r="AS119" i="56"/>
  <c r="AT119" i="56" s="1"/>
  <c r="AU119" i="56" s="1"/>
  <c r="AV119" i="56" s="1"/>
  <c r="AW119" i="56" s="1"/>
  <c r="AN140" i="56" s="1"/>
  <c r="AJ95" i="47" s="1"/>
  <c r="U89" i="56"/>
  <c r="AS114" i="56"/>
  <c r="AT114" i="56" s="1"/>
  <c r="AU114" i="56" s="1"/>
  <c r="AV114" i="56" s="1"/>
  <c r="AW114" i="56" s="1"/>
  <c r="AX114" i="56" s="1"/>
  <c r="K89" i="56"/>
  <c r="AS116" i="56"/>
  <c r="AT116" i="56" s="1"/>
  <c r="AU116" i="56" s="1"/>
  <c r="AV116" i="56" s="1"/>
  <c r="AW116" i="56" s="1"/>
  <c r="AN137" i="56" s="1"/>
  <c r="AJ92" i="47" s="1"/>
  <c r="AC76" i="56"/>
  <c r="AC78" i="56" s="1"/>
  <c r="AC80" i="56" s="1"/>
  <c r="AS115" i="56"/>
  <c r="AT115" i="56" s="1"/>
  <c r="AU115" i="56" s="1"/>
  <c r="AV115" i="56" s="1"/>
  <c r="AW115" i="56" s="1"/>
  <c r="AX115" i="56" s="1"/>
  <c r="T220" i="57"/>
  <c r="O107" i="47" s="1"/>
  <c r="O169" i="57"/>
  <c r="O172" i="57" s="1"/>
  <c r="AS120" i="56"/>
  <c r="AT120" i="56" s="1"/>
  <c r="AU120" i="56" s="1"/>
  <c r="AV120" i="56" s="1"/>
  <c r="AW120" i="56" s="1"/>
  <c r="AX120" i="56" s="1"/>
  <c r="T219" i="57"/>
  <c r="AD132" i="56"/>
  <c r="Z87" i="47" s="1"/>
  <c r="AF111" i="56"/>
  <c r="Q29" i="47"/>
  <c r="U198" i="55"/>
  <c r="Q24" i="47"/>
  <c r="U199" i="55"/>
  <c r="T135" i="56"/>
  <c r="P90" i="47" s="1"/>
  <c r="V114" i="56"/>
  <c r="X28" i="55"/>
  <c r="T127" i="47"/>
  <c r="AI97" i="47"/>
  <c r="AN181" i="56"/>
  <c r="R37" i="47"/>
  <c r="V73" i="55"/>
  <c r="Q16" i="47"/>
  <c r="U136" i="55"/>
  <c r="U150" i="57"/>
  <c r="U151" i="57"/>
  <c r="U149" i="57"/>
  <c r="Q15" i="47"/>
  <c r="U134" i="55"/>
  <c r="AS111" i="56"/>
  <c r="AT111" i="56" s="1"/>
  <c r="AU111" i="56" s="1"/>
  <c r="AV111" i="56" s="1"/>
  <c r="AW111" i="56" s="1"/>
  <c r="AX111" i="56" s="1"/>
  <c r="R92" i="56"/>
  <c r="R76" i="56"/>
  <c r="H58" i="57"/>
  <c r="G58" i="57"/>
  <c r="N59" i="57"/>
  <c r="V79" i="56"/>
  <c r="V95" i="56"/>
  <c r="AN139" i="56"/>
  <c r="AJ94" i="47" s="1"/>
  <c r="Q43" i="47"/>
  <c r="U158" i="55"/>
  <c r="Q59" i="47"/>
  <c r="U240" i="55"/>
  <c r="S128" i="47"/>
  <c r="W34" i="55"/>
  <c r="AC221" i="57"/>
  <c r="X105" i="47" s="1"/>
  <c r="AC138" i="56"/>
  <c r="Y93" i="47" s="1"/>
  <c r="AE117" i="56"/>
  <c r="R26" i="47"/>
  <c r="V193" i="55"/>
  <c r="V27" i="55"/>
  <c r="R135" i="47"/>
  <c r="T218" i="57"/>
  <c r="O106" i="47" s="1"/>
  <c r="AC257" i="57"/>
  <c r="AD257" i="57" s="1"/>
  <c r="AE257" i="57" s="1"/>
  <c r="AF257" i="57" s="1"/>
  <c r="AG257" i="57" s="1"/>
  <c r="AH257" i="57" s="1"/>
  <c r="AI257" i="57" s="1"/>
  <c r="AJ257" i="57" s="1"/>
  <c r="AK257" i="57" s="1"/>
  <c r="Q96" i="56"/>
  <c r="Q80" i="56"/>
  <c r="W52" i="56"/>
  <c r="W55" i="56"/>
  <c r="W59" i="56"/>
  <c r="W86" i="56" s="1"/>
  <c r="AJ77" i="56" s="1"/>
  <c r="W51" i="56"/>
  <c r="W57" i="56"/>
  <c r="W56" i="56"/>
  <c r="W54" i="56"/>
  <c r="W53" i="56"/>
  <c r="W58" i="56"/>
  <c r="X60" i="56"/>
  <c r="P169" i="57"/>
  <c r="Q12" i="47"/>
  <c r="U142" i="55"/>
  <c r="AO183" i="56"/>
  <c r="AJ99" i="47"/>
  <c r="T143" i="56"/>
  <c r="V122" i="56"/>
  <c r="W32" i="55"/>
  <c r="S131" i="47"/>
  <c r="R57" i="56"/>
  <c r="R55" i="56"/>
  <c r="R59" i="56"/>
  <c r="R86" i="56" s="1"/>
  <c r="AE77" i="56" s="1"/>
  <c r="R51" i="56"/>
  <c r="R53" i="56"/>
  <c r="R52" i="56"/>
  <c r="R56" i="56"/>
  <c r="R54" i="56"/>
  <c r="R58" i="56"/>
  <c r="K250" i="57"/>
  <c r="K149" i="57"/>
  <c r="K186" i="57" s="1"/>
  <c r="K150" i="57"/>
  <c r="K187" i="57" s="1"/>
  <c r="K151" i="57"/>
  <c r="K188" i="57" s="1"/>
  <c r="AN202" i="57" s="1"/>
  <c r="AO202" i="57" s="1"/>
  <c r="AP202" i="57" s="1"/>
  <c r="AQ202" i="57" s="1"/>
  <c r="K248" i="57"/>
  <c r="J248" i="57"/>
  <c r="K249" i="57"/>
  <c r="J249" i="57"/>
  <c r="I58" i="57"/>
  <c r="O59" i="57"/>
  <c r="N169" i="57"/>
  <c r="N175" i="57" s="1"/>
  <c r="V85" i="56"/>
  <c r="V101" i="56"/>
  <c r="Q101" i="47"/>
  <c r="V216" i="57"/>
  <c r="J58" i="57"/>
  <c r="P59" i="57"/>
  <c r="U215" i="57"/>
  <c r="P102" i="47" s="1"/>
  <c r="V97" i="56"/>
  <c r="V81" i="56"/>
  <c r="O61" i="57"/>
  <c r="I61" i="57" s="1"/>
  <c r="R40" i="47"/>
  <c r="V88" i="55"/>
  <c r="W46" i="56"/>
  <c r="W47" i="56"/>
  <c r="W87" i="56" s="1"/>
  <c r="X48" i="56"/>
  <c r="R46" i="56"/>
  <c r="R47" i="56"/>
  <c r="R87" i="56" s="1"/>
  <c r="R23" i="47"/>
  <c r="V201" i="55"/>
  <c r="AY123" i="56"/>
  <c r="AP144" i="56" s="1"/>
  <c r="AM99" i="47" s="1"/>
  <c r="AO144" i="56"/>
  <c r="R21" i="47"/>
  <c r="V194" i="55"/>
  <c r="Q51" i="47"/>
  <c r="U165" i="55"/>
  <c r="Q19" i="47"/>
  <c r="U144" i="55"/>
  <c r="Q95" i="56"/>
  <c r="Q79" i="56"/>
  <c r="K155" i="57"/>
  <c r="K153" i="57"/>
  <c r="K152" i="57"/>
  <c r="J251" i="57"/>
  <c r="K251" i="57"/>
  <c r="K252" i="57"/>
  <c r="J252" i="57"/>
  <c r="Q27" i="47"/>
  <c r="U195" i="55"/>
  <c r="AC135" i="56"/>
  <c r="Y90" i="47" s="1"/>
  <c r="AE114" i="56"/>
  <c r="U139" i="56"/>
  <c r="Q94" i="47" s="1"/>
  <c r="W118" i="56"/>
  <c r="V83" i="56"/>
  <c r="V99" i="56"/>
  <c r="T140" i="56"/>
  <c r="P95" i="47" s="1"/>
  <c r="V119" i="56"/>
  <c r="AD134" i="56"/>
  <c r="Z89" i="47" s="1"/>
  <c r="AF113" i="56"/>
  <c r="W37" i="55"/>
  <c r="S134" i="47"/>
  <c r="U141" i="56"/>
  <c r="Q96" i="47" s="1"/>
  <c r="W120" i="56"/>
  <c r="U169" i="57"/>
  <c r="U172" i="57" s="1"/>
  <c r="Q14" i="47"/>
  <c r="U138" i="55"/>
  <c r="Q83" i="56"/>
  <c r="Q99" i="56"/>
  <c r="O151" i="57"/>
  <c r="O150" i="57"/>
  <c r="O149" i="57"/>
  <c r="J250" i="57"/>
  <c r="T149" i="57"/>
  <c r="T151" i="57"/>
  <c r="T150" i="57"/>
  <c r="I45" i="57"/>
  <c r="I163" i="57"/>
  <c r="I162" i="57"/>
  <c r="I161" i="57"/>
  <c r="J161" i="57"/>
  <c r="J163" i="57"/>
  <c r="J45" i="57"/>
  <c r="J162" i="57"/>
  <c r="N61" i="57"/>
  <c r="V78" i="56"/>
  <c r="V94" i="56"/>
  <c r="U132" i="56"/>
  <c r="Q87" i="47" s="1"/>
  <c r="W111" i="56"/>
  <c r="V77" i="56"/>
  <c r="V93" i="56"/>
  <c r="Q31" i="47"/>
  <c r="U72" i="55"/>
  <c r="Q77" i="56"/>
  <c r="Q93" i="56"/>
  <c r="AF121" i="56"/>
  <c r="AD142" i="56"/>
  <c r="AE112" i="56"/>
  <c r="AF144" i="56"/>
  <c r="AH123" i="56"/>
  <c r="V163" i="57"/>
  <c r="V58" i="57"/>
  <c r="V59" i="57" s="1"/>
  <c r="V60" i="57" s="1"/>
  <c r="V162" i="57"/>
  <c r="V161" i="57"/>
  <c r="V31" i="55"/>
  <c r="R129" i="47"/>
  <c r="Q101" i="56"/>
  <c r="Q85" i="56"/>
  <c r="J253" i="57"/>
  <c r="N151" i="57"/>
  <c r="N150" i="57"/>
  <c r="N149" i="57"/>
  <c r="P151" i="57"/>
  <c r="P149" i="57"/>
  <c r="P150" i="57"/>
  <c r="G45" i="57"/>
  <c r="G161" i="57"/>
  <c r="G163" i="57"/>
  <c r="G162" i="57"/>
  <c r="Q34" i="47"/>
  <c r="U77" i="55"/>
  <c r="P89" i="56"/>
  <c r="V116" i="56"/>
  <c r="T137" i="56"/>
  <c r="P92" i="47" s="1"/>
  <c r="Q61" i="47"/>
  <c r="U243" i="55"/>
  <c r="AC136" i="56"/>
  <c r="Y91" i="47" s="1"/>
  <c r="AE115" i="56"/>
  <c r="W33" i="55"/>
  <c r="S130" i="47"/>
  <c r="AF183" i="56"/>
  <c r="AA99" i="47"/>
  <c r="Q56" i="47"/>
  <c r="U237" i="55"/>
  <c r="V110" i="57"/>
  <c r="V111" i="57" s="1"/>
  <c r="V51" i="57"/>
  <c r="U61" i="57"/>
  <c r="W76" i="56"/>
  <c r="W92" i="56"/>
  <c r="X43" i="56"/>
  <c r="Q94" i="56"/>
  <c r="Q78" i="56"/>
  <c r="Q17" i="47"/>
  <c r="U141" i="55"/>
  <c r="R22" i="47"/>
  <c r="V196" i="55"/>
  <c r="AC137" i="56"/>
  <c r="Y92" i="47" s="1"/>
  <c r="AE116" i="56"/>
  <c r="Q28" i="47"/>
  <c r="U200" i="55"/>
  <c r="R45" i="47"/>
  <c r="V161" i="55"/>
  <c r="Q48" i="47"/>
  <c r="U157" i="55"/>
  <c r="AD182" i="56"/>
  <c r="Y98" i="47"/>
  <c r="T169" i="57"/>
  <c r="T174" i="57" s="1"/>
  <c r="AC255" i="57"/>
  <c r="AD255" i="57" s="1"/>
  <c r="AE255" i="57" s="1"/>
  <c r="AF255" i="57" s="1"/>
  <c r="AG255" i="57" s="1"/>
  <c r="AH255" i="57" s="1"/>
  <c r="AI255" i="57" s="1"/>
  <c r="AJ255" i="57" s="1"/>
  <c r="AK255" i="57" s="1"/>
  <c r="AL255" i="57"/>
  <c r="Q58" i="47"/>
  <c r="U235" i="55"/>
  <c r="Q18" i="47"/>
  <c r="U139" i="55"/>
  <c r="V100" i="56"/>
  <c r="V84" i="56"/>
  <c r="V144" i="56"/>
  <c r="X123" i="56"/>
  <c r="AL256" i="57"/>
  <c r="AC256" i="57"/>
  <c r="AD256" i="57" s="1"/>
  <c r="AE256" i="57" s="1"/>
  <c r="AF256" i="57" s="1"/>
  <c r="AG256" i="57" s="1"/>
  <c r="AH256" i="57" s="1"/>
  <c r="AI256" i="57" s="1"/>
  <c r="AJ256" i="57" s="1"/>
  <c r="AK256" i="57" s="1"/>
  <c r="Q51" i="57"/>
  <c r="Q110" i="57"/>
  <c r="Q111" i="57" s="1"/>
  <c r="Q50" i="47"/>
  <c r="U160" i="55"/>
  <c r="W51" i="57"/>
  <c r="W110" i="57"/>
  <c r="W111" i="57" s="1"/>
  <c r="Q25" i="47"/>
  <c r="U197" i="55"/>
  <c r="Q10" i="47"/>
  <c r="U135" i="55"/>
  <c r="T134" i="56"/>
  <c r="P89" i="47" s="1"/>
  <c r="V113" i="56"/>
  <c r="Q38" i="47"/>
  <c r="U78" i="55"/>
  <c r="Q84" i="56"/>
  <c r="Q100" i="56"/>
  <c r="Q30" i="47"/>
  <c r="U203" i="55"/>
  <c r="U136" i="56"/>
  <c r="Q91" i="47" s="1"/>
  <c r="W115" i="56"/>
  <c r="AC139" i="56"/>
  <c r="Y94" i="47" s="1"/>
  <c r="AE118" i="56"/>
  <c r="V36" i="55"/>
  <c r="R133" i="47"/>
  <c r="H45" i="57"/>
  <c r="H162" i="57"/>
  <c r="H161" i="57"/>
  <c r="H163" i="57"/>
  <c r="V82" i="56"/>
  <c r="V98" i="56"/>
  <c r="V96" i="56"/>
  <c r="V80" i="56"/>
  <c r="V183" i="56"/>
  <c r="Q99" i="47"/>
  <c r="K57" i="57"/>
  <c r="Q161" i="57"/>
  <c r="Q58" i="57"/>
  <c r="Q61" i="57" s="1"/>
  <c r="K61" i="57" s="1"/>
  <c r="Q162" i="57"/>
  <c r="Q163" i="57"/>
  <c r="L87" i="56"/>
  <c r="L103" i="56"/>
  <c r="AN122" i="56" s="1"/>
  <c r="AO122" i="56" s="1"/>
  <c r="AP122" i="56" s="1"/>
  <c r="AQ122" i="56" s="1"/>
  <c r="AR122" i="56" s="1"/>
  <c r="AM143" i="56" s="1"/>
  <c r="AF119" i="56"/>
  <c r="Q11" i="47"/>
  <c r="U137" i="55"/>
  <c r="W58" i="57"/>
  <c r="W59" i="57" s="1"/>
  <c r="W60" i="57" s="1"/>
  <c r="W163" i="57"/>
  <c r="W162" i="57"/>
  <c r="W161" i="57"/>
  <c r="R35" i="47"/>
  <c r="V75" i="55"/>
  <c r="R32" i="47"/>
  <c r="V74" i="55"/>
  <c r="AE122" i="56"/>
  <c r="Q44" i="47"/>
  <c r="U163" i="55"/>
  <c r="U234" i="55"/>
  <c r="Q52" i="47"/>
  <c r="Q13" i="47"/>
  <c r="U140" i="55"/>
  <c r="Q97" i="56"/>
  <c r="Q81" i="56"/>
  <c r="R54" i="47"/>
  <c r="V241" i="55"/>
  <c r="Q42" i="47"/>
  <c r="U156" i="55"/>
  <c r="Q41" i="47"/>
  <c r="U81" i="55"/>
  <c r="T61" i="57"/>
  <c r="Q46" i="47"/>
  <c r="U159" i="55"/>
  <c r="Q60" i="47"/>
  <c r="U238" i="55"/>
  <c r="L77" i="56"/>
  <c r="L93" i="56"/>
  <c r="U236" i="55"/>
  <c r="Q53" i="47"/>
  <c r="AH76" i="56"/>
  <c r="AH78" i="56" s="1"/>
  <c r="AH80" i="56" s="1"/>
  <c r="AF120" i="56"/>
  <c r="AD141" i="56"/>
  <c r="Z96" i="47" s="1"/>
  <c r="AS121" i="56"/>
  <c r="AT121" i="56" s="1"/>
  <c r="AU121" i="56" s="1"/>
  <c r="AV121" i="56" s="1"/>
  <c r="AW121" i="56" s="1"/>
  <c r="AN142" i="56" s="1"/>
  <c r="AM182" i="56"/>
  <c r="Q20" i="47"/>
  <c r="U151" i="55"/>
  <c r="Q47" i="47"/>
  <c r="U155" i="55"/>
  <c r="Q98" i="56"/>
  <c r="Q82" i="56"/>
  <c r="Q132" i="47"/>
  <c r="U253" i="55"/>
  <c r="AP76" i="53"/>
  <c r="AR22" i="53"/>
  <c r="AR25" i="53" s="1"/>
  <c r="AR3" i="53"/>
  <c r="AR67" i="53"/>
  <c r="AR104" i="53" s="1"/>
  <c r="AR12" i="53" a="1"/>
  <c r="AR12" i="53" s="1"/>
  <c r="AR11" i="53" s="1"/>
  <c r="AR7" i="53"/>
  <c r="AR5" i="53"/>
  <c r="AR6" i="53"/>
  <c r="AS4" i="53"/>
  <c r="AQ8" i="53"/>
  <c r="AQ76" i="53" s="1"/>
  <c r="AL22" i="35"/>
  <c r="AH5" i="47"/>
  <c r="AH8" i="47"/>
  <c r="AL23" i="35"/>
  <c r="AI6" i="47"/>
  <c r="AM25" i="35"/>
  <c r="AH9" i="47"/>
  <c r="AL24" i="35"/>
  <c r="AL26" i="35"/>
  <c r="AH7" i="47"/>
  <c r="AN112" i="56" l="1"/>
  <c r="AO112" i="56" s="1"/>
  <c r="AP112" i="56" s="1"/>
  <c r="AQ112" i="56" s="1"/>
  <c r="AR112" i="56" s="1"/>
  <c r="AM133" i="56" s="1"/>
  <c r="AI88" i="47" s="1"/>
  <c r="V112" i="56"/>
  <c r="AN200" i="57"/>
  <c r="AO200" i="57" s="1"/>
  <c r="AP200" i="57" s="1"/>
  <c r="AQ200" i="57" s="1"/>
  <c r="AD217" i="57"/>
  <c r="O175" i="57"/>
  <c r="O178" i="57"/>
  <c r="L89" i="56"/>
  <c r="L90" i="56" s="1"/>
  <c r="U181" i="56"/>
  <c r="P97" i="47"/>
  <c r="AE108" i="47"/>
  <c r="AI51" i="29"/>
  <c r="AD84" i="47"/>
  <c r="AH48" i="29"/>
  <c r="AC85" i="47"/>
  <c r="AG49" i="29"/>
  <c r="AD86" i="47"/>
  <c r="AH50" i="29"/>
  <c r="AX117" i="56"/>
  <c r="AO138" i="56" s="1"/>
  <c r="AK93" i="47" s="1"/>
  <c r="W117" i="56"/>
  <c r="AN134" i="56"/>
  <c r="AJ89" i="47" s="1"/>
  <c r="W121" i="56"/>
  <c r="AN141" i="56"/>
  <c r="AJ96" i="47" s="1"/>
  <c r="AN136" i="56"/>
  <c r="AJ91" i="47" s="1"/>
  <c r="AX116" i="56"/>
  <c r="AY116" i="56" s="1"/>
  <c r="AP137" i="56" s="1"/>
  <c r="AX119" i="56"/>
  <c r="AX121" i="56"/>
  <c r="AN132" i="56"/>
  <c r="AJ87" i="47" s="1"/>
  <c r="AN135" i="56"/>
  <c r="AJ90" i="47" s="1"/>
  <c r="O174" i="57"/>
  <c r="O176" i="57"/>
  <c r="O103" i="47"/>
  <c r="X100" i="47"/>
  <c r="N103" i="47"/>
  <c r="Y107" i="47"/>
  <c r="Y101" i="47"/>
  <c r="P103" i="47"/>
  <c r="X107" i="47"/>
  <c r="Y104" i="47"/>
  <c r="AE216" i="57"/>
  <c r="Z101" i="47" s="1"/>
  <c r="N104" i="47"/>
  <c r="X103" i="47"/>
  <c r="U220" i="57"/>
  <c r="P107" i="47" s="1"/>
  <c r="AN201" i="57"/>
  <c r="AO201" i="57" s="1"/>
  <c r="AP201" i="57" s="1"/>
  <c r="AQ201" i="57" s="1"/>
  <c r="AD219" i="57"/>
  <c r="Y103" i="47" s="1"/>
  <c r="T217" i="57"/>
  <c r="O104" i="47" s="1"/>
  <c r="U219" i="57"/>
  <c r="AD220" i="57"/>
  <c r="J169" i="57"/>
  <c r="J173" i="57" s="1"/>
  <c r="T176" i="57"/>
  <c r="AD215" i="57"/>
  <c r="Y102" i="47" s="1"/>
  <c r="Q215" i="57"/>
  <c r="M102" i="47" s="1"/>
  <c r="Q216" i="57"/>
  <c r="M101" i="47" s="1"/>
  <c r="AD214" i="57"/>
  <c r="Y100" i="47" s="1"/>
  <c r="L100" i="47"/>
  <c r="Q214" i="57"/>
  <c r="M100" i="47" s="1"/>
  <c r="T214" i="57"/>
  <c r="O100" i="47" s="1"/>
  <c r="T175" i="57"/>
  <c r="N173" i="57"/>
  <c r="N176" i="57"/>
  <c r="U173" i="57"/>
  <c r="U181" i="57" s="1"/>
  <c r="U182" i="57" s="1"/>
  <c r="U183" i="57" s="1"/>
  <c r="AM256" i="57"/>
  <c r="AN256" i="57" s="1"/>
  <c r="AO256" i="57" s="1"/>
  <c r="AP256" i="57" s="1"/>
  <c r="AQ256" i="57" s="1"/>
  <c r="AR256" i="57" s="1"/>
  <c r="AS256" i="57" s="1"/>
  <c r="AT256" i="57" s="1"/>
  <c r="AU256" i="57" s="1"/>
  <c r="N174" i="57"/>
  <c r="O177" i="57"/>
  <c r="O173" i="57"/>
  <c r="O181" i="57" s="1"/>
  <c r="O182" i="57" s="1"/>
  <c r="Y106" i="47"/>
  <c r="AD218" i="57"/>
  <c r="O179" i="57"/>
  <c r="X162" i="57"/>
  <c r="U221" i="57"/>
  <c r="P105" i="47" s="1"/>
  <c r="V61" i="57"/>
  <c r="V233" i="55"/>
  <c r="W233" i="55" s="1"/>
  <c r="V71" i="55"/>
  <c r="S36" i="47" s="1"/>
  <c r="V239" i="55"/>
  <c r="W239" i="55" s="1"/>
  <c r="V79" i="55"/>
  <c r="S33" i="47" s="1"/>
  <c r="V162" i="55"/>
  <c r="S49" i="47" s="1"/>
  <c r="V76" i="55"/>
  <c r="W76" i="55" s="1"/>
  <c r="AM255" i="57"/>
  <c r="AN255" i="57" s="1"/>
  <c r="AO255" i="57" s="1"/>
  <c r="AP255" i="57" s="1"/>
  <c r="AQ255" i="57" s="1"/>
  <c r="AR255" i="57" s="1"/>
  <c r="AS255" i="57" s="1"/>
  <c r="AT255" i="57" s="1"/>
  <c r="AU255" i="57" s="1"/>
  <c r="V89" i="56"/>
  <c r="Y162" i="57"/>
  <c r="Q89" i="56"/>
  <c r="P178" i="57"/>
  <c r="P179" i="57"/>
  <c r="P176" i="57"/>
  <c r="P175" i="57"/>
  <c r="P177" i="57"/>
  <c r="W79" i="56"/>
  <c r="W95" i="56"/>
  <c r="W27" i="55"/>
  <c r="S135" i="47"/>
  <c r="R15" i="47"/>
  <c r="V134" i="55"/>
  <c r="AF115" i="56"/>
  <c r="AD136" i="56"/>
  <c r="Z91" i="47" s="1"/>
  <c r="Q102" i="47"/>
  <c r="V215" i="57"/>
  <c r="N60" i="57"/>
  <c r="H59" i="57"/>
  <c r="G59" i="57"/>
  <c r="AN182" i="56"/>
  <c r="AI98" i="47"/>
  <c r="AB230" i="57"/>
  <c r="AC230" i="57" s="1"/>
  <c r="AD230" i="57" s="1"/>
  <c r="AE230" i="57" s="1"/>
  <c r="AF230" i="57" s="1"/>
  <c r="AG230" i="57" s="1"/>
  <c r="AH230" i="57" s="1"/>
  <c r="AI230" i="57" s="1"/>
  <c r="AJ230" i="57" s="1"/>
  <c r="AK230" i="57" s="1"/>
  <c r="W144" i="56"/>
  <c r="Y123" i="56"/>
  <c r="R28" i="47"/>
  <c r="V200" i="55"/>
  <c r="N230" i="57"/>
  <c r="O230" i="57" s="1"/>
  <c r="P230" i="57" s="1"/>
  <c r="Q230" i="57" s="1"/>
  <c r="R230" i="57"/>
  <c r="S230" i="57" s="1"/>
  <c r="T230" i="57" s="1"/>
  <c r="U230" i="57" s="1"/>
  <c r="V230" i="57" s="1"/>
  <c r="W230" i="57" s="1"/>
  <c r="X230" i="57" s="1"/>
  <c r="Y230" i="57" s="1"/>
  <c r="Z230" i="57" s="1"/>
  <c r="AA230" i="57" s="1"/>
  <c r="AB99" i="47"/>
  <c r="AG183" i="56"/>
  <c r="AL229" i="57"/>
  <c r="V139" i="56"/>
  <c r="R94" i="47" s="1"/>
  <c r="X118" i="56"/>
  <c r="K190" i="57"/>
  <c r="K165" i="57"/>
  <c r="AM232" i="57" s="1"/>
  <c r="AN232" i="57" s="1"/>
  <c r="AO232" i="57" s="1"/>
  <c r="AP232" i="57" s="1"/>
  <c r="AQ232" i="57" s="1"/>
  <c r="AR232" i="57" s="1"/>
  <c r="AS232" i="57" s="1"/>
  <c r="AT232" i="57" s="1"/>
  <c r="AU232" i="57" s="1"/>
  <c r="AV232" i="57" s="1"/>
  <c r="AW232" i="57" s="1"/>
  <c r="AX232" i="57" s="1"/>
  <c r="S26" i="47"/>
  <c r="W193" i="55"/>
  <c r="S37" i="47"/>
  <c r="W73" i="55"/>
  <c r="AY121" i="56"/>
  <c r="AP142" i="56" s="1"/>
  <c r="AM97" i="47" s="1"/>
  <c r="AO142" i="56"/>
  <c r="N229" i="57"/>
  <c r="O229" i="57" s="1"/>
  <c r="P229" i="57" s="1"/>
  <c r="Q229" i="57" s="1"/>
  <c r="R229" i="57"/>
  <c r="S229" i="57" s="1"/>
  <c r="T229" i="57" s="1"/>
  <c r="U229" i="57" s="1"/>
  <c r="V229" i="57" s="1"/>
  <c r="W229" i="57" s="1"/>
  <c r="X229" i="57" s="1"/>
  <c r="Y229" i="57" s="1"/>
  <c r="Z229" i="57" s="1"/>
  <c r="AA229" i="57" s="1"/>
  <c r="AB228" i="57"/>
  <c r="AC228" i="57" s="1"/>
  <c r="AD228" i="57" s="1"/>
  <c r="AE228" i="57" s="1"/>
  <c r="AF228" i="57" s="1"/>
  <c r="AG228" i="57" s="1"/>
  <c r="AH228" i="57" s="1"/>
  <c r="AI228" i="57" s="1"/>
  <c r="AJ228" i="57" s="1"/>
  <c r="AK228" i="57" s="1"/>
  <c r="H169" i="57"/>
  <c r="H172" i="57" s="1"/>
  <c r="W183" i="56"/>
  <c r="R99" i="47"/>
  <c r="R61" i="47"/>
  <c r="V243" i="55"/>
  <c r="N228" i="57"/>
  <c r="O228" i="57" s="1"/>
  <c r="P228" i="57" s="1"/>
  <c r="Q228" i="57" s="1"/>
  <c r="G169" i="57"/>
  <c r="G172" i="57" s="1"/>
  <c r="R228" i="57"/>
  <c r="S228" i="57" s="1"/>
  <c r="T228" i="57" s="1"/>
  <c r="U228" i="57" s="1"/>
  <c r="V228" i="57" s="1"/>
  <c r="W228" i="57" s="1"/>
  <c r="X228" i="57" s="1"/>
  <c r="Y228" i="57" s="1"/>
  <c r="Z228" i="57" s="1"/>
  <c r="AA228" i="57" s="1"/>
  <c r="V132" i="56"/>
  <c r="R87" i="47" s="1"/>
  <c r="X111" i="56"/>
  <c r="AL230" i="57"/>
  <c r="X37" i="55"/>
  <c r="T134" i="47"/>
  <c r="K192" i="57"/>
  <c r="AN206" i="57" s="1"/>
  <c r="AO206" i="57" s="1"/>
  <c r="AP206" i="57" s="1"/>
  <c r="AQ206" i="57" s="1"/>
  <c r="K167" i="57"/>
  <c r="AM234" i="57" s="1"/>
  <c r="AN234" i="57" s="1"/>
  <c r="AO234" i="57" s="1"/>
  <c r="AP234" i="57" s="1"/>
  <c r="AQ234" i="57" s="1"/>
  <c r="AR234" i="57" s="1"/>
  <c r="AS234" i="57" s="1"/>
  <c r="AT234" i="57" s="1"/>
  <c r="AU234" i="57" s="1"/>
  <c r="AV234" i="57" s="1"/>
  <c r="AW234" i="57" s="1"/>
  <c r="AX234" i="57" s="1"/>
  <c r="S21" i="47"/>
  <c r="W194" i="55"/>
  <c r="R77" i="56"/>
  <c r="R93" i="56"/>
  <c r="N177" i="57"/>
  <c r="N179" i="57"/>
  <c r="R101" i="56"/>
  <c r="R85" i="56"/>
  <c r="X32" i="55"/>
  <c r="T131" i="47"/>
  <c r="R43" i="47"/>
  <c r="V158" i="55"/>
  <c r="R29" i="47"/>
  <c r="V198" i="55"/>
  <c r="AJ97" i="47"/>
  <c r="AO181" i="56"/>
  <c r="V234" i="55"/>
  <c r="R52" i="47"/>
  <c r="W61" i="57"/>
  <c r="K58" i="57"/>
  <c r="Q59" i="57"/>
  <c r="AB229" i="57"/>
  <c r="AC229" i="57" s="1"/>
  <c r="AD229" i="57" s="1"/>
  <c r="AE229" i="57" s="1"/>
  <c r="AF229" i="57" s="1"/>
  <c r="AG229" i="57" s="1"/>
  <c r="AH229" i="57" s="1"/>
  <c r="AI229" i="57" s="1"/>
  <c r="AJ229" i="57" s="1"/>
  <c r="AK229" i="57" s="1"/>
  <c r="R38" i="47"/>
  <c r="V78" i="55"/>
  <c r="AF116" i="56"/>
  <c r="AD137" i="56"/>
  <c r="Z92" i="47" s="1"/>
  <c r="W31" i="55"/>
  <c r="S129" i="47"/>
  <c r="AD133" i="56"/>
  <c r="Z88" i="47" s="1"/>
  <c r="AF112" i="56"/>
  <c r="P60" i="57"/>
  <c r="J60" i="57" s="1"/>
  <c r="J59" i="57"/>
  <c r="N172" i="57"/>
  <c r="N181" i="57" s="1"/>
  <c r="N182" i="57" s="1"/>
  <c r="R81" i="56"/>
  <c r="R97" i="56"/>
  <c r="U143" i="56"/>
  <c r="W122" i="56"/>
  <c r="X57" i="56"/>
  <c r="X53" i="56"/>
  <c r="X55" i="56"/>
  <c r="X56" i="56"/>
  <c r="X54" i="56"/>
  <c r="X58" i="56"/>
  <c r="X52" i="56"/>
  <c r="X59" i="56"/>
  <c r="X86" i="56" s="1"/>
  <c r="AK77" i="56" s="1"/>
  <c r="X51" i="56"/>
  <c r="P173" i="57"/>
  <c r="AG144" i="56"/>
  <c r="AI123" i="56"/>
  <c r="AE141" i="56"/>
  <c r="AA96" i="47" s="1"/>
  <c r="AG120" i="56"/>
  <c r="R60" i="47"/>
  <c r="V238" i="55"/>
  <c r="R42" i="47"/>
  <c r="V156" i="55"/>
  <c r="R44" i="47"/>
  <c r="V163" i="55"/>
  <c r="R11" i="47"/>
  <c r="V137" i="55"/>
  <c r="Q169" i="57"/>
  <c r="Q173" i="57" s="1"/>
  <c r="R50" i="47"/>
  <c r="V160" i="55"/>
  <c r="T172" i="57"/>
  <c r="V150" i="57"/>
  <c r="V151" i="57"/>
  <c r="V149" i="57"/>
  <c r="AE181" i="56"/>
  <c r="Z97" i="47"/>
  <c r="AD135" i="56"/>
  <c r="Z90" i="47" s="1"/>
  <c r="AF114" i="56"/>
  <c r="AP183" i="56"/>
  <c r="AK99" i="47"/>
  <c r="X46" i="56"/>
  <c r="X47" i="56"/>
  <c r="X87" i="56" s="1"/>
  <c r="O60" i="57"/>
  <c r="I60" i="57" s="1"/>
  <c r="I59" i="57"/>
  <c r="R99" i="56"/>
  <c r="R83" i="56"/>
  <c r="U182" i="56"/>
  <c r="P98" i="47"/>
  <c r="W101" i="56"/>
  <c r="W85" i="56"/>
  <c r="AL228" i="57"/>
  <c r="I169" i="57"/>
  <c r="I173" i="57" s="1"/>
  <c r="U134" i="56"/>
  <c r="Q89" i="47" s="1"/>
  <c r="W113" i="56"/>
  <c r="R18" i="47"/>
  <c r="V139" i="55"/>
  <c r="T178" i="57"/>
  <c r="T177" i="57"/>
  <c r="T179" i="57"/>
  <c r="S22" i="47"/>
  <c r="W196" i="55"/>
  <c r="R56" i="47"/>
  <c r="V237" i="55"/>
  <c r="AE142" i="56"/>
  <c r="AG121" i="56"/>
  <c r="AI76" i="56"/>
  <c r="AI78" i="56" s="1"/>
  <c r="AI80" i="56" s="1"/>
  <c r="R14" i="47"/>
  <c r="V138" i="55"/>
  <c r="AE134" i="56"/>
  <c r="AA89" i="47" s="1"/>
  <c r="AG113" i="56"/>
  <c r="AQ183" i="56"/>
  <c r="AL99" i="47"/>
  <c r="W216" i="57"/>
  <c r="R101" i="47" s="1"/>
  <c r="R95" i="56"/>
  <c r="R79" i="56"/>
  <c r="W80" i="56"/>
  <c r="W96" i="56"/>
  <c r="AD138" i="56"/>
  <c r="Z93" i="47" s="1"/>
  <c r="AF117" i="56"/>
  <c r="AY118" i="56"/>
  <c r="AP139" i="56" s="1"/>
  <c r="AO139" i="56"/>
  <c r="AK94" i="47" s="1"/>
  <c r="R16" i="47"/>
  <c r="V136" i="55"/>
  <c r="R13" i="47"/>
  <c r="V140" i="55"/>
  <c r="R51" i="47"/>
  <c r="V165" i="55"/>
  <c r="AD143" i="56"/>
  <c r="AF122" i="56"/>
  <c r="K45" i="57"/>
  <c r="K161" i="57"/>
  <c r="K163" i="57"/>
  <c r="AV230" i="57" s="1"/>
  <c r="AW230" i="57" s="1"/>
  <c r="AX230" i="57" s="1"/>
  <c r="K162" i="57"/>
  <c r="W36" i="55"/>
  <c r="S133" i="47"/>
  <c r="U137" i="56"/>
  <c r="Q92" i="47" s="1"/>
  <c r="W116" i="56"/>
  <c r="V169" i="57"/>
  <c r="V172" i="57" s="1"/>
  <c r="AE220" i="57"/>
  <c r="Z107" i="47" s="1"/>
  <c r="R27" i="47"/>
  <c r="V195" i="55"/>
  <c r="R19" i="47"/>
  <c r="V144" i="55"/>
  <c r="S23" i="47"/>
  <c r="W201" i="55"/>
  <c r="W77" i="56"/>
  <c r="W93" i="56"/>
  <c r="AV256" i="57"/>
  <c r="AW256" i="57" s="1"/>
  <c r="AX256" i="57" s="1"/>
  <c r="AY256" i="57" s="1"/>
  <c r="AZ256" i="57" s="1"/>
  <c r="BA256" i="57" s="1"/>
  <c r="BB256" i="57" s="1"/>
  <c r="BC256" i="57" s="1"/>
  <c r="BD256" i="57" s="1"/>
  <c r="R80" i="56"/>
  <c r="R96" i="56"/>
  <c r="W81" i="56"/>
  <c r="W97" i="56"/>
  <c r="V219" i="57"/>
  <c r="Q103" i="47" s="1"/>
  <c r="V138" i="56"/>
  <c r="R93" i="47" s="1"/>
  <c r="X117" i="56"/>
  <c r="Y28" i="55"/>
  <c r="U127" i="47"/>
  <c r="W150" i="57"/>
  <c r="W151" i="57"/>
  <c r="W149" i="57"/>
  <c r="S54" i="47"/>
  <c r="W241" i="55"/>
  <c r="S32" i="47"/>
  <c r="W74" i="55"/>
  <c r="AY113" i="56"/>
  <c r="AP134" i="56" s="1"/>
  <c r="AO134" i="56"/>
  <c r="AK89" i="47" s="1"/>
  <c r="AD139" i="56"/>
  <c r="Z94" i="47" s="1"/>
  <c r="AF118" i="56"/>
  <c r="R10" i="47"/>
  <c r="V135" i="55"/>
  <c r="Q151" i="57"/>
  <c r="Q150" i="57"/>
  <c r="Q149" i="57"/>
  <c r="R58" i="47"/>
  <c r="V235" i="55"/>
  <c r="R17" i="47"/>
  <c r="V141" i="55"/>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S40" i="47"/>
  <c r="W88" i="55"/>
  <c r="R78" i="56"/>
  <c r="R94" i="56"/>
  <c r="N178" i="57"/>
  <c r="W99" i="56"/>
  <c r="W83" i="56"/>
  <c r="Y105" i="47"/>
  <c r="AD221" i="57"/>
  <c r="U135" i="56"/>
  <c r="Q90" i="47" s="1"/>
  <c r="W114" i="56"/>
  <c r="AE132" i="56"/>
  <c r="AA87" i="47" s="1"/>
  <c r="AG111" i="56"/>
  <c r="K189" i="57"/>
  <c r="AN203" i="57" s="1"/>
  <c r="AO203" i="57" s="1"/>
  <c r="AP203" i="57" s="1"/>
  <c r="AQ203" i="57" s="1"/>
  <c r="K164" i="57"/>
  <c r="R47" i="47"/>
  <c r="V155" i="55"/>
  <c r="R46" i="47"/>
  <c r="V159" i="55"/>
  <c r="R20" i="47"/>
  <c r="V151" i="55"/>
  <c r="V236" i="55"/>
  <c r="R53" i="47"/>
  <c r="T173" i="57"/>
  <c r="R48" i="47"/>
  <c r="V157" i="55"/>
  <c r="R34" i="47"/>
  <c r="V77" i="55"/>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AO132" i="56"/>
  <c r="AK87" i="47" s="1"/>
  <c r="AY111" i="56"/>
  <c r="AP132" i="56" s="1"/>
  <c r="S35" i="47"/>
  <c r="W75" i="55"/>
  <c r="V136" i="56"/>
  <c r="R91" i="47" s="1"/>
  <c r="X115" i="56"/>
  <c r="R25" i="47"/>
  <c r="V197" i="55"/>
  <c r="AD76" i="56"/>
  <c r="AD78" i="56" s="1"/>
  <c r="AD80" i="56" s="1"/>
  <c r="U176" i="57"/>
  <c r="U179" i="57"/>
  <c r="U177" i="57"/>
  <c r="U178" i="57"/>
  <c r="U175" i="57"/>
  <c r="U140" i="56"/>
  <c r="Q95" i="47" s="1"/>
  <c r="W119" i="56"/>
  <c r="R82" i="56"/>
  <c r="R98" i="56"/>
  <c r="R12" i="47"/>
  <c r="V142" i="55"/>
  <c r="W94" i="56"/>
  <c r="W78" i="56"/>
  <c r="U218" i="57"/>
  <c r="P106" i="47" s="1"/>
  <c r="X34" i="55"/>
  <c r="T128" i="47"/>
  <c r="AY120" i="56"/>
  <c r="AP141" i="56" s="1"/>
  <c r="AO141" i="56"/>
  <c r="AK96" i="47" s="1"/>
  <c r="P174" i="57"/>
  <c r="V142" i="56"/>
  <c r="X121" i="56"/>
  <c r="S45" i="47"/>
  <c r="W161" i="55"/>
  <c r="X33" i="55"/>
  <c r="T130" i="47"/>
  <c r="R31" i="47"/>
  <c r="V72" i="55"/>
  <c r="R84" i="56"/>
  <c r="R100" i="56"/>
  <c r="AY114" i="56"/>
  <c r="AP135" i="56" s="1"/>
  <c r="AO135" i="56"/>
  <c r="AK90" i="47" s="1"/>
  <c r="R24" i="47"/>
  <c r="V199" i="55"/>
  <c r="R132" i="47"/>
  <c r="V253" i="55"/>
  <c r="AE140" i="56"/>
  <c r="AA95" i="47" s="1"/>
  <c r="AG119" i="56"/>
  <c r="AE217" i="57"/>
  <c r="Z104" i="47" s="1"/>
  <c r="R41" i="47"/>
  <c r="V81" i="55"/>
  <c r="V181" i="56"/>
  <c r="Q97" i="47"/>
  <c r="W169" i="57"/>
  <c r="AS122" i="56"/>
  <c r="AT122" i="56" s="1"/>
  <c r="AU122" i="56" s="1"/>
  <c r="AV122" i="56" s="1"/>
  <c r="AW122" i="56" s="1"/>
  <c r="AX122" i="56" s="1"/>
  <c r="R30" i="47"/>
  <c r="V203" i="55"/>
  <c r="P104" i="47"/>
  <c r="U217" i="57"/>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V141" i="56"/>
  <c r="R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U174" i="57"/>
  <c r="AY119" i="56"/>
  <c r="AP140" i="56" s="1"/>
  <c r="AO140" i="56"/>
  <c r="AK95" i="47" s="1"/>
  <c r="AS112" i="56"/>
  <c r="AT112" i="56" s="1"/>
  <c r="AU112" i="56" s="1"/>
  <c r="AV112" i="56" s="1"/>
  <c r="AW112" i="56" s="1"/>
  <c r="AN133" i="56" s="1"/>
  <c r="AJ88" i="47" s="1"/>
  <c r="P172" i="57"/>
  <c r="W98" i="56"/>
  <c r="W82" i="56"/>
  <c r="R59" i="47"/>
  <c r="V240" i="55"/>
  <c r="AO136" i="56"/>
  <c r="AK91" i="47" s="1"/>
  <c r="AY115" i="56"/>
  <c r="AP136" i="56" s="1"/>
  <c r="AQ88" i="53"/>
  <c r="AS7" i="53"/>
  <c r="AT4" i="53"/>
  <c r="AS5" i="53"/>
  <c r="AS6" i="53"/>
  <c r="AS12" i="53" a="1"/>
  <c r="AS12" i="53" s="1"/>
  <c r="AS11" i="53" s="1"/>
  <c r="AS67" i="53"/>
  <c r="AS104" i="53" s="1"/>
  <c r="AS3" i="53"/>
  <c r="AS22" i="53"/>
  <c r="AS25" i="53" s="1"/>
  <c r="AQ87" i="53"/>
  <c r="AR8" i="53"/>
  <c r="AQ77" i="53"/>
  <c r="AM24" i="35"/>
  <c r="AI9" i="47"/>
  <c r="AI7" i="47"/>
  <c r="AM26" i="35"/>
  <c r="AN25" i="35"/>
  <c r="AJ6" i="47"/>
  <c r="AM23" i="35"/>
  <c r="AI8" i="47"/>
  <c r="AM22" i="35"/>
  <c r="AI5" i="47"/>
  <c r="J178" i="57" l="1"/>
  <c r="J176" i="57"/>
  <c r="J179" i="57"/>
  <c r="J172" i="57"/>
  <c r="AO137" i="56"/>
  <c r="AK92" i="47" s="1"/>
  <c r="J175" i="57"/>
  <c r="J174" i="57"/>
  <c r="U133" i="56"/>
  <c r="Q88" i="47" s="1"/>
  <c r="W112" i="56"/>
  <c r="AY117" i="56"/>
  <c r="AP138" i="56" s="1"/>
  <c r="AL93" i="47" s="1"/>
  <c r="Q107" i="47"/>
  <c r="V220" i="57"/>
  <c r="R107" i="47" s="1"/>
  <c r="AF108" i="47"/>
  <c r="AJ51" i="29"/>
  <c r="AI108" i="47"/>
  <c r="AE86" i="47"/>
  <c r="AI50" i="29"/>
  <c r="AD85" i="47"/>
  <c r="AH49" i="29"/>
  <c r="AE84" i="47"/>
  <c r="AI48" i="29"/>
  <c r="AL91" i="47"/>
  <c r="AM91" i="47"/>
  <c r="AL94" i="47"/>
  <c r="AM94" i="47"/>
  <c r="AL90" i="47"/>
  <c r="AM90" i="47"/>
  <c r="AL89" i="47"/>
  <c r="AM89" i="47"/>
  <c r="AM228" i="57"/>
  <c r="AN228" i="57" s="1"/>
  <c r="AO228" i="57" s="1"/>
  <c r="AP228" i="57" s="1"/>
  <c r="AQ228" i="57" s="1"/>
  <c r="AR228" i="57" s="1"/>
  <c r="AS228" i="57" s="1"/>
  <c r="AT228" i="57" s="1"/>
  <c r="AU228" i="57" s="1"/>
  <c r="AV228" i="57" s="1"/>
  <c r="AW228" i="57" s="1"/>
  <c r="AX228" i="57" s="1"/>
  <c r="AL92" i="47"/>
  <c r="AM92" i="47"/>
  <c r="AL95" i="47"/>
  <c r="AM95" i="47"/>
  <c r="AL96" i="47"/>
  <c r="AM96" i="47"/>
  <c r="AL87" i="47"/>
  <c r="AM87" i="47"/>
  <c r="AM93" i="47"/>
  <c r="AX112" i="56"/>
  <c r="AY112" i="56" s="1"/>
  <c r="AP133" i="56" s="1"/>
  <c r="AN143" i="56"/>
  <c r="P181" i="57"/>
  <c r="P182" i="57" s="1"/>
  <c r="J177" i="57"/>
  <c r="AF216" i="57"/>
  <c r="AA101" i="47" s="1"/>
  <c r="L101" i="47"/>
  <c r="L102" i="47"/>
  <c r="AO204" i="57"/>
  <c r="AP204" i="57" s="1"/>
  <c r="AQ204" i="57" s="1"/>
  <c r="AN204" i="57"/>
  <c r="AM229" i="57"/>
  <c r="AN229" i="57" s="1"/>
  <c r="AO229" i="57" s="1"/>
  <c r="AP229" i="57" s="1"/>
  <c r="AQ229" i="57" s="1"/>
  <c r="AR229" i="57" s="1"/>
  <c r="AS229" i="57" s="1"/>
  <c r="AT229" i="57" s="1"/>
  <c r="AU229" i="57" s="1"/>
  <c r="AV229" i="57" s="1"/>
  <c r="AW229" i="57" s="1"/>
  <c r="AX229" i="57" s="1"/>
  <c r="AM231" i="57"/>
  <c r="AN231" i="57" s="1"/>
  <c r="AO231" i="57" s="1"/>
  <c r="AP231" i="57" s="1"/>
  <c r="AQ231" i="57" s="1"/>
  <c r="AR231" i="57" s="1"/>
  <c r="AS231" i="57" s="1"/>
  <c r="AT231" i="57" s="1"/>
  <c r="AU231" i="57" s="1"/>
  <c r="AV231" i="57"/>
  <c r="AW231" i="57" s="1"/>
  <c r="AX231" i="57" s="1"/>
  <c r="AM230" i="57"/>
  <c r="AN230" i="57" s="1"/>
  <c r="AO230" i="57" s="1"/>
  <c r="AP230" i="57" s="1"/>
  <c r="AQ230" i="57" s="1"/>
  <c r="AR230" i="57" s="1"/>
  <c r="AS230" i="57" s="1"/>
  <c r="AT230" i="57" s="1"/>
  <c r="AU230" i="57" s="1"/>
  <c r="AE219" i="57"/>
  <c r="AF219" i="57" s="1"/>
  <c r="AE214" i="57"/>
  <c r="Z100" i="47"/>
  <c r="AE215" i="57"/>
  <c r="Z102" i="47"/>
  <c r="U214" i="57"/>
  <c r="P100" i="47" s="1"/>
  <c r="S57" i="47"/>
  <c r="Q105" i="47"/>
  <c r="V221" i="57"/>
  <c r="T181" i="57"/>
  <c r="T182" i="57" s="1"/>
  <c r="T183" i="57" s="1"/>
  <c r="Z106" i="47"/>
  <c r="AE218" i="57"/>
  <c r="H173" i="57"/>
  <c r="H181" i="57" s="1"/>
  <c r="H182" i="57" s="1"/>
  <c r="W71" i="55"/>
  <c r="T36" i="47" s="1"/>
  <c r="W162" i="55"/>
  <c r="T49" i="47" s="1"/>
  <c r="W79" i="55"/>
  <c r="T33" i="47" s="1"/>
  <c r="S55" i="47"/>
  <c r="S39" i="47"/>
  <c r="W89" i="56"/>
  <c r="J181" i="57"/>
  <c r="J182" i="57" s="1"/>
  <c r="W176" i="57"/>
  <c r="W179" i="57"/>
  <c r="W177" i="57"/>
  <c r="W175" i="57"/>
  <c r="W178" i="57"/>
  <c r="V140" i="56"/>
  <c r="R95" i="47" s="1"/>
  <c r="X119" i="56"/>
  <c r="S48" i="47"/>
  <c r="W157" i="55"/>
  <c r="S59" i="47"/>
  <c r="W240" i="55"/>
  <c r="W141" i="56"/>
  <c r="S96" i="47" s="1"/>
  <c r="Y120" i="56"/>
  <c r="T35" i="47"/>
  <c r="X75" i="55"/>
  <c r="AE76" i="56"/>
  <c r="AE78" i="56" s="1"/>
  <c r="AE80" i="56" s="1"/>
  <c r="AF220" i="57"/>
  <c r="AA107" i="47" s="1"/>
  <c r="AE182" i="56"/>
  <c r="Z98" i="47"/>
  <c r="S11" i="47"/>
  <c r="W137" i="55"/>
  <c r="AH144" i="56"/>
  <c r="AJ123" i="56"/>
  <c r="X80" i="56"/>
  <c r="X96" i="56"/>
  <c r="X31" i="55"/>
  <c r="T129" i="47"/>
  <c r="AQ181" i="56"/>
  <c r="AL97" i="47"/>
  <c r="S28" i="47"/>
  <c r="W200" i="55"/>
  <c r="W174" i="57"/>
  <c r="S24" i="47"/>
  <c r="W199" i="55"/>
  <c r="S47" i="47"/>
  <c r="W155" i="55"/>
  <c r="AA104" i="47"/>
  <c r="AF217" i="57"/>
  <c r="Y33" i="55"/>
  <c r="U130" i="47"/>
  <c r="AJ76" i="56"/>
  <c r="AJ78" i="56" s="1"/>
  <c r="AJ80" i="56" s="1"/>
  <c r="W173" i="57"/>
  <c r="T39" i="47"/>
  <c r="X76" i="55"/>
  <c r="V173" i="57"/>
  <c r="V181" i="57" s="1"/>
  <c r="V182" i="57" s="1"/>
  <c r="S51" i="47"/>
  <c r="W165" i="55"/>
  <c r="V134" i="56"/>
  <c r="R89" i="47" s="1"/>
  <c r="X113" i="56"/>
  <c r="AH183" i="56"/>
  <c r="AC99" i="47"/>
  <c r="X100" i="56"/>
  <c r="X84" i="56"/>
  <c r="T37" i="47"/>
  <c r="X73" i="55"/>
  <c r="T55" i="47"/>
  <c r="X239" i="55"/>
  <c r="S15" i="47"/>
  <c r="W134" i="55"/>
  <c r="S17" i="47"/>
  <c r="W141" i="55"/>
  <c r="V178" i="57"/>
  <c r="V177" i="57"/>
  <c r="V179" i="57"/>
  <c r="V176" i="57"/>
  <c r="V175" i="57"/>
  <c r="AF142" i="56"/>
  <c r="AH121" i="56"/>
  <c r="S44" i="47"/>
  <c r="W163" i="55"/>
  <c r="V143" i="56"/>
  <c r="X122" i="56"/>
  <c r="AE137" i="56"/>
  <c r="AA92" i="47" s="1"/>
  <c r="AG116" i="56"/>
  <c r="S29" i="47"/>
  <c r="W198" i="55"/>
  <c r="T21" i="47"/>
  <c r="X194" i="55"/>
  <c r="H176" i="57"/>
  <c r="H179" i="57"/>
  <c r="H177" i="57"/>
  <c r="H175" i="57"/>
  <c r="H178" i="57"/>
  <c r="Q104" i="47"/>
  <c r="V217" i="57"/>
  <c r="T45" i="47"/>
  <c r="X161" i="55"/>
  <c r="AF132" i="56"/>
  <c r="AB87" i="47" s="1"/>
  <c r="AH111" i="56"/>
  <c r="AF140" i="56"/>
  <c r="AB95" i="47" s="1"/>
  <c r="AH119" i="56"/>
  <c r="S12" i="47"/>
  <c r="W142" i="55"/>
  <c r="T40" i="47"/>
  <c r="X88" i="55"/>
  <c r="V137" i="56"/>
  <c r="R92" i="47" s="1"/>
  <c r="X116" i="56"/>
  <c r="S13" i="47"/>
  <c r="W140" i="55"/>
  <c r="AF181" i="56"/>
  <c r="AA97" i="47"/>
  <c r="I172" i="57"/>
  <c r="I181" i="57" s="1"/>
  <c r="I182" i="57" s="1"/>
  <c r="V182" i="56"/>
  <c r="Q98" i="47"/>
  <c r="S38" i="47"/>
  <c r="W78" i="55"/>
  <c r="G173" i="57"/>
  <c r="G181" i="57" s="1"/>
  <c r="G182" i="57" s="1"/>
  <c r="G176" i="57"/>
  <c r="G177" i="57"/>
  <c r="G179" i="57"/>
  <c r="G178" i="57"/>
  <c r="G175" i="57"/>
  <c r="T26" i="47"/>
  <c r="X193" i="55"/>
  <c r="S30" i="47"/>
  <c r="W203" i="55"/>
  <c r="W142" i="56"/>
  <c r="Y121" i="56"/>
  <c r="V174" i="57"/>
  <c r="S53" i="47"/>
  <c r="W236" i="55"/>
  <c r="V135" i="56"/>
  <c r="R90" i="47" s="1"/>
  <c r="X114" i="56"/>
  <c r="S58" i="47"/>
  <c r="W235" i="55"/>
  <c r="Z28" i="55"/>
  <c r="V127" i="47"/>
  <c r="S56" i="47"/>
  <c r="W237" i="55"/>
  <c r="I179" i="57"/>
  <c r="I175" i="57"/>
  <c r="I177" i="57"/>
  <c r="I178" i="57"/>
  <c r="I176" i="57"/>
  <c r="S42" i="47"/>
  <c r="W156" i="55"/>
  <c r="S43" i="47"/>
  <c r="W158" i="55"/>
  <c r="K169" i="57"/>
  <c r="K178" i="57" s="1"/>
  <c r="T135" i="47"/>
  <c r="X27" i="55"/>
  <c r="W181" i="56"/>
  <c r="R97" i="47"/>
  <c r="T57" i="47"/>
  <c r="X233" i="55"/>
  <c r="S20" i="47"/>
  <c r="W151" i="55"/>
  <c r="T32" i="47"/>
  <c r="X74" i="55"/>
  <c r="W138" i="56"/>
  <c r="S93" i="47" s="1"/>
  <c r="Y117" i="56"/>
  <c r="T23" i="47"/>
  <c r="X201" i="55"/>
  <c r="S101" i="47"/>
  <c r="X216" i="57"/>
  <c r="X77" i="56"/>
  <c r="X93" i="56"/>
  <c r="X94" i="56"/>
  <c r="X78" i="56"/>
  <c r="S61" i="47"/>
  <c r="W243" i="55"/>
  <c r="X144" i="56"/>
  <c r="Z123" i="56"/>
  <c r="H60" i="57"/>
  <c r="G60" i="57"/>
  <c r="AE221" i="57"/>
  <c r="Z105" i="47" s="1"/>
  <c r="X36" i="55"/>
  <c r="T133" i="47"/>
  <c r="T22" i="47"/>
  <c r="X196" i="55"/>
  <c r="S60" i="47"/>
  <c r="W238" i="55"/>
  <c r="X183" i="56"/>
  <c r="S99" i="47"/>
  <c r="R102" i="47"/>
  <c r="W215" i="57"/>
  <c r="W172" i="57"/>
  <c r="S132" i="47"/>
  <c r="W253" i="55"/>
  <c r="S34" i="47"/>
  <c r="W77" i="55"/>
  <c r="S46" i="47"/>
  <c r="W159" i="55"/>
  <c r="T54" i="47"/>
  <c r="X241" i="55"/>
  <c r="W219" i="57"/>
  <c r="R103" i="47" s="1"/>
  <c r="S19" i="47"/>
  <c r="W144" i="55"/>
  <c r="S16" i="47"/>
  <c r="W136" i="55"/>
  <c r="R89" i="56"/>
  <c r="X95" i="56"/>
  <c r="X79" i="56"/>
  <c r="Q60" i="57"/>
  <c r="K60" i="57" s="1"/>
  <c r="K59" i="57"/>
  <c r="Y32" i="55"/>
  <c r="U131" i="47"/>
  <c r="Y37" i="55"/>
  <c r="U134" i="47"/>
  <c r="H174" i="57"/>
  <c r="S25" i="47"/>
  <c r="W197" i="55"/>
  <c r="W136" i="56"/>
  <c r="S91" i="47" s="1"/>
  <c r="Y115" i="56"/>
  <c r="AE135" i="56"/>
  <c r="AA90" i="47" s="1"/>
  <c r="AG114" i="56"/>
  <c r="S50" i="47"/>
  <c r="W160" i="55"/>
  <c r="AF141" i="56"/>
  <c r="AB96" i="47" s="1"/>
  <c r="AH120" i="56"/>
  <c r="X85" i="56"/>
  <c r="X101" i="56"/>
  <c r="I174" i="57"/>
  <c r="G174" i="57"/>
  <c r="S10" i="47"/>
  <c r="W135" i="55"/>
  <c r="S27" i="47"/>
  <c r="W195" i="55"/>
  <c r="AF134" i="56"/>
  <c r="AB89" i="47" s="1"/>
  <c r="AH113" i="56"/>
  <c r="X97" i="56"/>
  <c r="X81" i="56"/>
  <c r="AE133" i="56"/>
  <c r="AA88" i="47" s="1"/>
  <c r="AG112" i="56"/>
  <c r="AO182" i="56"/>
  <c r="AJ98" i="47"/>
  <c r="AE136" i="56"/>
  <c r="AA91" i="47" s="1"/>
  <c r="AG115" i="56"/>
  <c r="S31" i="47"/>
  <c r="W72" i="55"/>
  <c r="Y34" i="55"/>
  <c r="U128" i="47"/>
  <c r="Q176" i="57"/>
  <c r="Q177" i="57"/>
  <c r="Q179" i="57"/>
  <c r="Q175" i="57"/>
  <c r="Q178" i="57"/>
  <c r="X83" i="56"/>
  <c r="X99" i="56"/>
  <c r="AY122" i="56"/>
  <c r="AP143" i="56" s="1"/>
  <c r="AM98" i="47" s="1"/>
  <c r="AO143" i="56"/>
  <c r="S41" i="47"/>
  <c r="W81" i="55"/>
  <c r="Q106" i="47"/>
  <c r="V218" i="57"/>
  <c r="AE139" i="56"/>
  <c r="AA94" i="47" s="1"/>
  <c r="AG118" i="56"/>
  <c r="AE143" i="56"/>
  <c r="AG122" i="56"/>
  <c r="AE138" i="56"/>
  <c r="AA93" i="47" s="1"/>
  <c r="AG117" i="56"/>
  <c r="S14" i="47"/>
  <c r="W138" i="55"/>
  <c r="S18" i="47"/>
  <c r="W139" i="55"/>
  <c r="Q172" i="57"/>
  <c r="Q181" i="57" s="1"/>
  <c r="Q182" i="57" s="1"/>
  <c r="X98" i="56"/>
  <c r="X82" i="56"/>
  <c r="S52" i="47"/>
  <c r="W234" i="55"/>
  <c r="W132" i="56"/>
  <c r="S87" i="47" s="1"/>
  <c r="Y111" i="56"/>
  <c r="AK97" i="47"/>
  <c r="AP181" i="56"/>
  <c r="W139" i="56"/>
  <c r="S94" i="47" s="1"/>
  <c r="Y118" i="56"/>
  <c r="Q174" i="57"/>
  <c r="AR77" i="53"/>
  <c r="AR88" i="53"/>
  <c r="AR76" i="53"/>
  <c r="AT3" i="53"/>
  <c r="AT6" i="53"/>
  <c r="AT12" i="53" a="1"/>
  <c r="AT12" i="53" s="1"/>
  <c r="AT11" i="53" s="1"/>
  <c r="AT22" i="53"/>
  <c r="AT25" i="53" s="1"/>
  <c r="AT5" i="53"/>
  <c r="AT7" i="53"/>
  <c r="AT67" i="53"/>
  <c r="AT104" i="53" s="1"/>
  <c r="AU4" i="53"/>
  <c r="AR87" i="53"/>
  <c r="AS8" i="53"/>
  <c r="AN26" i="35"/>
  <c r="AJ7" i="47"/>
  <c r="AJ5" i="47"/>
  <c r="AN22" i="35"/>
  <c r="AN24" i="35"/>
  <c r="AJ9" i="47"/>
  <c r="AO25" i="35"/>
  <c r="AK6" i="47"/>
  <c r="AN23" i="35"/>
  <c r="AJ8" i="47"/>
  <c r="W220" i="57" l="1"/>
  <c r="V133" i="56"/>
  <c r="R88" i="47" s="1"/>
  <c r="X112" i="56"/>
  <c r="AG108" i="47"/>
  <c r="AK51" i="29"/>
  <c r="AH108" i="47" s="1"/>
  <c r="AF84" i="47"/>
  <c r="AJ48" i="29"/>
  <c r="AE85" i="47"/>
  <c r="AI49" i="29"/>
  <c r="AF86" i="47"/>
  <c r="AJ50" i="29"/>
  <c r="AG216" i="57"/>
  <c r="AH216" i="57" s="1"/>
  <c r="AC101" i="47" s="1"/>
  <c r="AB101" i="47"/>
  <c r="AM88" i="47"/>
  <c r="AO133" i="56"/>
  <c r="AK88" i="47" s="1"/>
  <c r="AA103" i="47"/>
  <c r="Z103" i="47"/>
  <c r="K175" i="57"/>
  <c r="V214" i="57"/>
  <c r="Q100" i="47" s="1"/>
  <c r="AF215" i="57"/>
  <c r="AA102" i="47"/>
  <c r="AF214" i="57"/>
  <c r="AA100" i="47" s="1"/>
  <c r="X89" i="56"/>
  <c r="K172" i="57"/>
  <c r="K176" i="57"/>
  <c r="K174" i="57"/>
  <c r="AF218" i="57"/>
  <c r="AA106" i="47" s="1"/>
  <c r="W221" i="57"/>
  <c r="R105" i="47"/>
  <c r="X79" i="55"/>
  <c r="Y79" i="55" s="1"/>
  <c r="X71" i="55"/>
  <c r="U36" i="47" s="1"/>
  <c r="X162" i="55"/>
  <c r="U49" i="47" s="1"/>
  <c r="W218" i="57"/>
  <c r="R106" i="47" s="1"/>
  <c r="X136" i="56"/>
  <c r="T91" i="47" s="1"/>
  <c r="Z115" i="56"/>
  <c r="Z32" i="55"/>
  <c r="V131" i="47"/>
  <c r="Y144" i="56"/>
  <c r="AA123" i="56"/>
  <c r="U23" i="47"/>
  <c r="Y201" i="55"/>
  <c r="T11" i="47"/>
  <c r="X137" i="55"/>
  <c r="T17" i="47"/>
  <c r="X141" i="55"/>
  <c r="T41" i="47"/>
  <c r="X81" i="55"/>
  <c r="U54" i="47"/>
  <c r="Y241" i="55"/>
  <c r="Y183" i="56"/>
  <c r="T99" i="47"/>
  <c r="T53" i="47"/>
  <c r="X236" i="55"/>
  <c r="T13" i="47"/>
  <c r="X140" i="55"/>
  <c r="AG132" i="56"/>
  <c r="AC87" i="47" s="1"/>
  <c r="AI111" i="56"/>
  <c r="T48" i="47"/>
  <c r="X157" i="55"/>
  <c r="AG140" i="56"/>
  <c r="AC95" i="47" s="1"/>
  <c r="AI119" i="56"/>
  <c r="T25" i="47"/>
  <c r="X197" i="55"/>
  <c r="T60" i="47"/>
  <c r="X238" i="55"/>
  <c r="T61" i="47"/>
  <c r="X243" i="55"/>
  <c r="X138" i="56"/>
  <c r="T93" i="47" s="1"/>
  <c r="Z117" i="56"/>
  <c r="U21" i="47"/>
  <c r="Y194" i="55"/>
  <c r="AG142" i="56"/>
  <c r="AI121" i="56"/>
  <c r="Z33" i="55"/>
  <c r="V130" i="47"/>
  <c r="T28" i="47"/>
  <c r="X200" i="55"/>
  <c r="X132" i="56"/>
  <c r="T87" i="47" s="1"/>
  <c r="Z111" i="56"/>
  <c r="T46" i="47"/>
  <c r="X159" i="55"/>
  <c r="W137" i="56"/>
  <c r="S92" i="47" s="1"/>
  <c r="Y116" i="56"/>
  <c r="AB97" i="47"/>
  <c r="AG181" i="56"/>
  <c r="T15" i="47"/>
  <c r="X134" i="55"/>
  <c r="X220" i="57"/>
  <c r="S107" i="47" s="1"/>
  <c r="W140" i="56"/>
  <c r="S95" i="47" s="1"/>
  <c r="Y119" i="56"/>
  <c r="AF138" i="56"/>
  <c r="AB93" i="47" s="1"/>
  <c r="AH117" i="56"/>
  <c r="AP182" i="56"/>
  <c r="AK98" i="47"/>
  <c r="U22" i="47"/>
  <c r="Y196" i="55"/>
  <c r="AK76" i="56"/>
  <c r="AK78" i="56" s="1"/>
  <c r="AK80" i="56" s="1"/>
  <c r="U32" i="47"/>
  <c r="Y74" i="55"/>
  <c r="Y27" i="55"/>
  <c r="U135" i="47"/>
  <c r="X142" i="56"/>
  <c r="Z121" i="56"/>
  <c r="T38" i="47"/>
  <c r="X78" i="55"/>
  <c r="T29" i="47"/>
  <c r="X198" i="55"/>
  <c r="W134" i="56"/>
  <c r="S89" i="47" s="1"/>
  <c r="Y113" i="56"/>
  <c r="AG220" i="57"/>
  <c r="AB107" i="47" s="1"/>
  <c r="X219" i="57"/>
  <c r="S103" i="47" s="1"/>
  <c r="T24" i="47"/>
  <c r="X199" i="55"/>
  <c r="T52" i="47"/>
  <c r="X234" i="55"/>
  <c r="T34" i="47"/>
  <c r="X77" i="55"/>
  <c r="T56" i="47"/>
  <c r="X237" i="55"/>
  <c r="S97" i="47"/>
  <c r="X181" i="56"/>
  <c r="U45" i="47"/>
  <c r="Y161" i="55"/>
  <c r="AB103" i="47"/>
  <c r="AG219" i="57"/>
  <c r="AG217" i="57"/>
  <c r="AB104" i="47" s="1"/>
  <c r="AQ182" i="56"/>
  <c r="AL98" i="47"/>
  <c r="AF143" i="56"/>
  <c r="AH122" i="56"/>
  <c r="V128" i="47"/>
  <c r="Z34" i="55"/>
  <c r="AG134" i="56"/>
  <c r="AC89" i="47" s="1"/>
  <c r="AI113" i="56"/>
  <c r="T16" i="47"/>
  <c r="X136" i="55"/>
  <c r="T30" i="47"/>
  <c r="X203" i="55"/>
  <c r="AF137" i="56"/>
  <c r="AB92" i="47" s="1"/>
  <c r="AH116" i="56"/>
  <c r="T51" i="47"/>
  <c r="X165" i="55"/>
  <c r="W135" i="56"/>
  <c r="S90" i="47" s="1"/>
  <c r="Y114" i="56"/>
  <c r="T59" i="47"/>
  <c r="X240" i="55"/>
  <c r="AF182" i="56"/>
  <c r="AA98" i="47"/>
  <c r="T31" i="47"/>
  <c r="X72" i="55"/>
  <c r="T50" i="47"/>
  <c r="X160" i="55"/>
  <c r="T132" i="47"/>
  <c r="X253" i="55"/>
  <c r="Y36" i="55"/>
  <c r="U133" i="47"/>
  <c r="K179" i="57"/>
  <c r="K177" i="57"/>
  <c r="U40" i="47"/>
  <c r="Y88" i="55"/>
  <c r="W217" i="57"/>
  <c r="R104" i="47" s="1"/>
  <c r="U55" i="47"/>
  <c r="Y239" i="55"/>
  <c r="Y31" i="55"/>
  <c r="U129" i="47"/>
  <c r="U35" i="47"/>
  <c r="Y75" i="55"/>
  <c r="T14" i="47"/>
  <c r="X138" i="55"/>
  <c r="AG141" i="56"/>
  <c r="AC96" i="47" s="1"/>
  <c r="AI120" i="56"/>
  <c r="AF139" i="56"/>
  <c r="AB94" i="47" s="1"/>
  <c r="AH118" i="56"/>
  <c r="K173" i="57"/>
  <c r="Y216" i="57"/>
  <c r="T101" i="47" s="1"/>
  <c r="T20" i="47"/>
  <c r="X151" i="55"/>
  <c r="T43" i="47"/>
  <c r="X158" i="55"/>
  <c r="AA28" i="55"/>
  <c r="W127" i="47"/>
  <c r="U26" i="47"/>
  <c r="Y193" i="55"/>
  <c r="W143" i="56"/>
  <c r="Y122" i="56"/>
  <c r="T10" i="47"/>
  <c r="X135" i="55"/>
  <c r="AF133" i="56"/>
  <c r="AB88" i="47" s="1"/>
  <c r="AH112" i="56"/>
  <c r="X139" i="56"/>
  <c r="T94" i="47" s="1"/>
  <c r="Z118" i="56"/>
  <c r="AF136" i="56"/>
  <c r="AB91" i="47" s="1"/>
  <c r="AH115" i="56"/>
  <c r="T27" i="47"/>
  <c r="X195" i="55"/>
  <c r="AF135" i="56"/>
  <c r="AB90" i="47" s="1"/>
  <c r="AH114" i="56"/>
  <c r="T19" i="47"/>
  <c r="X144" i="55"/>
  <c r="W181" i="57"/>
  <c r="W182" i="57" s="1"/>
  <c r="AF221" i="57"/>
  <c r="AA105" i="47" s="1"/>
  <c r="T58" i="47"/>
  <c r="X235" i="55"/>
  <c r="T12" i="47"/>
  <c r="X142" i="55"/>
  <c r="W182" i="56"/>
  <c r="R98" i="47"/>
  <c r="U37" i="47"/>
  <c r="Y73" i="55"/>
  <c r="U39" i="47"/>
  <c r="Y76" i="55"/>
  <c r="T47" i="47"/>
  <c r="X155" i="55"/>
  <c r="X141" i="56"/>
  <c r="T96" i="47" s="1"/>
  <c r="Z120" i="56"/>
  <c r="AI183" i="56"/>
  <c r="AD99" i="47"/>
  <c r="T18" i="47"/>
  <c r="X139" i="55"/>
  <c r="V134" i="47"/>
  <c r="Z37" i="55"/>
  <c r="X215" i="57"/>
  <c r="S102" i="47" s="1"/>
  <c r="U57" i="47"/>
  <c r="Y233" i="55"/>
  <c r="T42" i="47"/>
  <c r="X156" i="55"/>
  <c r="T44" i="47"/>
  <c r="X163" i="55"/>
  <c r="AI144" i="56"/>
  <c r="AK123" i="56"/>
  <c r="AT8" i="53"/>
  <c r="AS77" i="53"/>
  <c r="AT77" i="53" s="1"/>
  <c r="AS76" i="53"/>
  <c r="AT76" i="53" s="1"/>
  <c r="AS87" i="53"/>
  <c r="AT87" i="53" s="1"/>
  <c r="AU3" i="53"/>
  <c r="AV4" i="53"/>
  <c r="AU5" i="53"/>
  <c r="AU67" i="53"/>
  <c r="AU104" i="53" s="1"/>
  <c r="AU6" i="53"/>
  <c r="AU12" i="53" a="1"/>
  <c r="AU12" i="53" s="1"/>
  <c r="AU11" i="53" s="1"/>
  <c r="AU7" i="53"/>
  <c r="AU22" i="53"/>
  <c r="AU25" i="53" s="1"/>
  <c r="AS88" i="53"/>
  <c r="AT88" i="53" s="1"/>
  <c r="AO23" i="35"/>
  <c r="AK8" i="47"/>
  <c r="AP25" i="35"/>
  <c r="AM6" i="47" s="1"/>
  <c r="AL6" i="47"/>
  <c r="AK5" i="47"/>
  <c r="AO22" i="35"/>
  <c r="AK9" i="47"/>
  <c r="AO24" i="35"/>
  <c r="AO26" i="35"/>
  <c r="AK7" i="47"/>
  <c r="W133" i="56" l="1"/>
  <c r="S88" i="47" s="1"/>
  <c r="Y112" i="56"/>
  <c r="AG86" i="47"/>
  <c r="AK50" i="29"/>
  <c r="AH86" i="47" s="1"/>
  <c r="AF85" i="47"/>
  <c r="AJ49" i="29"/>
  <c r="AK48" i="29"/>
  <c r="AH84" i="47" s="1"/>
  <c r="AG84" i="47"/>
  <c r="AL88" i="47"/>
  <c r="K181" i="57"/>
  <c r="K182" i="57" s="1"/>
  <c r="AG214" i="57"/>
  <c r="AB100" i="47" s="1"/>
  <c r="AG215" i="57"/>
  <c r="AB102" i="47"/>
  <c r="W214" i="57"/>
  <c r="R100" i="47" s="1"/>
  <c r="X221" i="57"/>
  <c r="S105" i="47"/>
  <c r="AG218" i="57"/>
  <c r="AB106" i="47" s="1"/>
  <c r="U33" i="47"/>
  <c r="Y71" i="55"/>
  <c r="Z71" i="55" s="1"/>
  <c r="Y162" i="55"/>
  <c r="Z162" i="55" s="1"/>
  <c r="AJ183" i="56"/>
  <c r="AE99" i="47"/>
  <c r="AH142" i="56"/>
  <c r="AJ121" i="56"/>
  <c r="X143" i="56"/>
  <c r="Z122" i="56"/>
  <c r="U59" i="47"/>
  <c r="Y240" i="55"/>
  <c r="U52" i="47"/>
  <c r="Y234" i="55"/>
  <c r="X182" i="56"/>
  <c r="S98" i="47"/>
  <c r="Z36" i="55"/>
  <c r="V133" i="47"/>
  <c r="AG138" i="56"/>
  <c r="AC93" i="47" s="1"/>
  <c r="AI117" i="56"/>
  <c r="U46" i="47"/>
  <c r="Y159" i="55"/>
  <c r="V21" i="47"/>
  <c r="Z194" i="55"/>
  <c r="AH140" i="56"/>
  <c r="AD95" i="47" s="1"/>
  <c r="AJ119" i="56"/>
  <c r="V54" i="47"/>
  <c r="Z241" i="55"/>
  <c r="V23" i="47"/>
  <c r="Z201" i="55"/>
  <c r="U44" i="47"/>
  <c r="Y163" i="55"/>
  <c r="U18" i="47"/>
  <c r="Y139" i="55"/>
  <c r="U27" i="47"/>
  <c r="Y195" i="55"/>
  <c r="U132" i="47"/>
  <c r="Y253" i="55"/>
  <c r="X135" i="56"/>
  <c r="T90" i="47" s="1"/>
  <c r="Z114" i="56"/>
  <c r="AH134" i="56"/>
  <c r="AD89" i="47" s="1"/>
  <c r="AJ113" i="56"/>
  <c r="V45" i="47"/>
  <c r="Z161" i="55"/>
  <c r="U24" i="47"/>
  <c r="Y199" i="55"/>
  <c r="Y142" i="56"/>
  <c r="AA121" i="56"/>
  <c r="AA37" i="55"/>
  <c r="W134" i="47"/>
  <c r="X137" i="56"/>
  <c r="T92" i="47" s="1"/>
  <c r="Z116" i="56"/>
  <c r="AH219" i="57"/>
  <c r="AC103" i="47" s="1"/>
  <c r="U42" i="47"/>
  <c r="Y156" i="55"/>
  <c r="U12" i="47"/>
  <c r="Y142" i="55"/>
  <c r="V129" i="47"/>
  <c r="Z31" i="55"/>
  <c r="T97" i="47"/>
  <c r="Y181" i="56"/>
  <c r="X140" i="56"/>
  <c r="T95" i="47" s="1"/>
  <c r="Z119" i="56"/>
  <c r="U48" i="47"/>
  <c r="Y157" i="55"/>
  <c r="U41" i="47"/>
  <c r="Y81" i="55"/>
  <c r="Z144" i="56"/>
  <c r="AB123" i="56"/>
  <c r="AA144" i="56" s="1"/>
  <c r="X99" i="47" s="1"/>
  <c r="V55" i="47"/>
  <c r="Z239" i="55"/>
  <c r="V33" i="47"/>
  <c r="Z79" i="55"/>
  <c r="U51" i="47"/>
  <c r="Y165" i="55"/>
  <c r="AA34" i="55"/>
  <c r="W128" i="47"/>
  <c r="AD101" i="47"/>
  <c r="AI216" i="57"/>
  <c r="Y219" i="57"/>
  <c r="T103" i="47" s="1"/>
  <c r="Z183" i="56"/>
  <c r="U99" i="47"/>
  <c r="AJ144" i="56"/>
  <c r="AL123" i="56"/>
  <c r="AK144" i="56" s="1"/>
  <c r="AH99" i="47" s="1"/>
  <c r="U25" i="47"/>
  <c r="Y197" i="55"/>
  <c r="V135" i="47"/>
  <c r="Z27" i="55"/>
  <c r="T107" i="47"/>
  <c r="Y220" i="57"/>
  <c r="Y132" i="56"/>
  <c r="U87" i="47" s="1"/>
  <c r="AA111" i="56"/>
  <c r="Y138" i="56"/>
  <c r="U93" i="47" s="1"/>
  <c r="AA117" i="56"/>
  <c r="AH132" i="56"/>
  <c r="AD87" i="47" s="1"/>
  <c r="AJ111" i="56"/>
  <c r="V35" i="47"/>
  <c r="Z75" i="55"/>
  <c r="U38" i="47"/>
  <c r="Y78" i="55"/>
  <c r="AG139" i="56"/>
  <c r="AC94" i="47" s="1"/>
  <c r="AI118" i="56"/>
  <c r="X217" i="57"/>
  <c r="S104" i="47" s="1"/>
  <c r="U50" i="47"/>
  <c r="Y160" i="55"/>
  <c r="AG137" i="56"/>
  <c r="AC92" i="47" s="1"/>
  <c r="AI116" i="56"/>
  <c r="AG143" i="56"/>
  <c r="AI122" i="56"/>
  <c r="AH220" i="57"/>
  <c r="AC107" i="47" s="1"/>
  <c r="V32" i="47"/>
  <c r="Z74" i="55"/>
  <c r="AA32" i="55"/>
  <c r="W131" i="47"/>
  <c r="U47" i="47"/>
  <c r="Y155" i="55"/>
  <c r="AB105" i="47"/>
  <c r="AG221" i="57"/>
  <c r="X127" i="47"/>
  <c r="AB28" i="55"/>
  <c r="AG182" i="56"/>
  <c r="AB98" i="47"/>
  <c r="U15" i="47"/>
  <c r="Y134" i="55"/>
  <c r="U28" i="47"/>
  <c r="Y200" i="55"/>
  <c r="U61" i="47"/>
  <c r="Y243" i="55"/>
  <c r="U13" i="47"/>
  <c r="Y140" i="55"/>
  <c r="U17" i="47"/>
  <c r="Y141" i="55"/>
  <c r="Y136" i="56"/>
  <c r="U91" i="47" s="1"/>
  <c r="AA115" i="56"/>
  <c r="V37" i="47"/>
  <c r="Z73" i="55"/>
  <c r="AG135" i="56"/>
  <c r="AC90" i="47" s="1"/>
  <c r="AI114" i="56"/>
  <c r="U16" i="47"/>
  <c r="Y136" i="55"/>
  <c r="AG136" i="56"/>
  <c r="AC91" i="47" s="1"/>
  <c r="AI115" i="56"/>
  <c r="V57" i="47"/>
  <c r="Z233" i="55"/>
  <c r="AG133" i="56"/>
  <c r="AC88" i="47" s="1"/>
  <c r="AI112" i="56"/>
  <c r="U43" i="47"/>
  <c r="Y158" i="55"/>
  <c r="AH141" i="56"/>
  <c r="AD96" i="47" s="1"/>
  <c r="AJ120" i="56"/>
  <c r="V40" i="47"/>
  <c r="Z88" i="55"/>
  <c r="U31" i="47"/>
  <c r="Y72" i="55"/>
  <c r="U30" i="47"/>
  <c r="Y203" i="55"/>
  <c r="U56" i="47"/>
  <c r="Y237" i="55"/>
  <c r="X134" i="56"/>
  <c r="T89" i="47" s="1"/>
  <c r="Z113" i="56"/>
  <c r="AH181" i="56"/>
  <c r="AC97" i="47"/>
  <c r="Y141" i="56"/>
  <c r="U96" i="47" s="1"/>
  <c r="AA120" i="56"/>
  <c r="T102" i="47"/>
  <c r="Y215" i="57"/>
  <c r="V22" i="47"/>
  <c r="Z196" i="55"/>
  <c r="U60" i="47"/>
  <c r="Y238" i="55"/>
  <c r="U53" i="47"/>
  <c r="Y236" i="55"/>
  <c r="U11" i="47"/>
  <c r="Y137" i="55"/>
  <c r="S106" i="47"/>
  <c r="X218" i="57"/>
  <c r="U101" i="47"/>
  <c r="Z216" i="57"/>
  <c r="V26" i="47"/>
  <c r="Z193" i="55"/>
  <c r="U58" i="47"/>
  <c r="Y235" i="55"/>
  <c r="Y139" i="56"/>
  <c r="U94" i="47" s="1"/>
  <c r="AA118" i="56"/>
  <c r="V39" i="47"/>
  <c r="Z76" i="55"/>
  <c r="U19" i="47"/>
  <c r="Y144" i="55"/>
  <c r="U10" i="47"/>
  <c r="Y135" i="55"/>
  <c r="U20" i="47"/>
  <c r="Y151" i="55"/>
  <c r="U14" i="47"/>
  <c r="Y138" i="55"/>
  <c r="AC104" i="47"/>
  <c r="AH217" i="57"/>
  <c r="U34" i="47"/>
  <c r="Y77" i="55"/>
  <c r="U29" i="47"/>
  <c r="Y198" i="55"/>
  <c r="AA33" i="55"/>
  <c r="W130" i="47"/>
  <c r="AV12" i="53" a="1"/>
  <c r="AV12" i="53" s="1"/>
  <c r="AV11" i="53" s="1"/>
  <c r="AV67" i="53"/>
  <c r="AV104" i="53" s="1"/>
  <c r="AV5" i="53"/>
  <c r="AV3" i="53"/>
  <c r="AV10" i="53" s="1"/>
  <c r="AR10" i="53" s="1"/>
  <c r="AS10" i="53" s="1"/>
  <c r="AT10" i="53" s="1"/>
  <c r="AU10" i="53" s="1"/>
  <c r="AV22" i="53"/>
  <c r="AV25" i="53" s="1"/>
  <c r="AV7" i="53"/>
  <c r="AV6" i="53"/>
  <c r="AU8" i="53"/>
  <c r="AU88" i="53" s="1"/>
  <c r="AL7" i="47"/>
  <c r="AP26" i="35"/>
  <c r="AM7" i="47" s="1"/>
  <c r="AP24" i="35"/>
  <c r="AM9" i="47" s="1"/>
  <c r="AL9" i="47"/>
  <c r="AP22" i="35"/>
  <c r="AM5" i="47" s="1"/>
  <c r="AL5" i="47"/>
  <c r="AP23" i="35"/>
  <c r="AM8" i="47" s="1"/>
  <c r="AL8" i="47"/>
  <c r="X133" i="56" l="1"/>
  <c r="T88" i="47" s="1"/>
  <c r="Z112" i="56"/>
  <c r="AK49" i="29"/>
  <c r="AH85" i="47" s="1"/>
  <c r="AG85" i="47"/>
  <c r="V36" i="47"/>
  <c r="X214" i="57"/>
  <c r="S100" i="47" s="1"/>
  <c r="AH215" i="57"/>
  <c r="AC102" i="47" s="1"/>
  <c r="AH214" i="57"/>
  <c r="AC100" i="47" s="1"/>
  <c r="AH218" i="57"/>
  <c r="AC106" i="47" s="1"/>
  <c r="Y221" i="57"/>
  <c r="T105" i="47" s="1"/>
  <c r="V49" i="47"/>
  <c r="V30" i="47"/>
  <c r="Z203" i="55"/>
  <c r="AB33" i="55"/>
  <c r="X130" i="47"/>
  <c r="AA183" i="56"/>
  <c r="V99" i="47"/>
  <c r="AB37" i="55"/>
  <c r="X134" i="47"/>
  <c r="AI220" i="57"/>
  <c r="AD107" i="47" s="1"/>
  <c r="AA216" i="57"/>
  <c r="W101" i="47" s="1"/>
  <c r="Z215" i="57"/>
  <c r="U102" i="47" s="1"/>
  <c r="V31" i="47"/>
  <c r="Z72" i="55"/>
  <c r="AH136" i="56"/>
  <c r="AD91" i="47" s="1"/>
  <c r="AJ115" i="56"/>
  <c r="V13" i="47"/>
  <c r="Z140" i="55"/>
  <c r="AH221" i="57"/>
  <c r="AC105" i="47" s="1"/>
  <c r="AH143" i="56"/>
  <c r="AJ122" i="56"/>
  <c r="W35" i="47"/>
  <c r="AA75" i="55"/>
  <c r="AA27" i="55"/>
  <c r="W135" i="47"/>
  <c r="V41" i="47"/>
  <c r="Z81" i="55"/>
  <c r="AA31" i="55"/>
  <c r="W129" i="47"/>
  <c r="Z142" i="56"/>
  <c r="AB121" i="56"/>
  <c r="AA142" i="56" s="1"/>
  <c r="X97" i="47" s="1"/>
  <c r="W36" i="47"/>
  <c r="AA71" i="55"/>
  <c r="AI140" i="56"/>
  <c r="AE95" i="47" s="1"/>
  <c r="AK119" i="56"/>
  <c r="V52" i="47"/>
  <c r="Z234" i="55"/>
  <c r="W22" i="47"/>
  <c r="AA196" i="55"/>
  <c r="W54" i="47"/>
  <c r="AA241" i="55"/>
  <c r="V10" i="47"/>
  <c r="Z135" i="55"/>
  <c r="AH182" i="56"/>
  <c r="AC98" i="47"/>
  <c r="AB34" i="55"/>
  <c r="X128" i="47"/>
  <c r="U97" i="47"/>
  <c r="Z181" i="56"/>
  <c r="V132" i="47"/>
  <c r="Z253" i="55"/>
  <c r="V29" i="47"/>
  <c r="Z198" i="55"/>
  <c r="V34" i="47"/>
  <c r="Z77" i="55"/>
  <c r="V19" i="47"/>
  <c r="Z144" i="55"/>
  <c r="Y218" i="57"/>
  <c r="T106" i="47" s="1"/>
  <c r="Z141" i="56"/>
  <c r="V96" i="47" s="1"/>
  <c r="AB120" i="56"/>
  <c r="AA141" i="56" s="1"/>
  <c r="W40" i="47"/>
  <c r="AA88" i="55"/>
  <c r="V16" i="47"/>
  <c r="Z136" i="55"/>
  <c r="V61" i="47"/>
  <c r="Z243" i="55"/>
  <c r="V47" i="47"/>
  <c r="Z155" i="55"/>
  <c r="AH137" i="56"/>
  <c r="AD92" i="47" s="1"/>
  <c r="AJ116" i="56"/>
  <c r="V25" i="47"/>
  <c r="Z197" i="55"/>
  <c r="V51" i="47"/>
  <c r="Z165" i="55"/>
  <c r="V48" i="47"/>
  <c r="Z157" i="55"/>
  <c r="V12" i="47"/>
  <c r="Z142" i="55"/>
  <c r="V24" i="47"/>
  <c r="Z199" i="55"/>
  <c r="V27" i="47"/>
  <c r="Z195" i="55"/>
  <c r="W21" i="47"/>
  <c r="AA194" i="55"/>
  <c r="V59" i="47"/>
  <c r="Z240" i="55"/>
  <c r="Z220" i="57"/>
  <c r="U107" i="47" s="1"/>
  <c r="AB183" i="56"/>
  <c r="W99" i="47"/>
  <c r="AI217" i="57"/>
  <c r="AD104" i="47" s="1"/>
  <c r="W39" i="47"/>
  <c r="AA76" i="55"/>
  <c r="V11" i="47"/>
  <c r="Z137" i="55"/>
  <c r="AI141" i="56"/>
  <c r="AE96" i="47" s="1"/>
  <c r="AK120" i="56"/>
  <c r="AH135" i="56"/>
  <c r="AD90" i="47" s="1"/>
  <c r="AJ114" i="56"/>
  <c r="V28" i="47"/>
  <c r="Z200" i="55"/>
  <c r="V50" i="47"/>
  <c r="Z160" i="55"/>
  <c r="AI132" i="56"/>
  <c r="AE87" i="47" s="1"/>
  <c r="AK111" i="56"/>
  <c r="AL183" i="56"/>
  <c r="AG99" i="47"/>
  <c r="W33" i="47"/>
  <c r="AA79" i="55"/>
  <c r="V42" i="47"/>
  <c r="Z156" i="55"/>
  <c r="W45" i="47"/>
  <c r="AA161" i="55"/>
  <c r="V18" i="47"/>
  <c r="Z139" i="55"/>
  <c r="V46" i="47"/>
  <c r="Z159" i="55"/>
  <c r="Y143" i="56"/>
  <c r="AA122" i="56"/>
  <c r="V17" i="47"/>
  <c r="Z141" i="55"/>
  <c r="V38" i="47"/>
  <c r="Z78" i="55"/>
  <c r="AK183" i="56"/>
  <c r="AF99" i="47"/>
  <c r="T98" i="47"/>
  <c r="Y182" i="56"/>
  <c r="W57" i="47"/>
  <c r="AA233" i="55"/>
  <c r="V53" i="47"/>
  <c r="Z236" i="55"/>
  <c r="Y134" i="56"/>
  <c r="U89" i="47" s="1"/>
  <c r="AA113" i="56"/>
  <c r="V43" i="47"/>
  <c r="Z158" i="55"/>
  <c r="W37" i="47"/>
  <c r="AA73" i="55"/>
  <c r="V15" i="47"/>
  <c r="Z134" i="55"/>
  <c r="T104" i="47"/>
  <c r="Y217" i="57"/>
  <c r="Z138" i="56"/>
  <c r="V93" i="47" s="1"/>
  <c r="AB117" i="56"/>
  <c r="AA138" i="56" s="1"/>
  <c r="W55" i="47"/>
  <c r="AA239" i="55"/>
  <c r="AI219" i="57"/>
  <c r="AD103" i="47" s="1"/>
  <c r="AI134" i="56"/>
  <c r="AE89" i="47" s="1"/>
  <c r="AK113" i="56"/>
  <c r="V44" i="47"/>
  <c r="Z163" i="55"/>
  <c r="AH138" i="56"/>
  <c r="AD93" i="47" s="1"/>
  <c r="AJ117" i="56"/>
  <c r="AI142" i="56"/>
  <c r="AK121" i="56"/>
  <c r="AE101" i="47"/>
  <c r="AJ216" i="57"/>
  <c r="AB32" i="55"/>
  <c r="X131" i="47"/>
  <c r="AI181" i="56"/>
  <c r="AD97" i="47"/>
  <c r="W26" i="47"/>
  <c r="AA193" i="55"/>
  <c r="W49" i="47"/>
  <c r="AA162" i="55"/>
  <c r="V58" i="47"/>
  <c r="Z235" i="55"/>
  <c r="V60" i="47"/>
  <c r="Z238" i="55"/>
  <c r="V56" i="47"/>
  <c r="Z237" i="55"/>
  <c r="AH133" i="56"/>
  <c r="AD88" i="47" s="1"/>
  <c r="AJ112" i="56"/>
  <c r="Z136" i="56"/>
  <c r="V91" i="47" s="1"/>
  <c r="AB115" i="56"/>
  <c r="AA136" i="56" s="1"/>
  <c r="W32" i="47"/>
  <c r="AA74" i="55"/>
  <c r="AH139" i="56"/>
  <c r="AD94" i="47" s="1"/>
  <c r="AJ118" i="56"/>
  <c r="Z132" i="56"/>
  <c r="V87" i="47" s="1"/>
  <c r="AB111" i="56"/>
  <c r="AA132" i="56" s="1"/>
  <c r="Z219" i="57"/>
  <c r="U103" i="47" s="1"/>
  <c r="Y140" i="56"/>
  <c r="U95" i="47" s="1"/>
  <c r="AA119" i="56"/>
  <c r="Y137" i="56"/>
  <c r="U92" i="47" s="1"/>
  <c r="AA116" i="56"/>
  <c r="Y135" i="56"/>
  <c r="U90" i="47" s="1"/>
  <c r="AA114" i="56"/>
  <c r="W23" i="47"/>
  <c r="AA201" i="55"/>
  <c r="V20" i="47"/>
  <c r="Z151" i="55"/>
  <c r="AC28" i="55"/>
  <c r="Y127" i="47"/>
  <c r="Z139" i="56"/>
  <c r="V94" i="47" s="1"/>
  <c r="AB118" i="56"/>
  <c r="AA139" i="56" s="1"/>
  <c r="V14" i="47"/>
  <c r="Z138" i="55"/>
  <c r="AA36" i="55"/>
  <c r="W133" i="47"/>
  <c r="AU77" i="53"/>
  <c r="AU87" i="53"/>
  <c r="AU76" i="53"/>
  <c r="AV8" i="53"/>
  <c r="Y133" i="56" l="1"/>
  <c r="U88" i="47" s="1"/>
  <c r="AA112" i="56"/>
  <c r="W94" i="47"/>
  <c r="X94" i="47"/>
  <c r="X88" i="47"/>
  <c r="W96" i="47"/>
  <c r="X96" i="47"/>
  <c r="W87" i="47"/>
  <c r="X87" i="47"/>
  <c r="W93" i="47"/>
  <c r="X93" i="47"/>
  <c r="W91" i="47"/>
  <c r="X91" i="47"/>
  <c r="V101" i="47"/>
  <c r="AI214" i="57"/>
  <c r="AD100" i="47" s="1"/>
  <c r="AI215" i="57"/>
  <c r="AD102" i="47" s="1"/>
  <c r="Y214" i="57"/>
  <c r="T100" i="47" s="1"/>
  <c r="Z221" i="57"/>
  <c r="U105" i="47" s="1"/>
  <c r="AI218" i="57"/>
  <c r="AD106" i="47" s="1"/>
  <c r="AB36" i="55"/>
  <c r="X133" i="47"/>
  <c r="AJ181" i="56"/>
  <c r="AE97" i="47"/>
  <c r="AI182" i="56"/>
  <c r="AD98" i="47"/>
  <c r="W53" i="47"/>
  <c r="AA236" i="55"/>
  <c r="Z143" i="56"/>
  <c r="AB122" i="56"/>
  <c r="AA143" i="56" s="1"/>
  <c r="X98" i="47" s="1"/>
  <c r="X33" i="47"/>
  <c r="AB79" i="55"/>
  <c r="AI135" i="56"/>
  <c r="AE90" i="47" s="1"/>
  <c r="AK114" i="56"/>
  <c r="AA220" i="57"/>
  <c r="W107" i="47" s="1"/>
  <c r="W48" i="47"/>
  <c r="AA157" i="55"/>
  <c r="W61" i="47"/>
  <c r="AA243" i="55"/>
  <c r="W34" i="47"/>
  <c r="AA77" i="55"/>
  <c r="W10" i="47"/>
  <c r="AA135" i="55"/>
  <c r="AB181" i="56"/>
  <c r="W97" i="47"/>
  <c r="AI221" i="57"/>
  <c r="AD105" i="47" s="1"/>
  <c r="AJ220" i="57"/>
  <c r="AE107" i="47" s="1"/>
  <c r="AI143" i="56"/>
  <c r="AK122" i="56"/>
  <c r="Z182" i="56"/>
  <c r="U98" i="47"/>
  <c r="AA181" i="56"/>
  <c r="V97" i="47"/>
  <c r="W58" i="47"/>
  <c r="AA235" i="55"/>
  <c r="W19" i="47"/>
  <c r="AA144" i="55"/>
  <c r="W14" i="47"/>
  <c r="AA138" i="55"/>
  <c r="Z140" i="56"/>
  <c r="V95" i="47" s="1"/>
  <c r="AB119" i="56"/>
  <c r="AA140" i="56" s="1"/>
  <c r="X26" i="47"/>
  <c r="AB193" i="55"/>
  <c r="W44" i="47"/>
  <c r="AA163" i="55"/>
  <c r="U104" i="47"/>
  <c r="Z217" i="57"/>
  <c r="X57" i="47"/>
  <c r="AB233" i="55"/>
  <c r="W46" i="47"/>
  <c r="AA159" i="55"/>
  <c r="AJ141" i="56"/>
  <c r="AF96" i="47" s="1"/>
  <c r="AL120" i="56"/>
  <c r="AK141" i="56" s="1"/>
  <c r="W59" i="47"/>
  <c r="AA240" i="55"/>
  <c r="W51" i="47"/>
  <c r="AA165" i="55"/>
  <c r="W16" i="47"/>
  <c r="AA136" i="55"/>
  <c r="W29" i="47"/>
  <c r="AA198" i="55"/>
  <c r="X54" i="47"/>
  <c r="AB241" i="55"/>
  <c r="W13" i="47"/>
  <c r="AA140" i="55"/>
  <c r="Z135" i="56"/>
  <c r="V90" i="47" s="1"/>
  <c r="AB114" i="56"/>
  <c r="AA135" i="56" s="1"/>
  <c r="AB31" i="55"/>
  <c r="X129" i="47"/>
  <c r="AC37" i="55"/>
  <c r="Y134" i="47"/>
  <c r="W28" i="47"/>
  <c r="AA200" i="55"/>
  <c r="AI133" i="56"/>
  <c r="AE88" i="47" s="1"/>
  <c r="AK112" i="56"/>
  <c r="AJ134" i="56"/>
  <c r="AF89" i="47" s="1"/>
  <c r="AL113" i="56"/>
  <c r="AK134" i="56" s="1"/>
  <c r="W15" i="47"/>
  <c r="AA134" i="55"/>
  <c r="W18" i="47"/>
  <c r="AA139" i="55"/>
  <c r="AJ132" i="56"/>
  <c r="AF87" i="47" s="1"/>
  <c r="AL111" i="56"/>
  <c r="AK132" i="56" s="1"/>
  <c r="W11" i="47"/>
  <c r="AA137" i="55"/>
  <c r="X21" i="47"/>
  <c r="AB194" i="55"/>
  <c r="W25" i="47"/>
  <c r="AA197" i="55"/>
  <c r="X40" i="47"/>
  <c r="AB88" i="55"/>
  <c r="W132" i="47"/>
  <c r="AA253" i="55"/>
  <c r="X22" i="47"/>
  <c r="AB196" i="55"/>
  <c r="W41" i="47"/>
  <c r="AA81" i="55"/>
  <c r="AI136" i="56"/>
  <c r="AE91" i="47" s="1"/>
  <c r="AK115" i="56"/>
  <c r="AI139" i="56"/>
  <c r="AE94" i="47" s="1"/>
  <c r="AK118" i="56"/>
  <c r="AI138" i="56"/>
  <c r="AE93" i="47" s="1"/>
  <c r="AK117" i="56"/>
  <c r="X55" i="47"/>
  <c r="AB239" i="55"/>
  <c r="Z137" i="56"/>
  <c r="V92" i="47" s="1"/>
  <c r="AB116" i="56"/>
  <c r="AA137" i="56" s="1"/>
  <c r="W20" i="47"/>
  <c r="AA151" i="55"/>
  <c r="AJ219" i="57"/>
  <c r="AE103" i="47" s="1"/>
  <c r="X37" i="47"/>
  <c r="AB73" i="55"/>
  <c r="X45" i="47"/>
  <c r="AB161" i="55"/>
  <c r="W50" i="47"/>
  <c r="AA160" i="55"/>
  <c r="X39" i="47"/>
  <c r="AB76" i="55"/>
  <c r="W27" i="47"/>
  <c r="AA195" i="55"/>
  <c r="W52" i="47"/>
  <c r="AA234" i="55"/>
  <c r="W31" i="47"/>
  <c r="AA72" i="55"/>
  <c r="W17" i="47"/>
  <c r="AA141" i="55"/>
  <c r="W47" i="47"/>
  <c r="AA155" i="55"/>
  <c r="X32" i="47"/>
  <c r="AB74" i="55"/>
  <c r="AA219" i="57"/>
  <c r="W103" i="47" s="1"/>
  <c r="W56" i="47"/>
  <c r="AA237" i="55"/>
  <c r="AC32" i="55"/>
  <c r="Y131" i="47"/>
  <c r="AB27" i="55"/>
  <c r="X135" i="47"/>
  <c r="Y130" i="47"/>
  <c r="AC33" i="55"/>
  <c r="AJ142" i="56"/>
  <c r="AL121" i="56"/>
  <c r="AK142" i="56" s="1"/>
  <c r="AH97" i="47" s="1"/>
  <c r="X36" i="47"/>
  <c r="AB71" i="55"/>
  <c r="AK216" i="57"/>
  <c r="AG101" i="47" s="1"/>
  <c r="W43" i="47"/>
  <c r="AA158" i="55"/>
  <c r="W38" i="47"/>
  <c r="AA78" i="55"/>
  <c r="W42" i="47"/>
  <c r="AA156" i="55"/>
  <c r="AE104" i="47"/>
  <c r="AJ217" i="57"/>
  <c r="W24" i="47"/>
  <c r="AA199" i="55"/>
  <c r="AI137" i="56"/>
  <c r="AE92" i="47" s="1"/>
  <c r="AK116" i="56"/>
  <c r="U106" i="47"/>
  <c r="Z218" i="57"/>
  <c r="AJ140" i="56"/>
  <c r="AF95" i="47" s="1"/>
  <c r="AL119" i="56"/>
  <c r="AK140" i="56" s="1"/>
  <c r="X35" i="47"/>
  <c r="AB75" i="55"/>
  <c r="V102" i="47"/>
  <c r="AA215" i="57"/>
  <c r="W102" i="47" s="1"/>
  <c r="W30" i="47"/>
  <c r="AA203" i="55"/>
  <c r="Z134" i="56"/>
  <c r="V89" i="47" s="1"/>
  <c r="AB113" i="56"/>
  <c r="AA134" i="56" s="1"/>
  <c r="W12" i="47"/>
  <c r="AA142" i="55"/>
  <c r="X49" i="47"/>
  <c r="AB162" i="55"/>
  <c r="AD28" i="55"/>
  <c r="Z127" i="47"/>
  <c r="X23" i="47"/>
  <c r="AB201" i="55"/>
  <c r="W60" i="47"/>
  <c r="AA238" i="55"/>
  <c r="AC34" i="55"/>
  <c r="Y128" i="47"/>
  <c r="AV88" i="53"/>
  <c r="AV87" i="53"/>
  <c r="AV77" i="53"/>
  <c r="AV76" i="53"/>
  <c r="AB112" i="56" l="1"/>
  <c r="AA133" i="56" s="1"/>
  <c r="W88" i="47" s="1"/>
  <c r="Z133" i="56"/>
  <c r="V88" i="47" s="1"/>
  <c r="AG89" i="47"/>
  <c r="AH89" i="47"/>
  <c r="AG96" i="47"/>
  <c r="AH96" i="47"/>
  <c r="W95" i="47"/>
  <c r="X95" i="47"/>
  <c r="W92" i="47"/>
  <c r="X92" i="47"/>
  <c r="AG87" i="47"/>
  <c r="AH87" i="47"/>
  <c r="AG95" i="47"/>
  <c r="AH95" i="47"/>
  <c r="W89" i="47"/>
  <c r="X89" i="47"/>
  <c r="W90" i="47"/>
  <c r="X90" i="47"/>
  <c r="AF101" i="47"/>
  <c r="V103" i="47"/>
  <c r="V107" i="47"/>
  <c r="Z214" i="57"/>
  <c r="U100" i="47" s="1"/>
  <c r="AJ215" i="57"/>
  <c r="AE102" i="47" s="1"/>
  <c r="AJ214" i="57"/>
  <c r="AE100" i="47" s="1"/>
  <c r="AJ218" i="57"/>
  <c r="AE106" i="47" s="1"/>
  <c r="AA221" i="57"/>
  <c r="W105" i="47" s="1"/>
  <c r="X31" i="47"/>
  <c r="AB72" i="55"/>
  <c r="Y40" i="47"/>
  <c r="AC88" i="55"/>
  <c r="X51" i="47"/>
  <c r="AB165" i="55"/>
  <c r="X44" i="47"/>
  <c r="AB163" i="55"/>
  <c r="X10" i="47"/>
  <c r="AB135" i="55"/>
  <c r="Y33" i="47"/>
  <c r="AC79" i="55"/>
  <c r="AD34" i="55"/>
  <c r="Z128" i="47"/>
  <c r="AD32" i="55"/>
  <c r="Z131" i="47"/>
  <c r="AC31" i="55"/>
  <c r="Y129" i="47"/>
  <c r="AJ138" i="56"/>
  <c r="AF93" i="47" s="1"/>
  <c r="AL117" i="56"/>
  <c r="AK138" i="56" s="1"/>
  <c r="X30" i="47"/>
  <c r="AB203" i="55"/>
  <c r="X56" i="47"/>
  <c r="AB237" i="55"/>
  <c r="X52" i="47"/>
  <c r="AB234" i="55"/>
  <c r="Y37" i="47"/>
  <c r="AC73" i="55"/>
  <c r="X25" i="47"/>
  <c r="AB197" i="55"/>
  <c r="X59" i="47"/>
  <c r="AB240" i="55"/>
  <c r="Y26" i="47"/>
  <c r="AC193" i="55"/>
  <c r="X34" i="47"/>
  <c r="AB77" i="55"/>
  <c r="AB182" i="56"/>
  <c r="W98" i="47"/>
  <c r="X43" i="47"/>
  <c r="AB158" i="55"/>
  <c r="AJ139" i="56"/>
  <c r="AF94" i="47" s="1"/>
  <c r="AL118" i="56"/>
  <c r="AK139" i="56" s="1"/>
  <c r="AA182" i="56"/>
  <c r="V98" i="47"/>
  <c r="Y45" i="47"/>
  <c r="AC161" i="55"/>
  <c r="Y36" i="47"/>
  <c r="AC71" i="55"/>
  <c r="AJ136" i="56"/>
  <c r="AF91" i="47" s="1"/>
  <c r="AL115" i="56"/>
  <c r="AK136" i="56" s="1"/>
  <c r="Y21" i="47"/>
  <c r="AC194" i="55"/>
  <c r="AJ133" i="56"/>
  <c r="AF88" i="47" s="1"/>
  <c r="AL112" i="56"/>
  <c r="AK133" i="56" s="1"/>
  <c r="X13" i="47"/>
  <c r="AB140" i="55"/>
  <c r="AJ143" i="56"/>
  <c r="AL122" i="56"/>
  <c r="AK143" i="56" s="1"/>
  <c r="AH98" i="47" s="1"/>
  <c r="X61" i="47"/>
  <c r="AB243" i="55"/>
  <c r="X53" i="47"/>
  <c r="AB236" i="55"/>
  <c r="Y23" i="47"/>
  <c r="AC201" i="55"/>
  <c r="AJ182" i="56"/>
  <c r="AE98" i="47"/>
  <c r="AJ137" i="56"/>
  <c r="AF92" i="47" s="1"/>
  <c r="AL116" i="56"/>
  <c r="AK137" i="56" s="1"/>
  <c r="X15" i="47"/>
  <c r="AB134" i="55"/>
  <c r="X60" i="47"/>
  <c r="AB238" i="55"/>
  <c r="X24" i="47"/>
  <c r="AB199" i="55"/>
  <c r="AK217" i="57"/>
  <c r="AG104" i="47" s="1"/>
  <c r="AK219" i="57"/>
  <c r="AG103" i="47" s="1"/>
  <c r="Y35" i="47"/>
  <c r="AC75" i="55"/>
  <c r="AL181" i="56"/>
  <c r="AG97" i="47"/>
  <c r="Y32" i="47"/>
  <c r="AC74" i="55"/>
  <c r="X27" i="47"/>
  <c r="AB195" i="55"/>
  <c r="X20" i="47"/>
  <c r="AB151" i="55"/>
  <c r="X41" i="47"/>
  <c r="AB81" i="55"/>
  <c r="X11" i="47"/>
  <c r="AB137" i="55"/>
  <c r="X28" i="47"/>
  <c r="AB200" i="55"/>
  <c r="Y54" i="47"/>
  <c r="AC241" i="55"/>
  <c r="X46" i="47"/>
  <c r="AB159" i="55"/>
  <c r="X14" i="47"/>
  <c r="AB138" i="55"/>
  <c r="AK220" i="57"/>
  <c r="AG107" i="47" s="1"/>
  <c r="X48" i="47"/>
  <c r="AB157" i="55"/>
  <c r="AE28" i="55"/>
  <c r="AA127" i="47"/>
  <c r="AF97" i="47"/>
  <c r="AK181" i="56"/>
  <c r="X42" i="47"/>
  <c r="AB156" i="55"/>
  <c r="AD33" i="55"/>
  <c r="Z130" i="47"/>
  <c r="X47" i="47"/>
  <c r="AB155" i="55"/>
  <c r="Y39" i="47"/>
  <c r="AC76" i="55"/>
  <c r="Y22" i="47"/>
  <c r="AC196" i="55"/>
  <c r="X29" i="47"/>
  <c r="AB198" i="55"/>
  <c r="Y57" i="47"/>
  <c r="AC233" i="55"/>
  <c r="X19" i="47"/>
  <c r="AB144" i="55"/>
  <c r="AA218" i="57"/>
  <c r="W106" i="47" s="1"/>
  <c r="X38" i="47"/>
  <c r="AB78" i="55"/>
  <c r="X17" i="47"/>
  <c r="AB141" i="55"/>
  <c r="X50" i="47"/>
  <c r="AB160" i="55"/>
  <c r="Y55" i="47"/>
  <c r="AC239" i="55"/>
  <c r="X132" i="47"/>
  <c r="AB253" i="55"/>
  <c r="X18" i="47"/>
  <c r="AB139" i="55"/>
  <c r="X16" i="47"/>
  <c r="AB136" i="55"/>
  <c r="AA217" i="57"/>
  <c r="W104" i="47" s="1"/>
  <c r="X58" i="47"/>
  <c r="AB235" i="55"/>
  <c r="AJ135" i="56"/>
  <c r="AF90" i="47" s="1"/>
  <c r="AL114" i="56"/>
  <c r="AK135" i="56" s="1"/>
  <c r="Y49" i="47"/>
  <c r="AC162" i="55"/>
  <c r="AJ221" i="57"/>
  <c r="AE105" i="47" s="1"/>
  <c r="X12" i="47"/>
  <c r="AB142" i="55"/>
  <c r="AC27" i="55"/>
  <c r="Y135" i="47"/>
  <c r="AD37" i="55"/>
  <c r="Z134" i="47"/>
  <c r="AC36" i="55"/>
  <c r="Y133" i="47"/>
  <c r="AG92" i="47" l="1"/>
  <c r="AH92" i="47"/>
  <c r="AG93" i="47"/>
  <c r="AH93" i="47"/>
  <c r="AG88" i="47"/>
  <c r="AH88" i="47"/>
  <c r="AG94" i="47"/>
  <c r="AH94" i="47"/>
  <c r="AG90" i="47"/>
  <c r="AH90" i="47"/>
  <c r="AG91" i="47"/>
  <c r="AH91" i="47"/>
  <c r="V104" i="47"/>
  <c r="V106" i="47"/>
  <c r="AF107" i="47"/>
  <c r="AF103" i="47"/>
  <c r="AF104" i="47"/>
  <c r="V105" i="47"/>
  <c r="AK214" i="57"/>
  <c r="AG100" i="47" s="1"/>
  <c r="AK215" i="57"/>
  <c r="AG102" i="47" s="1"/>
  <c r="AA214" i="57"/>
  <c r="W100" i="47" s="1"/>
  <c r="AK218" i="57"/>
  <c r="AG106" i="47" s="1"/>
  <c r="Y58" i="47"/>
  <c r="AC235" i="55"/>
  <c r="Z32" i="47"/>
  <c r="AD74" i="55"/>
  <c r="Y61" i="47"/>
  <c r="AC243" i="55"/>
  <c r="Z36" i="47"/>
  <c r="AD71" i="55"/>
  <c r="Y56" i="47"/>
  <c r="AC237" i="55"/>
  <c r="Z33" i="47"/>
  <c r="AD79" i="55"/>
  <c r="Y28" i="47"/>
  <c r="AC200" i="55"/>
  <c r="Y50" i="47"/>
  <c r="AC160" i="55"/>
  <c r="Y29" i="47"/>
  <c r="AC198" i="55"/>
  <c r="Z54" i="47"/>
  <c r="AD241" i="55"/>
  <c r="Y60" i="47"/>
  <c r="AC238" i="55"/>
  <c r="Y34" i="47"/>
  <c r="AC77" i="55"/>
  <c r="AE37" i="55"/>
  <c r="AA134" i="47"/>
  <c r="AL182" i="56"/>
  <c r="AG98" i="47"/>
  <c r="AD27" i="55"/>
  <c r="Z135" i="47"/>
  <c r="Z39" i="47"/>
  <c r="AD76" i="55"/>
  <c r="Y11" i="47"/>
  <c r="AC137" i="55"/>
  <c r="Y13" i="47"/>
  <c r="AC140" i="55"/>
  <c r="Y59" i="47"/>
  <c r="AC240" i="55"/>
  <c r="Y44" i="47"/>
  <c r="AC163" i="55"/>
  <c r="Z26" i="47"/>
  <c r="AD193" i="55"/>
  <c r="AF28" i="55"/>
  <c r="AB127" i="47"/>
  <c r="Y16" i="47"/>
  <c r="AC136" i="55"/>
  <c r="Y48" i="47"/>
  <c r="AC157" i="55"/>
  <c r="Z35" i="47"/>
  <c r="AD75" i="55"/>
  <c r="Z45" i="47"/>
  <c r="AD161" i="55"/>
  <c r="Y25" i="47"/>
  <c r="AC197" i="55"/>
  <c r="Y51" i="47"/>
  <c r="AC165" i="55"/>
  <c r="Z22" i="47"/>
  <c r="AD196" i="55"/>
  <c r="AK182" i="56"/>
  <c r="AF98" i="47"/>
  <c r="AK221" i="57"/>
  <c r="AG105" i="47" s="1"/>
  <c r="AD31" i="55"/>
  <c r="Z129" i="47"/>
  <c r="Y15" i="47"/>
  <c r="AC134" i="55"/>
  <c r="Y41" i="47"/>
  <c r="AC81" i="55"/>
  <c r="Z49" i="47"/>
  <c r="AD162" i="55"/>
  <c r="Y132" i="47"/>
  <c r="AC253" i="55"/>
  <c r="Y19" i="47"/>
  <c r="AC144" i="55"/>
  <c r="Y14" i="47"/>
  <c r="AC138" i="55"/>
  <c r="Y20" i="47"/>
  <c r="AC151" i="55"/>
  <c r="Z23" i="47"/>
  <c r="AD201" i="55"/>
  <c r="Z21" i="47"/>
  <c r="AD194" i="55"/>
  <c r="Y43" i="47"/>
  <c r="AC158" i="55"/>
  <c r="Z37" i="47"/>
  <c r="AD73" i="55"/>
  <c r="Z40" i="47"/>
  <c r="AD88" i="55"/>
  <c r="Y38" i="47"/>
  <c r="AC78" i="55"/>
  <c r="Y47" i="47"/>
  <c r="AC155" i="55"/>
  <c r="AE33" i="55"/>
  <c r="AA130" i="47"/>
  <c r="AE32" i="55"/>
  <c r="AA131" i="47"/>
  <c r="Y17" i="47"/>
  <c r="AC141" i="55"/>
  <c r="Y10" i="47"/>
  <c r="AC135" i="55"/>
  <c r="Y12" i="47"/>
  <c r="AC142" i="55"/>
  <c r="Y18" i="47"/>
  <c r="AC139" i="55"/>
  <c r="Z55" i="47"/>
  <c r="AD239" i="55"/>
  <c r="Z57" i="47"/>
  <c r="AD233" i="55"/>
  <c r="Y42" i="47"/>
  <c r="AC156" i="55"/>
  <c r="Y46" i="47"/>
  <c r="AC159" i="55"/>
  <c r="Y27" i="47"/>
  <c r="AC195" i="55"/>
  <c r="Y24" i="47"/>
  <c r="AC199" i="55"/>
  <c r="Y53" i="47"/>
  <c r="AC236" i="55"/>
  <c r="Y52" i="47"/>
  <c r="AC234" i="55"/>
  <c r="Y31" i="47"/>
  <c r="AC72" i="55"/>
  <c r="Y30" i="47"/>
  <c r="AC203" i="55"/>
  <c r="AD36" i="55"/>
  <c r="Z133" i="47"/>
  <c r="AA128" i="47"/>
  <c r="AE34" i="55"/>
  <c r="V100" i="47" l="1"/>
  <c r="AF102" i="47"/>
  <c r="AF100" i="47"/>
  <c r="AF105" i="47"/>
  <c r="AF106" i="47"/>
  <c r="Z52" i="47"/>
  <c r="AD234" i="55"/>
  <c r="Z48" i="47"/>
  <c r="AD157" i="55"/>
  <c r="AA21" i="47"/>
  <c r="AE194" i="55"/>
  <c r="AA49" i="47"/>
  <c r="AE162" i="55"/>
  <c r="AA22" i="47"/>
  <c r="AE196" i="55"/>
  <c r="Z16" i="47"/>
  <c r="AD136" i="55"/>
  <c r="Z11" i="47"/>
  <c r="AD137" i="55"/>
  <c r="Z60" i="47"/>
  <c r="AD238" i="55"/>
  <c r="Z56" i="47"/>
  <c r="AD237" i="55"/>
  <c r="Z132" i="47"/>
  <c r="AD253" i="55"/>
  <c r="Z43" i="47"/>
  <c r="AD158" i="55"/>
  <c r="AF32" i="55"/>
  <c r="AB131" i="47"/>
  <c r="Z47" i="47"/>
  <c r="AD155" i="55"/>
  <c r="AA23" i="47"/>
  <c r="AE201" i="55"/>
  <c r="Z41" i="47"/>
  <c r="AD81" i="55"/>
  <c r="Z51" i="47"/>
  <c r="AD165" i="55"/>
  <c r="AA39" i="47"/>
  <c r="AE76" i="55"/>
  <c r="AA54" i="47"/>
  <c r="AE241" i="55"/>
  <c r="AA36" i="47"/>
  <c r="AE71" i="55"/>
  <c r="AA33" i="47"/>
  <c r="AE79" i="55"/>
  <c r="AF34" i="55"/>
  <c r="AB128" i="47"/>
  <c r="AG28" i="55"/>
  <c r="AC127" i="47"/>
  <c r="Z53" i="47"/>
  <c r="AD236" i="55"/>
  <c r="Z18" i="47"/>
  <c r="AD139" i="55"/>
  <c r="Z27" i="47"/>
  <c r="AD195" i="55"/>
  <c r="Z12" i="47"/>
  <c r="AD142" i="55"/>
  <c r="Z38" i="47"/>
  <c r="AD78" i="55"/>
  <c r="Z20" i="47"/>
  <c r="AD151" i="55"/>
  <c r="Z15" i="47"/>
  <c r="AD134" i="55"/>
  <c r="Z25" i="47"/>
  <c r="AD197" i="55"/>
  <c r="AA26" i="47"/>
  <c r="AE193" i="55"/>
  <c r="Z29" i="47"/>
  <c r="AD198" i="55"/>
  <c r="Z61" i="47"/>
  <c r="AD243" i="55"/>
  <c r="AE27" i="55"/>
  <c r="AA135" i="47"/>
  <c r="AA57" i="47"/>
  <c r="AE233" i="55"/>
  <c r="Z30" i="47"/>
  <c r="AD203" i="55"/>
  <c r="Z46" i="47"/>
  <c r="AD159" i="55"/>
  <c r="Z10" i="47"/>
  <c r="AD135" i="55"/>
  <c r="AA40" i="47"/>
  <c r="AE88" i="55"/>
  <c r="Z14" i="47"/>
  <c r="AD138" i="55"/>
  <c r="AA45" i="47"/>
  <c r="AE161" i="55"/>
  <c r="Z44" i="47"/>
  <c r="AD163" i="55"/>
  <c r="Z50" i="47"/>
  <c r="AD160" i="55"/>
  <c r="AA32" i="47"/>
  <c r="AE74" i="55"/>
  <c r="Z13" i="47"/>
  <c r="AD140" i="55"/>
  <c r="AA55" i="47"/>
  <c r="AE239" i="55"/>
  <c r="Z24" i="47"/>
  <c r="AD199" i="55"/>
  <c r="AE31" i="55"/>
  <c r="AA129" i="47"/>
  <c r="Z42" i="47"/>
  <c r="AD156" i="55"/>
  <c r="Z17" i="47"/>
  <c r="AD141" i="55"/>
  <c r="AA37" i="47"/>
  <c r="AE73" i="55"/>
  <c r="Z19" i="47"/>
  <c r="AD144" i="55"/>
  <c r="AA35" i="47"/>
  <c r="AE75" i="55"/>
  <c r="Z59" i="47"/>
  <c r="AD240" i="55"/>
  <c r="Z28" i="47"/>
  <c r="AD200" i="55"/>
  <c r="Z58" i="47"/>
  <c r="AD235" i="55"/>
  <c r="Z34" i="47"/>
  <c r="AD77" i="55"/>
  <c r="AF33" i="55"/>
  <c r="AB130" i="47"/>
  <c r="AE36" i="55"/>
  <c r="AA133" i="47"/>
  <c r="Z31" i="47"/>
  <c r="AD72" i="55"/>
  <c r="AF37" i="55"/>
  <c r="AB134" i="47"/>
  <c r="AA44" i="47" l="1"/>
  <c r="AE163" i="55"/>
  <c r="AF31" i="55"/>
  <c r="AB129" i="47"/>
  <c r="AG32" i="55"/>
  <c r="AC131" i="47"/>
  <c r="AA24" i="47"/>
  <c r="AE199" i="55"/>
  <c r="AB45" i="47"/>
  <c r="AF161" i="55"/>
  <c r="AB57" i="47"/>
  <c r="AF233" i="55"/>
  <c r="AA15" i="47"/>
  <c r="AE134" i="55"/>
  <c r="AA53" i="47"/>
  <c r="AE236" i="55"/>
  <c r="AB39" i="47"/>
  <c r="AF76" i="55"/>
  <c r="AA43" i="47"/>
  <c r="AE158" i="55"/>
  <c r="AB22" i="47"/>
  <c r="AF196" i="55"/>
  <c r="AA30" i="47"/>
  <c r="AE203" i="55"/>
  <c r="AA51" i="47"/>
  <c r="AE165" i="55"/>
  <c r="AA132" i="47"/>
  <c r="AE253" i="55"/>
  <c r="AB49" i="47"/>
  <c r="AF162" i="55"/>
  <c r="AA31" i="47"/>
  <c r="AE72" i="55"/>
  <c r="AA16" i="47"/>
  <c r="AE136" i="55"/>
  <c r="AB35" i="47"/>
  <c r="AF75" i="55"/>
  <c r="AD127" i="47"/>
  <c r="AH28" i="55"/>
  <c r="AA14" i="47"/>
  <c r="AE138" i="55"/>
  <c r="AF27" i="55"/>
  <c r="AB135" i="47"/>
  <c r="AA34" i="47"/>
  <c r="AE77" i="55"/>
  <c r="AB37" i="47"/>
  <c r="AF73" i="55"/>
  <c r="AA13" i="47"/>
  <c r="AE140" i="55"/>
  <c r="AB40" i="47"/>
  <c r="AF88" i="55"/>
  <c r="AA61" i="47"/>
  <c r="AE243" i="55"/>
  <c r="AA38" i="47"/>
  <c r="AE78" i="55"/>
  <c r="AA41" i="47"/>
  <c r="AE81" i="55"/>
  <c r="AA56" i="47"/>
  <c r="AE237" i="55"/>
  <c r="AB21" i="47"/>
  <c r="AF194" i="55"/>
  <c r="AA18" i="47"/>
  <c r="AE139" i="55"/>
  <c r="AA19" i="47"/>
  <c r="AE144" i="55"/>
  <c r="AC128" i="47"/>
  <c r="AG34" i="55"/>
  <c r="AA59" i="47"/>
  <c r="AE240" i="55"/>
  <c r="AA20" i="47"/>
  <c r="AE151" i="55"/>
  <c r="AA58" i="47"/>
  <c r="AE235" i="55"/>
  <c r="AA17" i="47"/>
  <c r="AE141" i="55"/>
  <c r="AB32" i="47"/>
  <c r="AF74" i="55"/>
  <c r="AA10" i="47"/>
  <c r="AE135" i="55"/>
  <c r="AA29" i="47"/>
  <c r="AE198" i="55"/>
  <c r="AA12" i="47"/>
  <c r="AE142" i="55"/>
  <c r="AB33" i="47"/>
  <c r="AF79" i="55"/>
  <c r="AB23" i="47"/>
  <c r="AF201" i="55"/>
  <c r="AA60" i="47"/>
  <c r="AE238" i="55"/>
  <c r="AA48" i="47"/>
  <c r="AE157" i="55"/>
  <c r="AB54" i="47"/>
  <c r="AF241" i="55"/>
  <c r="AF36" i="55"/>
  <c r="AB133" i="47"/>
  <c r="AB55" i="47"/>
  <c r="AF239" i="55"/>
  <c r="AG33" i="55"/>
  <c r="AC130" i="47"/>
  <c r="AA28" i="47"/>
  <c r="AE200" i="55"/>
  <c r="AA42" i="47"/>
  <c r="AE156" i="55"/>
  <c r="AA50" i="47"/>
  <c r="AE160" i="55"/>
  <c r="AA46" i="47"/>
  <c r="AE159" i="55"/>
  <c r="AB26" i="47"/>
  <c r="AF193" i="55"/>
  <c r="AA27" i="47"/>
  <c r="AE195" i="55"/>
  <c r="AB36" i="47"/>
  <c r="AF71" i="55"/>
  <c r="AA47" i="47"/>
  <c r="AE155" i="55"/>
  <c r="AA11" i="47"/>
  <c r="AE137" i="55"/>
  <c r="AA52" i="47"/>
  <c r="AE234" i="55"/>
  <c r="AA25" i="47"/>
  <c r="AE197" i="55"/>
  <c r="AC134" i="47"/>
  <c r="AG37" i="55"/>
  <c r="AC22" i="47" l="1"/>
  <c r="AG196" i="55"/>
  <c r="AB25" i="47"/>
  <c r="AF197" i="55"/>
  <c r="AC26" i="47"/>
  <c r="AG193" i="55"/>
  <c r="AC55" i="47"/>
  <c r="AG239" i="55"/>
  <c r="AC33" i="47"/>
  <c r="AG79" i="55"/>
  <c r="AB58" i="47"/>
  <c r="AF235" i="55"/>
  <c r="AC21" i="47"/>
  <c r="AG194" i="55"/>
  <c r="AB13" i="47"/>
  <c r="AF140" i="55"/>
  <c r="AC35" i="47"/>
  <c r="AG75" i="55"/>
  <c r="AB30" i="47"/>
  <c r="AF203" i="55"/>
  <c r="AC57" i="47"/>
  <c r="AG233" i="55"/>
  <c r="AB20" i="47"/>
  <c r="AF151" i="55"/>
  <c r="AB11" i="47"/>
  <c r="AF137" i="55"/>
  <c r="AB50" i="47"/>
  <c r="AF160" i="55"/>
  <c r="AC54" i="47"/>
  <c r="AG241" i="55"/>
  <c r="AB29" i="47"/>
  <c r="AF198" i="55"/>
  <c r="AB59" i="47"/>
  <c r="AF240" i="55"/>
  <c r="AB41" i="47"/>
  <c r="AF81" i="55"/>
  <c r="AB34" i="47"/>
  <c r="AF77" i="55"/>
  <c r="AB31" i="47"/>
  <c r="AF72" i="55"/>
  <c r="AB43" i="47"/>
  <c r="AF158" i="55"/>
  <c r="AB24" i="47"/>
  <c r="AF199" i="55"/>
  <c r="AB12" i="47"/>
  <c r="AF142" i="55"/>
  <c r="AB52" i="47"/>
  <c r="AF234" i="55"/>
  <c r="AC37" i="47"/>
  <c r="AG73" i="55"/>
  <c r="AB10" i="47"/>
  <c r="AF135" i="55"/>
  <c r="AH34" i="55"/>
  <c r="AD128" i="47"/>
  <c r="AB38" i="47"/>
  <c r="AF78" i="55"/>
  <c r="AC49" i="47"/>
  <c r="AG162" i="55"/>
  <c r="AC39" i="47"/>
  <c r="AG76" i="55"/>
  <c r="AB46" i="47"/>
  <c r="AF159" i="55"/>
  <c r="AG27" i="55"/>
  <c r="AC135" i="47"/>
  <c r="AH32" i="55"/>
  <c r="AD131" i="47"/>
  <c r="AC45" i="47"/>
  <c r="AG161" i="55"/>
  <c r="AB47" i="47"/>
  <c r="AF155" i="55"/>
  <c r="AC36" i="47"/>
  <c r="AG71" i="55"/>
  <c r="AB28" i="47"/>
  <c r="AF200" i="55"/>
  <c r="AB60" i="47"/>
  <c r="AF238" i="55"/>
  <c r="AC32" i="47"/>
  <c r="AG74" i="55"/>
  <c r="AB19" i="47"/>
  <c r="AF144" i="55"/>
  <c r="AB61" i="47"/>
  <c r="AF243" i="55"/>
  <c r="AB14" i="47"/>
  <c r="AF138" i="55"/>
  <c r="AB132" i="47"/>
  <c r="AF253" i="55"/>
  <c r="AB53" i="47"/>
  <c r="AF236" i="55"/>
  <c r="AB16" i="47"/>
  <c r="AF136" i="55"/>
  <c r="AC133" i="47"/>
  <c r="AG36" i="55"/>
  <c r="AB42" i="47"/>
  <c r="AF156" i="55"/>
  <c r="AC129" i="47"/>
  <c r="AG31" i="55"/>
  <c r="AB56" i="47"/>
  <c r="AF237" i="55"/>
  <c r="AH37" i="55"/>
  <c r="AD134" i="47"/>
  <c r="AB27" i="47"/>
  <c r="AF195" i="55"/>
  <c r="AC23" i="47"/>
  <c r="AG201" i="55"/>
  <c r="AB17" i="47"/>
  <c r="AF141" i="55"/>
  <c r="AB18" i="47"/>
  <c r="AF139" i="55"/>
  <c r="AC40" i="47"/>
  <c r="AG88" i="55"/>
  <c r="AI28" i="55"/>
  <c r="AE127" i="47"/>
  <c r="AB51" i="47"/>
  <c r="AF165" i="55"/>
  <c r="AB15" i="47"/>
  <c r="AF134" i="55"/>
  <c r="AB44" i="47"/>
  <c r="AF163" i="55"/>
  <c r="AB48" i="47"/>
  <c r="AF157" i="55"/>
  <c r="AH33" i="55"/>
  <c r="AD130" i="47"/>
  <c r="AC14" i="47" l="1"/>
  <c r="AG138" i="55"/>
  <c r="AC17" i="47"/>
  <c r="AG141" i="55"/>
  <c r="AC61" i="47"/>
  <c r="AG243" i="55"/>
  <c r="AC47" i="47"/>
  <c r="AG155" i="55"/>
  <c r="AD49" i="47"/>
  <c r="AH162" i="55"/>
  <c r="AC12" i="47"/>
  <c r="AG142" i="55"/>
  <c r="AC59" i="47"/>
  <c r="AG240" i="55"/>
  <c r="AD57" i="47"/>
  <c r="AH233" i="55"/>
  <c r="AD33" i="47"/>
  <c r="AH79" i="55"/>
  <c r="AC58" i="47"/>
  <c r="AG235" i="55"/>
  <c r="AC18" i="47"/>
  <c r="AG139" i="55"/>
  <c r="AC15" i="47"/>
  <c r="AG134" i="55"/>
  <c r="AD23" i="47"/>
  <c r="AH201" i="55"/>
  <c r="AH36" i="55"/>
  <c r="AD133" i="47"/>
  <c r="AC19" i="47"/>
  <c r="AG144" i="55"/>
  <c r="AD45" i="47"/>
  <c r="AH161" i="55"/>
  <c r="AC38" i="47"/>
  <c r="AG78" i="55"/>
  <c r="AC24" i="47"/>
  <c r="AG199" i="55"/>
  <c r="AC29" i="47"/>
  <c r="AG198" i="55"/>
  <c r="AC30" i="47"/>
  <c r="AG203" i="55"/>
  <c r="AD55" i="47"/>
  <c r="AH239" i="55"/>
  <c r="AC41" i="47"/>
  <c r="AG81" i="55"/>
  <c r="AD129" i="47"/>
  <c r="AH31" i="55"/>
  <c r="AC51" i="47"/>
  <c r="AG165" i="55"/>
  <c r="AC27" i="47"/>
  <c r="AG195" i="55"/>
  <c r="AC16" i="47"/>
  <c r="AG136" i="55"/>
  <c r="AD32" i="47"/>
  <c r="AH74" i="55"/>
  <c r="AC43" i="47"/>
  <c r="AG158" i="55"/>
  <c r="AD54" i="47"/>
  <c r="AH241" i="55"/>
  <c r="AD35" i="47"/>
  <c r="AH75" i="55"/>
  <c r="AD26" i="47"/>
  <c r="AH193" i="55"/>
  <c r="AD39" i="47"/>
  <c r="AH76" i="55"/>
  <c r="AI32" i="55"/>
  <c r="AE131" i="47"/>
  <c r="AI34" i="55"/>
  <c r="AE128" i="47"/>
  <c r="AD36" i="47"/>
  <c r="AH71" i="55"/>
  <c r="AC44" i="47"/>
  <c r="AG163" i="55"/>
  <c r="AC42" i="47"/>
  <c r="AG156" i="55"/>
  <c r="AC53" i="47"/>
  <c r="AG236" i="55"/>
  <c r="AC60" i="47"/>
  <c r="AG238" i="55"/>
  <c r="AC10" i="47"/>
  <c r="AG135" i="55"/>
  <c r="AC31" i="47"/>
  <c r="AG72" i="55"/>
  <c r="AC50" i="47"/>
  <c r="AG160" i="55"/>
  <c r="AC13" i="47"/>
  <c r="AG140" i="55"/>
  <c r="AC25" i="47"/>
  <c r="AG197" i="55"/>
  <c r="AC48" i="47"/>
  <c r="AG157" i="55"/>
  <c r="AC20" i="47"/>
  <c r="AG151" i="55"/>
  <c r="AH27" i="55"/>
  <c r="AD135" i="47"/>
  <c r="AJ28" i="55"/>
  <c r="AF127" i="47"/>
  <c r="AD40" i="47"/>
  <c r="AH88" i="55"/>
  <c r="AC56" i="47"/>
  <c r="AG237" i="55"/>
  <c r="AC132" i="47"/>
  <c r="AG253" i="55"/>
  <c r="AC28" i="47"/>
  <c r="AG200" i="55"/>
  <c r="AC46" i="47"/>
  <c r="AG159" i="55"/>
  <c r="AD37" i="47"/>
  <c r="AH73" i="55"/>
  <c r="AC34" i="47"/>
  <c r="AG77" i="55"/>
  <c r="AC11" i="47"/>
  <c r="AG137" i="55"/>
  <c r="AD21" i="47"/>
  <c r="AH194" i="55"/>
  <c r="AD22" i="47"/>
  <c r="AH196" i="55"/>
  <c r="AC52" i="47"/>
  <c r="AG234" i="55"/>
  <c r="AI37" i="55"/>
  <c r="AE134" i="47"/>
  <c r="AE130" i="47"/>
  <c r="AI33" i="55"/>
  <c r="AD51" i="47" l="1"/>
  <c r="AH165" i="55"/>
  <c r="AD15" i="47"/>
  <c r="AH134" i="55"/>
  <c r="AI31" i="55"/>
  <c r="AE129" i="47"/>
  <c r="AE35" i="47"/>
  <c r="AI75" i="55"/>
  <c r="AF134" i="47"/>
  <c r="AJ37" i="55"/>
  <c r="AE36" i="47"/>
  <c r="AI71" i="55"/>
  <c r="AE22" i="47"/>
  <c r="AI196" i="55"/>
  <c r="AD28" i="47"/>
  <c r="AH200" i="55"/>
  <c r="AD20" i="47"/>
  <c r="AH151" i="55"/>
  <c r="AD10" i="47"/>
  <c r="AH135" i="55"/>
  <c r="AD43" i="47"/>
  <c r="AH158" i="55"/>
  <c r="AD41" i="47"/>
  <c r="AH81" i="55"/>
  <c r="AE45" i="47"/>
  <c r="AI161" i="55"/>
  <c r="AD58" i="47"/>
  <c r="AH235" i="55"/>
  <c r="AD47" i="47"/>
  <c r="AH155" i="55"/>
  <c r="AD24" i="47"/>
  <c r="AH199" i="55"/>
  <c r="AD46" i="47"/>
  <c r="AH159" i="55"/>
  <c r="AD38" i="47"/>
  <c r="AH78" i="55"/>
  <c r="AJ34" i="55"/>
  <c r="AF128" i="47"/>
  <c r="AD12" i="47"/>
  <c r="AH142" i="55"/>
  <c r="AD52" i="47"/>
  <c r="AH234" i="55"/>
  <c r="AI241" i="55"/>
  <c r="AE54" i="47"/>
  <c r="AE135" i="47"/>
  <c r="AI27" i="55"/>
  <c r="AE21" i="47"/>
  <c r="AI194" i="55"/>
  <c r="AD132" i="47"/>
  <c r="AH253" i="55"/>
  <c r="AD48" i="47"/>
  <c r="AH157" i="55"/>
  <c r="AD60" i="47"/>
  <c r="AH238" i="55"/>
  <c r="AE32" i="47"/>
  <c r="AI74" i="55"/>
  <c r="AI239" i="55"/>
  <c r="AE55" i="47"/>
  <c r="AD19" i="47"/>
  <c r="AH144" i="55"/>
  <c r="AE33" i="47"/>
  <c r="AI79" i="55"/>
  <c r="AD61" i="47"/>
  <c r="AH243" i="55"/>
  <c r="AE37" i="47"/>
  <c r="AI73" i="55"/>
  <c r="AD18" i="47"/>
  <c r="AH139" i="55"/>
  <c r="AF131" i="47"/>
  <c r="AJ32" i="55"/>
  <c r="AD44" i="47"/>
  <c r="AH163" i="55"/>
  <c r="AD11" i="47"/>
  <c r="AH137" i="55"/>
  <c r="AD56" i="47"/>
  <c r="AH237" i="55"/>
  <c r="AD25" i="47"/>
  <c r="AH197" i="55"/>
  <c r="AD53" i="47"/>
  <c r="AH236" i="55"/>
  <c r="AE39" i="47"/>
  <c r="AI76" i="55"/>
  <c r="AD16" i="47"/>
  <c r="AH136" i="55"/>
  <c r="AD30" i="47"/>
  <c r="AH203" i="55"/>
  <c r="AE57" i="47"/>
  <c r="AI233" i="55"/>
  <c r="AD17" i="47"/>
  <c r="AH141" i="55"/>
  <c r="AK28" i="55"/>
  <c r="AG127" i="47"/>
  <c r="AE133" i="47"/>
  <c r="AI36" i="55"/>
  <c r="AE49" i="47"/>
  <c r="AI162" i="55"/>
  <c r="AF130" i="47"/>
  <c r="AJ33" i="55"/>
  <c r="AD34" i="47"/>
  <c r="AH77" i="55"/>
  <c r="AE40" i="47"/>
  <c r="AI88" i="55"/>
  <c r="AD13" i="47"/>
  <c r="AH140" i="55"/>
  <c r="AD42" i="47"/>
  <c r="AH156" i="55"/>
  <c r="AE26" i="47"/>
  <c r="AI193" i="55"/>
  <c r="AD27" i="47"/>
  <c r="AH195" i="55"/>
  <c r="AD29" i="47"/>
  <c r="AH198" i="55"/>
  <c r="AE23" i="47"/>
  <c r="AI201" i="55"/>
  <c r="AD59" i="47"/>
  <c r="AH240" i="55"/>
  <c r="AD14" i="47"/>
  <c r="AH138" i="55"/>
  <c r="AD50" i="47"/>
  <c r="AH160" i="55"/>
  <c r="AD31" i="47"/>
  <c r="AH72" i="55"/>
  <c r="AF49" i="47" l="1"/>
  <c r="AJ162" i="55"/>
  <c r="AE44" i="47"/>
  <c r="AI163" i="55"/>
  <c r="AF39" i="47"/>
  <c r="AJ76" i="55"/>
  <c r="AK32" i="55"/>
  <c r="AG131" i="47"/>
  <c r="AF135" i="47"/>
  <c r="AJ27" i="55"/>
  <c r="AE46" i="47"/>
  <c r="AI159" i="55"/>
  <c r="AE43" i="47"/>
  <c r="AI158" i="55"/>
  <c r="AK37" i="55"/>
  <c r="AG134" i="47"/>
  <c r="AE41" i="47"/>
  <c r="AI81" i="55"/>
  <c r="AJ36" i="55"/>
  <c r="AF133" i="47"/>
  <c r="AJ239" i="55"/>
  <c r="AF55" i="47"/>
  <c r="AE38" i="47"/>
  <c r="AI78" i="55"/>
  <c r="AE53" i="47"/>
  <c r="AI236" i="55"/>
  <c r="AE18" i="47"/>
  <c r="AI139" i="55"/>
  <c r="AJ74" i="55"/>
  <c r="AF32" i="47"/>
  <c r="AE24" i="47"/>
  <c r="AI199" i="55"/>
  <c r="AE10" i="47"/>
  <c r="AI135" i="55"/>
  <c r="AJ75" i="55"/>
  <c r="AF35" i="47"/>
  <c r="AE19" i="47"/>
  <c r="AI144" i="55"/>
  <c r="AJ241" i="55"/>
  <c r="AF54" i="47"/>
  <c r="AE50" i="47"/>
  <c r="AI160" i="55"/>
  <c r="AL28" i="55"/>
  <c r="AH127" i="47"/>
  <c r="AF23" i="47"/>
  <c r="AJ201" i="55"/>
  <c r="AJ88" i="55"/>
  <c r="AF40" i="47"/>
  <c r="AE17" i="47"/>
  <c r="AI141" i="55"/>
  <c r="AE25" i="47"/>
  <c r="AI197" i="55"/>
  <c r="AF37" i="47"/>
  <c r="AJ73" i="55"/>
  <c r="AE60" i="47"/>
  <c r="AI238" i="55"/>
  <c r="AE52" i="47"/>
  <c r="AI234" i="55"/>
  <c r="AE47" i="47"/>
  <c r="AI155" i="55"/>
  <c r="AE20" i="47"/>
  <c r="AI151" i="55"/>
  <c r="AJ71" i="55"/>
  <c r="AF36" i="47"/>
  <c r="AJ31" i="55"/>
  <c r="AF129" i="47"/>
  <c r="AE16" i="47"/>
  <c r="AI136" i="55"/>
  <c r="AE14" i="47"/>
  <c r="AI138" i="55"/>
  <c r="AE29" i="47"/>
  <c r="AI198" i="55"/>
  <c r="AE34" i="47"/>
  <c r="AI77" i="55"/>
  <c r="AF57" i="47"/>
  <c r="AJ233" i="55"/>
  <c r="AE56" i="47"/>
  <c r="AI237" i="55"/>
  <c r="AE61" i="47"/>
  <c r="AI243" i="55"/>
  <c r="AE48" i="47"/>
  <c r="AI157" i="55"/>
  <c r="AE12" i="47"/>
  <c r="AI142" i="55"/>
  <c r="AI235" i="55"/>
  <c r="AE58" i="47"/>
  <c r="AE28" i="47"/>
  <c r="AI200" i="55"/>
  <c r="AE15" i="47"/>
  <c r="AI134" i="55"/>
  <c r="AF21" i="47"/>
  <c r="AJ194" i="55"/>
  <c r="AE42" i="47"/>
  <c r="AI156" i="55"/>
  <c r="AJ193" i="55"/>
  <c r="AF26" i="47"/>
  <c r="AE13" i="47"/>
  <c r="AI140" i="55"/>
  <c r="AE27" i="47"/>
  <c r="AI195" i="55"/>
  <c r="AK33" i="55"/>
  <c r="AG130" i="47"/>
  <c r="AE30" i="47"/>
  <c r="AI203" i="55"/>
  <c r="AE11" i="47"/>
  <c r="AI137" i="55"/>
  <c r="AJ79" i="55"/>
  <c r="AF33" i="47"/>
  <c r="AI253" i="55"/>
  <c r="AE132" i="47"/>
  <c r="AJ161" i="55"/>
  <c r="AF45" i="47"/>
  <c r="AF22" i="47"/>
  <c r="AJ196" i="55"/>
  <c r="AE51" i="47"/>
  <c r="AI165" i="55"/>
  <c r="AE59" i="47"/>
  <c r="AI240" i="55"/>
  <c r="AE31" i="47"/>
  <c r="AI72" i="55"/>
  <c r="AG128" i="47"/>
  <c r="AK34" i="55"/>
  <c r="D9" i="15"/>
  <c r="C9" i="15"/>
  <c r="AG40" i="47" l="1"/>
  <c r="AK88" i="55"/>
  <c r="AK75" i="55"/>
  <c r="AG35" i="47"/>
  <c r="AJ159" i="55"/>
  <c r="AF46" i="47"/>
  <c r="AJ138" i="55"/>
  <c r="AF14" i="47"/>
  <c r="AF52" i="47"/>
  <c r="AJ234" i="55"/>
  <c r="AK201" i="55"/>
  <c r="AG23" i="47"/>
  <c r="AF10" i="47"/>
  <c r="AJ135" i="55"/>
  <c r="AG135" i="47"/>
  <c r="AK27" i="55"/>
  <c r="AK239" i="55"/>
  <c r="AG55" i="47"/>
  <c r="AK194" i="55"/>
  <c r="AG21" i="47"/>
  <c r="AJ199" i="55"/>
  <c r="AF24" i="47"/>
  <c r="AJ78" i="55"/>
  <c r="AF38" i="47"/>
  <c r="AJ240" i="55"/>
  <c r="AF59" i="47"/>
  <c r="AM28" i="55"/>
  <c r="AI127" i="47"/>
  <c r="AK36" i="55"/>
  <c r="AG133" i="47"/>
  <c r="AL32" i="55"/>
  <c r="AH131" i="47"/>
  <c r="AJ72" i="55"/>
  <c r="AF31" i="47"/>
  <c r="AF47" i="47"/>
  <c r="AJ155" i="55"/>
  <c r="AJ156" i="55"/>
  <c r="AF42" i="47"/>
  <c r="AK73" i="55"/>
  <c r="AG37" i="47"/>
  <c r="AJ160" i="55"/>
  <c r="AF50" i="47"/>
  <c r="AJ81" i="55"/>
  <c r="AF41" i="47"/>
  <c r="AG39" i="47"/>
  <c r="AK76" i="55"/>
  <c r="AF48" i="47"/>
  <c r="AJ157" i="55"/>
  <c r="AJ165" i="55"/>
  <c r="AF51" i="47"/>
  <c r="AL33" i="55"/>
  <c r="AH130" i="47"/>
  <c r="AK31" i="55"/>
  <c r="AG129" i="47"/>
  <c r="AK74" i="55"/>
  <c r="AG32" i="47"/>
  <c r="AF29" i="47"/>
  <c r="AJ198" i="55"/>
  <c r="AG33" i="47"/>
  <c r="AK79" i="55"/>
  <c r="AJ238" i="55"/>
  <c r="AF60" i="47"/>
  <c r="AK233" i="55"/>
  <c r="AG57" i="47"/>
  <c r="AF25" i="47"/>
  <c r="AJ197" i="55"/>
  <c r="AF18" i="47"/>
  <c r="AJ139" i="55"/>
  <c r="AJ163" i="55"/>
  <c r="AF44" i="47"/>
  <c r="AJ142" i="55"/>
  <c r="AF12" i="47"/>
  <c r="AK193" i="55"/>
  <c r="AG26" i="47"/>
  <c r="AF61" i="47"/>
  <c r="AJ243" i="55"/>
  <c r="AF15" i="47"/>
  <c r="AJ134" i="55"/>
  <c r="AF28" i="47"/>
  <c r="AJ200" i="55"/>
  <c r="AK161" i="55"/>
  <c r="AG45" i="47"/>
  <c r="AG36" i="47"/>
  <c r="AK71" i="55"/>
  <c r="AK241" i="55"/>
  <c r="AG54" i="47"/>
  <c r="AL37" i="55"/>
  <c r="AH134" i="47"/>
  <c r="AJ137" i="55"/>
  <c r="AF11" i="47"/>
  <c r="AJ203" i="55"/>
  <c r="AF30" i="47"/>
  <c r="AK196" i="55"/>
  <c r="AG22" i="47"/>
  <c r="AF27" i="47"/>
  <c r="AJ195" i="55"/>
  <c r="AH128" i="47"/>
  <c r="AL34" i="55"/>
  <c r="AF13" i="47"/>
  <c r="AJ140" i="55"/>
  <c r="AJ77" i="55"/>
  <c r="AF34" i="47"/>
  <c r="AJ151" i="55"/>
  <c r="AF20" i="47"/>
  <c r="AJ141" i="55"/>
  <c r="AF17" i="47"/>
  <c r="AF19" i="47"/>
  <c r="AJ144" i="55"/>
  <c r="AF53" i="47"/>
  <c r="AJ236" i="55"/>
  <c r="AJ158" i="55"/>
  <c r="AF43" i="47"/>
  <c r="AK162" i="55"/>
  <c r="AG49" i="47"/>
  <c r="AJ136" i="55"/>
  <c r="AF16" i="47"/>
  <c r="AF56" i="47"/>
  <c r="AJ237" i="55"/>
  <c r="AF132" i="47"/>
  <c r="AJ253" i="55"/>
  <c r="AJ235" i="55"/>
  <c r="AF58" i="47"/>
  <c r="AH36" i="47" l="1"/>
  <c r="AL71" i="55"/>
  <c r="AL79" i="55"/>
  <c r="AH33" i="47"/>
  <c r="AK157" i="55"/>
  <c r="AG48" i="47"/>
  <c r="AK155" i="55"/>
  <c r="AG47" i="47"/>
  <c r="AK142" i="55"/>
  <c r="AG12" i="47"/>
  <c r="AK78" i="55"/>
  <c r="AG38" i="47"/>
  <c r="AL201" i="55"/>
  <c r="AH23" i="47"/>
  <c r="AK195" i="55"/>
  <c r="AG27" i="47"/>
  <c r="AK141" i="55"/>
  <c r="AG17" i="47"/>
  <c r="AL196" i="55"/>
  <c r="AH22" i="47"/>
  <c r="AL161" i="55"/>
  <c r="AH45" i="47"/>
  <c r="AK163" i="55"/>
  <c r="AG44" i="47"/>
  <c r="AK72" i="55"/>
  <c r="AG31" i="47"/>
  <c r="AK199" i="55"/>
  <c r="AG24" i="47"/>
  <c r="AG52" i="47"/>
  <c r="AK234" i="55"/>
  <c r="AG28" i="47"/>
  <c r="AK200" i="55"/>
  <c r="AK139" i="55"/>
  <c r="AG18" i="47"/>
  <c r="AG56" i="47"/>
  <c r="AK237" i="55"/>
  <c r="AK203" i="55"/>
  <c r="AG30" i="47"/>
  <c r="AL74" i="55"/>
  <c r="AH32" i="47"/>
  <c r="AK81" i="55"/>
  <c r="AG41" i="47"/>
  <c r="AM32" i="55"/>
  <c r="AI131" i="47"/>
  <c r="AL194" i="55"/>
  <c r="AH21" i="47"/>
  <c r="AG14" i="47"/>
  <c r="AK138" i="55"/>
  <c r="AK197" i="55"/>
  <c r="AG25" i="47"/>
  <c r="AK253" i="55"/>
  <c r="AG132" i="47"/>
  <c r="AK151" i="55"/>
  <c r="AG20" i="47"/>
  <c r="AK77" i="55"/>
  <c r="AG34" i="47"/>
  <c r="AL31" i="55"/>
  <c r="AH129" i="47"/>
  <c r="AK160" i="55"/>
  <c r="AG50" i="47"/>
  <c r="AL36" i="55"/>
  <c r="AH133" i="47"/>
  <c r="AH55" i="47"/>
  <c r="AL239" i="55"/>
  <c r="AK159" i="55"/>
  <c r="AG46" i="47"/>
  <c r="AL162" i="55"/>
  <c r="AH49" i="47"/>
  <c r="AK137" i="55"/>
  <c r="AG11" i="47"/>
  <c r="AK140" i="55"/>
  <c r="AG13" i="47"/>
  <c r="AK243" i="55"/>
  <c r="AG61" i="47"/>
  <c r="AH135" i="47"/>
  <c r="AL27" i="55"/>
  <c r="AG29" i="47"/>
  <c r="AK198" i="55"/>
  <c r="AG43" i="47"/>
  <c r="AK158" i="55"/>
  <c r="AI134" i="47"/>
  <c r="AM37" i="55"/>
  <c r="AL233" i="55"/>
  <c r="AH57" i="47"/>
  <c r="AI130" i="47"/>
  <c r="AM33" i="55"/>
  <c r="AL73" i="55"/>
  <c r="AH37" i="47"/>
  <c r="AN28" i="55"/>
  <c r="AJ127" i="47"/>
  <c r="AL75" i="55"/>
  <c r="AH35" i="47"/>
  <c r="AL76" i="55"/>
  <c r="AH39" i="47"/>
  <c r="AK134" i="55"/>
  <c r="AG15" i="47"/>
  <c r="AG53" i="47"/>
  <c r="AK236" i="55"/>
  <c r="AM34" i="55"/>
  <c r="AI128" i="47"/>
  <c r="AK135" i="55"/>
  <c r="AG10" i="47"/>
  <c r="AL88" i="55"/>
  <c r="AH40" i="47"/>
  <c r="AK144" i="55"/>
  <c r="AG19" i="47"/>
  <c r="AG16" i="47"/>
  <c r="AK136" i="55"/>
  <c r="AK235" i="55"/>
  <c r="AG58" i="47"/>
  <c r="AL241" i="55"/>
  <c r="AH54" i="47"/>
  <c r="AL193" i="55"/>
  <c r="AH26" i="47"/>
  <c r="AK238" i="55"/>
  <c r="AG60" i="47"/>
  <c r="AK165" i="55"/>
  <c r="AG51" i="47"/>
  <c r="AG42" i="47"/>
  <c r="AK156" i="55"/>
  <c r="AK240" i="55"/>
  <c r="AG59" i="47"/>
  <c r="AL136" i="55" l="1"/>
  <c r="AH16" i="47"/>
  <c r="AL138" i="55"/>
  <c r="AH14" i="47"/>
  <c r="AH56" i="47"/>
  <c r="AL237" i="55"/>
  <c r="AL134" i="55"/>
  <c r="AH15" i="47"/>
  <c r="AI57" i="47"/>
  <c r="AM233" i="55"/>
  <c r="AL140" i="55"/>
  <c r="AH13" i="47"/>
  <c r="AL160" i="55"/>
  <c r="AH50" i="47"/>
  <c r="AL163" i="55"/>
  <c r="AH44" i="47"/>
  <c r="AL78" i="55"/>
  <c r="AH38" i="47"/>
  <c r="AL156" i="55"/>
  <c r="AH42" i="47"/>
  <c r="AL137" i="55"/>
  <c r="AH11" i="47"/>
  <c r="AI129" i="47"/>
  <c r="AM31" i="55"/>
  <c r="AI21" i="47"/>
  <c r="AM194" i="55"/>
  <c r="AL139" i="55"/>
  <c r="AH18" i="47"/>
  <c r="AI45" i="47"/>
  <c r="AM161" i="55"/>
  <c r="AL142" i="55"/>
  <c r="AH12" i="47"/>
  <c r="AL200" i="55"/>
  <c r="AH28" i="47"/>
  <c r="AL238" i="55"/>
  <c r="AH60" i="47"/>
  <c r="AI49" i="47"/>
  <c r="AM162" i="55"/>
  <c r="AL77" i="55"/>
  <c r="AH34" i="47"/>
  <c r="AN32" i="55"/>
  <c r="AJ131" i="47"/>
  <c r="AI22" i="47"/>
  <c r="AM196" i="55"/>
  <c r="AL155" i="55"/>
  <c r="AH47" i="47"/>
  <c r="AH52" i="47"/>
  <c r="AL234" i="55"/>
  <c r="AL198" i="55"/>
  <c r="AH29" i="47"/>
  <c r="AM193" i="55"/>
  <c r="AI26" i="47"/>
  <c r="AL135" i="55"/>
  <c r="AH10" i="47"/>
  <c r="AO28" i="55"/>
  <c r="AK127" i="47"/>
  <c r="AL159" i="55"/>
  <c r="AH46" i="47"/>
  <c r="AL151" i="55"/>
  <c r="AH20" i="47"/>
  <c r="AL81" i="55"/>
  <c r="AH41" i="47"/>
  <c r="AL141" i="55"/>
  <c r="AH17" i="47"/>
  <c r="AL157" i="55"/>
  <c r="AH48" i="47"/>
  <c r="AN37" i="55"/>
  <c r="AJ134" i="47"/>
  <c r="AL144" i="55"/>
  <c r="AH19" i="47"/>
  <c r="AI135" i="47"/>
  <c r="AM27" i="55"/>
  <c r="AI55" i="47"/>
  <c r="AM239" i="55"/>
  <c r="AM75" i="55"/>
  <c r="AI35" i="47"/>
  <c r="AI54" i="47"/>
  <c r="AM241" i="55"/>
  <c r="AN34" i="55"/>
  <c r="AJ128" i="47"/>
  <c r="AI37" i="47"/>
  <c r="AM73" i="55"/>
  <c r="AH132" i="47"/>
  <c r="AL253" i="55"/>
  <c r="AM74" i="55"/>
  <c r="AI32" i="47"/>
  <c r="AL199" i="55"/>
  <c r="AH24" i="47"/>
  <c r="AL195" i="55"/>
  <c r="AH27" i="47"/>
  <c r="AI33" i="47"/>
  <c r="AM79" i="55"/>
  <c r="AL165" i="55"/>
  <c r="AH51" i="47"/>
  <c r="AI39" i="47"/>
  <c r="AM76" i="55"/>
  <c r="AM88" i="55"/>
  <c r="AI40" i="47"/>
  <c r="AH53" i="47"/>
  <c r="AL236" i="55"/>
  <c r="AN33" i="55"/>
  <c r="AJ130" i="47"/>
  <c r="AM71" i="55"/>
  <c r="AI36" i="47"/>
  <c r="AL158" i="55"/>
  <c r="AH43" i="47"/>
  <c r="AL240" i="55"/>
  <c r="AH59" i="47"/>
  <c r="AL235" i="55"/>
  <c r="AH58" i="47"/>
  <c r="AL243" i="55"/>
  <c r="AH61" i="47"/>
  <c r="AM36" i="55"/>
  <c r="AI133" i="47"/>
  <c r="AL197" i="55"/>
  <c r="AH25" i="47"/>
  <c r="AL203" i="55"/>
  <c r="AH30" i="47"/>
  <c r="AL72" i="55"/>
  <c r="AH31" i="47"/>
  <c r="AI23" i="47"/>
  <c r="AM201" i="55"/>
  <c r="AI52" i="47" l="1"/>
  <c r="AM234" i="55"/>
  <c r="AJ129" i="47"/>
  <c r="AN31" i="55"/>
  <c r="AI132" i="47"/>
  <c r="AM253" i="55"/>
  <c r="AM144" i="55"/>
  <c r="AI19" i="47"/>
  <c r="AJ22" i="47"/>
  <c r="AN196" i="55"/>
  <c r="AM165" i="55"/>
  <c r="AI51" i="47"/>
  <c r="AK128" i="47"/>
  <c r="AO34" i="55"/>
  <c r="AP28" i="55"/>
  <c r="AM127" i="47" s="1"/>
  <c r="AL127" i="47"/>
  <c r="AI12" i="47"/>
  <c r="AM142" i="55"/>
  <c r="AI42" i="47"/>
  <c r="AM156" i="55"/>
  <c r="AI15" i="47"/>
  <c r="AM134" i="55"/>
  <c r="AM240" i="55"/>
  <c r="AI59" i="47"/>
  <c r="AM140" i="55"/>
  <c r="AI13" i="47"/>
  <c r="AI30" i="47"/>
  <c r="AM203" i="55"/>
  <c r="AI47" i="47"/>
  <c r="AM155" i="55"/>
  <c r="AN161" i="55"/>
  <c r="AJ45" i="47"/>
  <c r="AI56" i="47"/>
  <c r="AM237" i="55"/>
  <c r="AJ135" i="47"/>
  <c r="AN27" i="55"/>
  <c r="AM72" i="55"/>
  <c r="AI31" i="47"/>
  <c r="AM151" i="55"/>
  <c r="AI20" i="47"/>
  <c r="AJ37" i="47"/>
  <c r="AN73" i="55"/>
  <c r="AM158" i="55"/>
  <c r="AI43" i="47"/>
  <c r="AI11" i="47"/>
  <c r="AM137" i="55"/>
  <c r="AN79" i="55"/>
  <c r="AJ33" i="47"/>
  <c r="AM135" i="55"/>
  <c r="AI10" i="47"/>
  <c r="AO32" i="55"/>
  <c r="AK131" i="47"/>
  <c r="AM78" i="55"/>
  <c r="AI38" i="47"/>
  <c r="AM200" i="55"/>
  <c r="AI28" i="47"/>
  <c r="AJ133" i="47"/>
  <c r="AN36" i="55"/>
  <c r="AN76" i="55"/>
  <c r="AJ39" i="47"/>
  <c r="AM197" i="55"/>
  <c r="AI25" i="47"/>
  <c r="AO33" i="55"/>
  <c r="AK130" i="47"/>
  <c r="AI48" i="47"/>
  <c r="AM157" i="55"/>
  <c r="AI53" i="47"/>
  <c r="AM236" i="55"/>
  <c r="AM243" i="55"/>
  <c r="AI61" i="47"/>
  <c r="AM199" i="55"/>
  <c r="AI24" i="47"/>
  <c r="AN75" i="55"/>
  <c r="AJ35" i="47"/>
  <c r="AM141" i="55"/>
  <c r="AI17" i="47"/>
  <c r="AN193" i="55"/>
  <c r="AJ26" i="47"/>
  <c r="AI34" i="47"/>
  <c r="AM77" i="55"/>
  <c r="AM139" i="55"/>
  <c r="AI18" i="47"/>
  <c r="AM163" i="55"/>
  <c r="AI44" i="47"/>
  <c r="AM138" i="55"/>
  <c r="AI14" i="47"/>
  <c r="AJ57" i="47"/>
  <c r="AN233" i="55"/>
  <c r="AM159" i="55"/>
  <c r="AI46" i="47"/>
  <c r="AN71" i="55"/>
  <c r="AJ36" i="47"/>
  <c r="AJ55" i="47"/>
  <c r="AN239" i="55"/>
  <c r="AJ49" i="47"/>
  <c r="AN162" i="55"/>
  <c r="AJ21" i="47"/>
  <c r="AN194" i="55"/>
  <c r="AI60" i="47"/>
  <c r="AM238" i="55"/>
  <c r="AO37" i="55"/>
  <c r="AK134" i="47"/>
  <c r="AJ54" i="47"/>
  <c r="AN241" i="55"/>
  <c r="AM195" i="55"/>
  <c r="AI27" i="47"/>
  <c r="AJ23" i="47"/>
  <c r="AN201" i="55"/>
  <c r="AI58" i="47"/>
  <c r="AM235" i="55"/>
  <c r="AN88" i="55"/>
  <c r="AJ40" i="47"/>
  <c r="AN74" i="55"/>
  <c r="AJ32" i="47"/>
  <c r="AI41" i="47"/>
  <c r="AM81" i="55"/>
  <c r="AM198" i="55"/>
  <c r="AI29" i="47"/>
  <c r="AM160" i="55"/>
  <c r="AI50" i="47"/>
  <c r="AM136" i="55"/>
  <c r="AI16" i="47"/>
  <c r="AO162" i="55" l="1"/>
  <c r="AK49" i="47"/>
  <c r="AJ44" i="47"/>
  <c r="AN163" i="55"/>
  <c r="AN199" i="55"/>
  <c r="AJ24" i="47"/>
  <c r="AK39" i="47"/>
  <c r="AO76" i="55"/>
  <c r="AK33" i="47"/>
  <c r="AO79" i="55"/>
  <c r="AJ59" i="47"/>
  <c r="AN240" i="55"/>
  <c r="AN165" i="55"/>
  <c r="AJ51" i="47"/>
  <c r="AJ50" i="47"/>
  <c r="AN160" i="55"/>
  <c r="AO27" i="55"/>
  <c r="AK135" i="47"/>
  <c r="AJ34" i="47"/>
  <c r="AN77" i="55"/>
  <c r="AN236" i="55"/>
  <c r="AJ53" i="47"/>
  <c r="AJ42" i="47"/>
  <c r="AN156" i="55"/>
  <c r="AK55" i="47"/>
  <c r="AO239" i="55"/>
  <c r="AN137" i="55"/>
  <c r="AJ11" i="47"/>
  <c r="AO71" i="55"/>
  <c r="AK36" i="47"/>
  <c r="AN200" i="55"/>
  <c r="AJ28" i="47"/>
  <c r="AN158" i="55"/>
  <c r="AJ43" i="47"/>
  <c r="AO161" i="55"/>
  <c r="AK45" i="47"/>
  <c r="AN144" i="55"/>
  <c r="AJ19" i="47"/>
  <c r="AO36" i="55"/>
  <c r="AK133" i="47"/>
  <c r="AJ18" i="47"/>
  <c r="AN139" i="55"/>
  <c r="AJ48" i="47"/>
  <c r="AN157" i="55"/>
  <c r="AK37" i="47"/>
  <c r="AO73" i="55"/>
  <c r="AJ47" i="47"/>
  <c r="AN155" i="55"/>
  <c r="AN142" i="55"/>
  <c r="AJ12" i="47"/>
  <c r="AJ132" i="47"/>
  <c r="AN253" i="55"/>
  <c r="AO201" i="55"/>
  <c r="AK23" i="47"/>
  <c r="AK32" i="47"/>
  <c r="AO74" i="55"/>
  <c r="AP37" i="55"/>
  <c r="AM134" i="47" s="1"/>
  <c r="AL134" i="47"/>
  <c r="AN159" i="55"/>
  <c r="AJ46" i="47"/>
  <c r="AK26" i="47"/>
  <c r="AO193" i="55"/>
  <c r="AN78" i="55"/>
  <c r="AJ38" i="47"/>
  <c r="AK22" i="47"/>
  <c r="AO196" i="55"/>
  <c r="AN195" i="55"/>
  <c r="AJ27" i="47"/>
  <c r="AJ41" i="47"/>
  <c r="AN81" i="55"/>
  <c r="AJ60" i="47"/>
  <c r="AN238" i="55"/>
  <c r="AO233" i="55"/>
  <c r="AK57" i="47"/>
  <c r="AN203" i="55"/>
  <c r="AJ30" i="47"/>
  <c r="AK129" i="47"/>
  <c r="AO31" i="55"/>
  <c r="AN141" i="55"/>
  <c r="AJ17" i="47"/>
  <c r="AP33" i="55"/>
  <c r="AM130" i="47" s="1"/>
  <c r="AL130" i="47"/>
  <c r="AP32" i="55"/>
  <c r="AM131" i="47" s="1"/>
  <c r="AL131" i="47"/>
  <c r="AJ20" i="47"/>
  <c r="AN151" i="55"/>
  <c r="AJ15" i="47"/>
  <c r="AN134" i="55"/>
  <c r="AN198" i="55"/>
  <c r="AJ29" i="47"/>
  <c r="AK54" i="47"/>
  <c r="AO241" i="55"/>
  <c r="AP34" i="55"/>
  <c r="AM128" i="47" s="1"/>
  <c r="AL128" i="47"/>
  <c r="AJ52" i="47"/>
  <c r="AN234" i="55"/>
  <c r="AJ56" i="47"/>
  <c r="AN237" i="55"/>
  <c r="AN243" i="55"/>
  <c r="AJ61" i="47"/>
  <c r="AO88" i="55"/>
  <c r="AK40" i="47"/>
  <c r="AN235" i="55"/>
  <c r="AJ58" i="47"/>
  <c r="AK21" i="47"/>
  <c r="AO194" i="55"/>
  <c r="AJ16" i="47"/>
  <c r="AN136" i="55"/>
  <c r="AN138" i="55"/>
  <c r="AJ14" i="47"/>
  <c r="AO75" i="55"/>
  <c r="AK35" i="47"/>
  <c r="AN197" i="55"/>
  <c r="AJ25" i="47"/>
  <c r="AN135" i="55"/>
  <c r="AJ10" i="47"/>
  <c r="AJ31" i="47"/>
  <c r="AN72" i="55"/>
  <c r="AJ13" i="47"/>
  <c r="AN140" i="55"/>
  <c r="AO238" i="55" l="1"/>
  <c r="AK60" i="47"/>
  <c r="AK47" i="47"/>
  <c r="AO155" i="55"/>
  <c r="AK42" i="47"/>
  <c r="AO156" i="55"/>
  <c r="AK59" i="47"/>
  <c r="AO240" i="55"/>
  <c r="AL45" i="47"/>
  <c r="AP161" i="55"/>
  <c r="AM45" i="47" s="1"/>
  <c r="AK13" i="47"/>
  <c r="AO140" i="55"/>
  <c r="AL37" i="47"/>
  <c r="AP73" i="55"/>
  <c r="AM37" i="47" s="1"/>
  <c r="AP79" i="55"/>
  <c r="AM33" i="47" s="1"/>
  <c r="AL33" i="47"/>
  <c r="AO136" i="55"/>
  <c r="AK16" i="47"/>
  <c r="AK43" i="47"/>
  <c r="AO158" i="55"/>
  <c r="AO236" i="55"/>
  <c r="AK53" i="47"/>
  <c r="AL54" i="47"/>
  <c r="AP241" i="55"/>
  <c r="AM54" i="47" s="1"/>
  <c r="AL32" i="47"/>
  <c r="AP74" i="55"/>
  <c r="AM32" i="47" s="1"/>
  <c r="AK48" i="47"/>
  <c r="AO157" i="55"/>
  <c r="AO77" i="55"/>
  <c r="AK34" i="47"/>
  <c r="AP76" i="55"/>
  <c r="AM39" i="47" s="1"/>
  <c r="AL39" i="47"/>
  <c r="AO135" i="55"/>
  <c r="AK10" i="47"/>
  <c r="AO235" i="55"/>
  <c r="AK58" i="47"/>
  <c r="AO141" i="55"/>
  <c r="AK17" i="47"/>
  <c r="AO195" i="55"/>
  <c r="AK27" i="47"/>
  <c r="AK28" i="47"/>
  <c r="AO200" i="55"/>
  <c r="AP194" i="55"/>
  <c r="AM21" i="47" s="1"/>
  <c r="AL21" i="47"/>
  <c r="AP31" i="55"/>
  <c r="AM129" i="47" s="1"/>
  <c r="AL129" i="47"/>
  <c r="AP196" i="55"/>
  <c r="AM22" i="47" s="1"/>
  <c r="AL22" i="47"/>
  <c r="AO139" i="55"/>
  <c r="AK18" i="47"/>
  <c r="AK31" i="47"/>
  <c r="AO72" i="55"/>
  <c r="AP88" i="55"/>
  <c r="AM40" i="47" s="1"/>
  <c r="AL40" i="47"/>
  <c r="AP201" i="55"/>
  <c r="AM23" i="47" s="1"/>
  <c r="AL23" i="47"/>
  <c r="AL36" i="47"/>
  <c r="AP71" i="55"/>
  <c r="AM36" i="47" s="1"/>
  <c r="AP27" i="55"/>
  <c r="AM135" i="47" s="1"/>
  <c r="AL135" i="47"/>
  <c r="AO199" i="55"/>
  <c r="AK24" i="47"/>
  <c r="AO81" i="55"/>
  <c r="AK41" i="47"/>
  <c r="AO134" i="55"/>
  <c r="AK15" i="47"/>
  <c r="AO253" i="55"/>
  <c r="AK132" i="47"/>
  <c r="AO160" i="55"/>
  <c r="AK50" i="47"/>
  <c r="AO163" i="55"/>
  <c r="AK44" i="47"/>
  <c r="AK46" i="47"/>
  <c r="AO159" i="55"/>
  <c r="AO197" i="55"/>
  <c r="AK25" i="47"/>
  <c r="AO198" i="55"/>
  <c r="AK29" i="47"/>
  <c r="AP75" i="55"/>
  <c r="AM35" i="47" s="1"/>
  <c r="AL35" i="47"/>
  <c r="AK61" i="47"/>
  <c r="AO243" i="55"/>
  <c r="AO203" i="55"/>
  <c r="AK30" i="47"/>
  <c r="AO78" i="55"/>
  <c r="AK38" i="47"/>
  <c r="AL133" i="47"/>
  <c r="AP36" i="55"/>
  <c r="AM133" i="47" s="1"/>
  <c r="AO137" i="55"/>
  <c r="AK11" i="47"/>
  <c r="AO237" i="55"/>
  <c r="AK56" i="47"/>
  <c r="AO151" i="55"/>
  <c r="AK20" i="47"/>
  <c r="AP193" i="55"/>
  <c r="AM26" i="47" s="1"/>
  <c r="AL26" i="47"/>
  <c r="AP239" i="55"/>
  <c r="AM55" i="47" s="1"/>
  <c r="AL55" i="47"/>
  <c r="AO234" i="55"/>
  <c r="AK52" i="47"/>
  <c r="AK14" i="47"/>
  <c r="AO138" i="55"/>
  <c r="AP233" i="55"/>
  <c r="AM57" i="47" s="1"/>
  <c r="AL57" i="47"/>
  <c r="AO142" i="55"/>
  <c r="AK12" i="47"/>
  <c r="AO144" i="55"/>
  <c r="AK19" i="47"/>
  <c r="AO165" i="55"/>
  <c r="AK51" i="47"/>
  <c r="AL49" i="47"/>
  <c r="AP162" i="55"/>
  <c r="AM49" i="47" s="1"/>
  <c r="AL58" i="47" l="1"/>
  <c r="AP235" i="55"/>
  <c r="AM58" i="47" s="1"/>
  <c r="AL61" i="47"/>
  <c r="AP243" i="55"/>
  <c r="AM61" i="47" s="1"/>
  <c r="AP142" i="55"/>
  <c r="AM12" i="47" s="1"/>
  <c r="AL12" i="47"/>
  <c r="AL20" i="47"/>
  <c r="AP151" i="55"/>
  <c r="AM20" i="47" s="1"/>
  <c r="AP160" i="55"/>
  <c r="AM50" i="47" s="1"/>
  <c r="AL50" i="47"/>
  <c r="AP135" i="55"/>
  <c r="AM10" i="47" s="1"/>
  <c r="AL10" i="47"/>
  <c r="AP236" i="55"/>
  <c r="AM53" i="47" s="1"/>
  <c r="AL53" i="47"/>
  <c r="AL44" i="47"/>
  <c r="AP163" i="55"/>
  <c r="AM44" i="47" s="1"/>
  <c r="AP158" i="55"/>
  <c r="AM43" i="47" s="1"/>
  <c r="AL43" i="47"/>
  <c r="AP240" i="55"/>
  <c r="AM59" i="47" s="1"/>
  <c r="AL59" i="47"/>
  <c r="AP203" i="55"/>
  <c r="AM30" i="47" s="1"/>
  <c r="AL30" i="47"/>
  <c r="AP237" i="55"/>
  <c r="AM56" i="47" s="1"/>
  <c r="AL56" i="47"/>
  <c r="AP253" i="55"/>
  <c r="AM132" i="47" s="1"/>
  <c r="AL132" i="47"/>
  <c r="AL28" i="47"/>
  <c r="AP200" i="55"/>
  <c r="AM28" i="47" s="1"/>
  <c r="AP156" i="55"/>
  <c r="AM42" i="47" s="1"/>
  <c r="AL42" i="47"/>
  <c r="AP140" i="55"/>
  <c r="AM13" i="47" s="1"/>
  <c r="AL13" i="47"/>
  <c r="AL15" i="47"/>
  <c r="AP134" i="55"/>
  <c r="AM15" i="47" s="1"/>
  <c r="AP77" i="55"/>
  <c r="AM34" i="47" s="1"/>
  <c r="AL34" i="47"/>
  <c r="AP136" i="55"/>
  <c r="AM16" i="47" s="1"/>
  <c r="AL16" i="47"/>
  <c r="AP72" i="55"/>
  <c r="AM31" i="47" s="1"/>
  <c r="AL31" i="47"/>
  <c r="AP157" i="55"/>
  <c r="AM48" i="47" s="1"/>
  <c r="AL48" i="47"/>
  <c r="AL47" i="47"/>
  <c r="AP155" i="55"/>
  <c r="AM47" i="47" s="1"/>
  <c r="AL19" i="47"/>
  <c r="AP144" i="55"/>
  <c r="AM19" i="47" s="1"/>
  <c r="AL52" i="47"/>
  <c r="AP234" i="55"/>
  <c r="AM52" i="47" s="1"/>
  <c r="AP197" i="55"/>
  <c r="AM25" i="47" s="1"/>
  <c r="AL25" i="47"/>
  <c r="AP81" i="55"/>
  <c r="AM41" i="47" s="1"/>
  <c r="AL41" i="47"/>
  <c r="AP195" i="55"/>
  <c r="AM27" i="47" s="1"/>
  <c r="AL27" i="47"/>
  <c r="AL14" i="47"/>
  <c r="AP138" i="55"/>
  <c r="AM14" i="47" s="1"/>
  <c r="AP137" i="55"/>
  <c r="AM11" i="47" s="1"/>
  <c r="AL11" i="47"/>
  <c r="AL46" i="47"/>
  <c r="AP159" i="55"/>
  <c r="AM46" i="47" s="1"/>
  <c r="AP198" i="55"/>
  <c r="AM29" i="47" s="1"/>
  <c r="AL29" i="47"/>
  <c r="AP165" i="55"/>
  <c r="AM51" i="47" s="1"/>
  <c r="AL51" i="47"/>
  <c r="AP78" i="55"/>
  <c r="AM38" i="47" s="1"/>
  <c r="AL38" i="47"/>
  <c r="AP199" i="55"/>
  <c r="AM24" i="47" s="1"/>
  <c r="AL24" i="47"/>
  <c r="AP139" i="55"/>
  <c r="AM18" i="47" s="1"/>
  <c r="AL18" i="47"/>
  <c r="AL17" i="47"/>
  <c r="AP141" i="55"/>
  <c r="AM17" i="47" s="1"/>
  <c r="AL60" i="47"/>
  <c r="AP238" i="55"/>
  <c r="AM60" i="47" s="1"/>
  <c r="M23" i="53" l="1"/>
  <c r="M30" i="53" s="1"/>
  <c r="L23" i="53" l="1"/>
  <c r="L30" i="53" s="1"/>
  <c r="K23" i="53" l="1"/>
  <c r="K30" i="53" s="1"/>
  <c r="J23" i="53" l="1"/>
  <c r="J30" i="53" s="1"/>
  <c r="J31" i="53" l="1"/>
  <c r="J34" i="53" s="1"/>
  <c r="J35" i="53" s="1"/>
  <c r="L31" i="53"/>
  <c r="L34" i="53" s="1"/>
  <c r="L35" i="53" s="1"/>
  <c r="M31" i="53"/>
  <c r="M34" i="53" s="1"/>
  <c r="M35" i="53" s="1"/>
  <c r="B20" i="53"/>
  <c r="M168" i="53" l="1"/>
  <c r="M169" i="53"/>
  <c r="M36" i="53"/>
  <c r="K31" i="53"/>
  <c r="K34" i="53" s="1"/>
  <c r="K35" i="53" s="1"/>
  <c r="L168" i="53"/>
  <c r="L169" i="53"/>
  <c r="L36" i="53"/>
  <c r="J36" i="53"/>
  <c r="J49" i="53" s="1"/>
  <c r="J168" i="53"/>
  <c r="J169" i="53"/>
  <c r="J180" i="53" l="1"/>
  <c r="J181" i="53"/>
  <c r="J53" i="53"/>
  <c r="O23" i="53"/>
  <c r="N31" i="53"/>
  <c r="N34" i="53" s="1"/>
  <c r="N35" i="53" s="1"/>
  <c r="K36" i="53"/>
  <c r="K41" i="53" s="1"/>
  <c r="K168" i="53"/>
  <c r="K169" i="53"/>
  <c r="M41" i="53"/>
  <c r="F72" i="53" l="1"/>
  <c r="F83" i="53" s="1"/>
  <c r="F94" i="53" s="1"/>
  <c r="F73" i="53"/>
  <c r="F84" i="53" s="1"/>
  <c r="F95" i="53" s="1"/>
  <c r="Q30" i="53"/>
  <c r="S30" i="53"/>
  <c r="U30" i="53"/>
  <c r="W30" i="53"/>
  <c r="Y30" i="53"/>
  <c r="AA30" i="53"/>
  <c r="AC30" i="53"/>
  <c r="AE30" i="53"/>
  <c r="AG30" i="53"/>
  <c r="AI30" i="53"/>
  <c r="AK30" i="53"/>
  <c r="AM30" i="53"/>
  <c r="AO30" i="53"/>
  <c r="AQ30" i="53"/>
  <c r="AS30" i="53"/>
  <c r="AU30" i="53"/>
  <c r="P30" i="53"/>
  <c r="F78" i="53"/>
  <c r="F89" i="53" s="1"/>
  <c r="F100" i="53" s="1"/>
  <c r="F74" i="53"/>
  <c r="F85" i="53" s="1"/>
  <c r="F96" i="53" s="1"/>
  <c r="F70" i="53"/>
  <c r="F81" i="53" s="1"/>
  <c r="F92" i="53" s="1"/>
  <c r="F75" i="53"/>
  <c r="F86" i="53" s="1"/>
  <c r="F97" i="53" s="1"/>
  <c r="F71" i="53"/>
  <c r="F82" i="53" s="1"/>
  <c r="F93" i="53" s="1"/>
  <c r="R30" i="53"/>
  <c r="T30" i="53"/>
  <c r="V30" i="53"/>
  <c r="X30" i="53"/>
  <c r="Z30" i="53"/>
  <c r="AB30" i="53"/>
  <c r="AD30" i="53"/>
  <c r="AF30" i="53"/>
  <c r="AH30" i="53"/>
  <c r="AJ30" i="53"/>
  <c r="AL30" i="53"/>
  <c r="AN30" i="53"/>
  <c r="AP30" i="53"/>
  <c r="AR30" i="53"/>
  <c r="AT30" i="53"/>
  <c r="AV30" i="53"/>
  <c r="O30" i="53"/>
  <c r="N24" i="53"/>
  <c r="M24" i="53" s="1"/>
  <c r="L24" i="53" s="1"/>
  <c r="K24" i="53" s="1"/>
  <c r="J24" i="53" s="1"/>
  <c r="K46" i="53"/>
  <c r="K52" i="53" s="1"/>
  <c r="K44" i="53"/>
  <c r="K50" i="53" s="1"/>
  <c r="K45" i="53"/>
  <c r="K51" i="53" s="1"/>
  <c r="K43" i="53"/>
  <c r="K49" i="53" s="1"/>
  <c r="N169" i="53"/>
  <c r="N168" i="53"/>
  <c r="M44" i="53"/>
  <c r="M45" i="53"/>
  <c r="M43" i="53"/>
  <c r="M46" i="53"/>
  <c r="L41" i="53"/>
  <c r="N36" i="53"/>
  <c r="N41" i="53" s="1"/>
  <c r="O31" i="53"/>
  <c r="O34" i="53" s="1"/>
  <c r="P23" i="53"/>
  <c r="P24" i="53" s="1"/>
  <c r="O35" i="53" l="1"/>
  <c r="O36" i="53" s="1"/>
  <c r="O41" i="53" s="1"/>
  <c r="O43" i="53" s="1"/>
  <c r="F98" i="53"/>
  <c r="F99" i="53"/>
  <c r="P31" i="53"/>
  <c r="P34" i="53" s="1"/>
  <c r="P35" i="53" s="1"/>
  <c r="P36" i="53" s="1"/>
  <c r="Q23" i="53"/>
  <c r="K203" i="53"/>
  <c r="K204" i="53"/>
  <c r="K214" i="53"/>
  <c r="K215" i="53"/>
  <c r="O44" i="53"/>
  <c r="N46" i="53"/>
  <c r="N43" i="53"/>
  <c r="N45" i="53"/>
  <c r="N44" i="53"/>
  <c r="L46" i="53"/>
  <c r="L52" i="53" s="1"/>
  <c r="L45" i="53"/>
  <c r="L51" i="53" s="1"/>
  <c r="L44" i="53"/>
  <c r="L50" i="53" s="1"/>
  <c r="M50" i="53" s="1"/>
  <c r="L43" i="53"/>
  <c r="L49" i="53" s="1"/>
  <c r="M49" i="53" s="1"/>
  <c r="K181" i="53"/>
  <c r="K180" i="53"/>
  <c r="K53" i="53"/>
  <c r="K192" i="53"/>
  <c r="K193" i="53"/>
  <c r="O169" i="53" l="1"/>
  <c r="O45" i="53"/>
  <c r="O168" i="53"/>
  <c r="P41" i="53"/>
  <c r="P45" i="53" s="1"/>
  <c r="O46" i="53"/>
  <c r="K226" i="53"/>
  <c r="K264" i="53" s="1"/>
  <c r="H119" i="47" s="1"/>
  <c r="K227" i="53"/>
  <c r="K265" i="53" s="1"/>
  <c r="H125" i="47" s="1"/>
  <c r="M180" i="53"/>
  <c r="M181" i="53"/>
  <c r="P46" i="53"/>
  <c r="P43" i="53"/>
  <c r="P44" i="53"/>
  <c r="L192" i="53"/>
  <c r="L193" i="53"/>
  <c r="L214" i="53"/>
  <c r="L215" i="53"/>
  <c r="Q24" i="53"/>
  <c r="M52" i="53"/>
  <c r="N52" i="53" s="1"/>
  <c r="O52" i="53" s="1"/>
  <c r="M192" i="53"/>
  <c r="M193" i="53"/>
  <c r="L180" i="53"/>
  <c r="L181" i="53"/>
  <c r="L53" i="53"/>
  <c r="L204" i="53"/>
  <c r="L203" i="53"/>
  <c r="N50" i="53"/>
  <c r="O50" i="53" s="1"/>
  <c r="N49" i="53"/>
  <c r="M51" i="53"/>
  <c r="Q31" i="53"/>
  <c r="Q34" i="53" s="1"/>
  <c r="Q35" i="53" s="1"/>
  <c r="R23" i="53"/>
  <c r="P168" i="53"/>
  <c r="P169" i="53"/>
  <c r="M53" i="53" l="1"/>
  <c r="L226" i="53"/>
  <c r="L264" i="53" s="1"/>
  <c r="I119" i="47" s="1"/>
  <c r="R31" i="53"/>
  <c r="R34" i="53" s="1"/>
  <c r="R35" i="53" s="1"/>
  <c r="R36" i="53" s="1"/>
  <c r="S23" i="53"/>
  <c r="Q168" i="53"/>
  <c r="Q169" i="53"/>
  <c r="O193" i="53"/>
  <c r="P50" i="53"/>
  <c r="O192" i="53"/>
  <c r="N181" i="53"/>
  <c r="N180" i="53"/>
  <c r="R24" i="53"/>
  <c r="N214" i="53"/>
  <c r="N215" i="53"/>
  <c r="L227" i="53"/>
  <c r="L265" i="53" s="1"/>
  <c r="I125" i="47" s="1"/>
  <c r="Q36" i="53"/>
  <c r="Q41" i="53" s="1"/>
  <c r="M203" i="53"/>
  <c r="M204" i="53"/>
  <c r="O214" i="53"/>
  <c r="O215" i="53"/>
  <c r="P52" i="53"/>
  <c r="N192" i="53"/>
  <c r="N193" i="53"/>
  <c r="M215" i="53"/>
  <c r="M227" i="53" s="1"/>
  <c r="M265" i="53" s="1"/>
  <c r="J125" i="47" s="1"/>
  <c r="M214" i="53"/>
  <c r="O49" i="53"/>
  <c r="N51" i="53"/>
  <c r="S24" i="53" l="1"/>
  <c r="M226" i="53"/>
  <c r="M264" i="53" s="1"/>
  <c r="J119" i="47" s="1"/>
  <c r="O181" i="53"/>
  <c r="P49" i="53"/>
  <c r="O180" i="53"/>
  <c r="P215" i="53"/>
  <c r="P214" i="53"/>
  <c r="R41" i="53"/>
  <c r="N204" i="53"/>
  <c r="N227" i="53" s="1"/>
  <c r="N265" i="53" s="1"/>
  <c r="K125" i="47" s="1"/>
  <c r="N203" i="53"/>
  <c r="N226" i="53" s="1"/>
  <c r="N264" i="53" s="1"/>
  <c r="K119" i="47" s="1"/>
  <c r="O51" i="53"/>
  <c r="Q46" i="53"/>
  <c r="Q52" i="53" s="1"/>
  <c r="Q44" i="53"/>
  <c r="Q50" i="53" s="1"/>
  <c r="Q43" i="53"/>
  <c r="Q45" i="53"/>
  <c r="N53" i="53"/>
  <c r="P192" i="53"/>
  <c r="P193" i="53"/>
  <c r="S31" i="53"/>
  <c r="S34" i="53" s="1"/>
  <c r="S35" i="53" s="1"/>
  <c r="S36" i="53" s="1"/>
  <c r="S41" i="53" s="1"/>
  <c r="T23" i="53"/>
  <c r="R169" i="53"/>
  <c r="R168" i="53"/>
  <c r="T24" i="53" l="1"/>
  <c r="Q215" i="53"/>
  <c r="Q214" i="53"/>
  <c r="T31" i="53"/>
  <c r="T34" i="53" s="1"/>
  <c r="T35" i="53" s="1"/>
  <c r="T36" i="53" s="1"/>
  <c r="T41" i="53" s="1"/>
  <c r="U23" i="53"/>
  <c r="S169" i="53"/>
  <c r="S168" i="53"/>
  <c r="P51" i="53"/>
  <c r="O204" i="53"/>
  <c r="O227" i="53" s="1"/>
  <c r="O265" i="53" s="1"/>
  <c r="L125" i="47" s="1"/>
  <c r="O203" i="53"/>
  <c r="O226" i="53" s="1"/>
  <c r="O264" i="53" s="1"/>
  <c r="L119" i="47" s="1"/>
  <c r="P180" i="53"/>
  <c r="P53" i="53"/>
  <c r="Q49" i="53"/>
  <c r="P181" i="53"/>
  <c r="S45" i="53"/>
  <c r="S46" i="53"/>
  <c r="S43" i="53"/>
  <c r="S44" i="53"/>
  <c r="Q193" i="53"/>
  <c r="Q192" i="53"/>
  <c r="U24" i="53"/>
  <c r="R43" i="53"/>
  <c r="R45" i="53"/>
  <c r="R46" i="53"/>
  <c r="R52" i="53" s="1"/>
  <c r="R44" i="53"/>
  <c r="R50" i="53" s="1"/>
  <c r="O53" i="53"/>
  <c r="R49" i="53" l="1"/>
  <c r="R180" i="53" s="1"/>
  <c r="R192" i="53"/>
  <c r="R193" i="53"/>
  <c r="S50" i="53"/>
  <c r="R214" i="53"/>
  <c r="S52" i="53"/>
  <c r="R215" i="53"/>
  <c r="P203" i="53"/>
  <c r="P226" i="53" s="1"/>
  <c r="P264" i="53" s="1"/>
  <c r="M119" i="47" s="1"/>
  <c r="P204" i="53"/>
  <c r="P227" i="53" s="1"/>
  <c r="P265" i="53" s="1"/>
  <c r="M125" i="47" s="1"/>
  <c r="Q51" i="53"/>
  <c r="Q53" i="53" s="1"/>
  <c r="U31" i="53"/>
  <c r="U34" i="53" s="1"/>
  <c r="U35" i="53" s="1"/>
  <c r="U36" i="53" s="1"/>
  <c r="U41" i="53" s="1"/>
  <c r="V23" i="53"/>
  <c r="T169" i="53"/>
  <c r="T168" i="53"/>
  <c r="Q180" i="53"/>
  <c r="Q181" i="53"/>
  <c r="T44" i="53"/>
  <c r="T45" i="53"/>
  <c r="T43" i="53"/>
  <c r="T46" i="53"/>
  <c r="F62" i="53"/>
  <c r="D62" i="53" s="1"/>
  <c r="E98" i="53" s="1"/>
  <c r="S49" i="53" l="1"/>
  <c r="T49" i="53" s="1"/>
  <c r="T181" i="53" s="1"/>
  <c r="R181" i="53"/>
  <c r="V31" i="53"/>
  <c r="V34" i="53" s="1"/>
  <c r="V35" i="53" s="1"/>
  <c r="W23" i="53"/>
  <c r="U169" i="53"/>
  <c r="U168" i="53"/>
  <c r="S181" i="53"/>
  <c r="V24" i="53"/>
  <c r="U43" i="53"/>
  <c r="U44" i="53"/>
  <c r="U45" i="53"/>
  <c r="U46" i="53"/>
  <c r="Q204" i="53"/>
  <c r="Q227" i="53" s="1"/>
  <c r="Q265" i="53" s="1"/>
  <c r="N125" i="47" s="1"/>
  <c r="R51" i="53"/>
  <c r="Q203" i="53"/>
  <c r="Q226" i="53" s="1"/>
  <c r="Q264" i="53" s="1"/>
  <c r="N119" i="47" s="1"/>
  <c r="S214" i="53"/>
  <c r="T52" i="53"/>
  <c r="S215" i="53"/>
  <c r="S192" i="53"/>
  <c r="S193" i="53"/>
  <c r="T50" i="53"/>
  <c r="F64" i="53"/>
  <c r="D64" i="53" s="1"/>
  <c r="E78" i="53" s="1"/>
  <c r="F60" i="53"/>
  <c r="D60" i="53" s="1"/>
  <c r="E74" i="53" s="1"/>
  <c r="F63" i="53"/>
  <c r="D63" i="53" s="1"/>
  <c r="E99" i="53" s="1"/>
  <c r="F58" i="53"/>
  <c r="D58" i="53" s="1"/>
  <c r="E72" i="53" s="1"/>
  <c r="J98" i="53"/>
  <c r="J157" i="53" s="1"/>
  <c r="J239" i="53" s="1"/>
  <c r="J254" i="53" s="1"/>
  <c r="G110" i="47" s="1"/>
  <c r="F61" i="53"/>
  <c r="D61" i="53" s="1"/>
  <c r="E75" i="53" s="1"/>
  <c r="F57" i="53"/>
  <c r="D57" i="53" s="1"/>
  <c r="E71" i="53" s="1"/>
  <c r="U49" i="53" l="1"/>
  <c r="S180" i="53"/>
  <c r="T180" i="53"/>
  <c r="U180" i="53"/>
  <c r="U181" i="53"/>
  <c r="W31" i="53"/>
  <c r="W34" i="53" s="1"/>
  <c r="W35" i="53" s="1"/>
  <c r="W36" i="53" s="1"/>
  <c r="X23" i="53"/>
  <c r="V168" i="53"/>
  <c r="V169" i="53"/>
  <c r="T192" i="53"/>
  <c r="T193" i="53"/>
  <c r="U50" i="53"/>
  <c r="T215" i="53"/>
  <c r="U52" i="53"/>
  <c r="T214" i="53"/>
  <c r="R204" i="53"/>
  <c r="R227" i="53" s="1"/>
  <c r="R265" i="53" s="1"/>
  <c r="O125" i="47" s="1"/>
  <c r="R203" i="53"/>
  <c r="R226" i="53" s="1"/>
  <c r="R264" i="53" s="1"/>
  <c r="O119" i="47" s="1"/>
  <c r="S51" i="53"/>
  <c r="R53" i="53"/>
  <c r="W24" i="53"/>
  <c r="X24" i="53" s="1"/>
  <c r="V36" i="53"/>
  <c r="V41" i="53" s="1"/>
  <c r="J71" i="53"/>
  <c r="J163" i="53" s="1"/>
  <c r="E82" i="53"/>
  <c r="E86" i="53"/>
  <c r="J75" i="53"/>
  <c r="J167" i="53" s="1"/>
  <c r="E83" i="53"/>
  <c r="J72" i="53"/>
  <c r="J164" i="53" s="1"/>
  <c r="J99" i="53"/>
  <c r="J158" i="53" s="1"/>
  <c r="J240" i="53" s="1"/>
  <c r="J255" i="53" s="1"/>
  <c r="G116" i="47" s="1"/>
  <c r="E85" i="53"/>
  <c r="J74" i="53"/>
  <c r="E89" i="53"/>
  <c r="J78" i="53"/>
  <c r="J170" i="53" s="1"/>
  <c r="F56" i="53"/>
  <c r="D56" i="53" s="1"/>
  <c r="E70" i="53" s="1"/>
  <c r="F59" i="53"/>
  <c r="D59" i="53" s="1"/>
  <c r="E73" i="53" s="1"/>
  <c r="K98" i="53"/>
  <c r="K157" i="53" s="1"/>
  <c r="K239" i="53" s="1"/>
  <c r="K254" i="53" s="1"/>
  <c r="H110" i="47" s="1"/>
  <c r="G98" i="53"/>
  <c r="W41" i="53" l="1"/>
  <c r="W43" i="53" s="1"/>
  <c r="L98" i="53"/>
  <c r="U192" i="53"/>
  <c r="U193" i="53"/>
  <c r="V46" i="53"/>
  <c r="V52" i="53" s="1"/>
  <c r="V43" i="53"/>
  <c r="V49" i="53" s="1"/>
  <c r="V45" i="53"/>
  <c r="V44" i="53"/>
  <c r="V50" i="53" s="1"/>
  <c r="S203" i="53"/>
  <c r="S226" i="53" s="1"/>
  <c r="S264" i="53" s="1"/>
  <c r="P119" i="47" s="1"/>
  <c r="S204" i="53"/>
  <c r="S227" i="53" s="1"/>
  <c r="S265" i="53" s="1"/>
  <c r="P125" i="47" s="1"/>
  <c r="T51" i="53"/>
  <c r="S53" i="53"/>
  <c r="U214" i="53"/>
  <c r="U215" i="53"/>
  <c r="X31" i="53"/>
  <c r="X34" i="53" s="1"/>
  <c r="X35" i="53" s="1"/>
  <c r="X36" i="53" s="1"/>
  <c r="X41" i="53" s="1"/>
  <c r="Y23" i="53"/>
  <c r="W169" i="53"/>
  <c r="W168" i="53"/>
  <c r="K74" i="53"/>
  <c r="J166" i="53"/>
  <c r="G74" i="53"/>
  <c r="G99" i="53"/>
  <c r="K99" i="53"/>
  <c r="K158" i="53" s="1"/>
  <c r="K240" i="53" s="1"/>
  <c r="K255" i="53" s="1"/>
  <c r="H116" i="47" s="1"/>
  <c r="G72" i="53"/>
  <c r="K72" i="53"/>
  <c r="E97" i="53"/>
  <c r="J86" i="53"/>
  <c r="G71" i="53"/>
  <c r="K71" i="53"/>
  <c r="H98" i="53"/>
  <c r="R98" i="53"/>
  <c r="R157" i="53" s="1"/>
  <c r="R239" i="53" s="1"/>
  <c r="R254" i="53" s="1"/>
  <c r="O110" i="47" s="1"/>
  <c r="E84" i="53"/>
  <c r="J73" i="53"/>
  <c r="J165" i="53" s="1"/>
  <c r="J70" i="53"/>
  <c r="J162" i="53" s="1"/>
  <c r="E81" i="53"/>
  <c r="K78" i="53"/>
  <c r="K170" i="53" s="1"/>
  <c r="G78" i="53"/>
  <c r="J89" i="53"/>
  <c r="E100" i="53"/>
  <c r="E96" i="53"/>
  <c r="J85" i="53"/>
  <c r="E94" i="53"/>
  <c r="J83" i="53"/>
  <c r="G75" i="53"/>
  <c r="K75" i="53"/>
  <c r="K167" i="53" s="1"/>
  <c r="E93" i="53"/>
  <c r="J82" i="53"/>
  <c r="L78" i="53" l="1"/>
  <c r="L170" i="53" s="1"/>
  <c r="L75" i="53"/>
  <c r="L167" i="53" s="1"/>
  <c r="M78" i="53"/>
  <c r="M170" i="53" s="1"/>
  <c r="L157" i="53"/>
  <c r="L239" i="53" s="1"/>
  <c r="L254" i="53" s="1"/>
  <c r="I110" i="47" s="1"/>
  <c r="M98" i="53"/>
  <c r="W44" i="53"/>
  <c r="W45" i="53"/>
  <c r="W46" i="53"/>
  <c r="W52" i="53" s="1"/>
  <c r="V193" i="53"/>
  <c r="W50" i="53"/>
  <c r="V192" i="53"/>
  <c r="Y31" i="53"/>
  <c r="Y34" i="53" s="1"/>
  <c r="Y35" i="53" s="1"/>
  <c r="Y36" i="53" s="1"/>
  <c r="Y41" i="53" s="1"/>
  <c r="Z23" i="53"/>
  <c r="X169" i="53"/>
  <c r="X168" i="53"/>
  <c r="V214" i="53"/>
  <c r="V215" i="53"/>
  <c r="V181" i="53"/>
  <c r="V180" i="53"/>
  <c r="X45" i="53"/>
  <c r="X43" i="53"/>
  <c r="X46" i="53"/>
  <c r="X44" i="53"/>
  <c r="T204" i="53"/>
  <c r="T227" i="53" s="1"/>
  <c r="T265" i="53" s="1"/>
  <c r="Q125" i="47" s="1"/>
  <c r="T203" i="53"/>
  <c r="T226" i="53" s="1"/>
  <c r="T264" i="53" s="1"/>
  <c r="Q119" i="47" s="1"/>
  <c r="U51" i="53"/>
  <c r="T53" i="53"/>
  <c r="Y24" i="53"/>
  <c r="Z24" i="53" s="1"/>
  <c r="W49" i="53"/>
  <c r="G82" i="53"/>
  <c r="K82" i="53"/>
  <c r="J93" i="53"/>
  <c r="J152" i="53" s="1"/>
  <c r="H75" i="53"/>
  <c r="R75" i="53"/>
  <c r="R167" i="53" s="1"/>
  <c r="G83" i="53"/>
  <c r="K83" i="53"/>
  <c r="G85" i="53"/>
  <c r="K85" i="53"/>
  <c r="L85" i="53" s="1"/>
  <c r="M85" i="53" s="1"/>
  <c r="J100" i="53"/>
  <c r="J159" i="53" s="1"/>
  <c r="G89" i="53"/>
  <c r="K89" i="53"/>
  <c r="G73" i="53"/>
  <c r="K73" i="53"/>
  <c r="E95" i="53"/>
  <c r="J84" i="53"/>
  <c r="H71" i="53"/>
  <c r="R71" i="53"/>
  <c r="R163" i="53" s="1"/>
  <c r="J179" i="53"/>
  <c r="J202" i="53"/>
  <c r="J191" i="53"/>
  <c r="J213" i="53"/>
  <c r="L72" i="53"/>
  <c r="K164" i="53"/>
  <c r="L99" i="53"/>
  <c r="J175" i="53"/>
  <c r="J198" i="53"/>
  <c r="J209" i="53"/>
  <c r="J187" i="53"/>
  <c r="J199" i="53"/>
  <c r="J176" i="53"/>
  <c r="J210" i="53"/>
  <c r="J188" i="53"/>
  <c r="J94" i="53"/>
  <c r="J153" i="53" s="1"/>
  <c r="J178" i="53"/>
  <c r="J190" i="53"/>
  <c r="J201" i="53"/>
  <c r="J212" i="53"/>
  <c r="J96" i="53"/>
  <c r="J155" i="53" s="1"/>
  <c r="J182" i="53"/>
  <c r="J194" i="53"/>
  <c r="J205" i="53"/>
  <c r="J216" i="53"/>
  <c r="H78" i="53"/>
  <c r="R78" i="53"/>
  <c r="E92" i="53"/>
  <c r="J81" i="53"/>
  <c r="G70" i="53"/>
  <c r="K70" i="53"/>
  <c r="I98" i="53"/>
  <c r="S98" i="53"/>
  <c r="AB98" i="53"/>
  <c r="L71" i="53"/>
  <c r="K163" i="53"/>
  <c r="G86" i="53"/>
  <c r="K86" i="53"/>
  <c r="J97" i="53"/>
  <c r="J156" i="53" s="1"/>
  <c r="H72" i="53"/>
  <c r="R72" i="53"/>
  <c r="R164" i="53" s="1"/>
  <c r="H99" i="53"/>
  <c r="R99" i="53"/>
  <c r="R158" i="53" s="1"/>
  <c r="R240" i="53" s="1"/>
  <c r="R255" i="53" s="1"/>
  <c r="O116" i="47" s="1"/>
  <c r="H74" i="53"/>
  <c r="R74" i="53"/>
  <c r="L74" i="53"/>
  <c r="K166" i="53"/>
  <c r="N78" i="53" l="1"/>
  <c r="M75" i="53"/>
  <c r="L158" i="53"/>
  <c r="L240" i="53" s="1"/>
  <c r="L255" i="53" s="1"/>
  <c r="I116" i="47" s="1"/>
  <c r="M99" i="53"/>
  <c r="L164" i="53"/>
  <c r="M72" i="53"/>
  <c r="L166" i="53"/>
  <c r="M74" i="53"/>
  <c r="L163" i="53"/>
  <c r="M71" i="53"/>
  <c r="N98" i="53"/>
  <c r="M157" i="53"/>
  <c r="M239" i="53" s="1"/>
  <c r="M254" i="53" s="1"/>
  <c r="J110" i="47" s="1"/>
  <c r="J234" i="53"/>
  <c r="J249" i="53" s="1"/>
  <c r="G111" i="47" s="1"/>
  <c r="O75" i="53"/>
  <c r="O167" i="53" s="1"/>
  <c r="X50" i="53"/>
  <c r="X193" i="53" s="1"/>
  <c r="J237" i="53"/>
  <c r="J252" i="53" s="1"/>
  <c r="G115" i="47" s="1"/>
  <c r="W180" i="53"/>
  <c r="W181" i="53"/>
  <c r="X49" i="53"/>
  <c r="W215" i="53"/>
  <c r="W214" i="53"/>
  <c r="X52" i="53"/>
  <c r="Z31" i="53"/>
  <c r="Z34" i="53" s="1"/>
  <c r="Z35" i="53" s="1"/>
  <c r="Z36" i="53" s="1"/>
  <c r="Z41" i="53" s="1"/>
  <c r="AA23" i="53"/>
  <c r="AA24" i="53" s="1"/>
  <c r="Y169" i="53"/>
  <c r="Y168" i="53"/>
  <c r="W193" i="53"/>
  <c r="W192" i="53"/>
  <c r="U204" i="53"/>
  <c r="U227" i="53" s="1"/>
  <c r="U265" i="53" s="1"/>
  <c r="R125" i="47" s="1"/>
  <c r="U203" i="53"/>
  <c r="U226" i="53" s="1"/>
  <c r="U264" i="53" s="1"/>
  <c r="R119" i="47" s="1"/>
  <c r="V51" i="53"/>
  <c r="U53" i="53"/>
  <c r="Y44" i="53"/>
  <c r="Y46" i="53"/>
  <c r="Y45" i="53"/>
  <c r="Y43" i="53"/>
  <c r="L178" i="53"/>
  <c r="L212" i="53"/>
  <c r="L190" i="53"/>
  <c r="L201" i="53"/>
  <c r="I99" i="53"/>
  <c r="S99" i="53"/>
  <c r="AB99" i="53"/>
  <c r="I72" i="53"/>
  <c r="S72" i="53"/>
  <c r="AB72" i="53"/>
  <c r="L86" i="53"/>
  <c r="M86" i="53" s="1"/>
  <c r="N86" i="53" s="1"/>
  <c r="K191" i="53"/>
  <c r="K213" i="53"/>
  <c r="K202" i="53"/>
  <c r="K179" i="53"/>
  <c r="AC98" i="53"/>
  <c r="AV98" i="53"/>
  <c r="H70" i="53"/>
  <c r="R70" i="53"/>
  <c r="R162" i="53" s="1"/>
  <c r="J92" i="53"/>
  <c r="J151" i="53" s="1"/>
  <c r="S78" i="53"/>
  <c r="S170" i="53" s="1"/>
  <c r="R170" i="53"/>
  <c r="I78" i="53"/>
  <c r="AB78" i="53"/>
  <c r="G94" i="53"/>
  <c r="K94" i="53"/>
  <c r="K153" i="53" s="1"/>
  <c r="J225" i="53"/>
  <c r="J263" i="53" s="1"/>
  <c r="G126" i="47" s="1"/>
  <c r="J238" i="53"/>
  <c r="J253" i="53" s="1"/>
  <c r="G117" i="47" s="1"/>
  <c r="I71" i="53"/>
  <c r="S71" i="53"/>
  <c r="AB71" i="53"/>
  <c r="J200" i="53"/>
  <c r="J211" i="53"/>
  <c r="J177" i="53"/>
  <c r="J189" i="53"/>
  <c r="J95" i="53"/>
  <c r="J154" i="53" s="1"/>
  <c r="L73" i="53"/>
  <c r="K165" i="53"/>
  <c r="K182" i="53"/>
  <c r="K205" i="53"/>
  <c r="K194" i="53"/>
  <c r="K216" i="53"/>
  <c r="J241" i="53"/>
  <c r="J256" i="53" s="1"/>
  <c r="G114" i="47" s="1"/>
  <c r="N85" i="53"/>
  <c r="M201" i="53"/>
  <c r="M212" i="53"/>
  <c r="M178" i="53"/>
  <c r="M190" i="53"/>
  <c r="H83" i="53"/>
  <c r="R83" i="53"/>
  <c r="I75" i="53"/>
  <c r="S75" i="53"/>
  <c r="AB75" i="53"/>
  <c r="L82" i="53"/>
  <c r="M82" i="53" s="1"/>
  <c r="N82" i="53" s="1"/>
  <c r="O82" i="53" s="1"/>
  <c r="P82" i="53" s="1"/>
  <c r="K198" i="53"/>
  <c r="K209" i="53"/>
  <c r="K187" i="53"/>
  <c r="K175" i="53"/>
  <c r="S74" i="53"/>
  <c r="S166" i="53" s="1"/>
  <c r="R166" i="53"/>
  <c r="I74" i="53"/>
  <c r="AB74" i="53"/>
  <c r="G97" i="53"/>
  <c r="K97" i="53"/>
  <c r="K156" i="53" s="1"/>
  <c r="H86" i="53"/>
  <c r="R86" i="53"/>
  <c r="T98" i="53"/>
  <c r="S157" i="53"/>
  <c r="S239" i="53" s="1"/>
  <c r="S254" i="53" s="1"/>
  <c r="P110" i="47" s="1"/>
  <c r="L70" i="53"/>
  <c r="K162" i="53"/>
  <c r="J174" i="53"/>
  <c r="J186" i="53"/>
  <c r="J197" i="53"/>
  <c r="J208" i="53"/>
  <c r="G81" i="53"/>
  <c r="K81" i="53"/>
  <c r="L81" i="53" s="1"/>
  <c r="M81" i="53" s="1"/>
  <c r="O78" i="53"/>
  <c r="N170" i="53"/>
  <c r="J228" i="53"/>
  <c r="J266" i="53" s="1"/>
  <c r="G123" i="47" s="1"/>
  <c r="K96" i="53"/>
  <c r="K155" i="53" s="1"/>
  <c r="G96" i="53"/>
  <c r="J224" i="53"/>
  <c r="J262" i="53" s="1"/>
  <c r="G124" i="47" s="1"/>
  <c r="J222" i="53"/>
  <c r="J260" i="53" s="1"/>
  <c r="G121" i="47" s="1"/>
  <c r="J235" i="53"/>
  <c r="J250" i="53" s="1"/>
  <c r="G112" i="47" s="1"/>
  <c r="J221" i="53"/>
  <c r="J259" i="53" s="1"/>
  <c r="G120" i="47" s="1"/>
  <c r="G84" i="53"/>
  <c r="K84" i="53"/>
  <c r="H73" i="53"/>
  <c r="R73" i="53"/>
  <c r="R165" i="53" s="1"/>
  <c r="L89" i="53"/>
  <c r="M89" i="53" s="1"/>
  <c r="N89" i="53" s="1"/>
  <c r="O89" i="53" s="1"/>
  <c r="P89" i="53" s="1"/>
  <c r="H89" i="53"/>
  <c r="R89" i="53"/>
  <c r="G100" i="53"/>
  <c r="K100" i="53"/>
  <c r="K159" i="53" s="1"/>
  <c r="K190" i="53"/>
  <c r="K212" i="53"/>
  <c r="K201" i="53"/>
  <c r="K178" i="53"/>
  <c r="H85" i="53"/>
  <c r="O85" i="53"/>
  <c r="P85" i="53" s="1"/>
  <c r="Q85" i="53" s="1"/>
  <c r="R85" i="53"/>
  <c r="L83" i="53"/>
  <c r="M83" i="53" s="1"/>
  <c r="M210" i="53" s="1"/>
  <c r="K210" i="53"/>
  <c r="K176" i="53"/>
  <c r="K199" i="53"/>
  <c r="K188" i="53"/>
  <c r="K93" i="53"/>
  <c r="K152" i="53" s="1"/>
  <c r="G93" i="53"/>
  <c r="H82" i="53"/>
  <c r="R82" i="53"/>
  <c r="K235" i="53" l="1"/>
  <c r="K250" i="53" s="1"/>
  <c r="H112" i="47" s="1"/>
  <c r="P75" i="53"/>
  <c r="P167" i="53" s="1"/>
  <c r="M175" i="53"/>
  <c r="M191" i="53"/>
  <c r="M179" i="53"/>
  <c r="M202" i="53"/>
  <c r="M213" i="53"/>
  <c r="M209" i="53"/>
  <c r="X192" i="53"/>
  <c r="Y50" i="53"/>
  <c r="Y193" i="53" s="1"/>
  <c r="M167" i="53"/>
  <c r="N75" i="53"/>
  <c r="N167" i="53" s="1"/>
  <c r="L97" i="53"/>
  <c r="L156" i="53" s="1"/>
  <c r="L94" i="53"/>
  <c r="L153" i="53" s="1"/>
  <c r="N83" i="53"/>
  <c r="N188" i="53" s="1"/>
  <c r="M188" i="53"/>
  <c r="M176" i="53"/>
  <c r="M198" i="53"/>
  <c r="M187" i="53"/>
  <c r="J233" i="53"/>
  <c r="J248" i="53" s="1"/>
  <c r="G109" i="47" s="1"/>
  <c r="L162" i="53"/>
  <c r="M70" i="53"/>
  <c r="M199" i="53"/>
  <c r="M222" i="53" s="1"/>
  <c r="M260" i="53" s="1"/>
  <c r="J121" i="47" s="1"/>
  <c r="M216" i="53"/>
  <c r="M182" i="53"/>
  <c r="M163" i="53"/>
  <c r="N71" i="53"/>
  <c r="M166" i="53"/>
  <c r="N74" i="53"/>
  <c r="M164" i="53"/>
  <c r="N72" i="53"/>
  <c r="M158" i="53"/>
  <c r="M240" i="53" s="1"/>
  <c r="M255" i="53" s="1"/>
  <c r="J116" i="47" s="1"/>
  <c r="N99" i="53"/>
  <c r="M194" i="53"/>
  <c r="M205" i="53"/>
  <c r="L165" i="53"/>
  <c r="M73" i="53"/>
  <c r="N157" i="53"/>
  <c r="N239" i="53" s="1"/>
  <c r="N254" i="53" s="1"/>
  <c r="K110" i="47" s="1"/>
  <c r="O98" i="53"/>
  <c r="Y49" i="53"/>
  <c r="Y181" i="53" s="1"/>
  <c r="K221" i="53"/>
  <c r="K259" i="53" s="1"/>
  <c r="H120" i="47" s="1"/>
  <c r="T78" i="53"/>
  <c r="T170" i="53" s="1"/>
  <c r="Z45" i="53"/>
  <c r="Z44" i="53"/>
  <c r="Z43" i="53"/>
  <c r="Z46" i="53"/>
  <c r="X215" i="53"/>
  <c r="X214" i="53"/>
  <c r="Y52" i="53"/>
  <c r="K237" i="53"/>
  <c r="K252" i="53" s="1"/>
  <c r="H115" i="47" s="1"/>
  <c r="K241" i="53"/>
  <c r="K256" i="53" s="1"/>
  <c r="H114" i="47" s="1"/>
  <c r="L96" i="53"/>
  <c r="M224" i="53"/>
  <c r="M262" i="53" s="1"/>
  <c r="J124" i="47" s="1"/>
  <c r="J236" i="53"/>
  <c r="J251" i="53" s="1"/>
  <c r="G113" i="47" s="1"/>
  <c r="L224" i="53"/>
  <c r="L262" i="53" s="1"/>
  <c r="I124" i="47" s="1"/>
  <c r="V204" i="53"/>
  <c r="V227" i="53" s="1"/>
  <c r="V265" i="53" s="1"/>
  <c r="S125" i="47" s="1"/>
  <c r="W51" i="53"/>
  <c r="V203" i="53"/>
  <c r="V226" i="53" s="1"/>
  <c r="V264" i="53" s="1"/>
  <c r="S119" i="47" s="1"/>
  <c r="V53" i="53"/>
  <c r="AA31" i="53"/>
  <c r="AA34" i="53" s="1"/>
  <c r="AA35" i="53" s="1"/>
  <c r="AA36" i="53" s="1"/>
  <c r="AA41" i="53" s="1"/>
  <c r="AB23" i="53"/>
  <c r="Z168" i="53"/>
  <c r="Z169" i="53"/>
  <c r="X181" i="53"/>
  <c r="X180" i="53"/>
  <c r="P198" i="53"/>
  <c r="P209" i="53"/>
  <c r="P187" i="53"/>
  <c r="P175" i="53"/>
  <c r="Q82" i="53"/>
  <c r="L208" i="53"/>
  <c r="L197" i="53"/>
  <c r="L186" i="53"/>
  <c r="L174" i="53"/>
  <c r="R175" i="53"/>
  <c r="R198" i="53"/>
  <c r="R187" i="53"/>
  <c r="R209" i="53"/>
  <c r="I82" i="53"/>
  <c r="S82" i="53"/>
  <c r="AB82" i="53"/>
  <c r="L93" i="53"/>
  <c r="K222" i="53"/>
  <c r="K260" i="53" s="1"/>
  <c r="H121" i="47" s="1"/>
  <c r="L210" i="53"/>
  <c r="L199" i="53"/>
  <c r="L176" i="53"/>
  <c r="L188" i="53"/>
  <c r="P178" i="53"/>
  <c r="P212" i="53"/>
  <c r="P190" i="53"/>
  <c r="P201" i="53"/>
  <c r="O190" i="53"/>
  <c r="O178" i="53"/>
  <c r="O212" i="53"/>
  <c r="O201" i="53"/>
  <c r="L100" i="53"/>
  <c r="H100" i="53"/>
  <c r="R100" i="53"/>
  <c r="R159" i="53" s="1"/>
  <c r="R182" i="53"/>
  <c r="R216" i="53"/>
  <c r="R194" i="53"/>
  <c r="R205" i="53"/>
  <c r="O182" i="53"/>
  <c r="O194" i="53"/>
  <c r="O205" i="53"/>
  <c r="O216" i="53"/>
  <c r="L194" i="53"/>
  <c r="L182" i="53"/>
  <c r="L205" i="53"/>
  <c r="L216" i="53"/>
  <c r="I73" i="53"/>
  <c r="S73" i="53"/>
  <c r="AB73" i="53"/>
  <c r="L84" i="53"/>
  <c r="M84" i="53" s="1"/>
  <c r="M189" i="53" s="1"/>
  <c r="K200" i="53"/>
  <c r="K177" i="53"/>
  <c r="K211" i="53"/>
  <c r="K189" i="53"/>
  <c r="H96" i="53"/>
  <c r="R96" i="53"/>
  <c r="R155" i="53" s="1"/>
  <c r="M174" i="53"/>
  <c r="M208" i="53"/>
  <c r="M186" i="53"/>
  <c r="M197" i="53"/>
  <c r="J220" i="53"/>
  <c r="R179" i="53"/>
  <c r="R191" i="53"/>
  <c r="R202" i="53"/>
  <c r="R213" i="53"/>
  <c r="O86" i="53"/>
  <c r="N213" i="53"/>
  <c r="N202" i="53"/>
  <c r="N191" i="53"/>
  <c r="N179" i="53"/>
  <c r="T74" i="53"/>
  <c r="K234" i="53"/>
  <c r="K249" i="53" s="1"/>
  <c r="H111" i="47" s="1"/>
  <c r="L198" i="53"/>
  <c r="L187" i="53"/>
  <c r="L175" i="53"/>
  <c r="L209" i="53"/>
  <c r="T75" i="53"/>
  <c r="S167" i="53"/>
  <c r="I83" i="53"/>
  <c r="S83" i="53"/>
  <c r="AB83" i="53"/>
  <c r="K228" i="53"/>
  <c r="K266" i="53" s="1"/>
  <c r="H123" i="47" s="1"/>
  <c r="J223" i="53"/>
  <c r="J261" i="53" s="1"/>
  <c r="G122" i="47" s="1"/>
  <c r="AC71" i="53"/>
  <c r="AV71" i="53"/>
  <c r="AC78" i="53"/>
  <c r="AD78" i="53" s="1"/>
  <c r="AV78" i="53"/>
  <c r="K92" i="53"/>
  <c r="K151" i="53" s="1"/>
  <c r="G92" i="53"/>
  <c r="I70" i="53"/>
  <c r="S70" i="53"/>
  <c r="AB70" i="53"/>
  <c r="AD98" i="53"/>
  <c r="K238" i="53"/>
  <c r="K253" i="53" s="1"/>
  <c r="H117" i="47" s="1"/>
  <c r="L213" i="53"/>
  <c r="L179" i="53"/>
  <c r="L191" i="53"/>
  <c r="L202" i="53"/>
  <c r="T72" i="53"/>
  <c r="S164" i="53"/>
  <c r="AC99" i="53"/>
  <c r="AV99" i="53"/>
  <c r="O209" i="53"/>
  <c r="O187" i="53"/>
  <c r="O175" i="53"/>
  <c r="O198" i="53"/>
  <c r="M221" i="53"/>
  <c r="M259" i="53" s="1"/>
  <c r="J120" i="47" s="1"/>
  <c r="N187" i="53"/>
  <c r="N175" i="53"/>
  <c r="N198" i="53"/>
  <c r="N209" i="53"/>
  <c r="H93" i="53"/>
  <c r="R93" i="53"/>
  <c r="R152" i="53" s="1"/>
  <c r="R178" i="53"/>
  <c r="R201" i="53"/>
  <c r="R190" i="53"/>
  <c r="R212" i="53"/>
  <c r="Q178" i="53"/>
  <c r="Q201" i="53"/>
  <c r="Q190" i="53"/>
  <c r="Q212" i="53"/>
  <c r="I85" i="53"/>
  <c r="S85" i="53"/>
  <c r="AB85" i="53"/>
  <c r="K224" i="53"/>
  <c r="K262" i="53" s="1"/>
  <c r="H124" i="47" s="1"/>
  <c r="Q89" i="53"/>
  <c r="P194" i="53"/>
  <c r="P205" i="53"/>
  <c r="P216" i="53"/>
  <c r="P182" i="53"/>
  <c r="I89" i="53"/>
  <c r="S89" i="53"/>
  <c r="AB89" i="53"/>
  <c r="M211" i="53"/>
  <c r="M200" i="53"/>
  <c r="H84" i="53"/>
  <c r="N84" i="53"/>
  <c r="R84" i="53"/>
  <c r="O170" i="53"/>
  <c r="P78" i="53"/>
  <c r="K186" i="53"/>
  <c r="K174" i="53"/>
  <c r="K208" i="53"/>
  <c r="K197" i="53"/>
  <c r="H81" i="53"/>
  <c r="N81" i="53"/>
  <c r="R81" i="53"/>
  <c r="T157" i="53"/>
  <c r="T239" i="53" s="1"/>
  <c r="T254" i="53" s="1"/>
  <c r="Q110" i="47" s="1"/>
  <c r="U98" i="53"/>
  <c r="I86" i="53"/>
  <c r="S86" i="53"/>
  <c r="AB86" i="53"/>
  <c r="H97" i="53"/>
  <c r="R97" i="53"/>
  <c r="R156" i="53" s="1"/>
  <c r="AC74" i="53"/>
  <c r="AD74" i="53" s="1"/>
  <c r="AV74" i="53"/>
  <c r="AC75" i="53"/>
  <c r="AV75" i="53"/>
  <c r="R176" i="53"/>
  <c r="R188" i="53"/>
  <c r="R210" i="53"/>
  <c r="R199" i="53"/>
  <c r="O83" i="53"/>
  <c r="N201" i="53"/>
  <c r="N190" i="53"/>
  <c r="N178" i="53"/>
  <c r="N212" i="53"/>
  <c r="N205" i="53"/>
  <c r="N216" i="53"/>
  <c r="N194" i="53"/>
  <c r="N182" i="53"/>
  <c r="K95" i="53"/>
  <c r="K154" i="53" s="1"/>
  <c r="G95" i="53"/>
  <c r="T71" i="53"/>
  <c r="S163" i="53"/>
  <c r="H94" i="53"/>
  <c r="R94" i="53"/>
  <c r="R153" i="53" s="1"/>
  <c r="K225" i="53"/>
  <c r="K263" i="53" s="1"/>
  <c r="H126" i="47" s="1"/>
  <c r="AC72" i="53"/>
  <c r="AV72" i="53"/>
  <c r="T99" i="53"/>
  <c r="S158" i="53"/>
  <c r="S240" i="53" s="1"/>
  <c r="S255" i="53" s="1"/>
  <c r="P116" i="47" s="1"/>
  <c r="Y192" i="53" l="1"/>
  <c r="Z50" i="53"/>
  <c r="Q75" i="53"/>
  <c r="Q167" i="53" s="1"/>
  <c r="M225" i="53"/>
  <c r="M263" i="53" s="1"/>
  <c r="J126" i="47" s="1"/>
  <c r="L238" i="53"/>
  <c r="L253" i="53" s="1"/>
  <c r="I117" i="47" s="1"/>
  <c r="N210" i="53"/>
  <c r="N199" i="53"/>
  <c r="N176" i="53"/>
  <c r="L235" i="53"/>
  <c r="L250" i="53" s="1"/>
  <c r="I112" i="47" s="1"/>
  <c r="M97" i="53"/>
  <c r="L92" i="53"/>
  <c r="L151" i="53" s="1"/>
  <c r="L233" i="53" s="1"/>
  <c r="L248" i="53" s="1"/>
  <c r="I109" i="47" s="1"/>
  <c r="M228" i="53"/>
  <c r="M266" i="53" s="1"/>
  <c r="J123" i="47" s="1"/>
  <c r="K236" i="53"/>
  <c r="K251" i="53" s="1"/>
  <c r="H113" i="47" s="1"/>
  <c r="M177" i="53"/>
  <c r="R237" i="53"/>
  <c r="R252" i="53" s="1"/>
  <c r="O115" i="47" s="1"/>
  <c r="U78" i="53"/>
  <c r="U170" i="53" s="1"/>
  <c r="Y180" i="53"/>
  <c r="Z49" i="53"/>
  <c r="Z180" i="53" s="1"/>
  <c r="M94" i="53"/>
  <c r="L95" i="53"/>
  <c r="L154" i="53" s="1"/>
  <c r="L155" i="53"/>
  <c r="L237" i="53" s="1"/>
  <c r="L252" i="53" s="1"/>
  <c r="I115" i="47" s="1"/>
  <c r="M96" i="53"/>
  <c r="L159" i="53"/>
  <c r="L241" i="53" s="1"/>
  <c r="L256" i="53" s="1"/>
  <c r="I114" i="47" s="1"/>
  <c r="M100" i="53"/>
  <c r="L152" i="53"/>
  <c r="L234" i="53" s="1"/>
  <c r="L249" i="53" s="1"/>
  <c r="I111" i="47" s="1"/>
  <c r="M93" i="53"/>
  <c r="O157" i="53"/>
  <c r="O239" i="53" s="1"/>
  <c r="O254" i="53" s="1"/>
  <c r="L110" i="47" s="1"/>
  <c r="P98" i="53"/>
  <c r="M165" i="53"/>
  <c r="N73" i="53"/>
  <c r="O99" i="53"/>
  <c r="N158" i="53"/>
  <c r="N240" i="53" s="1"/>
  <c r="N255" i="53" s="1"/>
  <c r="K116" i="47" s="1"/>
  <c r="N164" i="53"/>
  <c r="O72" i="53"/>
  <c r="N166" i="53"/>
  <c r="O74" i="53"/>
  <c r="N163" i="53"/>
  <c r="O71" i="53"/>
  <c r="M162" i="53"/>
  <c r="N70" i="53"/>
  <c r="M223" i="53"/>
  <c r="M261" i="53" s="1"/>
  <c r="J122" i="47" s="1"/>
  <c r="Q224" i="53"/>
  <c r="Q262" i="53" s="1"/>
  <c r="N124" i="47" s="1"/>
  <c r="R224" i="53"/>
  <c r="R262" i="53" s="1"/>
  <c r="O124" i="47" s="1"/>
  <c r="L225" i="53"/>
  <c r="L263" i="53" s="1"/>
  <c r="I126" i="47" s="1"/>
  <c r="K223" i="53"/>
  <c r="K261" i="53" s="1"/>
  <c r="H122" i="47" s="1"/>
  <c r="R228" i="53"/>
  <c r="R266" i="53" s="1"/>
  <c r="O123" i="47" s="1"/>
  <c r="R241" i="53"/>
  <c r="R256" i="53" s="1"/>
  <c r="O114" i="47" s="1"/>
  <c r="L222" i="53"/>
  <c r="L260" i="53" s="1"/>
  <c r="I121" i="47" s="1"/>
  <c r="AA44" i="53"/>
  <c r="AA50" i="53" s="1"/>
  <c r="AA43" i="53"/>
  <c r="AA46" i="53"/>
  <c r="AA45" i="53"/>
  <c r="P221" i="53"/>
  <c r="P259" i="53" s="1"/>
  <c r="M120" i="47" s="1"/>
  <c r="Z192" i="53"/>
  <c r="Z193" i="53"/>
  <c r="AB31" i="53"/>
  <c r="AB34" i="53" s="1"/>
  <c r="AC23" i="53"/>
  <c r="AA168" i="53"/>
  <c r="AA169" i="53"/>
  <c r="X51" i="53"/>
  <c r="W203" i="53"/>
  <c r="W226" i="53" s="1"/>
  <c r="W264" i="53" s="1"/>
  <c r="T119" i="47" s="1"/>
  <c r="W204" i="53"/>
  <c r="W227" i="53" s="1"/>
  <c r="W265" i="53" s="1"/>
  <c r="T125" i="47" s="1"/>
  <c r="W53" i="53"/>
  <c r="Y214" i="53"/>
  <c r="Y215" i="53"/>
  <c r="Z52" i="53"/>
  <c r="AB24" i="53"/>
  <c r="Z181" i="53"/>
  <c r="T158" i="53"/>
  <c r="T240" i="53" s="1"/>
  <c r="T255" i="53" s="1"/>
  <c r="Q116" i="47" s="1"/>
  <c r="U99" i="53"/>
  <c r="H95" i="53"/>
  <c r="R95" i="53"/>
  <c r="R154" i="53" s="1"/>
  <c r="N224" i="53"/>
  <c r="N262" i="53" s="1"/>
  <c r="K124" i="47" s="1"/>
  <c r="O176" i="53"/>
  <c r="O188" i="53"/>
  <c r="O199" i="53"/>
  <c r="O210" i="53"/>
  <c r="P83" i="53"/>
  <c r="R235" i="53"/>
  <c r="R250" i="53" s="1"/>
  <c r="O112" i="47" s="1"/>
  <c r="AD75" i="53"/>
  <c r="O97" i="53"/>
  <c r="AC86" i="53"/>
  <c r="AV86" i="53"/>
  <c r="R174" i="53"/>
  <c r="R186" i="53"/>
  <c r="R197" i="53"/>
  <c r="R208" i="53"/>
  <c r="O81" i="53"/>
  <c r="N197" i="53"/>
  <c r="N208" i="53"/>
  <c r="N186" i="53"/>
  <c r="N174" i="53"/>
  <c r="P170" i="53"/>
  <c r="Q78" i="53"/>
  <c r="Q170" i="53" s="1"/>
  <c r="R177" i="53"/>
  <c r="R211" i="53"/>
  <c r="R200" i="53"/>
  <c r="R189" i="53"/>
  <c r="O84" i="53"/>
  <c r="N200" i="53"/>
  <c r="N211" i="53"/>
  <c r="N189" i="53"/>
  <c r="N177" i="53"/>
  <c r="AC89" i="53"/>
  <c r="AD89" i="53" s="1"/>
  <c r="AV89" i="53"/>
  <c r="P228" i="53"/>
  <c r="P266" i="53" s="1"/>
  <c r="M123" i="47" s="1"/>
  <c r="T85" i="53"/>
  <c r="S178" i="53"/>
  <c r="S190" i="53"/>
  <c r="S212" i="53"/>
  <c r="S201" i="53"/>
  <c r="AD99" i="53"/>
  <c r="AC70" i="53"/>
  <c r="AD70" i="53" s="1"/>
  <c r="AV70" i="53"/>
  <c r="K233" i="53"/>
  <c r="K248" i="53" s="1"/>
  <c r="H109" i="47" s="1"/>
  <c r="AD71" i="53"/>
  <c r="T83" i="53"/>
  <c r="S176" i="53"/>
  <c r="S188" i="53"/>
  <c r="S199" i="53"/>
  <c r="S210" i="53"/>
  <c r="L221" i="53"/>
  <c r="L259" i="53" s="1"/>
  <c r="I120" i="47" s="1"/>
  <c r="N225" i="53"/>
  <c r="N263" i="53" s="1"/>
  <c r="K126" i="47" s="1"/>
  <c r="R225" i="53"/>
  <c r="R263" i="53" s="1"/>
  <c r="O126" i="47" s="1"/>
  <c r="J258" i="53"/>
  <c r="G118" i="47" s="1"/>
  <c r="J245" i="53"/>
  <c r="M220" i="53"/>
  <c r="I96" i="53"/>
  <c r="S96" i="53"/>
  <c r="AB96" i="53"/>
  <c r="AC73" i="53"/>
  <c r="AV73" i="53"/>
  <c r="O228" i="53"/>
  <c r="O266" i="53" s="1"/>
  <c r="L123" i="47" s="1"/>
  <c r="I100" i="53"/>
  <c r="S100" i="53"/>
  <c r="AB100" i="53"/>
  <c r="O224" i="53"/>
  <c r="O262" i="53" s="1"/>
  <c r="L124" i="47" s="1"/>
  <c r="P224" i="53"/>
  <c r="P262" i="53" s="1"/>
  <c r="M124" i="47" s="1"/>
  <c r="AC82" i="53"/>
  <c r="AD82" i="53" s="1"/>
  <c r="AV82" i="53"/>
  <c r="R221" i="53"/>
  <c r="R259" i="53" s="1"/>
  <c r="O120" i="47" s="1"/>
  <c r="R234" i="53"/>
  <c r="R249" i="53" s="1"/>
  <c r="O111" i="47" s="1"/>
  <c r="L220" i="53"/>
  <c r="AD72" i="53"/>
  <c r="O94" i="53"/>
  <c r="I94" i="53"/>
  <c r="S94" i="53"/>
  <c r="AB94" i="53"/>
  <c r="T163" i="53"/>
  <c r="U71" i="53"/>
  <c r="N228" i="53"/>
  <c r="N266" i="53" s="1"/>
  <c r="K123" i="47" s="1"/>
  <c r="N222" i="53"/>
  <c r="N260" i="53" s="1"/>
  <c r="K121" i="47" s="1"/>
  <c r="R222" i="53"/>
  <c r="R260" i="53" s="1"/>
  <c r="O121" i="47" s="1"/>
  <c r="AE74" i="53"/>
  <c r="I97" i="53"/>
  <c r="S97" i="53"/>
  <c r="AB97" i="53"/>
  <c r="T86" i="53"/>
  <c r="S179" i="53"/>
  <c r="S202" i="53"/>
  <c r="S213" i="53"/>
  <c r="S191" i="53"/>
  <c r="U157" i="53"/>
  <c r="U239" i="53" s="1"/>
  <c r="U254" i="53" s="1"/>
  <c r="R110" i="47" s="1"/>
  <c r="V98" i="53"/>
  <c r="I81" i="53"/>
  <c r="S81" i="53"/>
  <c r="AB81" i="53"/>
  <c r="K220" i="53"/>
  <c r="I84" i="53"/>
  <c r="S84" i="53"/>
  <c r="AB84" i="53"/>
  <c r="T89" i="53"/>
  <c r="S182" i="53"/>
  <c r="S194" i="53"/>
  <c r="S205" i="53"/>
  <c r="S216" i="53"/>
  <c r="Q182" i="53"/>
  <c r="Q205" i="53"/>
  <c r="Q194" i="53"/>
  <c r="Q216" i="53"/>
  <c r="AC85" i="53"/>
  <c r="AD85" i="53" s="1"/>
  <c r="AV85" i="53"/>
  <c r="I93" i="53"/>
  <c r="S93" i="53"/>
  <c r="AB93" i="53"/>
  <c r="N221" i="53"/>
  <c r="N259" i="53" s="1"/>
  <c r="K120" i="47" s="1"/>
  <c r="O221" i="53"/>
  <c r="O259" i="53" s="1"/>
  <c r="L120" i="47" s="1"/>
  <c r="T164" i="53"/>
  <c r="U72" i="53"/>
  <c r="AE98" i="53"/>
  <c r="T70" i="53"/>
  <c r="S162" i="53"/>
  <c r="H92" i="53"/>
  <c r="O92" i="53"/>
  <c r="O151" i="53" s="1"/>
  <c r="R92" i="53"/>
  <c r="R151" i="53" s="1"/>
  <c r="AE78" i="53"/>
  <c r="AC83" i="53"/>
  <c r="AD83" i="53" s="1"/>
  <c r="AV83" i="53"/>
  <c r="T167" i="53"/>
  <c r="U75" i="53"/>
  <c r="T166" i="53"/>
  <c r="U74" i="53"/>
  <c r="O213" i="53"/>
  <c r="O191" i="53"/>
  <c r="O179" i="53"/>
  <c r="O202" i="53"/>
  <c r="P86" i="53"/>
  <c r="R238" i="53"/>
  <c r="R253" i="53" s="1"/>
  <c r="O117" i="47" s="1"/>
  <c r="L211" i="53"/>
  <c r="L177" i="53"/>
  <c r="L236" i="53" s="1"/>
  <c r="L251" i="53" s="1"/>
  <c r="I113" i="47" s="1"/>
  <c r="L200" i="53"/>
  <c r="L189" i="53"/>
  <c r="T73" i="53"/>
  <c r="S165" i="53"/>
  <c r="L228" i="53"/>
  <c r="L266" i="53" s="1"/>
  <c r="I123" i="47" s="1"/>
  <c r="T82" i="53"/>
  <c r="S175" i="53"/>
  <c r="S198" i="53"/>
  <c r="S187" i="53"/>
  <c r="S209" i="53"/>
  <c r="Q175" i="53"/>
  <c r="Q187" i="53"/>
  <c r="Q209" i="53"/>
  <c r="Q198" i="53"/>
  <c r="AA49" i="53" l="1"/>
  <c r="M92" i="53"/>
  <c r="M151" i="53" s="1"/>
  <c r="AC24" i="53"/>
  <c r="M156" i="53"/>
  <c r="M238" i="53" s="1"/>
  <c r="M253" i="53" s="1"/>
  <c r="J117" i="47" s="1"/>
  <c r="N97" i="53"/>
  <c r="N156" i="53" s="1"/>
  <c r="N238" i="53" s="1"/>
  <c r="N253" i="53" s="1"/>
  <c r="K117" i="47" s="1"/>
  <c r="V78" i="53"/>
  <c r="W78" i="53" s="1"/>
  <c r="AB156" i="53"/>
  <c r="N92" i="53"/>
  <c r="N151" i="53" s="1"/>
  <c r="M233" i="53"/>
  <c r="M248" i="53" s="1"/>
  <c r="J109" i="47" s="1"/>
  <c r="M95" i="53"/>
  <c r="M154" i="53" s="1"/>
  <c r="M236" i="53" s="1"/>
  <c r="M251" i="53" s="1"/>
  <c r="J113" i="47" s="1"/>
  <c r="AB152" i="53"/>
  <c r="AB153" i="53"/>
  <c r="AB159" i="53"/>
  <c r="AB155" i="53"/>
  <c r="M153" i="53"/>
  <c r="M235" i="53" s="1"/>
  <c r="M250" i="53" s="1"/>
  <c r="J112" i="47" s="1"/>
  <c r="N94" i="53"/>
  <c r="N153" i="53" s="1"/>
  <c r="N235" i="53" s="1"/>
  <c r="N250" i="53" s="1"/>
  <c r="K112" i="47" s="1"/>
  <c r="P92" i="53"/>
  <c r="R236" i="53"/>
  <c r="R251" i="53" s="1"/>
  <c r="O113" i="47" s="1"/>
  <c r="N162" i="53"/>
  <c r="O70" i="53"/>
  <c r="O163" i="53"/>
  <c r="P71" i="53"/>
  <c r="O166" i="53"/>
  <c r="P74" i="53"/>
  <c r="O164" i="53"/>
  <c r="P72" i="53"/>
  <c r="N165" i="53"/>
  <c r="O73" i="53"/>
  <c r="P157" i="53"/>
  <c r="P239" i="53" s="1"/>
  <c r="P254" i="53" s="1"/>
  <c r="M110" i="47" s="1"/>
  <c r="Q98" i="53"/>
  <c r="Q157" i="53" s="1"/>
  <c r="Q239" i="53" s="1"/>
  <c r="Q254" i="53" s="1"/>
  <c r="N110" i="47" s="1"/>
  <c r="M152" i="53"/>
  <c r="M234" i="53" s="1"/>
  <c r="M249" i="53" s="1"/>
  <c r="J111" i="47" s="1"/>
  <c r="N93" i="53"/>
  <c r="M159" i="53"/>
  <c r="M241" i="53" s="1"/>
  <c r="M256" i="53" s="1"/>
  <c r="J114" i="47" s="1"/>
  <c r="N100" i="53"/>
  <c r="M155" i="53"/>
  <c r="M237" i="53" s="1"/>
  <c r="M252" i="53" s="1"/>
  <c r="J115" i="47" s="1"/>
  <c r="N96" i="53"/>
  <c r="O158" i="53"/>
  <c r="O240" i="53" s="1"/>
  <c r="O255" i="53" s="1"/>
  <c r="L116" i="47" s="1"/>
  <c r="P99" i="53"/>
  <c r="S221" i="53"/>
  <c r="S259" i="53" s="1"/>
  <c r="P120" i="47" s="1"/>
  <c r="Q228" i="53"/>
  <c r="Q266" i="53" s="1"/>
  <c r="N123" i="47" s="1"/>
  <c r="S225" i="53"/>
  <c r="S263" i="53" s="1"/>
  <c r="P126" i="47" s="1"/>
  <c r="N223" i="53"/>
  <c r="N261" i="53" s="1"/>
  <c r="K122" i="47" s="1"/>
  <c r="R223" i="53"/>
  <c r="R261" i="53" s="1"/>
  <c r="O122" i="47" s="1"/>
  <c r="Z215" i="53"/>
  <c r="Z214" i="53"/>
  <c r="AA52" i="53"/>
  <c r="X203" i="53"/>
  <c r="X226" i="53" s="1"/>
  <c r="X264" i="53" s="1"/>
  <c r="U119" i="47" s="1"/>
  <c r="Y51" i="53"/>
  <c r="X204" i="53"/>
  <c r="X227" i="53" s="1"/>
  <c r="X265" i="53" s="1"/>
  <c r="U125" i="47" s="1"/>
  <c r="X53" i="53"/>
  <c r="AA180" i="53"/>
  <c r="AA181" i="53"/>
  <c r="AC31" i="53"/>
  <c r="AC34" i="53" s="1"/>
  <c r="AD23" i="53"/>
  <c r="AB35" i="53"/>
  <c r="AB157" i="53"/>
  <c r="AB158" i="53"/>
  <c r="AA192" i="53"/>
  <c r="AA193" i="53"/>
  <c r="AE85" i="53"/>
  <c r="AE89" i="53"/>
  <c r="Q221" i="53"/>
  <c r="Q259" i="53" s="1"/>
  <c r="N120" i="47" s="1"/>
  <c r="T175" i="53"/>
  <c r="T198" i="53"/>
  <c r="T187" i="53"/>
  <c r="T209" i="53"/>
  <c r="U82" i="53"/>
  <c r="L223" i="53"/>
  <c r="L261" i="53" s="1"/>
  <c r="I122" i="47" s="1"/>
  <c r="O225" i="53"/>
  <c r="O263" i="53" s="1"/>
  <c r="L126" i="47" s="1"/>
  <c r="AF78" i="53"/>
  <c r="T162" i="53"/>
  <c r="U70" i="53"/>
  <c r="AF98" i="53"/>
  <c r="T93" i="53"/>
  <c r="S152" i="53"/>
  <c r="S234" i="53" s="1"/>
  <c r="S249" i="53" s="1"/>
  <c r="P111" i="47" s="1"/>
  <c r="AC84" i="53"/>
  <c r="AD84" i="53" s="1"/>
  <c r="AV84" i="53"/>
  <c r="AC81" i="53"/>
  <c r="AV81" i="53"/>
  <c r="AC97" i="53"/>
  <c r="AV97" i="53"/>
  <c r="AF74" i="53"/>
  <c r="U163" i="53"/>
  <c r="V71" i="53"/>
  <c r="AC94" i="53"/>
  <c r="AV94" i="53"/>
  <c r="AE72" i="53"/>
  <c r="L258" i="53"/>
  <c r="I118" i="47" s="1"/>
  <c r="T100" i="53"/>
  <c r="S159" i="53"/>
  <c r="S241" i="53" s="1"/>
  <c r="S256" i="53" s="1"/>
  <c r="P114" i="47" s="1"/>
  <c r="AD73" i="53"/>
  <c r="AC96" i="53"/>
  <c r="AD96" i="53" s="1"/>
  <c r="AV96" i="53"/>
  <c r="AE71" i="53"/>
  <c r="O177" i="53"/>
  <c r="O200" i="53"/>
  <c r="O189" i="53"/>
  <c r="O211" i="53"/>
  <c r="P84" i="53"/>
  <c r="N220" i="53"/>
  <c r="R220" i="53"/>
  <c r="AE75" i="53"/>
  <c r="Q83" i="53"/>
  <c r="P210" i="53"/>
  <c r="P199" i="53"/>
  <c r="P176" i="53"/>
  <c r="P188" i="53"/>
  <c r="O95" i="53"/>
  <c r="I95" i="53"/>
  <c r="S95" i="53"/>
  <c r="AB95" i="53"/>
  <c r="AB154" i="53" s="1"/>
  <c r="U158" i="53"/>
  <c r="U240" i="53" s="1"/>
  <c r="U255" i="53" s="1"/>
  <c r="R116" i="47" s="1"/>
  <c r="V99" i="53"/>
  <c r="T165" i="53"/>
  <c r="U73" i="53"/>
  <c r="Q86" i="53"/>
  <c r="P179" i="53"/>
  <c r="P202" i="53"/>
  <c r="P213" i="53"/>
  <c r="P191" i="53"/>
  <c r="U166" i="53"/>
  <c r="V74" i="53"/>
  <c r="U167" i="53"/>
  <c r="V75" i="53"/>
  <c r="AE83" i="53"/>
  <c r="V170" i="53"/>
  <c r="I92" i="53"/>
  <c r="S92" i="53"/>
  <c r="AB92" i="53"/>
  <c r="AB151" i="53" s="1"/>
  <c r="U164" i="53"/>
  <c r="V72" i="53"/>
  <c r="AC93" i="53"/>
  <c r="AV93" i="53"/>
  <c r="S228" i="53"/>
  <c r="S266" i="53" s="1"/>
  <c r="P123" i="47" s="1"/>
  <c r="T182" i="53"/>
  <c r="T194" i="53"/>
  <c r="T205" i="53"/>
  <c r="T216" i="53"/>
  <c r="U89" i="53"/>
  <c r="T84" i="53"/>
  <c r="S177" i="53"/>
  <c r="S211" i="53"/>
  <c r="S200" i="53"/>
  <c r="S189" i="53"/>
  <c r="K258" i="53"/>
  <c r="H118" i="47" s="1"/>
  <c r="K245" i="53"/>
  <c r="T81" i="53"/>
  <c r="S174" i="53"/>
  <c r="S186" i="53"/>
  <c r="S208" i="53"/>
  <c r="S197" i="53"/>
  <c r="V157" i="53"/>
  <c r="V239" i="53" s="1"/>
  <c r="V254" i="53" s="1"/>
  <c r="S110" i="47" s="1"/>
  <c r="W98" i="53"/>
  <c r="T179" i="53"/>
  <c r="T191" i="53"/>
  <c r="T202" i="53"/>
  <c r="T213" i="53"/>
  <c r="U86" i="53"/>
  <c r="T97" i="53"/>
  <c r="S156" i="53"/>
  <c r="S238" i="53" s="1"/>
  <c r="S253" i="53" s="1"/>
  <c r="P117" i="47" s="1"/>
  <c r="T94" i="53"/>
  <c r="S153" i="53"/>
  <c r="S235" i="53" s="1"/>
  <c r="S250" i="53" s="1"/>
  <c r="P112" i="47" s="1"/>
  <c r="O153" i="53"/>
  <c r="P94" i="53"/>
  <c r="AE82" i="53"/>
  <c r="AC100" i="53"/>
  <c r="AV100" i="53"/>
  <c r="T96" i="53"/>
  <c r="S155" i="53"/>
  <c r="S237" i="53" s="1"/>
  <c r="S252" i="53" s="1"/>
  <c r="P115" i="47" s="1"/>
  <c r="M258" i="53"/>
  <c r="J118" i="47" s="1"/>
  <c r="S222" i="53"/>
  <c r="S260" i="53" s="1"/>
  <c r="P121" i="47" s="1"/>
  <c r="T176" i="53"/>
  <c r="T199" i="53"/>
  <c r="T188" i="53"/>
  <c r="T210" i="53"/>
  <c r="U83" i="53"/>
  <c r="AE70" i="53"/>
  <c r="AE99" i="53"/>
  <c r="S224" i="53"/>
  <c r="S262" i="53" s="1"/>
  <c r="P124" i="47" s="1"/>
  <c r="T178" i="53"/>
  <c r="T190" i="53"/>
  <c r="T201" i="53"/>
  <c r="T212" i="53"/>
  <c r="U85" i="53"/>
  <c r="N233" i="53"/>
  <c r="N248" i="53" s="1"/>
  <c r="K109" i="47" s="1"/>
  <c r="O208" i="53"/>
  <c r="O197" i="53"/>
  <c r="O174" i="53"/>
  <c r="O186" i="53"/>
  <c r="P81" i="53"/>
  <c r="P186" i="53" s="1"/>
  <c r="R233" i="53"/>
  <c r="R248" i="53" s="1"/>
  <c r="O109" i="47" s="1"/>
  <c r="AD86" i="53"/>
  <c r="O156" i="53"/>
  <c r="O238" i="53" s="1"/>
  <c r="O253" i="53" s="1"/>
  <c r="L117" i="47" s="1"/>
  <c r="P97" i="53"/>
  <c r="O222" i="53"/>
  <c r="O260" i="53" s="1"/>
  <c r="L121" i="47" s="1"/>
  <c r="M245" i="53" l="1"/>
  <c r="O235" i="53"/>
  <c r="O250" i="53" s="1"/>
  <c r="L112" i="47" s="1"/>
  <c r="AC152" i="53"/>
  <c r="AC159" i="53"/>
  <c r="N95" i="53"/>
  <c r="N154" i="53" s="1"/>
  <c r="N236" i="53" s="1"/>
  <c r="N251" i="53" s="1"/>
  <c r="K113" i="47" s="1"/>
  <c r="AC153" i="53"/>
  <c r="L245" i="53"/>
  <c r="P151" i="53"/>
  <c r="Q92" i="53"/>
  <c r="Q151" i="53" s="1"/>
  <c r="P158" i="53"/>
  <c r="P240" i="53" s="1"/>
  <c r="P255" i="53" s="1"/>
  <c r="M116" i="47" s="1"/>
  <c r="Q99" i="53"/>
  <c r="Q158" i="53" s="1"/>
  <c r="Q240" i="53" s="1"/>
  <c r="Q255" i="53" s="1"/>
  <c r="N116" i="47" s="1"/>
  <c r="N155" i="53"/>
  <c r="N237" i="53" s="1"/>
  <c r="N252" i="53" s="1"/>
  <c r="K115" i="47" s="1"/>
  <c r="O96" i="53"/>
  <c r="N159" i="53"/>
  <c r="N241" i="53" s="1"/>
  <c r="N256" i="53" s="1"/>
  <c r="K114" i="47" s="1"/>
  <c r="O100" i="53"/>
  <c r="N152" i="53"/>
  <c r="N234" i="53" s="1"/>
  <c r="N249" i="53" s="1"/>
  <c r="K111" i="47" s="1"/>
  <c r="O93" i="53"/>
  <c r="O165" i="53"/>
  <c r="P73" i="53"/>
  <c r="P164" i="53"/>
  <c r="Q72" i="53"/>
  <c r="Q164" i="53" s="1"/>
  <c r="P166" i="53"/>
  <c r="Q74" i="53"/>
  <c r="Q166" i="53" s="1"/>
  <c r="Q71" i="53"/>
  <c r="Q163" i="53" s="1"/>
  <c r="P163" i="53"/>
  <c r="O162" i="53"/>
  <c r="O233" i="53" s="1"/>
  <c r="O248" i="53" s="1"/>
  <c r="L109" i="47" s="1"/>
  <c r="P70" i="53"/>
  <c r="T222" i="53"/>
  <c r="T260" i="53" s="1"/>
  <c r="Q121" i="47" s="1"/>
  <c r="P222" i="53"/>
  <c r="P260" i="53" s="1"/>
  <c r="M121" i="47" s="1"/>
  <c r="O223" i="53"/>
  <c r="O261" i="53" s="1"/>
  <c r="L122" i="47" s="1"/>
  <c r="AC155" i="53"/>
  <c r="AD94" i="53"/>
  <c r="AE94" i="53" s="1"/>
  <c r="AC156" i="53"/>
  <c r="AD31" i="53"/>
  <c r="AD34" i="53" s="1"/>
  <c r="AD155" i="53" s="1"/>
  <c r="AE23" i="53"/>
  <c r="AC35" i="53"/>
  <c r="AC157" i="53"/>
  <c r="AC158" i="53"/>
  <c r="AD24" i="53"/>
  <c r="AA214" i="53"/>
  <c r="AA215" i="53"/>
  <c r="S223" i="53"/>
  <c r="S261" i="53" s="1"/>
  <c r="P122" i="47" s="1"/>
  <c r="P225" i="53"/>
  <c r="P263" i="53" s="1"/>
  <c r="M126" i="47" s="1"/>
  <c r="AD97" i="53"/>
  <c r="AB169" i="53"/>
  <c r="AB168" i="53"/>
  <c r="AB163" i="53"/>
  <c r="AB164" i="53"/>
  <c r="AB167" i="53"/>
  <c r="AB166" i="53"/>
  <c r="AB170" i="53"/>
  <c r="AB162" i="53"/>
  <c r="AB165" i="53"/>
  <c r="AB36" i="53"/>
  <c r="AB41" i="53" s="1"/>
  <c r="Y203" i="53"/>
  <c r="Y226" i="53" s="1"/>
  <c r="Y264" i="53" s="1"/>
  <c r="V119" i="47" s="1"/>
  <c r="Y204" i="53"/>
  <c r="Y227" i="53" s="1"/>
  <c r="Y265" i="53" s="1"/>
  <c r="V125" i="47" s="1"/>
  <c r="Y53" i="53"/>
  <c r="Z51" i="53"/>
  <c r="AE84" i="53"/>
  <c r="P156" i="53"/>
  <c r="P238" i="53" s="1"/>
  <c r="P253" i="53" s="1"/>
  <c r="M117" i="47" s="1"/>
  <c r="Q97" i="53"/>
  <c r="Q156" i="53" s="1"/>
  <c r="O220" i="53"/>
  <c r="U178" i="53"/>
  <c r="U212" i="53"/>
  <c r="U190" i="53"/>
  <c r="U201" i="53"/>
  <c r="V85" i="53"/>
  <c r="T155" i="53"/>
  <c r="T237" i="53" s="1"/>
  <c r="T252" i="53" s="1"/>
  <c r="Q115" i="47" s="1"/>
  <c r="U96" i="53"/>
  <c r="AD100" i="53"/>
  <c r="AF82" i="53"/>
  <c r="T153" i="53"/>
  <c r="T235" i="53" s="1"/>
  <c r="T250" i="53" s="1"/>
  <c r="Q112" i="47" s="1"/>
  <c r="U94" i="53"/>
  <c r="T156" i="53"/>
  <c r="T238" i="53" s="1"/>
  <c r="T253" i="53" s="1"/>
  <c r="Q117" i="47" s="1"/>
  <c r="U97" i="53"/>
  <c r="T225" i="53"/>
  <c r="T263" i="53" s="1"/>
  <c r="Q126" i="47" s="1"/>
  <c r="W157" i="53"/>
  <c r="W239" i="53" s="1"/>
  <c r="W254" i="53" s="1"/>
  <c r="T110" i="47" s="1"/>
  <c r="X98" i="53"/>
  <c r="S220" i="53"/>
  <c r="T174" i="53"/>
  <c r="T208" i="53"/>
  <c r="T186" i="53"/>
  <c r="T197" i="53"/>
  <c r="U81" i="53"/>
  <c r="U182" i="53"/>
  <c r="U205" i="53"/>
  <c r="U216" i="53"/>
  <c r="U194" i="53"/>
  <c r="V89" i="53"/>
  <c r="AD93" i="53"/>
  <c r="V164" i="53"/>
  <c r="W72" i="53"/>
  <c r="AC92" i="53"/>
  <c r="AC151" i="53" s="1"/>
  <c r="AV92" i="53"/>
  <c r="V167" i="53"/>
  <c r="W75" i="53"/>
  <c r="V166" i="53"/>
  <c r="W74" i="53"/>
  <c r="U165" i="53"/>
  <c r="V73" i="53"/>
  <c r="V158" i="53"/>
  <c r="V240" i="53" s="1"/>
  <c r="V255" i="53" s="1"/>
  <c r="S116" i="47" s="1"/>
  <c r="W99" i="53"/>
  <c r="AC95" i="53"/>
  <c r="AC154" i="53" s="1"/>
  <c r="AV95" i="53"/>
  <c r="N258" i="53"/>
  <c r="K118" i="47" s="1"/>
  <c r="AG98" i="53"/>
  <c r="U162" i="53"/>
  <c r="V70" i="53"/>
  <c r="AG78" i="53"/>
  <c r="U175" i="53"/>
  <c r="U187" i="53"/>
  <c r="U198" i="53"/>
  <c r="U209" i="53"/>
  <c r="V82" i="53"/>
  <c r="T221" i="53"/>
  <c r="T259" i="53" s="1"/>
  <c r="Q120" i="47" s="1"/>
  <c r="AF89" i="53"/>
  <c r="AE86" i="53"/>
  <c r="Q81" i="53"/>
  <c r="P197" i="53"/>
  <c r="P174" i="53"/>
  <c r="P208" i="53"/>
  <c r="T224" i="53"/>
  <c r="T262" i="53" s="1"/>
  <c r="Q124" i="47" s="1"/>
  <c r="AF99" i="53"/>
  <c r="AF70" i="53"/>
  <c r="U176" i="53"/>
  <c r="U188" i="53"/>
  <c r="U210" i="53"/>
  <c r="U199" i="53"/>
  <c r="V83" i="53"/>
  <c r="P153" i="53"/>
  <c r="P235" i="53" s="1"/>
  <c r="P250" i="53" s="1"/>
  <c r="M112" i="47" s="1"/>
  <c r="Q94" i="53"/>
  <c r="Q153" i="53" s="1"/>
  <c r="U179" i="53"/>
  <c r="U191" i="53"/>
  <c r="U202" i="53"/>
  <c r="U213" i="53"/>
  <c r="V86" i="53"/>
  <c r="U84" i="53"/>
  <c r="T177" i="53"/>
  <c r="T211" i="53"/>
  <c r="T189" i="53"/>
  <c r="T200" i="53"/>
  <c r="T228" i="53"/>
  <c r="T266" i="53" s="1"/>
  <c r="Q123" i="47" s="1"/>
  <c r="T92" i="53"/>
  <c r="S151" i="53"/>
  <c r="S233" i="53" s="1"/>
  <c r="S248" i="53" s="1"/>
  <c r="P109" i="47" s="1"/>
  <c r="W170" i="53"/>
  <c r="X78" i="53"/>
  <c r="AF83" i="53"/>
  <c r="Q179" i="53"/>
  <c r="Q202" i="53"/>
  <c r="Q213" i="53"/>
  <c r="Q191" i="53"/>
  <c r="T95" i="53"/>
  <c r="S154" i="53"/>
  <c r="S236" i="53" s="1"/>
  <c r="S251" i="53" s="1"/>
  <c r="P113" i="47" s="1"/>
  <c r="O154" i="53"/>
  <c r="O236" i="53" s="1"/>
  <c r="O251" i="53" s="1"/>
  <c r="L113" i="47" s="1"/>
  <c r="P95" i="53"/>
  <c r="Q176" i="53"/>
  <c r="Q188" i="53"/>
  <c r="Q210" i="53"/>
  <c r="Q199" i="53"/>
  <c r="AF75" i="53"/>
  <c r="R258" i="53"/>
  <c r="O118" i="47" s="1"/>
  <c r="R245" i="53"/>
  <c r="Q84" i="53"/>
  <c r="P177" i="53"/>
  <c r="P189" i="53"/>
  <c r="P211" i="53"/>
  <c r="P200" i="53"/>
  <c r="AF71" i="53"/>
  <c r="AE96" i="53"/>
  <c r="AE73" i="53"/>
  <c r="T159" i="53"/>
  <c r="T241" i="53" s="1"/>
  <c r="T256" i="53" s="1"/>
  <c r="Q114" i="47" s="1"/>
  <c r="U100" i="53"/>
  <c r="AF72" i="53"/>
  <c r="V163" i="53"/>
  <c r="W71" i="53"/>
  <c r="AG74" i="53"/>
  <c r="AE97" i="53"/>
  <c r="AD81" i="53"/>
  <c r="T152" i="53"/>
  <c r="T234" i="53" s="1"/>
  <c r="T249" i="53" s="1"/>
  <c r="Q111" i="47" s="1"/>
  <c r="U93" i="53"/>
  <c r="AF85" i="53"/>
  <c r="Q238" i="53" l="1"/>
  <c r="Q253" i="53" s="1"/>
  <c r="N117" i="47" s="1"/>
  <c r="AD153" i="53"/>
  <c r="AE24" i="53"/>
  <c r="N245" i="53"/>
  <c r="AD156" i="53"/>
  <c r="Q235" i="53"/>
  <c r="Q250" i="53" s="1"/>
  <c r="N112" i="47" s="1"/>
  <c r="P162" i="53"/>
  <c r="P233" i="53" s="1"/>
  <c r="P248" i="53" s="1"/>
  <c r="M109" i="47" s="1"/>
  <c r="Q70" i="53"/>
  <c r="Q162" i="53" s="1"/>
  <c r="Q73" i="53"/>
  <c r="Q165" i="53" s="1"/>
  <c r="P165" i="53"/>
  <c r="O152" i="53"/>
  <c r="O234" i="53" s="1"/>
  <c r="O249" i="53" s="1"/>
  <c r="L111" i="47" s="1"/>
  <c r="P93" i="53"/>
  <c r="O159" i="53"/>
  <c r="O241" i="53" s="1"/>
  <c r="O256" i="53" s="1"/>
  <c r="L114" i="47" s="1"/>
  <c r="P100" i="53"/>
  <c r="P96" i="53"/>
  <c r="O155" i="53"/>
  <c r="O237" i="53" s="1"/>
  <c r="O252" i="53" s="1"/>
  <c r="L115" i="47" s="1"/>
  <c r="AD95" i="53"/>
  <c r="U224" i="53"/>
  <c r="U262" i="53" s="1"/>
  <c r="R124" i="47" s="1"/>
  <c r="U228" i="53"/>
  <c r="U266" i="53" s="1"/>
  <c r="R123" i="47" s="1"/>
  <c r="T223" i="53"/>
  <c r="T261" i="53" s="1"/>
  <c r="Q122" i="47" s="1"/>
  <c r="AC169" i="53"/>
  <c r="AC168" i="53"/>
  <c r="AC166" i="53"/>
  <c r="AC164" i="53"/>
  <c r="AC170" i="53"/>
  <c r="AC167" i="53"/>
  <c r="AC163" i="53"/>
  <c r="AC162" i="53"/>
  <c r="AC165" i="53"/>
  <c r="AC36" i="53"/>
  <c r="AC41" i="53" s="1"/>
  <c r="Z203" i="53"/>
  <c r="Z226" i="53" s="1"/>
  <c r="Z264" i="53" s="1"/>
  <c r="W119" i="47" s="1"/>
  <c r="Z204" i="53"/>
  <c r="Z227" i="53" s="1"/>
  <c r="Z265" i="53" s="1"/>
  <c r="W125" i="47" s="1"/>
  <c r="Z53" i="53"/>
  <c r="AA51" i="53"/>
  <c r="AB44" i="53"/>
  <c r="AB50" i="53" s="1"/>
  <c r="AB43" i="53"/>
  <c r="AB49" i="53" s="1"/>
  <c r="AB45" i="53"/>
  <c r="AB46" i="53"/>
  <c r="AB52" i="53" s="1"/>
  <c r="AE31" i="53"/>
  <c r="AE34" i="53" s="1"/>
  <c r="AF23" i="53"/>
  <c r="AD35" i="53"/>
  <c r="AD157" i="53"/>
  <c r="AD158" i="53"/>
  <c r="AG85" i="53"/>
  <c r="AH74" i="53"/>
  <c r="W163" i="53"/>
  <c r="X71" i="53"/>
  <c r="AG72" i="53"/>
  <c r="U159" i="53"/>
  <c r="U241" i="53" s="1"/>
  <c r="U256" i="53" s="1"/>
  <c r="R114" i="47" s="1"/>
  <c r="V100" i="53"/>
  <c r="AG71" i="53"/>
  <c r="AG75" i="53"/>
  <c r="Q222" i="53"/>
  <c r="Q260" i="53" s="1"/>
  <c r="N121" i="47" s="1"/>
  <c r="P154" i="53"/>
  <c r="Q95" i="53"/>
  <c r="Q154" i="53" s="1"/>
  <c r="Q225" i="53"/>
  <c r="Q263" i="53" s="1"/>
  <c r="N126" i="47" s="1"/>
  <c r="T151" i="53"/>
  <c r="T233" i="53" s="1"/>
  <c r="T248" i="53" s="1"/>
  <c r="Q109" i="47" s="1"/>
  <c r="U92" i="53"/>
  <c r="U177" i="53"/>
  <c r="U200" i="53"/>
  <c r="U211" i="53"/>
  <c r="U189" i="53"/>
  <c r="V84" i="53"/>
  <c r="U225" i="53"/>
  <c r="U263" i="53" s="1"/>
  <c r="R126" i="47" s="1"/>
  <c r="V176" i="53"/>
  <c r="V188" i="53"/>
  <c r="V199" i="53"/>
  <c r="V210" i="53"/>
  <c r="W83" i="53"/>
  <c r="P220" i="53"/>
  <c r="AF86" i="53"/>
  <c r="AG89" i="53"/>
  <c r="U221" i="53"/>
  <c r="U259" i="53" s="1"/>
  <c r="R120" i="47" s="1"/>
  <c r="AH78" i="53"/>
  <c r="V162" i="53"/>
  <c r="W70" i="53"/>
  <c r="AH98" i="53"/>
  <c r="W166" i="53"/>
  <c r="X74" i="53"/>
  <c r="W167" i="53"/>
  <c r="X75" i="53"/>
  <c r="AD92" i="53"/>
  <c r="W164" i="53"/>
  <c r="X72" i="53"/>
  <c r="AE93" i="53"/>
  <c r="AD152" i="53"/>
  <c r="V182" i="53"/>
  <c r="V194" i="53"/>
  <c r="V205" i="53"/>
  <c r="V216" i="53"/>
  <c r="W89" i="53"/>
  <c r="U174" i="53"/>
  <c r="U186" i="53"/>
  <c r="U197" i="53"/>
  <c r="U208" i="53"/>
  <c r="V81" i="53"/>
  <c r="V186" i="53" s="1"/>
  <c r="T220" i="53"/>
  <c r="X157" i="53"/>
  <c r="X239" i="53" s="1"/>
  <c r="X254" i="53" s="1"/>
  <c r="U110" i="47" s="1"/>
  <c r="Y98" i="53"/>
  <c r="AG82" i="53"/>
  <c r="U155" i="53"/>
  <c r="U237" i="53" s="1"/>
  <c r="U252" i="53" s="1"/>
  <c r="R115" i="47" s="1"/>
  <c r="V96" i="53"/>
  <c r="O258" i="53"/>
  <c r="L118" i="47" s="1"/>
  <c r="U152" i="53"/>
  <c r="U234" i="53" s="1"/>
  <c r="U249" i="53" s="1"/>
  <c r="R111" i="47" s="1"/>
  <c r="V93" i="53"/>
  <c r="AE81" i="53"/>
  <c r="AE156" i="53"/>
  <c r="AF97" i="53"/>
  <c r="AE153" i="53"/>
  <c r="AF94" i="53"/>
  <c r="AF73" i="53"/>
  <c r="AE155" i="53"/>
  <c r="AF96" i="53"/>
  <c r="P223" i="53"/>
  <c r="P261" i="53" s="1"/>
  <c r="M122" i="47" s="1"/>
  <c r="Q177" i="53"/>
  <c r="Q189" i="53"/>
  <c r="Q211" i="53"/>
  <c r="Q200" i="53"/>
  <c r="T154" i="53"/>
  <c r="T236" i="53" s="1"/>
  <c r="T251" i="53" s="1"/>
  <c r="Q113" i="47" s="1"/>
  <c r="U95" i="53"/>
  <c r="AG83" i="53"/>
  <c r="X170" i="53"/>
  <c r="Y78" i="53"/>
  <c r="V179" i="53"/>
  <c r="V191" i="53"/>
  <c r="V202" i="53"/>
  <c r="V213" i="53"/>
  <c r="W86" i="53"/>
  <c r="U222" i="53"/>
  <c r="U260" i="53" s="1"/>
  <c r="R121" i="47" s="1"/>
  <c r="AG70" i="53"/>
  <c r="AG99" i="53"/>
  <c r="Q174" i="53"/>
  <c r="Q197" i="53"/>
  <c r="Q208" i="53"/>
  <c r="Q186" i="53"/>
  <c r="V175" i="53"/>
  <c r="V209" i="53"/>
  <c r="V187" i="53"/>
  <c r="V198" i="53"/>
  <c r="W82" i="53"/>
  <c r="AE95" i="53"/>
  <c r="AD154" i="53"/>
  <c r="W158" i="53"/>
  <c r="W240" i="53" s="1"/>
  <c r="W255" i="53" s="1"/>
  <c r="T116" i="47" s="1"/>
  <c r="X99" i="53"/>
  <c r="V165" i="53"/>
  <c r="W73" i="53"/>
  <c r="S258" i="53"/>
  <c r="P118" i="47" s="1"/>
  <c r="S245" i="53"/>
  <c r="U156" i="53"/>
  <c r="U238" i="53" s="1"/>
  <c r="U253" i="53" s="1"/>
  <c r="R117" i="47" s="1"/>
  <c r="V97" i="53"/>
  <c r="U153" i="53"/>
  <c r="U235" i="53" s="1"/>
  <c r="U250" i="53" s="1"/>
  <c r="R112" i="47" s="1"/>
  <c r="V94" i="53"/>
  <c r="AE100" i="53"/>
  <c r="AD159" i="53"/>
  <c r="V178" i="53"/>
  <c r="V201" i="53"/>
  <c r="V190" i="53"/>
  <c r="V212" i="53"/>
  <c r="W85" i="53"/>
  <c r="AF84" i="53"/>
  <c r="Q233" i="53" l="1"/>
  <c r="Q248" i="53" s="1"/>
  <c r="N109" i="47" s="1"/>
  <c r="P236" i="53"/>
  <c r="P251" i="53" s="1"/>
  <c r="M113" i="47" s="1"/>
  <c r="Q236" i="53"/>
  <c r="Q251" i="53" s="1"/>
  <c r="N113" i="47" s="1"/>
  <c r="O245" i="53"/>
  <c r="Q100" i="53"/>
  <c r="Q159" i="53" s="1"/>
  <c r="Q241" i="53" s="1"/>
  <c r="Q256" i="53" s="1"/>
  <c r="N114" i="47" s="1"/>
  <c r="P159" i="53"/>
  <c r="P241" i="53" s="1"/>
  <c r="P256" i="53" s="1"/>
  <c r="M114" i="47" s="1"/>
  <c r="P152" i="53"/>
  <c r="P234" i="53" s="1"/>
  <c r="P249" i="53" s="1"/>
  <c r="M111" i="47" s="1"/>
  <c r="Q93" i="53"/>
  <c r="Q152" i="53" s="1"/>
  <c r="Q234" i="53" s="1"/>
  <c r="Q249" i="53" s="1"/>
  <c r="N111" i="47" s="1"/>
  <c r="Q96" i="53"/>
  <c r="Q155" i="53" s="1"/>
  <c r="Q237" i="53" s="1"/>
  <c r="Q252" i="53" s="1"/>
  <c r="N115" i="47" s="1"/>
  <c r="P155" i="53"/>
  <c r="P237" i="53" s="1"/>
  <c r="P252" i="53" s="1"/>
  <c r="M115" i="47" s="1"/>
  <c r="V221" i="53"/>
  <c r="V259" i="53" s="1"/>
  <c r="S120" i="47" s="1"/>
  <c r="Q220" i="53"/>
  <c r="Q258" i="53" s="1"/>
  <c r="N118" i="47" s="1"/>
  <c r="AB51" i="53"/>
  <c r="AB204" i="53" s="1"/>
  <c r="V224" i="53"/>
  <c r="V262" i="53" s="1"/>
  <c r="S124" i="47" s="1"/>
  <c r="AF31" i="53"/>
  <c r="AF34" i="53" s="1"/>
  <c r="AF155" i="53" s="1"/>
  <c r="AG23" i="53"/>
  <c r="AE35" i="53"/>
  <c r="AE157" i="53"/>
  <c r="AE158" i="53"/>
  <c r="AF24" i="53"/>
  <c r="AB215" i="53"/>
  <c r="AB214" i="53"/>
  <c r="AB210" i="53"/>
  <c r="AB212" i="53"/>
  <c r="AB213" i="53"/>
  <c r="AB216" i="53"/>
  <c r="AB209" i="53"/>
  <c r="AB211" i="53"/>
  <c r="AB208" i="53"/>
  <c r="AB181" i="53"/>
  <c r="AB240" i="53" s="1"/>
  <c r="AB255" i="53" s="1"/>
  <c r="Y116" i="47" s="1"/>
  <c r="AB53" i="53"/>
  <c r="AB180" i="53"/>
  <c r="AB239" i="53" s="1"/>
  <c r="AB254" i="53" s="1"/>
  <c r="Y110" i="47" s="1"/>
  <c r="AB176" i="53"/>
  <c r="AB235" i="53" s="1"/>
  <c r="AB250" i="53" s="1"/>
  <c r="Y112" i="47" s="1"/>
  <c r="AB178" i="53"/>
  <c r="AB237" i="53" s="1"/>
  <c r="AB252" i="53" s="1"/>
  <c r="Y115" i="47" s="1"/>
  <c r="AB179" i="53"/>
  <c r="AB238" i="53" s="1"/>
  <c r="AB253" i="53" s="1"/>
  <c r="Y117" i="47" s="1"/>
  <c r="AB182" i="53"/>
  <c r="AB241" i="53" s="1"/>
  <c r="AB256" i="53" s="1"/>
  <c r="Y114" i="47" s="1"/>
  <c r="AB175" i="53"/>
  <c r="AB234" i="53" s="1"/>
  <c r="AB249" i="53" s="1"/>
  <c r="Y111" i="47" s="1"/>
  <c r="AB174" i="53"/>
  <c r="AB233" i="53" s="1"/>
  <c r="AB248" i="53" s="1"/>
  <c r="Y109" i="47" s="1"/>
  <c r="AB177" i="53"/>
  <c r="AB236" i="53" s="1"/>
  <c r="AB251" i="53" s="1"/>
  <c r="Y113" i="47" s="1"/>
  <c r="AA204" i="53"/>
  <c r="AA227" i="53" s="1"/>
  <c r="AA265" i="53" s="1"/>
  <c r="X125" i="47" s="1"/>
  <c r="AA203" i="53"/>
  <c r="AA226" i="53" s="1"/>
  <c r="AA264" i="53" s="1"/>
  <c r="X119" i="47" s="1"/>
  <c r="AA53" i="53"/>
  <c r="AD169" i="53"/>
  <c r="AD168" i="53"/>
  <c r="AD166" i="53"/>
  <c r="AD170" i="53"/>
  <c r="AD164" i="53"/>
  <c r="AD167" i="53"/>
  <c r="AD162" i="53"/>
  <c r="AD163" i="53"/>
  <c r="AD165" i="53"/>
  <c r="AD36" i="53"/>
  <c r="AD41" i="53" s="1"/>
  <c r="AB193" i="53"/>
  <c r="AB192" i="53"/>
  <c r="AB191" i="53"/>
  <c r="AB194" i="53"/>
  <c r="AB187" i="53"/>
  <c r="AB188" i="53"/>
  <c r="AB190" i="53"/>
  <c r="AB186" i="53"/>
  <c r="AB189" i="53"/>
  <c r="AC45" i="53"/>
  <c r="AC46" i="53"/>
  <c r="AC52" i="53" s="1"/>
  <c r="AC43" i="53"/>
  <c r="AC49" i="53" s="1"/>
  <c r="AC44" i="53"/>
  <c r="AC50" i="53" s="1"/>
  <c r="AE154" i="53"/>
  <c r="AF95" i="53"/>
  <c r="W175" i="53"/>
  <c r="W198" i="53"/>
  <c r="W187" i="53"/>
  <c r="W209" i="53"/>
  <c r="X82" i="53"/>
  <c r="AH99" i="53"/>
  <c r="AH70" i="53"/>
  <c r="W179" i="53"/>
  <c r="W213" i="53"/>
  <c r="W191" i="53"/>
  <c r="W202" i="53"/>
  <c r="X86" i="53"/>
  <c r="Y170" i="53"/>
  <c r="Z78" i="53"/>
  <c r="U154" i="53"/>
  <c r="U236" i="53" s="1"/>
  <c r="U251" i="53" s="1"/>
  <c r="R113" i="47" s="1"/>
  <c r="V95" i="53"/>
  <c r="Q223" i="53"/>
  <c r="Q261" i="53" s="1"/>
  <c r="N122" i="47" s="1"/>
  <c r="V152" i="53"/>
  <c r="V234" i="53" s="1"/>
  <c r="V249" i="53" s="1"/>
  <c r="S111" i="47" s="1"/>
  <c r="W93" i="53"/>
  <c r="AH82" i="53"/>
  <c r="T258" i="53"/>
  <c r="Q118" i="47" s="1"/>
  <c r="T245" i="53"/>
  <c r="U220" i="53"/>
  <c r="V228" i="53"/>
  <c r="V266" i="53" s="1"/>
  <c r="S123" i="47" s="1"/>
  <c r="X164" i="53"/>
  <c r="Y72" i="53"/>
  <c r="AE92" i="53"/>
  <c r="AD151" i="53"/>
  <c r="AG86" i="53"/>
  <c r="V222" i="53"/>
  <c r="V260" i="53" s="1"/>
  <c r="S121" i="47" s="1"/>
  <c r="U223" i="53"/>
  <c r="U261" i="53" s="1"/>
  <c r="R122" i="47" s="1"/>
  <c r="U151" i="53"/>
  <c r="U233" i="53" s="1"/>
  <c r="U248" i="53" s="1"/>
  <c r="R109" i="47" s="1"/>
  <c r="V92" i="53"/>
  <c r="AH71" i="53"/>
  <c r="V159" i="53"/>
  <c r="V241" i="53" s="1"/>
  <c r="V256" i="53" s="1"/>
  <c r="S114" i="47" s="1"/>
  <c r="W100" i="53"/>
  <c r="AH72" i="53"/>
  <c r="X163" i="53"/>
  <c r="Y71" i="53"/>
  <c r="AI74" i="53"/>
  <c r="AG84" i="53"/>
  <c r="W178" i="53"/>
  <c r="W201" i="53"/>
  <c r="W212" i="53"/>
  <c r="W190" i="53"/>
  <c r="X85" i="53"/>
  <c r="AE159" i="53"/>
  <c r="AF100" i="53"/>
  <c r="V153" i="53"/>
  <c r="V235" i="53" s="1"/>
  <c r="V250" i="53" s="1"/>
  <c r="S112" i="47" s="1"/>
  <c r="W94" i="53"/>
  <c r="V156" i="53"/>
  <c r="V238" i="53" s="1"/>
  <c r="V253" i="53" s="1"/>
  <c r="S117" i="47" s="1"/>
  <c r="W97" i="53"/>
  <c r="W165" i="53"/>
  <c r="X73" i="53"/>
  <c r="X158" i="53"/>
  <c r="X240" i="53" s="1"/>
  <c r="X255" i="53" s="1"/>
  <c r="U116" i="47" s="1"/>
  <c r="Y99" i="53"/>
  <c r="V225" i="53"/>
  <c r="V263" i="53" s="1"/>
  <c r="S126" i="47" s="1"/>
  <c r="AH83" i="53"/>
  <c r="AG96" i="53"/>
  <c r="AG73" i="53"/>
  <c r="AG94" i="53"/>
  <c r="AG97" i="53"/>
  <c r="AF81" i="53"/>
  <c r="V155" i="53"/>
  <c r="V237" i="53" s="1"/>
  <c r="V252" i="53" s="1"/>
  <c r="S115" i="47" s="1"/>
  <c r="W96" i="53"/>
  <c r="Y157" i="53"/>
  <c r="Y239" i="53" s="1"/>
  <c r="Y254" i="53" s="1"/>
  <c r="V110" i="47" s="1"/>
  <c r="Z98" i="53"/>
  <c r="V174" i="53"/>
  <c r="V197" i="53"/>
  <c r="V208" i="53"/>
  <c r="W81" i="53"/>
  <c r="W182" i="53"/>
  <c r="W194" i="53"/>
  <c r="W216" i="53"/>
  <c r="W205" i="53"/>
  <c r="X89" i="53"/>
  <c r="AE152" i="53"/>
  <c r="AF93" i="53"/>
  <c r="X167" i="53"/>
  <c r="Y75" i="53"/>
  <c r="X166" i="53"/>
  <c r="Y74" i="53"/>
  <c r="AI98" i="53"/>
  <c r="W162" i="53"/>
  <c r="X70" i="53"/>
  <c r="AI78" i="53"/>
  <c r="AH89" i="53"/>
  <c r="P258" i="53"/>
  <c r="M118" i="47" s="1"/>
  <c r="W176" i="53"/>
  <c r="W188" i="53"/>
  <c r="W210" i="53"/>
  <c r="W199" i="53"/>
  <c r="X83" i="53"/>
  <c r="V177" i="53"/>
  <c r="V189" i="53"/>
  <c r="V200" i="53"/>
  <c r="V211" i="53"/>
  <c r="W84" i="53"/>
  <c r="AH75" i="53"/>
  <c r="AH85" i="53"/>
  <c r="AB200" i="53" l="1"/>
  <c r="AB198" i="53"/>
  <c r="AB221" i="53" s="1"/>
  <c r="AB259" i="53" s="1"/>
  <c r="Y120" i="47" s="1"/>
  <c r="AC51" i="53"/>
  <c r="AB203" i="53"/>
  <c r="AB226" i="53" s="1"/>
  <c r="AB264" i="53" s="1"/>
  <c r="Y119" i="47" s="1"/>
  <c r="AF156" i="53"/>
  <c r="AF153" i="53"/>
  <c r="AG24" i="53"/>
  <c r="P245" i="53"/>
  <c r="AB201" i="53"/>
  <c r="AB224" i="53" s="1"/>
  <c r="AB262" i="53" s="1"/>
  <c r="Y124" i="47" s="1"/>
  <c r="AB202" i="53"/>
  <c r="AB225" i="53" s="1"/>
  <c r="AB263" i="53" s="1"/>
  <c r="Y126" i="47" s="1"/>
  <c r="AB223" i="53"/>
  <c r="AB261" i="53" s="1"/>
  <c r="Y122" i="47" s="1"/>
  <c r="AB227" i="53"/>
  <c r="AB265" i="53" s="1"/>
  <c r="Y125" i="47" s="1"/>
  <c r="AB197" i="53"/>
  <c r="AB220" i="53" s="1"/>
  <c r="AB258" i="53" s="1"/>
  <c r="Y118" i="47" s="1"/>
  <c r="AB199" i="53"/>
  <c r="AB222" i="53" s="1"/>
  <c r="AB205" i="53"/>
  <c r="AB228" i="53" s="1"/>
  <c r="AB266" i="53" s="1"/>
  <c r="Y123" i="47" s="1"/>
  <c r="W225" i="53"/>
  <c r="W263" i="53" s="1"/>
  <c r="T126" i="47" s="1"/>
  <c r="AC192" i="53"/>
  <c r="AC193" i="53"/>
  <c r="AC190" i="53"/>
  <c r="AC188" i="53"/>
  <c r="AC187" i="53"/>
  <c r="AC194" i="53"/>
  <c r="AC191" i="53"/>
  <c r="AC186" i="53"/>
  <c r="AC189" i="53"/>
  <c r="AC214" i="53"/>
  <c r="AC215" i="53"/>
  <c r="AC210" i="53"/>
  <c r="AC213" i="53"/>
  <c r="AC209" i="53"/>
  <c r="AC212" i="53"/>
  <c r="AC216" i="53"/>
  <c r="AC211" i="53"/>
  <c r="AC208" i="53"/>
  <c r="AD46" i="53"/>
  <c r="AD52" i="53" s="1"/>
  <c r="AD45" i="53"/>
  <c r="AD51" i="53" s="1"/>
  <c r="AD44" i="53"/>
  <c r="AD50" i="53" s="1"/>
  <c r="AD43" i="53"/>
  <c r="AD49" i="53" s="1"/>
  <c r="AE169" i="53"/>
  <c r="AE168" i="53"/>
  <c r="AE170" i="53"/>
  <c r="AE166" i="53"/>
  <c r="AE162" i="53"/>
  <c r="AE167" i="53"/>
  <c r="AE163" i="53"/>
  <c r="AE164" i="53"/>
  <c r="AE36" i="53"/>
  <c r="AE41" i="53" s="1"/>
  <c r="AE165" i="53"/>
  <c r="AC53" i="53"/>
  <c r="AC181" i="53"/>
  <c r="AC240" i="53" s="1"/>
  <c r="AC255" i="53" s="1"/>
  <c r="Z116" i="47" s="1"/>
  <c r="AC180" i="53"/>
  <c r="AC239" i="53" s="1"/>
  <c r="AC254" i="53" s="1"/>
  <c r="Z110" i="47" s="1"/>
  <c r="AC175" i="53"/>
  <c r="AC234" i="53" s="1"/>
  <c r="AC249" i="53" s="1"/>
  <c r="Z111" i="47" s="1"/>
  <c r="AC182" i="53"/>
  <c r="AC241" i="53" s="1"/>
  <c r="AC256" i="53" s="1"/>
  <c r="Z114" i="47" s="1"/>
  <c r="AC176" i="53"/>
  <c r="AC235" i="53" s="1"/>
  <c r="AC250" i="53" s="1"/>
  <c r="Z112" i="47" s="1"/>
  <c r="AC178" i="53"/>
  <c r="AC237" i="53" s="1"/>
  <c r="AC252" i="53" s="1"/>
  <c r="Z115" i="47" s="1"/>
  <c r="AC179" i="53"/>
  <c r="AC238" i="53" s="1"/>
  <c r="AC253" i="53" s="1"/>
  <c r="Z117" i="47" s="1"/>
  <c r="AC174" i="53"/>
  <c r="AC233" i="53" s="1"/>
  <c r="AC248" i="53" s="1"/>
  <c r="Z109" i="47" s="1"/>
  <c r="AC177" i="53"/>
  <c r="AC236" i="53" s="1"/>
  <c r="AC251" i="53" s="1"/>
  <c r="Z113" i="47" s="1"/>
  <c r="AC203" i="53"/>
  <c r="AC204" i="53"/>
  <c r="AC199" i="53"/>
  <c r="AC198" i="53"/>
  <c r="AC201" i="53"/>
  <c r="AC205" i="53"/>
  <c r="AC202" i="53"/>
  <c r="AC197" i="53"/>
  <c r="AC200" i="53"/>
  <c r="AG31" i="53"/>
  <c r="AG34" i="53" s="1"/>
  <c r="AG155" i="53" s="1"/>
  <c r="AH23" i="53"/>
  <c r="AF35" i="53"/>
  <c r="AF157" i="53"/>
  <c r="AF158" i="53"/>
  <c r="AI85" i="53"/>
  <c r="W177" i="53"/>
  <c r="W189" i="53"/>
  <c r="W200" i="53"/>
  <c r="W211" i="53"/>
  <c r="X84" i="53"/>
  <c r="Y83" i="53"/>
  <c r="X176" i="53"/>
  <c r="X188" i="53"/>
  <c r="X210" i="53"/>
  <c r="X199" i="53"/>
  <c r="AJ78" i="53"/>
  <c r="X162" i="53"/>
  <c r="Y70" i="53"/>
  <c r="AJ98" i="53"/>
  <c r="Y166" i="53"/>
  <c r="Z74" i="53"/>
  <c r="Y167" i="53"/>
  <c r="Z75" i="53"/>
  <c r="AF152" i="53"/>
  <c r="AG93" i="53"/>
  <c r="W228" i="53"/>
  <c r="W266" i="53" s="1"/>
  <c r="T123" i="47" s="1"/>
  <c r="V220" i="53"/>
  <c r="AA98" i="53"/>
  <c r="AA157" i="53" s="1"/>
  <c r="AA239" i="53" s="1"/>
  <c r="AA254" i="53" s="1"/>
  <c r="X110" i="47" s="1"/>
  <c r="Z157" i="53"/>
  <c r="Z239" i="53" s="1"/>
  <c r="Z254" i="53" s="1"/>
  <c r="W110" i="47" s="1"/>
  <c r="W155" i="53"/>
  <c r="W237" i="53" s="1"/>
  <c r="W252" i="53" s="1"/>
  <c r="T115" i="47" s="1"/>
  <c r="X96" i="53"/>
  <c r="AG81" i="53"/>
  <c r="Y158" i="53"/>
  <c r="Y240" i="53" s="1"/>
  <c r="Y255" i="53" s="1"/>
  <c r="V116" i="47" s="1"/>
  <c r="Z99" i="53"/>
  <c r="Y73" i="53"/>
  <c r="X165" i="53"/>
  <c r="W156" i="53"/>
  <c r="W238" i="53" s="1"/>
  <c r="W253" i="53" s="1"/>
  <c r="T117" i="47" s="1"/>
  <c r="X97" i="53"/>
  <c r="W153" i="53"/>
  <c r="W235" i="53" s="1"/>
  <c r="W250" i="53" s="1"/>
  <c r="T112" i="47" s="1"/>
  <c r="X94" i="53"/>
  <c r="AF159" i="53"/>
  <c r="AG100" i="53"/>
  <c r="W224" i="53"/>
  <c r="W262" i="53" s="1"/>
  <c r="T124" i="47" s="1"/>
  <c r="AH84" i="53"/>
  <c r="AJ74" i="53"/>
  <c r="Y163" i="53"/>
  <c r="Z71" i="53"/>
  <c r="AI72" i="53"/>
  <c r="W159" i="53"/>
  <c r="W241" i="53" s="1"/>
  <c r="W256" i="53" s="1"/>
  <c r="T114" i="47" s="1"/>
  <c r="X100" i="53"/>
  <c r="AI71" i="53"/>
  <c r="V151" i="53"/>
  <c r="V233" i="53" s="1"/>
  <c r="V248" i="53" s="1"/>
  <c r="S109" i="47" s="1"/>
  <c r="W92" i="53"/>
  <c r="AE151" i="53"/>
  <c r="AF92" i="53"/>
  <c r="U258" i="53"/>
  <c r="R118" i="47" s="1"/>
  <c r="U245" i="53"/>
  <c r="AI82" i="53"/>
  <c r="AA78" i="53"/>
  <c r="AA170" i="53" s="1"/>
  <c r="Z170" i="53"/>
  <c r="AI70" i="53"/>
  <c r="AI99" i="53"/>
  <c r="Q245" i="53"/>
  <c r="AF154" i="53"/>
  <c r="AG95" i="53"/>
  <c r="AI75" i="53"/>
  <c r="V223" i="53"/>
  <c r="V261" i="53" s="1"/>
  <c r="S122" i="47" s="1"/>
  <c r="W222" i="53"/>
  <c r="W260" i="53" s="1"/>
  <c r="T121" i="47" s="1"/>
  <c r="AI89" i="53"/>
  <c r="X182" i="53"/>
  <c r="X194" i="53"/>
  <c r="X205" i="53"/>
  <c r="X216" i="53"/>
  <c r="Y89" i="53"/>
  <c r="W174" i="53"/>
  <c r="W197" i="53"/>
  <c r="W208" i="53"/>
  <c r="W186" i="53"/>
  <c r="X81" i="53"/>
  <c r="AH97" i="53"/>
  <c r="AH94" i="53"/>
  <c r="AH73" i="53"/>
  <c r="AH96" i="53"/>
  <c r="AI83" i="53"/>
  <c r="X178" i="53"/>
  <c r="X190" i="53"/>
  <c r="X201" i="53"/>
  <c r="X212" i="53"/>
  <c r="Y85" i="53"/>
  <c r="AH86" i="53"/>
  <c r="Y164" i="53"/>
  <c r="Z72" i="53"/>
  <c r="W152" i="53"/>
  <c r="W234" i="53" s="1"/>
  <c r="W249" i="53" s="1"/>
  <c r="T111" i="47" s="1"/>
  <c r="X93" i="53"/>
  <c r="V154" i="53"/>
  <c r="V236" i="53" s="1"/>
  <c r="V251" i="53" s="1"/>
  <c r="S113" i="47" s="1"/>
  <c r="W95" i="53"/>
  <c r="X179" i="53"/>
  <c r="X191" i="53"/>
  <c r="X202" i="53"/>
  <c r="X213" i="53"/>
  <c r="Y86" i="53"/>
  <c r="Y82" i="53"/>
  <c r="X175" i="53"/>
  <c r="X187" i="53"/>
  <c r="X209" i="53"/>
  <c r="X198" i="53"/>
  <c r="W221" i="53"/>
  <c r="W259" i="53" s="1"/>
  <c r="T120" i="47" s="1"/>
  <c r="AG153" i="53" l="1"/>
  <c r="AG156" i="53"/>
  <c r="AB260" i="53"/>
  <c r="Y121" i="47" s="1"/>
  <c r="AB245" i="53"/>
  <c r="W220" i="53"/>
  <c r="AH31" i="53"/>
  <c r="AH34" i="53" s="1"/>
  <c r="AI23" i="53"/>
  <c r="AG35" i="53"/>
  <c r="AG157" i="53"/>
  <c r="AG158" i="53"/>
  <c r="AH24" i="53"/>
  <c r="AD53" i="53"/>
  <c r="AD181" i="53"/>
  <c r="AD240" i="53" s="1"/>
  <c r="AD255" i="53" s="1"/>
  <c r="AA116" i="47" s="1"/>
  <c r="AD180" i="53"/>
  <c r="AD239" i="53" s="1"/>
  <c r="AD254" i="53" s="1"/>
  <c r="AA110" i="47" s="1"/>
  <c r="AD182" i="53"/>
  <c r="AD241" i="53" s="1"/>
  <c r="AD256" i="53" s="1"/>
  <c r="AA114" i="47" s="1"/>
  <c r="AD175" i="53"/>
  <c r="AD234" i="53" s="1"/>
  <c r="AD249" i="53" s="1"/>
  <c r="AA111" i="47" s="1"/>
  <c r="AD178" i="53"/>
  <c r="AD237" i="53" s="1"/>
  <c r="AD252" i="53" s="1"/>
  <c r="AA115" i="47" s="1"/>
  <c r="AD176" i="53"/>
  <c r="AD235" i="53" s="1"/>
  <c r="AD250" i="53" s="1"/>
  <c r="AA112" i="47" s="1"/>
  <c r="AD179" i="53"/>
  <c r="AD238" i="53" s="1"/>
  <c r="AD253" i="53" s="1"/>
  <c r="AA117" i="47" s="1"/>
  <c r="AD177" i="53"/>
  <c r="AD236" i="53" s="1"/>
  <c r="AD251" i="53" s="1"/>
  <c r="AA113" i="47" s="1"/>
  <c r="AD174" i="53"/>
  <c r="AD233" i="53" s="1"/>
  <c r="AD248" i="53" s="1"/>
  <c r="AA109" i="47" s="1"/>
  <c r="AD203" i="53"/>
  <c r="AD204" i="53"/>
  <c r="AD199" i="53"/>
  <c r="AD201" i="53"/>
  <c r="AD205" i="53"/>
  <c r="AD198" i="53"/>
  <c r="AD200" i="53"/>
  <c r="AD202" i="53"/>
  <c r="AD197" i="53"/>
  <c r="AC220" i="53"/>
  <c r="AC228" i="53"/>
  <c r="AC266" i="53" s="1"/>
  <c r="Z123" i="47" s="1"/>
  <c r="AC222" i="53"/>
  <c r="AC260" i="53" s="1"/>
  <c r="Z121" i="47" s="1"/>
  <c r="AC227" i="53"/>
  <c r="AC265" i="53" s="1"/>
  <c r="Z125" i="47" s="1"/>
  <c r="X222" i="53"/>
  <c r="X260" i="53" s="1"/>
  <c r="U121" i="47" s="1"/>
  <c r="AF168" i="53"/>
  <c r="AF169" i="53"/>
  <c r="AF170" i="53"/>
  <c r="AF166" i="53"/>
  <c r="AF164" i="53"/>
  <c r="AF163" i="53"/>
  <c r="AF167" i="53"/>
  <c r="AF162" i="53"/>
  <c r="AF165" i="53"/>
  <c r="AF36" i="53"/>
  <c r="AF41" i="53" s="1"/>
  <c r="AE45" i="53"/>
  <c r="AE51" i="53" s="1"/>
  <c r="AE44" i="53"/>
  <c r="AE50" i="53" s="1"/>
  <c r="AE43" i="53"/>
  <c r="AE49" i="53" s="1"/>
  <c r="AE46" i="53"/>
  <c r="AE52" i="53" s="1"/>
  <c r="AD193" i="53"/>
  <c r="AD192" i="53"/>
  <c r="AD190" i="53"/>
  <c r="AD194" i="53"/>
  <c r="AD188" i="53"/>
  <c r="AD187" i="53"/>
  <c r="AD191" i="53"/>
  <c r="AD189" i="53"/>
  <c r="AD186" i="53"/>
  <c r="AD215" i="53"/>
  <c r="AD214" i="53"/>
  <c r="AD212" i="53"/>
  <c r="AD216" i="53"/>
  <c r="AD210" i="53"/>
  <c r="AD209" i="53"/>
  <c r="AD211" i="53"/>
  <c r="AD213" i="53"/>
  <c r="AD208" i="53"/>
  <c r="AC223" i="53"/>
  <c r="AC261" i="53" s="1"/>
  <c r="Z122" i="47" s="1"/>
  <c r="AC225" i="53"/>
  <c r="AC263" i="53" s="1"/>
  <c r="Z126" i="47" s="1"/>
  <c r="AC221" i="53"/>
  <c r="AC259" i="53" s="1"/>
  <c r="Z120" i="47" s="1"/>
  <c r="AC224" i="53"/>
  <c r="AC262" i="53" s="1"/>
  <c r="Z124" i="47" s="1"/>
  <c r="AC226" i="53"/>
  <c r="AC264" i="53" s="1"/>
  <c r="Z119" i="47" s="1"/>
  <c r="X221" i="53"/>
  <c r="X259" i="53" s="1"/>
  <c r="U120" i="47" s="1"/>
  <c r="X225" i="53"/>
  <c r="X263" i="53" s="1"/>
  <c r="U126" i="47" s="1"/>
  <c r="W154" i="53"/>
  <c r="W236" i="53" s="1"/>
  <c r="W251" i="53" s="1"/>
  <c r="T113" i="47" s="1"/>
  <c r="X95" i="53"/>
  <c r="X152" i="53"/>
  <c r="X234" i="53" s="1"/>
  <c r="X249" i="53" s="1"/>
  <c r="U111" i="47" s="1"/>
  <c r="Y93" i="53"/>
  <c r="AA72" i="53"/>
  <c r="AA164" i="53" s="1"/>
  <c r="Z164" i="53"/>
  <c r="X224" i="53"/>
  <c r="X262" i="53" s="1"/>
  <c r="U124" i="47" s="1"/>
  <c r="AJ83" i="53"/>
  <c r="X174" i="53"/>
  <c r="X186" i="53"/>
  <c r="X197" i="53"/>
  <c r="X208" i="53"/>
  <c r="Y81" i="53"/>
  <c r="Y194" i="53"/>
  <c r="Y182" i="53"/>
  <c r="Y205" i="53"/>
  <c r="Y216" i="53"/>
  <c r="Z89" i="53"/>
  <c r="AJ75" i="53"/>
  <c r="AJ99" i="53"/>
  <c r="AF151" i="53"/>
  <c r="AG92" i="53"/>
  <c r="W151" i="53"/>
  <c r="W233" i="53" s="1"/>
  <c r="X92" i="53"/>
  <c r="AJ71" i="53"/>
  <c r="X159" i="53"/>
  <c r="X241" i="53" s="1"/>
  <c r="X256" i="53" s="1"/>
  <c r="U114" i="47" s="1"/>
  <c r="Y100" i="53"/>
  <c r="AJ72" i="53"/>
  <c r="AA71" i="53"/>
  <c r="AA163" i="53" s="1"/>
  <c r="Z163" i="53"/>
  <c r="AI84" i="53"/>
  <c r="AG159" i="53"/>
  <c r="AH100" i="53"/>
  <c r="X153" i="53"/>
  <c r="X235" i="53" s="1"/>
  <c r="X250" i="53" s="1"/>
  <c r="U112" i="47" s="1"/>
  <c r="Y94" i="53"/>
  <c r="X156" i="53"/>
  <c r="X238" i="53" s="1"/>
  <c r="X253" i="53" s="1"/>
  <c r="U117" i="47" s="1"/>
  <c r="Y97" i="53"/>
  <c r="AA99" i="53"/>
  <c r="AA158" i="53" s="1"/>
  <c r="AA240" i="53" s="1"/>
  <c r="AA255" i="53" s="1"/>
  <c r="X116" i="47" s="1"/>
  <c r="Z158" i="53"/>
  <c r="Z240" i="53" s="1"/>
  <c r="Z255" i="53" s="1"/>
  <c r="W116" i="47" s="1"/>
  <c r="X155" i="53"/>
  <c r="Y96" i="53"/>
  <c r="V258" i="53"/>
  <c r="S118" i="47" s="1"/>
  <c r="V245" i="53"/>
  <c r="AG152" i="53"/>
  <c r="AH93" i="53"/>
  <c r="AA75" i="53"/>
  <c r="AA167" i="53" s="1"/>
  <c r="Z167" i="53"/>
  <c r="AA74" i="53"/>
  <c r="AA166" i="53" s="1"/>
  <c r="Z166" i="53"/>
  <c r="Y162" i="53"/>
  <c r="Z70" i="53"/>
  <c r="W223" i="53"/>
  <c r="W261" i="53" s="1"/>
  <c r="T122" i="47" s="1"/>
  <c r="AJ85" i="53"/>
  <c r="Y175" i="53"/>
  <c r="Y187" i="53"/>
  <c r="Y198" i="53"/>
  <c r="Y209" i="53"/>
  <c r="Z82" i="53"/>
  <c r="Z86" i="53"/>
  <c r="Y191" i="53"/>
  <c r="Y179" i="53"/>
  <c r="Y202" i="53"/>
  <c r="Y213" i="53"/>
  <c r="AI86" i="53"/>
  <c r="Z85" i="53"/>
  <c r="Y178" i="53"/>
  <c r="Y190" i="53"/>
  <c r="Y201" i="53"/>
  <c r="Y212" i="53"/>
  <c r="X237" i="53"/>
  <c r="X252" i="53" s="1"/>
  <c r="U115" i="47" s="1"/>
  <c r="AH155" i="53"/>
  <c r="AI96" i="53"/>
  <c r="AI73" i="53"/>
  <c r="AH153" i="53"/>
  <c r="AI94" i="53"/>
  <c r="AH156" i="53"/>
  <c r="AI97" i="53"/>
  <c r="W258" i="53"/>
  <c r="T118" i="47" s="1"/>
  <c r="X228" i="53"/>
  <c r="X266" i="53" s="1"/>
  <c r="U123" i="47" s="1"/>
  <c r="AJ89" i="53"/>
  <c r="AG154" i="53"/>
  <c r="AH95" i="53"/>
  <c r="AJ70" i="53"/>
  <c r="AJ82" i="53"/>
  <c r="AK74" i="53"/>
  <c r="Y165" i="53"/>
  <c r="Z73" i="53"/>
  <c r="AH81" i="53"/>
  <c r="AK98" i="53"/>
  <c r="AK78" i="53"/>
  <c r="Y176" i="53"/>
  <c r="Y188" i="53"/>
  <c r="Y199" i="53"/>
  <c r="Y210" i="53"/>
  <c r="Z83" i="53"/>
  <c r="Y84" i="53"/>
  <c r="X177" i="53"/>
  <c r="X189" i="53"/>
  <c r="X211" i="53"/>
  <c r="X200" i="53"/>
  <c r="AI24" i="53" l="1"/>
  <c r="X220" i="53"/>
  <c r="X258" i="53" s="1"/>
  <c r="U118" i="47" s="1"/>
  <c r="Y222" i="53"/>
  <c r="Y260" i="53" s="1"/>
  <c r="V121" i="47" s="1"/>
  <c r="Y225" i="53"/>
  <c r="Y263" i="53" s="1"/>
  <c r="V126" i="47" s="1"/>
  <c r="Y228" i="53"/>
  <c r="Y266" i="53" s="1"/>
  <c r="V123" i="47" s="1"/>
  <c r="AD223" i="53"/>
  <c r="AD261" i="53" s="1"/>
  <c r="AA122" i="47" s="1"/>
  <c r="AD221" i="53"/>
  <c r="AD259" i="53" s="1"/>
  <c r="AA120" i="47" s="1"/>
  <c r="AD228" i="53"/>
  <c r="AD266" i="53" s="1"/>
  <c r="AA123" i="47" s="1"/>
  <c r="AD226" i="53"/>
  <c r="AD264" i="53" s="1"/>
  <c r="AA119" i="47" s="1"/>
  <c r="AE215" i="53"/>
  <c r="AE214" i="53"/>
  <c r="AE209" i="53"/>
  <c r="AE210" i="53"/>
  <c r="AE216" i="53"/>
  <c r="AE212" i="53"/>
  <c r="AE213" i="53"/>
  <c r="AE211" i="53"/>
  <c r="AE208" i="53"/>
  <c r="AE192" i="53"/>
  <c r="AE193" i="53"/>
  <c r="AE187" i="53"/>
  <c r="AE194" i="53"/>
  <c r="AE188" i="53"/>
  <c r="AE190" i="53"/>
  <c r="AE191" i="53"/>
  <c r="AE189" i="53"/>
  <c r="AE186" i="53"/>
  <c r="AF45" i="53"/>
  <c r="AF51" i="53" s="1"/>
  <c r="AF46" i="53"/>
  <c r="AF52" i="53" s="1"/>
  <c r="AF44" i="53"/>
  <c r="AF50" i="53" s="1"/>
  <c r="AF43" i="53"/>
  <c r="AF49" i="53" s="1"/>
  <c r="AG169" i="53"/>
  <c r="AG168" i="53"/>
  <c r="AG166" i="53"/>
  <c r="AG170" i="53"/>
  <c r="AG163" i="53"/>
  <c r="AG164" i="53"/>
  <c r="AG162" i="53"/>
  <c r="AG167" i="53"/>
  <c r="AG36" i="53"/>
  <c r="AG41" i="53" s="1"/>
  <c r="AG165" i="53"/>
  <c r="AD220" i="53"/>
  <c r="AD225" i="53"/>
  <c r="AD263" i="53" s="1"/>
  <c r="AA126" i="47" s="1"/>
  <c r="AD222" i="53"/>
  <c r="AD260" i="53" s="1"/>
  <c r="AA121" i="47" s="1"/>
  <c r="AD224" i="53"/>
  <c r="AD262" i="53" s="1"/>
  <c r="AA124" i="47" s="1"/>
  <c r="AD227" i="53"/>
  <c r="AD265" i="53" s="1"/>
  <c r="AA125" i="47" s="1"/>
  <c r="AE53" i="53"/>
  <c r="AE180" i="53"/>
  <c r="AE239" i="53" s="1"/>
  <c r="AE254" i="53" s="1"/>
  <c r="AB110" i="47" s="1"/>
  <c r="AE181" i="53"/>
  <c r="AE240" i="53" s="1"/>
  <c r="AE255" i="53" s="1"/>
  <c r="AB116" i="47" s="1"/>
  <c r="AE176" i="53"/>
  <c r="AE235" i="53" s="1"/>
  <c r="AE250" i="53" s="1"/>
  <c r="AB112" i="47" s="1"/>
  <c r="AE178" i="53"/>
  <c r="AE237" i="53" s="1"/>
  <c r="AE252" i="53" s="1"/>
  <c r="AB115" i="47" s="1"/>
  <c r="AE175" i="53"/>
  <c r="AE234" i="53" s="1"/>
  <c r="AE249" i="53" s="1"/>
  <c r="AB111" i="47" s="1"/>
  <c r="AE182" i="53"/>
  <c r="AE241" i="53" s="1"/>
  <c r="AE256" i="53" s="1"/>
  <c r="AB114" i="47" s="1"/>
  <c r="AE179" i="53"/>
  <c r="AE238" i="53" s="1"/>
  <c r="AE253" i="53" s="1"/>
  <c r="AB117" i="47" s="1"/>
  <c r="AE177" i="53"/>
  <c r="AE236" i="53" s="1"/>
  <c r="AE251" i="53" s="1"/>
  <c r="AB113" i="47" s="1"/>
  <c r="AE174" i="53"/>
  <c r="AE233" i="53" s="1"/>
  <c r="AE248" i="53" s="1"/>
  <c r="AB109" i="47" s="1"/>
  <c r="AE203" i="53"/>
  <c r="AE204" i="53"/>
  <c r="AE205" i="53"/>
  <c r="AE201" i="53"/>
  <c r="AE198" i="53"/>
  <c r="AE199" i="53"/>
  <c r="AE200" i="53"/>
  <c r="AE202" i="53"/>
  <c r="AE197" i="53"/>
  <c r="AC245" i="53"/>
  <c r="AC258" i="53"/>
  <c r="Z118" i="47" s="1"/>
  <c r="AI31" i="53"/>
  <c r="AI34" i="53" s="1"/>
  <c r="AI156" i="53" s="1"/>
  <c r="AJ23" i="53"/>
  <c r="AH35" i="53"/>
  <c r="AH157" i="53"/>
  <c r="AH158" i="53"/>
  <c r="W248" i="53"/>
  <c r="T109" i="47" s="1"/>
  <c r="W245" i="53"/>
  <c r="AA83" i="53"/>
  <c r="Z188" i="53"/>
  <c r="Z176" i="53"/>
  <c r="Z199" i="53"/>
  <c r="Z210" i="53"/>
  <c r="Z165" i="53"/>
  <c r="AA73" i="53"/>
  <c r="AA165" i="53" s="1"/>
  <c r="AK70" i="53"/>
  <c r="AK89" i="53"/>
  <c r="AJ97" i="53"/>
  <c r="AJ94" i="53"/>
  <c r="AJ73" i="53"/>
  <c r="AJ96" i="53"/>
  <c r="Y224" i="53"/>
  <c r="Y262" i="53" s="1"/>
  <c r="V124" i="47" s="1"/>
  <c r="Z190" i="53"/>
  <c r="Z178" i="53"/>
  <c r="Z201" i="53"/>
  <c r="Z212" i="53"/>
  <c r="AA85" i="53"/>
  <c r="AA82" i="53"/>
  <c r="Z187" i="53"/>
  <c r="Z175" i="53"/>
  <c r="Z198" i="53"/>
  <c r="Z209" i="53"/>
  <c r="AK85" i="53"/>
  <c r="Y156" i="53"/>
  <c r="Y238" i="53" s="1"/>
  <c r="Y253" i="53" s="1"/>
  <c r="V117" i="47" s="1"/>
  <c r="Z97" i="53"/>
  <c r="Y153" i="53"/>
  <c r="Y235" i="53" s="1"/>
  <c r="Y250" i="53" s="1"/>
  <c r="V112" i="47" s="1"/>
  <c r="Z94" i="53"/>
  <c r="AH159" i="53"/>
  <c r="AI100" i="53"/>
  <c r="Y159" i="53"/>
  <c r="Y241" i="53" s="1"/>
  <c r="Y256" i="53" s="1"/>
  <c r="V114" i="47" s="1"/>
  <c r="Z100" i="53"/>
  <c r="X151" i="53"/>
  <c r="X233" i="53" s="1"/>
  <c r="X248" i="53" s="1"/>
  <c r="U109" i="47" s="1"/>
  <c r="Y92" i="53"/>
  <c r="AG151" i="53"/>
  <c r="AH92" i="53"/>
  <c r="AA89" i="53"/>
  <c r="Z194" i="53"/>
  <c r="Z182" i="53"/>
  <c r="Z205" i="53"/>
  <c r="Z216" i="53"/>
  <c r="Y186" i="53"/>
  <c r="Y174" i="53"/>
  <c r="Y197" i="53"/>
  <c r="Y208" i="53"/>
  <c r="Z81" i="53"/>
  <c r="X223" i="53"/>
  <c r="X261" i="53" s="1"/>
  <c r="U122" i="47" s="1"/>
  <c r="Y189" i="53"/>
  <c r="Y177" i="53"/>
  <c r="Y200" i="53"/>
  <c r="Y211" i="53"/>
  <c r="Z84" i="53"/>
  <c r="AL78" i="53"/>
  <c r="AL98" i="53"/>
  <c r="AI81" i="53"/>
  <c r="AL74" i="53"/>
  <c r="AK82" i="53"/>
  <c r="AH154" i="53"/>
  <c r="AI95" i="53"/>
  <c r="AJ86" i="53"/>
  <c r="Z179" i="53"/>
  <c r="Z191" i="53"/>
  <c r="Z202" i="53"/>
  <c r="Z213" i="53"/>
  <c r="AA86" i="53"/>
  <c r="Y221" i="53"/>
  <c r="Y259" i="53" s="1"/>
  <c r="V120" i="47" s="1"/>
  <c r="AA70" i="53"/>
  <c r="AA162" i="53" s="1"/>
  <c r="Z162" i="53"/>
  <c r="AH152" i="53"/>
  <c r="AI93" i="53"/>
  <c r="Y155" i="53"/>
  <c r="Y237" i="53" s="1"/>
  <c r="Y252" i="53" s="1"/>
  <c r="V115" i="47" s="1"/>
  <c r="Z96" i="53"/>
  <c r="AJ84" i="53"/>
  <c r="AK72" i="53"/>
  <c r="AK71" i="53"/>
  <c r="AK99" i="53"/>
  <c r="AK75" i="53"/>
  <c r="AK83" i="53"/>
  <c r="Y152" i="53"/>
  <c r="Y234" i="53" s="1"/>
  <c r="Y249" i="53" s="1"/>
  <c r="V111" i="47" s="1"/>
  <c r="Z93" i="53"/>
  <c r="X154" i="53"/>
  <c r="X236" i="53" s="1"/>
  <c r="Y95" i="53"/>
  <c r="AI155" i="53" l="1"/>
  <c r="AI153" i="53"/>
  <c r="Z225" i="53"/>
  <c r="Z263" i="53" s="1"/>
  <c r="W126" i="47" s="1"/>
  <c r="Y223" i="53"/>
  <c r="Y261" i="53" s="1"/>
  <c r="V122" i="47" s="1"/>
  <c r="Y220" i="53"/>
  <c r="AH168" i="53"/>
  <c r="AH169" i="53"/>
  <c r="AH166" i="53"/>
  <c r="AH170" i="53"/>
  <c r="AH164" i="53"/>
  <c r="AH163" i="53"/>
  <c r="AH162" i="53"/>
  <c r="AH167" i="53"/>
  <c r="AH36" i="53"/>
  <c r="AH41" i="53" s="1"/>
  <c r="AH165" i="53"/>
  <c r="AG46" i="53"/>
  <c r="AG52" i="53" s="1"/>
  <c r="AG43" i="53"/>
  <c r="AG49" i="53" s="1"/>
  <c r="AG44" i="53"/>
  <c r="AG50" i="53" s="1"/>
  <c r="AG45" i="53"/>
  <c r="AG51" i="53" s="1"/>
  <c r="AF192" i="53"/>
  <c r="AF193" i="53"/>
  <c r="AF194" i="53"/>
  <c r="AF188" i="53"/>
  <c r="AF190" i="53"/>
  <c r="AF187" i="53"/>
  <c r="AF191" i="53"/>
  <c r="AF189" i="53"/>
  <c r="AF186" i="53"/>
  <c r="AF203" i="53"/>
  <c r="AF204" i="53"/>
  <c r="AF201" i="53"/>
  <c r="AF198" i="53"/>
  <c r="AF205" i="53"/>
  <c r="AF199" i="53"/>
  <c r="AF200" i="53"/>
  <c r="AF202" i="53"/>
  <c r="AF197" i="53"/>
  <c r="AE223" i="53"/>
  <c r="AE261" i="53" s="1"/>
  <c r="AB122" i="47" s="1"/>
  <c r="AE224" i="53"/>
  <c r="AE262" i="53" s="1"/>
  <c r="AB124" i="47" s="1"/>
  <c r="AE228" i="53"/>
  <c r="AE266" i="53" s="1"/>
  <c r="AB123" i="47" s="1"/>
  <c r="AE227" i="53"/>
  <c r="AE265" i="53" s="1"/>
  <c r="AB125" i="47" s="1"/>
  <c r="AJ31" i="53"/>
  <c r="AJ34" i="53" s="1"/>
  <c r="AJ153" i="53" s="1"/>
  <c r="AK23" i="53"/>
  <c r="AI35" i="53"/>
  <c r="AI157" i="53"/>
  <c r="AI158" i="53"/>
  <c r="AJ24" i="53"/>
  <c r="AK24" i="53" s="1"/>
  <c r="AD258" i="53"/>
  <c r="AA118" i="47" s="1"/>
  <c r="AD245" i="53"/>
  <c r="AF53" i="53"/>
  <c r="AF181" i="53"/>
  <c r="AF240" i="53" s="1"/>
  <c r="AF255" i="53" s="1"/>
  <c r="AC116" i="47" s="1"/>
  <c r="AF180" i="53"/>
  <c r="AF239" i="53" s="1"/>
  <c r="AF254" i="53" s="1"/>
  <c r="AC110" i="47" s="1"/>
  <c r="AF178" i="53"/>
  <c r="AF237" i="53" s="1"/>
  <c r="AF252" i="53" s="1"/>
  <c r="AC115" i="47" s="1"/>
  <c r="AF182" i="53"/>
  <c r="AF241" i="53" s="1"/>
  <c r="AF256" i="53" s="1"/>
  <c r="AC114" i="47" s="1"/>
  <c r="AF175" i="53"/>
  <c r="AF234" i="53" s="1"/>
  <c r="AF249" i="53" s="1"/>
  <c r="AC111" i="47" s="1"/>
  <c r="AF176" i="53"/>
  <c r="AF235" i="53" s="1"/>
  <c r="AF250" i="53" s="1"/>
  <c r="AC112" i="47" s="1"/>
  <c r="AF179" i="53"/>
  <c r="AF238" i="53" s="1"/>
  <c r="AF253" i="53" s="1"/>
  <c r="AC117" i="47" s="1"/>
  <c r="AF177" i="53"/>
  <c r="AF236" i="53" s="1"/>
  <c r="AF251" i="53" s="1"/>
  <c r="AC113" i="47" s="1"/>
  <c r="AF174" i="53"/>
  <c r="AF233" i="53" s="1"/>
  <c r="AF248" i="53" s="1"/>
  <c r="AC109" i="47" s="1"/>
  <c r="AF215" i="53"/>
  <c r="AF214" i="53"/>
  <c r="AF212" i="53"/>
  <c r="AF216" i="53"/>
  <c r="AF209" i="53"/>
  <c r="AF210" i="53"/>
  <c r="AF211" i="53"/>
  <c r="AF213" i="53"/>
  <c r="AF208" i="53"/>
  <c r="AE220" i="53"/>
  <c r="AE225" i="53"/>
  <c r="AE263" i="53" s="1"/>
  <c r="AB126" i="47" s="1"/>
  <c r="AE222" i="53"/>
  <c r="AE260" i="53" s="1"/>
  <c r="AB121" i="47" s="1"/>
  <c r="AE221" i="53"/>
  <c r="AE259" i="53" s="1"/>
  <c r="AB120" i="47" s="1"/>
  <c r="AE226" i="53"/>
  <c r="AE264" i="53" s="1"/>
  <c r="AB119" i="47" s="1"/>
  <c r="X251" i="53"/>
  <c r="U113" i="47" s="1"/>
  <c r="X245" i="53"/>
  <c r="AL75" i="53"/>
  <c r="AL99" i="53"/>
  <c r="AL71" i="53"/>
  <c r="AL72" i="53"/>
  <c r="AA96" i="53"/>
  <c r="AA155" i="53" s="1"/>
  <c r="Z155" i="53"/>
  <c r="Z237" i="53" s="1"/>
  <c r="Z252" i="53" s="1"/>
  <c r="W115" i="47" s="1"/>
  <c r="AJ93" i="53"/>
  <c r="AI152" i="53"/>
  <c r="AA202" i="53"/>
  <c r="AA179" i="53"/>
  <c r="AA191" i="53"/>
  <c r="AA213" i="53"/>
  <c r="AJ95" i="53"/>
  <c r="AI154" i="53"/>
  <c r="AL82" i="53"/>
  <c r="AM74" i="53"/>
  <c r="AJ81" i="53"/>
  <c r="AM98" i="53"/>
  <c r="AM78" i="53"/>
  <c r="Z177" i="53"/>
  <c r="Z200" i="53"/>
  <c r="Z189" i="53"/>
  <c r="Z211" i="53"/>
  <c r="AA84" i="53"/>
  <c r="AA81" i="53"/>
  <c r="Z186" i="53"/>
  <c r="Z197" i="53"/>
  <c r="Z174" i="53"/>
  <c r="Z208" i="53"/>
  <c r="Z228" i="53"/>
  <c r="Z266" i="53" s="1"/>
  <c r="W123" i="47" s="1"/>
  <c r="AH151" i="53"/>
  <c r="AI92" i="53"/>
  <c r="Y151" i="53"/>
  <c r="Y233" i="53" s="1"/>
  <c r="Y248" i="53" s="1"/>
  <c r="V109" i="47" s="1"/>
  <c r="Z92" i="53"/>
  <c r="AA100" i="53"/>
  <c r="AA159" i="53" s="1"/>
  <c r="Z159" i="53"/>
  <c r="Z241" i="53" s="1"/>
  <c r="Z256" i="53" s="1"/>
  <c r="W114" i="47" s="1"/>
  <c r="Z221" i="53"/>
  <c r="Z259" i="53" s="1"/>
  <c r="W120" i="47" s="1"/>
  <c r="AA175" i="53"/>
  <c r="AA198" i="53"/>
  <c r="AA187" i="53"/>
  <c r="AA209" i="53"/>
  <c r="AA178" i="53"/>
  <c r="AA201" i="53"/>
  <c r="AA190" i="53"/>
  <c r="AA212" i="53"/>
  <c r="Z224" i="53"/>
  <c r="Z262" i="53" s="1"/>
  <c r="W124" i="47" s="1"/>
  <c r="AL89" i="53"/>
  <c r="AL70" i="53"/>
  <c r="Z222" i="53"/>
  <c r="Z260" i="53" s="1"/>
  <c r="W121" i="47" s="1"/>
  <c r="AA176" i="53"/>
  <c r="AA199" i="53"/>
  <c r="AA188" i="53"/>
  <c r="AA210" i="53"/>
  <c r="Y154" i="53"/>
  <c r="Y236" i="53" s="1"/>
  <c r="Y251" i="53" s="1"/>
  <c r="V113" i="47" s="1"/>
  <c r="Z95" i="53"/>
  <c r="AA93" i="53"/>
  <c r="AA152" i="53" s="1"/>
  <c r="Z152" i="53"/>
  <c r="Z234" i="53" s="1"/>
  <c r="Z249" i="53" s="1"/>
  <c r="W111" i="47" s="1"/>
  <c r="AL83" i="53"/>
  <c r="AK84" i="53"/>
  <c r="AK86" i="53"/>
  <c r="Y258" i="53"/>
  <c r="V118" i="47" s="1"/>
  <c r="AA182" i="53"/>
  <c r="AA205" i="53"/>
  <c r="AA194" i="53"/>
  <c r="AA216" i="53"/>
  <c r="AJ100" i="53"/>
  <c r="AI159" i="53"/>
  <c r="AA94" i="53"/>
  <c r="AA153" i="53" s="1"/>
  <c r="Z153" i="53"/>
  <c r="Z235" i="53" s="1"/>
  <c r="Z250" i="53" s="1"/>
  <c r="W112" i="47" s="1"/>
  <c r="AA97" i="53"/>
  <c r="AA156" i="53" s="1"/>
  <c r="Z156" i="53"/>
  <c r="Z238" i="53" s="1"/>
  <c r="Z253" i="53" s="1"/>
  <c r="W117" i="47" s="1"/>
  <c r="AL85" i="53"/>
  <c r="AJ155" i="53"/>
  <c r="AK96" i="53"/>
  <c r="AK73" i="53"/>
  <c r="AK94" i="53"/>
  <c r="AK97" i="53"/>
  <c r="AA241" i="53" l="1"/>
  <c r="AA256" i="53" s="1"/>
  <c r="X114" i="47" s="1"/>
  <c r="AJ156" i="53"/>
  <c r="AA222" i="53"/>
  <c r="AA260" i="53" s="1"/>
  <c r="X121" i="47" s="1"/>
  <c r="AA224" i="53"/>
  <c r="AA262" i="53" s="1"/>
  <c r="X124" i="47" s="1"/>
  <c r="AA237" i="53"/>
  <c r="AA252" i="53" s="1"/>
  <c r="X115" i="47" s="1"/>
  <c r="AA221" i="53"/>
  <c r="AA259" i="53" s="1"/>
  <c r="X120" i="47" s="1"/>
  <c r="AA225" i="53"/>
  <c r="AA263" i="53" s="1"/>
  <c r="X126" i="47" s="1"/>
  <c r="AI169" i="53"/>
  <c r="AI168" i="53"/>
  <c r="AI166" i="53"/>
  <c r="AI170" i="53"/>
  <c r="AI167" i="53"/>
  <c r="AI163" i="53"/>
  <c r="AI164" i="53"/>
  <c r="AI162" i="53"/>
  <c r="AI36" i="53"/>
  <c r="AI41" i="53" s="1"/>
  <c r="AI165" i="53"/>
  <c r="AF223" i="53"/>
  <c r="AF261" i="53" s="1"/>
  <c r="AC122" i="47" s="1"/>
  <c r="AF221" i="53"/>
  <c r="AF259" i="53" s="1"/>
  <c r="AC120" i="47" s="1"/>
  <c r="AF222" i="53"/>
  <c r="AF260" i="53" s="1"/>
  <c r="AC121" i="47" s="1"/>
  <c r="AF227" i="53"/>
  <c r="AF265" i="53" s="1"/>
  <c r="AC125" i="47" s="1"/>
  <c r="AG192" i="53"/>
  <c r="AG193" i="53"/>
  <c r="AG194" i="53"/>
  <c r="AG187" i="53"/>
  <c r="AG188" i="53"/>
  <c r="AG190" i="53"/>
  <c r="AG191" i="53"/>
  <c r="AG189" i="53"/>
  <c r="AG186" i="53"/>
  <c r="AG214" i="53"/>
  <c r="AG215" i="53"/>
  <c r="AG209" i="53"/>
  <c r="AG210" i="53"/>
  <c r="AG216" i="53"/>
  <c r="AG212" i="53"/>
  <c r="AG211" i="53"/>
  <c r="AG213" i="53"/>
  <c r="AG208" i="53"/>
  <c r="AH44" i="53"/>
  <c r="AH50" i="53" s="1"/>
  <c r="AH46" i="53"/>
  <c r="AH52" i="53" s="1"/>
  <c r="AH43" i="53"/>
  <c r="AH49" i="53" s="1"/>
  <c r="AH45" i="53"/>
  <c r="AH51" i="53" s="1"/>
  <c r="AA235" i="53"/>
  <c r="AA250" i="53" s="1"/>
  <c r="X112" i="47" s="1"/>
  <c r="AE258" i="53"/>
  <c r="AB118" i="47" s="1"/>
  <c r="AE245" i="53"/>
  <c r="AK31" i="53"/>
  <c r="AK34" i="53" s="1"/>
  <c r="AK156" i="53" s="1"/>
  <c r="AL23" i="53"/>
  <c r="AJ35" i="53"/>
  <c r="AJ157" i="53"/>
  <c r="AJ158" i="53"/>
  <c r="AF220" i="53"/>
  <c r="AF225" i="53"/>
  <c r="AF263" i="53" s="1"/>
  <c r="AC126" i="47" s="1"/>
  <c r="AF224" i="53"/>
  <c r="AF262" i="53" s="1"/>
  <c r="AC124" i="47" s="1"/>
  <c r="AF228" i="53"/>
  <c r="AF266" i="53" s="1"/>
  <c r="AC123" i="47" s="1"/>
  <c r="AF226" i="53"/>
  <c r="AF264" i="53" s="1"/>
  <c r="AC119" i="47" s="1"/>
  <c r="AG203" i="53"/>
  <c r="AG204" i="53"/>
  <c r="AG201" i="53"/>
  <c r="AG198" i="53"/>
  <c r="AG199" i="53"/>
  <c r="AG205" i="53"/>
  <c r="AG202" i="53"/>
  <c r="AG200" i="53"/>
  <c r="AG197" i="53"/>
  <c r="AG181" i="53"/>
  <c r="AG240" i="53" s="1"/>
  <c r="AG255" i="53" s="1"/>
  <c r="AD116" i="47" s="1"/>
  <c r="AG53" i="53"/>
  <c r="AG180" i="53"/>
  <c r="AG239" i="53" s="1"/>
  <c r="AG254" i="53" s="1"/>
  <c r="AD110" i="47" s="1"/>
  <c r="AG175" i="53"/>
  <c r="AG234" i="53" s="1"/>
  <c r="AG249" i="53" s="1"/>
  <c r="AD111" i="47" s="1"/>
  <c r="AG176" i="53"/>
  <c r="AG235" i="53" s="1"/>
  <c r="AG250" i="53" s="1"/>
  <c r="AD112" i="47" s="1"/>
  <c r="AG182" i="53"/>
  <c r="AG241" i="53" s="1"/>
  <c r="AG256" i="53" s="1"/>
  <c r="AD114" i="47" s="1"/>
  <c r="AG178" i="53"/>
  <c r="AG237" i="53" s="1"/>
  <c r="AG252" i="53" s="1"/>
  <c r="AD115" i="47" s="1"/>
  <c r="AG177" i="53"/>
  <c r="AG236" i="53" s="1"/>
  <c r="AG251" i="53" s="1"/>
  <c r="AD113" i="47" s="1"/>
  <c r="AG179" i="53"/>
  <c r="AG238" i="53" s="1"/>
  <c r="AG253" i="53" s="1"/>
  <c r="AD117" i="47" s="1"/>
  <c r="AG174" i="53"/>
  <c r="AG233" i="53" s="1"/>
  <c r="AG248" i="53" s="1"/>
  <c r="AD109" i="47" s="1"/>
  <c r="AL97" i="53"/>
  <c r="AL94" i="53"/>
  <c r="AL73" i="53"/>
  <c r="AL96" i="53"/>
  <c r="AL84" i="53"/>
  <c r="AM83" i="53"/>
  <c r="AM70" i="53"/>
  <c r="AA234" i="53"/>
  <c r="AA249" i="53" s="1"/>
  <c r="X111" i="47" s="1"/>
  <c r="AA92" i="53"/>
  <c r="AA151" i="53" s="1"/>
  <c r="Z151" i="53"/>
  <c r="Z233" i="53" s="1"/>
  <c r="Z248" i="53" s="1"/>
  <c r="W109" i="47" s="1"/>
  <c r="AJ92" i="53"/>
  <c r="AI151" i="53"/>
  <c r="AA177" i="53"/>
  <c r="AA200" i="53"/>
  <c r="AA189" i="53"/>
  <c r="AA211" i="53"/>
  <c r="AK81" i="53"/>
  <c r="AJ152" i="53"/>
  <c r="AK93" i="53"/>
  <c r="AM72" i="53"/>
  <c r="AM71" i="53"/>
  <c r="AM85" i="53"/>
  <c r="AJ159" i="53"/>
  <c r="AK100" i="53"/>
  <c r="AA228" i="53"/>
  <c r="AA266" i="53" s="1"/>
  <c r="X123" i="47" s="1"/>
  <c r="Y245" i="53"/>
  <c r="AL86" i="53"/>
  <c r="AA95" i="53"/>
  <c r="AA154" i="53" s="1"/>
  <c r="Z154" i="53"/>
  <c r="Z236" i="53" s="1"/>
  <c r="Z251" i="53" s="1"/>
  <c r="W113" i="47" s="1"/>
  <c r="AM89" i="53"/>
  <c r="Z220" i="53"/>
  <c r="AA197" i="53"/>
  <c r="AA174" i="53"/>
  <c r="AA186" i="53"/>
  <c r="AA208" i="53"/>
  <c r="Z223" i="53"/>
  <c r="Z261" i="53" s="1"/>
  <c r="W122" i="47" s="1"/>
  <c r="AN78" i="53"/>
  <c r="AN98" i="53"/>
  <c r="AN74" i="53"/>
  <c r="AM82" i="53"/>
  <c r="AJ154" i="53"/>
  <c r="AK95" i="53"/>
  <c r="AA238" i="53"/>
  <c r="AA253" i="53" s="1"/>
  <c r="X117" i="47" s="1"/>
  <c r="AM99" i="53"/>
  <c r="AM75" i="53"/>
  <c r="AK155" i="53" l="1"/>
  <c r="AK153" i="53"/>
  <c r="AJ169" i="53"/>
  <c r="AJ168" i="53"/>
  <c r="AJ166" i="53"/>
  <c r="AJ170" i="53"/>
  <c r="AJ162" i="53"/>
  <c r="AJ164" i="53"/>
  <c r="AJ163" i="53"/>
  <c r="AJ167" i="53"/>
  <c r="AJ165" i="53"/>
  <c r="AJ36" i="53"/>
  <c r="AJ41" i="53" s="1"/>
  <c r="AH180" i="53"/>
  <c r="AH239" i="53" s="1"/>
  <c r="AH254" i="53" s="1"/>
  <c r="AE110" i="47" s="1"/>
  <c r="AH181" i="53"/>
  <c r="AH240" i="53" s="1"/>
  <c r="AH255" i="53" s="1"/>
  <c r="AE116" i="47" s="1"/>
  <c r="AH53" i="53"/>
  <c r="AH178" i="53"/>
  <c r="AH237" i="53" s="1"/>
  <c r="AH252" i="53" s="1"/>
  <c r="AE115" i="47" s="1"/>
  <c r="AH175" i="53"/>
  <c r="AH234" i="53" s="1"/>
  <c r="AH249" i="53" s="1"/>
  <c r="AE111" i="47" s="1"/>
  <c r="AH182" i="53"/>
  <c r="AH241" i="53" s="1"/>
  <c r="AH256" i="53" s="1"/>
  <c r="AE114" i="47" s="1"/>
  <c r="AH176" i="53"/>
  <c r="AH235" i="53" s="1"/>
  <c r="AH250" i="53" s="1"/>
  <c r="AE112" i="47" s="1"/>
  <c r="AH177" i="53"/>
  <c r="AH236" i="53" s="1"/>
  <c r="AH251" i="53" s="1"/>
  <c r="AE113" i="47" s="1"/>
  <c r="AH179" i="53"/>
  <c r="AH238" i="53" s="1"/>
  <c r="AH253" i="53" s="1"/>
  <c r="AE117" i="47" s="1"/>
  <c r="AH174" i="53"/>
  <c r="AH233" i="53" s="1"/>
  <c r="AH248" i="53" s="1"/>
  <c r="AE109" i="47" s="1"/>
  <c r="AH193" i="53"/>
  <c r="AH192" i="53"/>
  <c r="AH194" i="53"/>
  <c r="AH188" i="53"/>
  <c r="AH190" i="53"/>
  <c r="AH187" i="53"/>
  <c r="AH189" i="53"/>
  <c r="AH191" i="53"/>
  <c r="AH186" i="53"/>
  <c r="AG220" i="53"/>
  <c r="AG225" i="53"/>
  <c r="AG263" i="53" s="1"/>
  <c r="AD126" i="47" s="1"/>
  <c r="AG222" i="53"/>
  <c r="AG260" i="53" s="1"/>
  <c r="AD121" i="47" s="1"/>
  <c r="AG228" i="53"/>
  <c r="AG266" i="53" s="1"/>
  <c r="AD123" i="47" s="1"/>
  <c r="AG226" i="53"/>
  <c r="AG264" i="53" s="1"/>
  <c r="AD119" i="47" s="1"/>
  <c r="AI43" i="53"/>
  <c r="AI49" i="53" s="1"/>
  <c r="AI44" i="53"/>
  <c r="AI50" i="53" s="1"/>
  <c r="AI46" i="53"/>
  <c r="AI52" i="53" s="1"/>
  <c r="AI45" i="53"/>
  <c r="AI51" i="53" s="1"/>
  <c r="AA220" i="53"/>
  <c r="AA258" i="53" s="1"/>
  <c r="X118" i="47" s="1"/>
  <c r="AA223" i="53"/>
  <c r="AA261" i="53" s="1"/>
  <c r="X122" i="47" s="1"/>
  <c r="AF258" i="53"/>
  <c r="AC118" i="47" s="1"/>
  <c r="AF245" i="53"/>
  <c r="AL31" i="53"/>
  <c r="AL34" i="53" s="1"/>
  <c r="AL155" i="53" s="1"/>
  <c r="AM23" i="53"/>
  <c r="AK35" i="53"/>
  <c r="AK157" i="53"/>
  <c r="AK158" i="53"/>
  <c r="AL24" i="53"/>
  <c r="AH204" i="53"/>
  <c r="AH203" i="53"/>
  <c r="AH198" i="53"/>
  <c r="AH201" i="53"/>
  <c r="AH205" i="53"/>
  <c r="AH199" i="53"/>
  <c r="AH202" i="53"/>
  <c r="AH200" i="53"/>
  <c r="AH197" i="53"/>
  <c r="AH215" i="53"/>
  <c r="AH214" i="53"/>
  <c r="AH212" i="53"/>
  <c r="AH209" i="53"/>
  <c r="AH216" i="53"/>
  <c r="AH210" i="53"/>
  <c r="AH211" i="53"/>
  <c r="AH213" i="53"/>
  <c r="AH208" i="53"/>
  <c r="AG223" i="53"/>
  <c r="AG261" i="53" s="1"/>
  <c r="AD122" i="47" s="1"/>
  <c r="AG224" i="53"/>
  <c r="AG262" i="53" s="1"/>
  <c r="AD124" i="47" s="1"/>
  <c r="AG221" i="53"/>
  <c r="AG259" i="53" s="1"/>
  <c r="AD120" i="47" s="1"/>
  <c r="AG227" i="53"/>
  <c r="AG265" i="53" s="1"/>
  <c r="AD125" i="47" s="1"/>
  <c r="AN99" i="53"/>
  <c r="AN71" i="53"/>
  <c r="AN72" i="53"/>
  <c r="AK152" i="53"/>
  <c r="AL93" i="53"/>
  <c r="AM84" i="53"/>
  <c r="AM96" i="53"/>
  <c r="AM73" i="53"/>
  <c r="AM94" i="53"/>
  <c r="AN75" i="53"/>
  <c r="AN82" i="53"/>
  <c r="AO98" i="53"/>
  <c r="AO78" i="53"/>
  <c r="AM86" i="53"/>
  <c r="AL81" i="53"/>
  <c r="AJ151" i="53"/>
  <c r="AK92" i="53"/>
  <c r="AK154" i="53"/>
  <c r="AL95" i="53"/>
  <c r="AO74" i="53"/>
  <c r="AA233" i="53"/>
  <c r="AA248" i="53" s="1"/>
  <c r="X109" i="47" s="1"/>
  <c r="Z245" i="53"/>
  <c r="Z258" i="53"/>
  <c r="W118" i="47" s="1"/>
  <c r="AN89" i="53"/>
  <c r="AK159" i="53"/>
  <c r="AL100" i="53"/>
  <c r="AN85" i="53"/>
  <c r="AA236" i="53"/>
  <c r="AA251" i="53" s="1"/>
  <c r="X113" i="47" s="1"/>
  <c r="AN70" i="53"/>
  <c r="AN83" i="53"/>
  <c r="AM97" i="53"/>
  <c r="AL153" i="53" l="1"/>
  <c r="AL156" i="53"/>
  <c r="AM24" i="53"/>
  <c r="AM31" i="53"/>
  <c r="AM34" i="53" s="1"/>
  <c r="AM155" i="53" s="1"/>
  <c r="AN23" i="53"/>
  <c r="AL35" i="53"/>
  <c r="AL157" i="53"/>
  <c r="AL158" i="53"/>
  <c r="AI215" i="53"/>
  <c r="AI214" i="53"/>
  <c r="AI212" i="53"/>
  <c r="AI209" i="53"/>
  <c r="AI210" i="53"/>
  <c r="AI216" i="53"/>
  <c r="AI213" i="53"/>
  <c r="AI211" i="53"/>
  <c r="AI208" i="53"/>
  <c r="AI180" i="53"/>
  <c r="AI239" i="53" s="1"/>
  <c r="AI254" i="53" s="1"/>
  <c r="AF110" i="47" s="1"/>
  <c r="AI53" i="53"/>
  <c r="AI181" i="53"/>
  <c r="AI240" i="53" s="1"/>
  <c r="AI255" i="53" s="1"/>
  <c r="AF116" i="47" s="1"/>
  <c r="AI176" i="53"/>
  <c r="AI235" i="53" s="1"/>
  <c r="AI250" i="53" s="1"/>
  <c r="AF112" i="47" s="1"/>
  <c r="AI182" i="53"/>
  <c r="AI241" i="53" s="1"/>
  <c r="AI256" i="53" s="1"/>
  <c r="AF114" i="47" s="1"/>
  <c r="AI175" i="53"/>
  <c r="AI234" i="53" s="1"/>
  <c r="AI249" i="53" s="1"/>
  <c r="AF111" i="47" s="1"/>
  <c r="AI178" i="53"/>
  <c r="AI237" i="53" s="1"/>
  <c r="AI252" i="53" s="1"/>
  <c r="AF115" i="47" s="1"/>
  <c r="AI179" i="53"/>
  <c r="AI238" i="53" s="1"/>
  <c r="AI253" i="53" s="1"/>
  <c r="AF117" i="47" s="1"/>
  <c r="AI177" i="53"/>
  <c r="AI236" i="53" s="1"/>
  <c r="AI251" i="53" s="1"/>
  <c r="AF113" i="47" s="1"/>
  <c r="AI174" i="53"/>
  <c r="AI233" i="53" s="1"/>
  <c r="AI248" i="53" s="1"/>
  <c r="AF109" i="47" s="1"/>
  <c r="AH220" i="53"/>
  <c r="AH223" i="53"/>
  <c r="AH261" i="53" s="1"/>
  <c r="AE122" i="47" s="1"/>
  <c r="AH224" i="53"/>
  <c r="AH262" i="53" s="1"/>
  <c r="AE124" i="47" s="1"/>
  <c r="AH228" i="53"/>
  <c r="AH266" i="53" s="1"/>
  <c r="AE123" i="47" s="1"/>
  <c r="AH227" i="53"/>
  <c r="AH265" i="53" s="1"/>
  <c r="AE125" i="47" s="1"/>
  <c r="AK169" i="53"/>
  <c r="AK168" i="53"/>
  <c r="AK166" i="53"/>
  <c r="AK170" i="53"/>
  <c r="AK163" i="53"/>
  <c r="AK164" i="53"/>
  <c r="AK162" i="53"/>
  <c r="AK167" i="53"/>
  <c r="AK165" i="53"/>
  <c r="AK36" i="53"/>
  <c r="AK41" i="53" s="1"/>
  <c r="AI204" i="53"/>
  <c r="AI203" i="53"/>
  <c r="AI199" i="53"/>
  <c r="AI205" i="53"/>
  <c r="AI201" i="53"/>
  <c r="AI198" i="53"/>
  <c r="AI202" i="53"/>
  <c r="AI200" i="53"/>
  <c r="AI197" i="53"/>
  <c r="AI192" i="53"/>
  <c r="AI193" i="53"/>
  <c r="AI190" i="53"/>
  <c r="AI188" i="53"/>
  <c r="AI194" i="53"/>
  <c r="AI187" i="53"/>
  <c r="AI191" i="53"/>
  <c r="AI189" i="53"/>
  <c r="AI186" i="53"/>
  <c r="AG258" i="53"/>
  <c r="AD118" i="47" s="1"/>
  <c r="AG245" i="53"/>
  <c r="AH225" i="53"/>
  <c r="AH263" i="53" s="1"/>
  <c r="AE126" i="47" s="1"/>
  <c r="AH221" i="53"/>
  <c r="AH259" i="53" s="1"/>
  <c r="AE120" i="47" s="1"/>
  <c r="AH222" i="53"/>
  <c r="AH260" i="53" s="1"/>
  <c r="AE121" i="47" s="1"/>
  <c r="AH226" i="53"/>
  <c r="AH264" i="53" s="1"/>
  <c r="AE119" i="47" s="1"/>
  <c r="AJ44" i="53"/>
  <c r="AJ50" i="53" s="1"/>
  <c r="AJ46" i="53"/>
  <c r="AJ52" i="53" s="1"/>
  <c r="AJ45" i="53"/>
  <c r="AJ51" i="53" s="1"/>
  <c r="AJ43" i="53"/>
  <c r="AJ49" i="53" s="1"/>
  <c r="AO83" i="53"/>
  <c r="AL159" i="53"/>
  <c r="AM100" i="53"/>
  <c r="AL154" i="53"/>
  <c r="AM95" i="53"/>
  <c r="AK151" i="53"/>
  <c r="AL92" i="53"/>
  <c r="AM81" i="53"/>
  <c r="AO75" i="53"/>
  <c r="AN94" i="53"/>
  <c r="AN73" i="53"/>
  <c r="AN96" i="53"/>
  <c r="AN84" i="53"/>
  <c r="AO99" i="53"/>
  <c r="AN97" i="53"/>
  <c r="AO70" i="53"/>
  <c r="AO85" i="53"/>
  <c r="AO89" i="53"/>
  <c r="AP74" i="53"/>
  <c r="AN86" i="53"/>
  <c r="AA245" i="53"/>
  <c r="AP78" i="53"/>
  <c r="AP98" i="53"/>
  <c r="AO82" i="53"/>
  <c r="AL152" i="53"/>
  <c r="AM93" i="53"/>
  <c r="AO72" i="53"/>
  <c r="AO71" i="53"/>
  <c r="AM156" i="53" l="1"/>
  <c r="AM153" i="53"/>
  <c r="AI227" i="53"/>
  <c r="AI265" i="53" s="1"/>
  <c r="AF125" i="47" s="1"/>
  <c r="AI228" i="53"/>
  <c r="AI266" i="53" s="1"/>
  <c r="AF123" i="47" s="1"/>
  <c r="AI222" i="53"/>
  <c r="AI260" i="53" s="1"/>
  <c r="AF121" i="47" s="1"/>
  <c r="AI226" i="53"/>
  <c r="AI264" i="53" s="1"/>
  <c r="AF119" i="47" s="1"/>
  <c r="AI220" i="53"/>
  <c r="AI225" i="53"/>
  <c r="AI263" i="53" s="1"/>
  <c r="AF126" i="47" s="1"/>
  <c r="AI224" i="53"/>
  <c r="AI262" i="53" s="1"/>
  <c r="AF124" i="47" s="1"/>
  <c r="AI223" i="53"/>
  <c r="AI261" i="53" s="1"/>
  <c r="AF122" i="47" s="1"/>
  <c r="AI221" i="53"/>
  <c r="AI259" i="53" s="1"/>
  <c r="AF120" i="47" s="1"/>
  <c r="AJ203" i="53"/>
  <c r="AJ204" i="53"/>
  <c r="AJ205" i="53"/>
  <c r="AJ201" i="53"/>
  <c r="AJ198" i="53"/>
  <c r="AJ199" i="53"/>
  <c r="AJ202" i="53"/>
  <c r="AJ200" i="53"/>
  <c r="AJ197" i="53"/>
  <c r="AJ193" i="53"/>
  <c r="AJ192" i="53"/>
  <c r="AJ188" i="53"/>
  <c r="AJ194" i="53"/>
  <c r="AJ190" i="53"/>
  <c r="AJ187" i="53"/>
  <c r="AJ189" i="53"/>
  <c r="AJ191" i="53"/>
  <c r="AJ186" i="53"/>
  <c r="AH245" i="53"/>
  <c r="AH258" i="53"/>
  <c r="AE118" i="47" s="1"/>
  <c r="AL168" i="53"/>
  <c r="AL169" i="53"/>
  <c r="AL166" i="53"/>
  <c r="AL170" i="53"/>
  <c r="AL164" i="53"/>
  <c r="AL163" i="53"/>
  <c r="AL167" i="53"/>
  <c r="AL162" i="53"/>
  <c r="AL36" i="53"/>
  <c r="AL41" i="53" s="1"/>
  <c r="AL165" i="53"/>
  <c r="AJ181" i="53"/>
  <c r="AJ240" i="53" s="1"/>
  <c r="AJ255" i="53" s="1"/>
  <c r="AG116" i="47" s="1"/>
  <c r="AJ53" i="53"/>
  <c r="AJ180" i="53"/>
  <c r="AJ239" i="53" s="1"/>
  <c r="AJ254" i="53" s="1"/>
  <c r="AG110" i="47" s="1"/>
  <c r="AJ178" i="53"/>
  <c r="AJ237" i="53" s="1"/>
  <c r="AJ252" i="53" s="1"/>
  <c r="AG115" i="47" s="1"/>
  <c r="AJ182" i="53"/>
  <c r="AJ241" i="53" s="1"/>
  <c r="AJ256" i="53" s="1"/>
  <c r="AG114" i="47" s="1"/>
  <c r="AJ175" i="53"/>
  <c r="AJ234" i="53" s="1"/>
  <c r="AJ249" i="53" s="1"/>
  <c r="AG111" i="47" s="1"/>
  <c r="AJ176" i="53"/>
  <c r="AJ235" i="53" s="1"/>
  <c r="AJ250" i="53" s="1"/>
  <c r="AG112" i="47" s="1"/>
  <c r="AJ177" i="53"/>
  <c r="AJ236" i="53" s="1"/>
  <c r="AJ251" i="53" s="1"/>
  <c r="AG113" i="47" s="1"/>
  <c r="AJ179" i="53"/>
  <c r="AJ238" i="53" s="1"/>
  <c r="AJ253" i="53" s="1"/>
  <c r="AG117" i="47" s="1"/>
  <c r="AJ174" i="53"/>
  <c r="AJ233" i="53" s="1"/>
  <c r="AJ248" i="53" s="1"/>
  <c r="AG109" i="47" s="1"/>
  <c r="AJ215" i="53"/>
  <c r="AJ214" i="53"/>
  <c r="AJ216" i="53"/>
  <c r="AJ209" i="53"/>
  <c r="AJ210" i="53"/>
  <c r="AJ212" i="53"/>
  <c r="AJ211" i="53"/>
  <c r="AJ213" i="53"/>
  <c r="AJ208" i="53"/>
  <c r="AI258" i="53"/>
  <c r="AF118" i="47" s="1"/>
  <c r="AK45" i="53"/>
  <c r="AK51" i="53" s="1"/>
  <c r="AK46" i="53"/>
  <c r="AK52" i="53" s="1"/>
  <c r="AK44" i="53"/>
  <c r="AK50" i="53" s="1"/>
  <c r="AK43" i="53"/>
  <c r="AK49" i="53" s="1"/>
  <c r="AN31" i="53"/>
  <c r="AN34" i="53" s="1"/>
  <c r="AN156" i="53" s="1"/>
  <c r="AO23" i="53"/>
  <c r="AM35" i="53"/>
  <c r="AM157" i="53"/>
  <c r="AM158" i="53"/>
  <c r="AN24" i="53"/>
  <c r="AQ98" i="53"/>
  <c r="AQ78" i="53"/>
  <c r="AQ74" i="53"/>
  <c r="AP89" i="53"/>
  <c r="AP85" i="53"/>
  <c r="AO97" i="53"/>
  <c r="AP99" i="53"/>
  <c r="AO96" i="53"/>
  <c r="AO94" i="53"/>
  <c r="AP75" i="53"/>
  <c r="AL151" i="53"/>
  <c r="AM92" i="53"/>
  <c r="AM154" i="53"/>
  <c r="AN95" i="53"/>
  <c r="AP71" i="53"/>
  <c r="AP72" i="53"/>
  <c r="AM152" i="53"/>
  <c r="AN93" i="53"/>
  <c r="AP82" i="53"/>
  <c r="AO86" i="53"/>
  <c r="AP70" i="53"/>
  <c r="AO84" i="53"/>
  <c r="AO73" i="53"/>
  <c r="AN81" i="53"/>
  <c r="AM159" i="53"/>
  <c r="AN100" i="53"/>
  <c r="AP83" i="53"/>
  <c r="AO24" i="53" l="1"/>
  <c r="AN153" i="53"/>
  <c r="AN155" i="53"/>
  <c r="AI245" i="53"/>
  <c r="AM168" i="53"/>
  <c r="AM169" i="53"/>
  <c r="AM166" i="53"/>
  <c r="AM170" i="53"/>
  <c r="AM163" i="53"/>
  <c r="AM164" i="53"/>
  <c r="AM162" i="53"/>
  <c r="AM167" i="53"/>
  <c r="AM165" i="53"/>
  <c r="AM36" i="53"/>
  <c r="AM41" i="53" s="1"/>
  <c r="AK181" i="53"/>
  <c r="AK240" i="53" s="1"/>
  <c r="AK255" i="53" s="1"/>
  <c r="AH116" i="47" s="1"/>
  <c r="AK180" i="53"/>
  <c r="AK239" i="53" s="1"/>
  <c r="AK254" i="53" s="1"/>
  <c r="AH110" i="47" s="1"/>
  <c r="AK53" i="53"/>
  <c r="AK182" i="53"/>
  <c r="AK241" i="53" s="1"/>
  <c r="AK256" i="53" s="1"/>
  <c r="AH114" i="47" s="1"/>
  <c r="AK175" i="53"/>
  <c r="AK234" i="53" s="1"/>
  <c r="AK249" i="53" s="1"/>
  <c r="AH111" i="47" s="1"/>
  <c r="AK176" i="53"/>
  <c r="AK235" i="53" s="1"/>
  <c r="AK250" i="53" s="1"/>
  <c r="AH112" i="47" s="1"/>
  <c r="AK178" i="53"/>
  <c r="AK237" i="53" s="1"/>
  <c r="AK252" i="53" s="1"/>
  <c r="AH115" i="47" s="1"/>
  <c r="AK177" i="53"/>
  <c r="AK236" i="53" s="1"/>
  <c r="AK251" i="53" s="1"/>
  <c r="AH113" i="47" s="1"/>
  <c r="AK179" i="53"/>
  <c r="AK238" i="53" s="1"/>
  <c r="AK253" i="53" s="1"/>
  <c r="AH117" i="47" s="1"/>
  <c r="AK174" i="53"/>
  <c r="AK233" i="53" s="1"/>
  <c r="AK248" i="53" s="1"/>
  <c r="AH109" i="47" s="1"/>
  <c r="AK214" i="53"/>
  <c r="AK215" i="53"/>
  <c r="AK209" i="53"/>
  <c r="AK216" i="53"/>
  <c r="AK212" i="53"/>
  <c r="AK210" i="53"/>
  <c r="AK211" i="53"/>
  <c r="AK213" i="53"/>
  <c r="AK208" i="53"/>
  <c r="AL44" i="53"/>
  <c r="AL50" i="53" s="1"/>
  <c r="AL43" i="53"/>
  <c r="AL49" i="53" s="1"/>
  <c r="AL45" i="53"/>
  <c r="AL51" i="53" s="1"/>
  <c r="AL46" i="53"/>
  <c r="AL52" i="53" s="1"/>
  <c r="AJ220" i="53"/>
  <c r="AJ223" i="53"/>
  <c r="AJ261" i="53" s="1"/>
  <c r="AG122" i="47" s="1"/>
  <c r="AJ224" i="53"/>
  <c r="AJ262" i="53" s="1"/>
  <c r="AG124" i="47" s="1"/>
  <c r="AJ222" i="53"/>
  <c r="AJ260" i="53" s="1"/>
  <c r="AG121" i="47" s="1"/>
  <c r="AJ227" i="53"/>
  <c r="AJ265" i="53" s="1"/>
  <c r="AG125" i="47" s="1"/>
  <c r="AO31" i="53"/>
  <c r="AO34" i="53" s="1"/>
  <c r="AO153" i="53" s="1"/>
  <c r="AP23" i="53"/>
  <c r="AN35" i="53"/>
  <c r="AN157" i="53"/>
  <c r="AN158" i="53"/>
  <c r="AK193" i="53"/>
  <c r="AK192" i="53"/>
  <c r="AK187" i="53"/>
  <c r="AK188" i="53"/>
  <c r="AK194" i="53"/>
  <c r="AK190" i="53"/>
  <c r="AK191" i="53"/>
  <c r="AK189" i="53"/>
  <c r="AK186" i="53"/>
  <c r="AK203" i="53"/>
  <c r="AK204" i="53"/>
  <c r="AK199" i="53"/>
  <c r="AK201" i="53"/>
  <c r="AK198" i="53"/>
  <c r="AK205" i="53"/>
  <c r="AK200" i="53"/>
  <c r="AK202" i="53"/>
  <c r="AK197" i="53"/>
  <c r="AJ225" i="53"/>
  <c r="AJ263" i="53" s="1"/>
  <c r="AG126" i="47" s="1"/>
  <c r="AJ221" i="53"/>
  <c r="AJ259" i="53" s="1"/>
  <c r="AG120" i="47" s="1"/>
  <c r="AJ228" i="53"/>
  <c r="AJ266" i="53" s="1"/>
  <c r="AG123" i="47" s="1"/>
  <c r="AJ226" i="53"/>
  <c r="AJ264" i="53" s="1"/>
  <c r="AG119" i="47" s="1"/>
  <c r="AO81" i="53"/>
  <c r="AQ70" i="53"/>
  <c r="AP86" i="53"/>
  <c r="AN152" i="53"/>
  <c r="AO93" i="53"/>
  <c r="AQ72" i="53"/>
  <c r="AQ71" i="53"/>
  <c r="AQ75" i="53"/>
  <c r="AP94" i="53"/>
  <c r="AP96" i="53"/>
  <c r="AQ85" i="53"/>
  <c r="AR74" i="53"/>
  <c r="AR78" i="53"/>
  <c r="AR98" i="53"/>
  <c r="AQ83" i="53"/>
  <c r="AN159" i="53"/>
  <c r="AO100" i="53"/>
  <c r="AP73" i="53"/>
  <c r="AP84" i="53"/>
  <c r="AQ82" i="53"/>
  <c r="AN154" i="53"/>
  <c r="AO95" i="53"/>
  <c r="AM151" i="53"/>
  <c r="AN92" i="53"/>
  <c r="AQ99" i="53"/>
  <c r="AP97" i="53"/>
  <c r="AQ89" i="53"/>
  <c r="AO156" i="53" l="1"/>
  <c r="AO155" i="53"/>
  <c r="AK223" i="53"/>
  <c r="AK261" i="53" s="1"/>
  <c r="AH122" i="47" s="1"/>
  <c r="AK224" i="53"/>
  <c r="AK262" i="53" s="1"/>
  <c r="AH124" i="47" s="1"/>
  <c r="AK222" i="53"/>
  <c r="AK260" i="53" s="1"/>
  <c r="AH121" i="47" s="1"/>
  <c r="AK226" i="53"/>
  <c r="AK264" i="53" s="1"/>
  <c r="AH119" i="47" s="1"/>
  <c r="AN169" i="53"/>
  <c r="AN168" i="53"/>
  <c r="AN170" i="53"/>
  <c r="AN166" i="53"/>
  <c r="AN162" i="53"/>
  <c r="AN164" i="53"/>
  <c r="AN163" i="53"/>
  <c r="AN167" i="53"/>
  <c r="AN36" i="53"/>
  <c r="AN41" i="53" s="1"/>
  <c r="AN165" i="53"/>
  <c r="AL204" i="53"/>
  <c r="AL203" i="53"/>
  <c r="AL199" i="53"/>
  <c r="AL201" i="53"/>
  <c r="AL205" i="53"/>
  <c r="AL198" i="53"/>
  <c r="AL200" i="53"/>
  <c r="AL202" i="53"/>
  <c r="AL197" i="53"/>
  <c r="AL193" i="53"/>
  <c r="AL192" i="53"/>
  <c r="AL190" i="53"/>
  <c r="AL194" i="53"/>
  <c r="AL188" i="53"/>
  <c r="AL187" i="53"/>
  <c r="AL189" i="53"/>
  <c r="AL191" i="53"/>
  <c r="AL186" i="53"/>
  <c r="AM46" i="53"/>
  <c r="AM52" i="53" s="1"/>
  <c r="AM45" i="53"/>
  <c r="AM51" i="53" s="1"/>
  <c r="AM44" i="53"/>
  <c r="AM50" i="53" s="1"/>
  <c r="AM43" i="53"/>
  <c r="AM49" i="53" s="1"/>
  <c r="AK220" i="53"/>
  <c r="AK225" i="53"/>
  <c r="AK263" i="53" s="1"/>
  <c r="AH126" i="47" s="1"/>
  <c r="AK228" i="53"/>
  <c r="AK266" i="53" s="1"/>
  <c r="AH123" i="47" s="1"/>
  <c r="AK221" i="53"/>
  <c r="AK259" i="53" s="1"/>
  <c r="AH120" i="47" s="1"/>
  <c r="AK227" i="53"/>
  <c r="AK265" i="53" s="1"/>
  <c r="AH125" i="47" s="1"/>
  <c r="AP31" i="53"/>
  <c r="AP34" i="53" s="1"/>
  <c r="AP153" i="53" s="1"/>
  <c r="AQ23" i="53"/>
  <c r="AO35" i="53"/>
  <c r="AO157" i="53"/>
  <c r="AO158" i="53"/>
  <c r="AP24" i="53"/>
  <c r="AJ258" i="53"/>
  <c r="AG118" i="47" s="1"/>
  <c r="AJ245" i="53"/>
  <c r="AL215" i="53"/>
  <c r="AL214" i="53"/>
  <c r="AL210" i="53"/>
  <c r="AL209" i="53"/>
  <c r="AL212" i="53"/>
  <c r="AL216" i="53"/>
  <c r="AL211" i="53"/>
  <c r="AL213" i="53"/>
  <c r="AL208" i="53"/>
  <c r="AL53" i="53"/>
  <c r="AL180" i="53"/>
  <c r="AL239" i="53" s="1"/>
  <c r="AL254" i="53" s="1"/>
  <c r="AI110" i="47" s="1"/>
  <c r="AL181" i="53"/>
  <c r="AL240" i="53" s="1"/>
  <c r="AL255" i="53" s="1"/>
  <c r="AI116" i="47" s="1"/>
  <c r="AL178" i="53"/>
  <c r="AL237" i="53" s="1"/>
  <c r="AL252" i="53" s="1"/>
  <c r="AI115" i="47" s="1"/>
  <c r="AL182" i="53"/>
  <c r="AL241" i="53" s="1"/>
  <c r="AL256" i="53" s="1"/>
  <c r="AI114" i="47" s="1"/>
  <c r="AL175" i="53"/>
  <c r="AL234" i="53" s="1"/>
  <c r="AL249" i="53" s="1"/>
  <c r="AI111" i="47" s="1"/>
  <c r="AL176" i="53"/>
  <c r="AL235" i="53" s="1"/>
  <c r="AL250" i="53" s="1"/>
  <c r="AI112" i="47" s="1"/>
  <c r="AL179" i="53"/>
  <c r="AL238" i="53" s="1"/>
  <c r="AL253" i="53" s="1"/>
  <c r="AI117" i="47" s="1"/>
  <c r="AL177" i="53"/>
  <c r="AL236" i="53" s="1"/>
  <c r="AL251" i="53" s="1"/>
  <c r="AI113" i="47" s="1"/>
  <c r="AL174" i="53"/>
  <c r="AL233" i="53" s="1"/>
  <c r="AL248" i="53" s="1"/>
  <c r="AI109" i="47" s="1"/>
  <c r="AQ97" i="53"/>
  <c r="AR99" i="53"/>
  <c r="AN151" i="53"/>
  <c r="AO92" i="53"/>
  <c r="AO154" i="53"/>
  <c r="AP95" i="53"/>
  <c r="AR82" i="53"/>
  <c r="AQ73" i="53"/>
  <c r="AS98" i="53"/>
  <c r="AS78" i="53"/>
  <c r="AS74" i="53"/>
  <c r="AQ96" i="53"/>
  <c r="AQ94" i="53"/>
  <c r="AR75" i="53"/>
  <c r="AR71" i="53"/>
  <c r="AR72" i="53"/>
  <c r="AO152" i="53"/>
  <c r="AP93" i="53"/>
  <c r="AQ86" i="53"/>
  <c r="AR89" i="53"/>
  <c r="AQ84" i="53"/>
  <c r="AO159" i="53"/>
  <c r="AP100" i="53"/>
  <c r="AR83" i="53"/>
  <c r="AR85" i="53"/>
  <c r="AR70" i="53"/>
  <c r="AP81" i="53"/>
  <c r="AP155" i="53" l="1"/>
  <c r="AP156" i="53"/>
  <c r="AQ24" i="53"/>
  <c r="AO168" i="53"/>
  <c r="AO169" i="53"/>
  <c r="AO166" i="53"/>
  <c r="AO170" i="53"/>
  <c r="AO162" i="53"/>
  <c r="AO167" i="53"/>
  <c r="AO163" i="53"/>
  <c r="AO164" i="53"/>
  <c r="AO165" i="53"/>
  <c r="AO36" i="53"/>
  <c r="AO41" i="53" s="1"/>
  <c r="AM181" i="53"/>
  <c r="AM240" i="53" s="1"/>
  <c r="AM53" i="53"/>
  <c r="AM180" i="53"/>
  <c r="AM239" i="53" s="1"/>
  <c r="AM175" i="53"/>
  <c r="AM234" i="53" s="1"/>
  <c r="AM182" i="53"/>
  <c r="AM241" i="53" s="1"/>
  <c r="AM178" i="53"/>
  <c r="AM237" i="53" s="1"/>
  <c r="AM176" i="53"/>
  <c r="AM235" i="53" s="1"/>
  <c r="AM177" i="53"/>
  <c r="AM236" i="53" s="1"/>
  <c r="AM179" i="53"/>
  <c r="AM238" i="53" s="1"/>
  <c r="AM174" i="53"/>
  <c r="AM233" i="53" s="1"/>
  <c r="AM204" i="53"/>
  <c r="AM203" i="53"/>
  <c r="AM198" i="53"/>
  <c r="AM201" i="53"/>
  <c r="AM199" i="53"/>
  <c r="AM205" i="53"/>
  <c r="AM200" i="53"/>
  <c r="AM202" i="53"/>
  <c r="AM197" i="53"/>
  <c r="AL220" i="53"/>
  <c r="AL223" i="53"/>
  <c r="AL261" i="53" s="1"/>
  <c r="AI122" i="47" s="1"/>
  <c r="AL222" i="53"/>
  <c r="AL260" i="53" s="1"/>
  <c r="AI121" i="47" s="1"/>
  <c r="AL224" i="53"/>
  <c r="AL262" i="53" s="1"/>
  <c r="AI124" i="47" s="1"/>
  <c r="AL227" i="53"/>
  <c r="AL265" i="53" s="1"/>
  <c r="AI125" i="47" s="1"/>
  <c r="AQ31" i="53"/>
  <c r="AQ34" i="53" s="1"/>
  <c r="AQ156" i="53" s="1"/>
  <c r="AR23" i="53"/>
  <c r="AP35" i="53"/>
  <c r="AP157" i="53"/>
  <c r="AP158" i="53"/>
  <c r="AK258" i="53"/>
  <c r="AH118" i="47" s="1"/>
  <c r="AK245" i="53"/>
  <c r="AM193" i="53"/>
  <c r="AM192" i="53"/>
  <c r="AM190" i="53"/>
  <c r="AM188" i="53"/>
  <c r="AM187" i="53"/>
  <c r="AM194" i="53"/>
  <c r="AM189" i="53"/>
  <c r="AM191" i="53"/>
  <c r="AM186" i="53"/>
  <c r="AM214" i="53"/>
  <c r="AM215" i="53"/>
  <c r="AM216" i="53"/>
  <c r="AM209" i="53"/>
  <c r="AM212" i="53"/>
  <c r="AM210" i="53"/>
  <c r="AM213" i="53"/>
  <c r="AM211" i="53"/>
  <c r="AM208" i="53"/>
  <c r="AL225" i="53"/>
  <c r="AL263" i="53" s="1"/>
  <c r="AI126" i="47" s="1"/>
  <c r="AL221" i="53"/>
  <c r="AL259" i="53" s="1"/>
  <c r="AI120" i="47" s="1"/>
  <c r="AL228" i="53"/>
  <c r="AL266" i="53" s="1"/>
  <c r="AI123" i="47" s="1"/>
  <c r="AL226" i="53"/>
  <c r="AL264" i="53" s="1"/>
  <c r="AI119" i="47" s="1"/>
  <c r="AN43" i="53"/>
  <c r="AN49" i="53" s="1"/>
  <c r="AN44" i="53"/>
  <c r="AN50" i="53" s="1"/>
  <c r="AN45" i="53"/>
  <c r="AN51" i="53" s="1"/>
  <c r="AN46" i="53"/>
  <c r="AN52" i="53" s="1"/>
  <c r="AQ81" i="53"/>
  <c r="AS85" i="53"/>
  <c r="AP159" i="53"/>
  <c r="AQ100" i="53"/>
  <c r="AS89" i="53"/>
  <c r="AR86" i="53"/>
  <c r="AS82" i="53"/>
  <c r="AS70" i="53"/>
  <c r="AS83" i="53"/>
  <c r="AR84" i="53"/>
  <c r="AP152" i="53"/>
  <c r="AQ93" i="53"/>
  <c r="AS72" i="53"/>
  <c r="AS71" i="53"/>
  <c r="AS75" i="53"/>
  <c r="AR94" i="53"/>
  <c r="AR96" i="53"/>
  <c r="AT74" i="53"/>
  <c r="AT78" i="53"/>
  <c r="AT98" i="53"/>
  <c r="AR73" i="53"/>
  <c r="AP154" i="53"/>
  <c r="AQ95" i="53"/>
  <c r="AO151" i="53"/>
  <c r="AP92" i="53"/>
  <c r="AS99" i="53"/>
  <c r="AR97" i="53"/>
  <c r="AQ153" i="53" l="1"/>
  <c r="AQ155" i="53"/>
  <c r="AN204" i="53"/>
  <c r="AN203" i="53"/>
  <c r="AN199" i="53"/>
  <c r="AN201" i="53"/>
  <c r="AN205" i="53"/>
  <c r="AN198" i="53"/>
  <c r="AN202" i="53"/>
  <c r="AN200" i="53"/>
  <c r="AN197" i="53"/>
  <c r="AN53" i="53"/>
  <c r="AN180" i="53"/>
  <c r="AN239" i="53" s="1"/>
  <c r="AN181" i="53"/>
  <c r="AN240" i="53" s="1"/>
  <c r="AN175" i="53"/>
  <c r="AN234" i="53" s="1"/>
  <c r="AN176" i="53"/>
  <c r="AN235" i="53" s="1"/>
  <c r="AN178" i="53"/>
  <c r="AN237" i="53" s="1"/>
  <c r="AN182" i="53"/>
  <c r="AN241" i="53" s="1"/>
  <c r="AN179" i="53"/>
  <c r="AN238" i="53" s="1"/>
  <c r="AN177" i="53"/>
  <c r="AN236" i="53" s="1"/>
  <c r="AN174" i="53"/>
  <c r="AN233" i="53" s="1"/>
  <c r="AM220" i="53"/>
  <c r="AM223" i="53"/>
  <c r="AM221" i="53"/>
  <c r="AM224" i="53"/>
  <c r="AM227" i="53"/>
  <c r="AR31" i="53"/>
  <c r="AR34" i="53" s="1"/>
  <c r="AS23" i="53"/>
  <c r="AQ35" i="53"/>
  <c r="AQ157" i="53"/>
  <c r="AQ158" i="53"/>
  <c r="AR24" i="53"/>
  <c r="AL245" i="53"/>
  <c r="AL258" i="53"/>
  <c r="AI118" i="47" s="1"/>
  <c r="AO44" i="53"/>
  <c r="AO50" i="53" s="1"/>
  <c r="AO43" i="53"/>
  <c r="AO49" i="53" s="1"/>
  <c r="AO46" i="53"/>
  <c r="AO52" i="53" s="1"/>
  <c r="AO45" i="53"/>
  <c r="AO51" i="53" s="1"/>
  <c r="AN214" i="53"/>
  <c r="AN215" i="53"/>
  <c r="AN216" i="53"/>
  <c r="AN210" i="53"/>
  <c r="AN212" i="53"/>
  <c r="AN209" i="53"/>
  <c r="AN213" i="53"/>
  <c r="AN211" i="53"/>
  <c r="AN208" i="53"/>
  <c r="AN192" i="53"/>
  <c r="AN193" i="53"/>
  <c r="AN188" i="53"/>
  <c r="AN190" i="53"/>
  <c r="AN187" i="53"/>
  <c r="AN194" i="53"/>
  <c r="AN191" i="53"/>
  <c r="AN189" i="53"/>
  <c r="AN186" i="53"/>
  <c r="AM225" i="53"/>
  <c r="AM228" i="53"/>
  <c r="AM222" i="53"/>
  <c r="AM226" i="53"/>
  <c r="AP168" i="53"/>
  <c r="AP169" i="53"/>
  <c r="AP170" i="53"/>
  <c r="AP166" i="53"/>
  <c r="AP162" i="53"/>
  <c r="AP164" i="53"/>
  <c r="AP163" i="53"/>
  <c r="AP167" i="53"/>
  <c r="AP165" i="53"/>
  <c r="AP36" i="53"/>
  <c r="AP41" i="53" s="1"/>
  <c r="AR156" i="53"/>
  <c r="AS97" i="53"/>
  <c r="AT99" i="53"/>
  <c r="AP151" i="53"/>
  <c r="AQ92" i="53"/>
  <c r="AQ154" i="53"/>
  <c r="AR95" i="53"/>
  <c r="AS73" i="53"/>
  <c r="AR155" i="53"/>
  <c r="AS96" i="53"/>
  <c r="AR153" i="53"/>
  <c r="AS94" i="53"/>
  <c r="AT75" i="53"/>
  <c r="AT71" i="53"/>
  <c r="AT72" i="53"/>
  <c r="AQ152" i="53"/>
  <c r="AR93" i="53"/>
  <c r="AT83" i="53"/>
  <c r="AT70" i="53"/>
  <c r="AT82" i="53"/>
  <c r="AT89" i="53"/>
  <c r="AQ159" i="53"/>
  <c r="AR100" i="53"/>
  <c r="AT85" i="53"/>
  <c r="AU98" i="53"/>
  <c r="AU78" i="53"/>
  <c r="AU74" i="53"/>
  <c r="AS84" i="53"/>
  <c r="AS86" i="53"/>
  <c r="AR81" i="53"/>
  <c r="AN221" i="53" l="1"/>
  <c r="AN228" i="53"/>
  <c r="AS24" i="53"/>
  <c r="AN223" i="53"/>
  <c r="AN224" i="53"/>
  <c r="AN227" i="53"/>
  <c r="AN220" i="53"/>
  <c r="AN225" i="53"/>
  <c r="AN222" i="53"/>
  <c r="AN226" i="53"/>
  <c r="AP46" i="53"/>
  <c r="AP52" i="53" s="1"/>
  <c r="AP44" i="53"/>
  <c r="AP50" i="53" s="1"/>
  <c r="AP43" i="53"/>
  <c r="AP49" i="53" s="1"/>
  <c r="AP45" i="53"/>
  <c r="AP51" i="53" s="1"/>
  <c r="AO203" i="53"/>
  <c r="AO204" i="53"/>
  <c r="AO198" i="53"/>
  <c r="AO199" i="53"/>
  <c r="AO205" i="53"/>
  <c r="AO201" i="53"/>
  <c r="AO202" i="53"/>
  <c r="AO200" i="53"/>
  <c r="AO197" i="53"/>
  <c r="AO53" i="53"/>
  <c r="AO181" i="53"/>
  <c r="AO240" i="53" s="1"/>
  <c r="AO180" i="53"/>
  <c r="AO239" i="53" s="1"/>
  <c r="AO182" i="53"/>
  <c r="AO241" i="53" s="1"/>
  <c r="AO178" i="53"/>
  <c r="AO237" i="53" s="1"/>
  <c r="AO175" i="53"/>
  <c r="AO234" i="53" s="1"/>
  <c r="AO176" i="53"/>
  <c r="AO235" i="53" s="1"/>
  <c r="AO177" i="53"/>
  <c r="AO236" i="53" s="1"/>
  <c r="AO179" i="53"/>
  <c r="AO238" i="53" s="1"/>
  <c r="AO174" i="53"/>
  <c r="AO233" i="53" s="1"/>
  <c r="AS31" i="53"/>
  <c r="AS34" i="53" s="1"/>
  <c r="AS153" i="53" s="1"/>
  <c r="AT23" i="53"/>
  <c r="AR35" i="53"/>
  <c r="AR157" i="53"/>
  <c r="AR158" i="53"/>
  <c r="AM245" i="53"/>
  <c r="AO215" i="53"/>
  <c r="AO214" i="53"/>
  <c r="AO216" i="53"/>
  <c r="AO212" i="53"/>
  <c r="AO209" i="53"/>
  <c r="AO210" i="53"/>
  <c r="AO211" i="53"/>
  <c r="AO213" i="53"/>
  <c r="AO208" i="53"/>
  <c r="AO192" i="53"/>
  <c r="AO193" i="53"/>
  <c r="AO190" i="53"/>
  <c r="AO194" i="53"/>
  <c r="AO187" i="53"/>
  <c r="AO188" i="53"/>
  <c r="AO191" i="53"/>
  <c r="AO189" i="53"/>
  <c r="AO186" i="53"/>
  <c r="AQ169" i="53"/>
  <c r="AQ168" i="53"/>
  <c r="AQ166" i="53"/>
  <c r="AQ170" i="53"/>
  <c r="AQ167" i="53"/>
  <c r="AQ163" i="53"/>
  <c r="AQ164" i="53"/>
  <c r="AQ162" i="53"/>
  <c r="AQ36" i="53"/>
  <c r="AQ41" i="53" s="1"/>
  <c r="AQ165" i="53"/>
  <c r="AS81" i="53"/>
  <c r="AR159" i="53"/>
  <c r="AS100" i="53"/>
  <c r="AU82" i="53"/>
  <c r="AU70" i="53"/>
  <c r="AR152" i="53"/>
  <c r="AS93" i="53"/>
  <c r="AT94" i="53"/>
  <c r="AT96" i="53"/>
  <c r="AT73" i="53"/>
  <c r="AR154" i="53"/>
  <c r="AS95" i="53"/>
  <c r="AQ151" i="53"/>
  <c r="AR92" i="53"/>
  <c r="AT97" i="53"/>
  <c r="AT86" i="53"/>
  <c r="AT84" i="53"/>
  <c r="AU85" i="53"/>
  <c r="AU89" i="53"/>
  <c r="AU83" i="53"/>
  <c r="AU72" i="53"/>
  <c r="AU71" i="53"/>
  <c r="AU75" i="53"/>
  <c r="AU99" i="53"/>
  <c r="AS156" i="53" l="1"/>
  <c r="AO228" i="53"/>
  <c r="AO224" i="53"/>
  <c r="AN245" i="53"/>
  <c r="AO220" i="53"/>
  <c r="AO225" i="53"/>
  <c r="AO221" i="53"/>
  <c r="AO226" i="53"/>
  <c r="AS155" i="53"/>
  <c r="AO223" i="53"/>
  <c r="AO222" i="53"/>
  <c r="AO227" i="53"/>
  <c r="AT31" i="53"/>
  <c r="AT34" i="53" s="1"/>
  <c r="AU23" i="53"/>
  <c r="AS35" i="53"/>
  <c r="AS157" i="53"/>
  <c r="AS158" i="53"/>
  <c r="AT24" i="53"/>
  <c r="AP204" i="53"/>
  <c r="AP203" i="53"/>
  <c r="AP201" i="53"/>
  <c r="AP199" i="53"/>
  <c r="AP205" i="53"/>
  <c r="AP198" i="53"/>
  <c r="AP202" i="53"/>
  <c r="AP200" i="53"/>
  <c r="AP197" i="53"/>
  <c r="AP193" i="53"/>
  <c r="AP192" i="53"/>
  <c r="AP187" i="53"/>
  <c r="AP190" i="53"/>
  <c r="AP188" i="53"/>
  <c r="AP194" i="53"/>
  <c r="AP189" i="53"/>
  <c r="AP191" i="53"/>
  <c r="AP186" i="53"/>
  <c r="AQ46" i="53"/>
  <c r="AQ52" i="53" s="1"/>
  <c r="AQ44" i="53"/>
  <c r="AQ50" i="53" s="1"/>
  <c r="AQ45" i="53"/>
  <c r="AQ51" i="53" s="1"/>
  <c r="AQ43" i="53"/>
  <c r="AQ49" i="53" s="1"/>
  <c r="AR168" i="53"/>
  <c r="AR169" i="53"/>
  <c r="AR170" i="53"/>
  <c r="AR166" i="53"/>
  <c r="AR164" i="53"/>
  <c r="AR163" i="53"/>
  <c r="AR167" i="53"/>
  <c r="AR162" i="53"/>
  <c r="AR36" i="53"/>
  <c r="AR41" i="53" s="1"/>
  <c r="AR165" i="53"/>
  <c r="AP181" i="53"/>
  <c r="AP240" i="53" s="1"/>
  <c r="AP53" i="53"/>
  <c r="AP180" i="53"/>
  <c r="AP239" i="53" s="1"/>
  <c r="AP175" i="53"/>
  <c r="AP234" i="53" s="1"/>
  <c r="AP182" i="53"/>
  <c r="AP241" i="53" s="1"/>
  <c r="AP178" i="53"/>
  <c r="AP237" i="53" s="1"/>
  <c r="AP176" i="53"/>
  <c r="AP235" i="53" s="1"/>
  <c r="AP179" i="53"/>
  <c r="AP238" i="53" s="1"/>
  <c r="AP177" i="53"/>
  <c r="AP236" i="53" s="1"/>
  <c r="AP174" i="53"/>
  <c r="AP233" i="53" s="1"/>
  <c r="AP214" i="53"/>
  <c r="AP215" i="53"/>
  <c r="AP212" i="53"/>
  <c r="AP210" i="53"/>
  <c r="AP209" i="53"/>
  <c r="AP216" i="53"/>
  <c r="AP211" i="53"/>
  <c r="AP213" i="53"/>
  <c r="AP208" i="53"/>
  <c r="AU84" i="53"/>
  <c r="AT156" i="53"/>
  <c r="AU97" i="53"/>
  <c r="AU73" i="53"/>
  <c r="AT155" i="53"/>
  <c r="AU96" i="53"/>
  <c r="AT153" i="53"/>
  <c r="AU94" i="53"/>
  <c r="AU86" i="53"/>
  <c r="AR151" i="53"/>
  <c r="AS92" i="53"/>
  <c r="AT95" i="53"/>
  <c r="AS154" i="53"/>
  <c r="AT93" i="53"/>
  <c r="AS152" i="53"/>
  <c r="AT100" i="53"/>
  <c r="AS159" i="53"/>
  <c r="AT81" i="53"/>
  <c r="AU24" i="53" l="1"/>
  <c r="AO245" i="53"/>
  <c r="AQ53" i="53"/>
  <c r="AQ180" i="53"/>
  <c r="AQ239" i="53" s="1"/>
  <c r="AM254" i="53" s="1"/>
  <c r="AJ110" i="47" s="1"/>
  <c r="AQ181" i="53"/>
  <c r="AQ240" i="53" s="1"/>
  <c r="AM255" i="53" s="1"/>
  <c r="AJ116" i="47" s="1"/>
  <c r="AQ182" i="53"/>
  <c r="AQ241" i="53" s="1"/>
  <c r="AM256" i="53" s="1"/>
  <c r="AJ114" i="47" s="1"/>
  <c r="AQ176" i="53"/>
  <c r="AQ235" i="53" s="1"/>
  <c r="AM250" i="53" s="1"/>
  <c r="AJ112" i="47" s="1"/>
  <c r="AQ178" i="53"/>
  <c r="AQ237" i="53" s="1"/>
  <c r="AM252" i="53" s="1"/>
  <c r="AJ115" i="47" s="1"/>
  <c r="AQ175" i="53"/>
  <c r="AQ234" i="53" s="1"/>
  <c r="AM249" i="53" s="1"/>
  <c r="AJ111" i="47" s="1"/>
  <c r="AQ179" i="53"/>
  <c r="AQ238" i="53" s="1"/>
  <c r="AM253" i="53" s="1"/>
  <c r="AJ117" i="47" s="1"/>
  <c r="AQ177" i="53"/>
  <c r="AQ236" i="53" s="1"/>
  <c r="AM251" i="53" s="1"/>
  <c r="AJ113" i="47" s="1"/>
  <c r="AQ174" i="53"/>
  <c r="AQ233" i="53" s="1"/>
  <c r="AM248" i="53" s="1"/>
  <c r="AJ109" i="47" s="1"/>
  <c r="AQ192" i="53"/>
  <c r="AQ193" i="53"/>
  <c r="AQ187" i="53"/>
  <c r="AQ194" i="53"/>
  <c r="AQ188" i="53"/>
  <c r="AQ190" i="53"/>
  <c r="AQ191" i="53"/>
  <c r="AQ189" i="53"/>
  <c r="AQ186" i="53"/>
  <c r="AP225" i="53"/>
  <c r="AP228" i="53"/>
  <c r="AP224" i="53"/>
  <c r="AP226" i="53"/>
  <c r="AS168" i="53"/>
  <c r="AS169" i="53"/>
  <c r="AS166" i="53"/>
  <c r="AS170" i="53"/>
  <c r="AS162" i="53"/>
  <c r="AS167" i="53"/>
  <c r="AS163" i="53"/>
  <c r="AS164" i="53"/>
  <c r="AS36" i="53"/>
  <c r="AS41" i="53" s="1"/>
  <c r="AS165" i="53"/>
  <c r="AR45" i="53"/>
  <c r="AR51" i="53" s="1"/>
  <c r="AR46" i="53"/>
  <c r="AR52" i="53" s="1"/>
  <c r="AR43" i="53"/>
  <c r="AR49" i="53" s="1"/>
  <c r="AR44" i="53"/>
  <c r="AR50" i="53" s="1"/>
  <c r="AQ203" i="53"/>
  <c r="AQ204" i="53"/>
  <c r="AQ198" i="53"/>
  <c r="AQ205" i="53"/>
  <c r="AQ201" i="53"/>
  <c r="AQ199" i="53"/>
  <c r="AQ202" i="53"/>
  <c r="AQ200" i="53"/>
  <c r="AQ197" i="53"/>
  <c r="AQ214" i="53"/>
  <c r="AQ215" i="53"/>
  <c r="AQ209" i="53"/>
  <c r="AQ210" i="53"/>
  <c r="AQ216" i="53"/>
  <c r="AQ212" i="53"/>
  <c r="AQ213" i="53"/>
  <c r="AQ211" i="53"/>
  <c r="AQ208" i="53"/>
  <c r="AP220" i="53"/>
  <c r="AP223" i="53"/>
  <c r="AP222" i="53"/>
  <c r="AP221" i="53"/>
  <c r="AP227" i="53"/>
  <c r="AU31" i="53"/>
  <c r="AU34" i="53" s="1"/>
  <c r="AU155" i="53" s="1"/>
  <c r="AV23" i="53"/>
  <c r="AT35" i="53"/>
  <c r="AT157" i="53"/>
  <c r="AT158" i="53"/>
  <c r="AU81" i="53"/>
  <c r="AT159" i="53"/>
  <c r="AU100" i="53"/>
  <c r="AU159" i="53" s="1"/>
  <c r="AT152" i="53"/>
  <c r="AU93" i="53"/>
  <c r="AU152" i="53" s="1"/>
  <c r="AT154" i="53"/>
  <c r="AU95" i="53"/>
  <c r="AU154" i="53" s="1"/>
  <c r="AT92" i="53"/>
  <c r="AS151" i="53"/>
  <c r="AT168" i="53" l="1"/>
  <c r="AT169" i="53"/>
  <c r="AT170" i="53"/>
  <c r="AT166" i="53"/>
  <c r="AT162" i="53"/>
  <c r="AT164" i="53"/>
  <c r="AT163" i="53"/>
  <c r="AT167" i="53"/>
  <c r="AT165" i="53"/>
  <c r="AT36" i="53"/>
  <c r="AT41" i="53" s="1"/>
  <c r="AP245" i="53"/>
  <c r="AR192" i="53"/>
  <c r="AR193" i="53"/>
  <c r="AR187" i="53"/>
  <c r="AR190" i="53"/>
  <c r="AR194" i="53"/>
  <c r="AR188" i="53"/>
  <c r="AR189" i="53"/>
  <c r="AR191" i="53"/>
  <c r="AR186" i="53"/>
  <c r="AR215" i="53"/>
  <c r="AR214" i="53"/>
  <c r="AR212" i="53"/>
  <c r="AR216" i="53"/>
  <c r="AR210" i="53"/>
  <c r="AR209" i="53"/>
  <c r="AR213" i="53"/>
  <c r="AR211" i="53"/>
  <c r="AR208" i="53"/>
  <c r="AQ223" i="53"/>
  <c r="AM261" i="53" s="1"/>
  <c r="AJ122" i="47" s="1"/>
  <c r="AQ224" i="53"/>
  <c r="AM262" i="53" s="1"/>
  <c r="AJ124" i="47" s="1"/>
  <c r="AQ228" i="53"/>
  <c r="AM266" i="53" s="1"/>
  <c r="AJ123" i="47" s="1"/>
  <c r="AQ227" i="53"/>
  <c r="AM265" i="53" s="1"/>
  <c r="AJ125" i="47" s="1"/>
  <c r="AU156" i="53"/>
  <c r="AV31" i="53"/>
  <c r="AV34" i="53" s="1"/>
  <c r="AU35" i="53"/>
  <c r="AU157" i="53"/>
  <c r="AU158" i="53"/>
  <c r="AV24" i="53"/>
  <c r="AR53" i="53"/>
  <c r="AR180" i="53"/>
  <c r="AR239" i="53" s="1"/>
  <c r="AR181" i="53"/>
  <c r="AR240" i="53" s="1"/>
  <c r="AR182" i="53"/>
  <c r="AR241" i="53" s="1"/>
  <c r="AR175" i="53"/>
  <c r="AR234" i="53" s="1"/>
  <c r="AR178" i="53"/>
  <c r="AR237" i="53" s="1"/>
  <c r="AR176" i="53"/>
  <c r="AR235" i="53" s="1"/>
  <c r="AR177" i="53"/>
  <c r="AR236" i="53" s="1"/>
  <c r="AR179" i="53"/>
  <c r="AR238" i="53" s="1"/>
  <c r="AR174" i="53"/>
  <c r="AR233" i="53" s="1"/>
  <c r="AR204" i="53"/>
  <c r="AR203" i="53"/>
  <c r="AR201" i="53"/>
  <c r="AR199" i="53"/>
  <c r="AR205" i="53"/>
  <c r="AR198" i="53"/>
  <c r="AR200" i="53"/>
  <c r="AR202" i="53"/>
  <c r="AR197" i="53"/>
  <c r="AS46" i="53"/>
  <c r="AS52" i="53" s="1"/>
  <c r="AS45" i="53"/>
  <c r="AS51" i="53" s="1"/>
  <c r="AS44" i="53"/>
  <c r="AS50" i="53" s="1"/>
  <c r="AS43" i="53"/>
  <c r="AS49" i="53" s="1"/>
  <c r="AQ220" i="53"/>
  <c r="AQ225" i="53"/>
  <c r="AM263" i="53" s="1"/>
  <c r="AJ126" i="47" s="1"/>
  <c r="AQ222" i="53"/>
  <c r="AM260" i="53" s="1"/>
  <c r="AJ121" i="47" s="1"/>
  <c r="AQ221" i="53"/>
  <c r="AM259" i="53" s="1"/>
  <c r="AJ120" i="47" s="1"/>
  <c r="AQ226" i="53"/>
  <c r="AM264" i="53" s="1"/>
  <c r="AJ119" i="47" s="1"/>
  <c r="AU153" i="53"/>
  <c r="AT151" i="53"/>
  <c r="AU92" i="53"/>
  <c r="AU151" i="53" s="1"/>
  <c r="AQ245" i="53" l="1"/>
  <c r="AM258" i="53"/>
  <c r="AJ118" i="47" s="1"/>
  <c r="AS53" i="53"/>
  <c r="AS180" i="53"/>
  <c r="AS239" i="53" s="1"/>
  <c r="AS181" i="53"/>
  <c r="AS240" i="53" s="1"/>
  <c r="AS176" i="53"/>
  <c r="AS235" i="53" s="1"/>
  <c r="AS178" i="53"/>
  <c r="AS237" i="53" s="1"/>
  <c r="AS175" i="53"/>
  <c r="AS234" i="53" s="1"/>
  <c r="AS182" i="53"/>
  <c r="AS241" i="53" s="1"/>
  <c r="AS179" i="53"/>
  <c r="AS238" i="53" s="1"/>
  <c r="AS177" i="53"/>
  <c r="AS236" i="53" s="1"/>
  <c r="AS174" i="53"/>
  <c r="AS233" i="53" s="1"/>
  <c r="AS204" i="53"/>
  <c r="AS203" i="53"/>
  <c r="AS199" i="53"/>
  <c r="AS205" i="53"/>
  <c r="AS198" i="53"/>
  <c r="AS201" i="53"/>
  <c r="AS202" i="53"/>
  <c r="AS200" i="53"/>
  <c r="AS197" i="53"/>
  <c r="AU168" i="53"/>
  <c r="AU169" i="53"/>
  <c r="AU166" i="53"/>
  <c r="AU170" i="53"/>
  <c r="AU163" i="53"/>
  <c r="AU162" i="53"/>
  <c r="AU167" i="53"/>
  <c r="AU164" i="53"/>
  <c r="AU165" i="53"/>
  <c r="AU36" i="53"/>
  <c r="AU41" i="53" s="1"/>
  <c r="AV35" i="53"/>
  <c r="AV157" i="53"/>
  <c r="AV158" i="53"/>
  <c r="AV159" i="53"/>
  <c r="AV152" i="53"/>
  <c r="AV155" i="53"/>
  <c r="AV156" i="53"/>
  <c r="AV153" i="53"/>
  <c r="AV154" i="53"/>
  <c r="AV151" i="53"/>
  <c r="AR225" i="53"/>
  <c r="AR222" i="53"/>
  <c r="AR224" i="53"/>
  <c r="AR227" i="53"/>
  <c r="AS193" i="53"/>
  <c r="AS192" i="53"/>
  <c r="AS187" i="53"/>
  <c r="AS194" i="53"/>
  <c r="AS188" i="53"/>
  <c r="AS190" i="53"/>
  <c r="AS191" i="53"/>
  <c r="AS189" i="53"/>
  <c r="AS186" i="53"/>
  <c r="AS214" i="53"/>
  <c r="AS215" i="53"/>
  <c r="AS209" i="53"/>
  <c r="AS212" i="53"/>
  <c r="AS210" i="53"/>
  <c r="AS216" i="53"/>
  <c r="AS211" i="53"/>
  <c r="AS213" i="53"/>
  <c r="AS208" i="53"/>
  <c r="AR220" i="53"/>
  <c r="AR223" i="53"/>
  <c r="AR228" i="53"/>
  <c r="AR221" i="53"/>
  <c r="AR226" i="53"/>
  <c r="AT46" i="53"/>
  <c r="AT52" i="53" s="1"/>
  <c r="AT45" i="53"/>
  <c r="AT51" i="53" s="1"/>
  <c r="AT44" i="53"/>
  <c r="AT50" i="53" s="1"/>
  <c r="AT43" i="53"/>
  <c r="AT49" i="53" s="1"/>
  <c r="AS220" i="53" l="1"/>
  <c r="AT53" i="53"/>
  <c r="AT180" i="53"/>
  <c r="AT239" i="53" s="1"/>
  <c r="AT181" i="53"/>
  <c r="AT240" i="53" s="1"/>
  <c r="AT178" i="53"/>
  <c r="AT237" i="53" s="1"/>
  <c r="AT182" i="53"/>
  <c r="AT241" i="53" s="1"/>
  <c r="AT175" i="53"/>
  <c r="AT234" i="53" s="1"/>
  <c r="AT176" i="53"/>
  <c r="AT235" i="53" s="1"/>
  <c r="AT177" i="53"/>
  <c r="AT236" i="53" s="1"/>
  <c r="AT179" i="53"/>
  <c r="AT238" i="53" s="1"/>
  <c r="AT174" i="53"/>
  <c r="AT233" i="53" s="1"/>
  <c r="AT203" i="53"/>
  <c r="AT204" i="53"/>
  <c r="AT198" i="53"/>
  <c r="AT205" i="53"/>
  <c r="AT201" i="53"/>
  <c r="AT199" i="53"/>
  <c r="AT202" i="53"/>
  <c r="AT200" i="53"/>
  <c r="AT197" i="53"/>
  <c r="AR245" i="53"/>
  <c r="AS223" i="53"/>
  <c r="AS224" i="53"/>
  <c r="AS228" i="53"/>
  <c r="AS226" i="53"/>
  <c r="AV168" i="53"/>
  <c r="AV169" i="53"/>
  <c r="AV164" i="53"/>
  <c r="AV167" i="53"/>
  <c r="AV170" i="53"/>
  <c r="AV163" i="53"/>
  <c r="AV166" i="53"/>
  <c r="AV165" i="53"/>
  <c r="AV162" i="53"/>
  <c r="AV36" i="53"/>
  <c r="AV41" i="53" s="1"/>
  <c r="AT193" i="53"/>
  <c r="AT192" i="53"/>
  <c r="AT187" i="53"/>
  <c r="AT190" i="53"/>
  <c r="AT188" i="53"/>
  <c r="AT194" i="53"/>
  <c r="AT191" i="53"/>
  <c r="AT189" i="53"/>
  <c r="AT186" i="53"/>
  <c r="AT214" i="53"/>
  <c r="AT215" i="53"/>
  <c r="AT210" i="53"/>
  <c r="AT209" i="53"/>
  <c r="AT212" i="53"/>
  <c r="AT216" i="53"/>
  <c r="AT211" i="53"/>
  <c r="AT213" i="53"/>
  <c r="AT208" i="53"/>
  <c r="AS225" i="53"/>
  <c r="AS222" i="53"/>
  <c r="AS221" i="53"/>
  <c r="AS227" i="53"/>
  <c r="AU46" i="53"/>
  <c r="AU52" i="53" s="1"/>
  <c r="AU44" i="53"/>
  <c r="AU50" i="53" s="1"/>
  <c r="AU43" i="53"/>
  <c r="AU49" i="53" s="1"/>
  <c r="AU45" i="53"/>
  <c r="AU51" i="53" s="1"/>
  <c r="AS245" i="53" l="1"/>
  <c r="AU180" i="53"/>
  <c r="AU239" i="53" s="1"/>
  <c r="AU181" i="53"/>
  <c r="AU240" i="53" s="1"/>
  <c r="AU53" i="53"/>
  <c r="AU175" i="53"/>
  <c r="AU234" i="53" s="1"/>
  <c r="AU182" i="53"/>
  <c r="AU241" i="53" s="1"/>
  <c r="AU176" i="53"/>
  <c r="AU235" i="53" s="1"/>
  <c r="AU178" i="53"/>
  <c r="AU237" i="53" s="1"/>
  <c r="AU177" i="53"/>
  <c r="AU236" i="53" s="1"/>
  <c r="AU179" i="53"/>
  <c r="AU238" i="53" s="1"/>
  <c r="AU174" i="53"/>
  <c r="AU233" i="53" s="1"/>
  <c r="AU214" i="53"/>
  <c r="AU215" i="53"/>
  <c r="AU212" i="53"/>
  <c r="AU210" i="53"/>
  <c r="AU209" i="53"/>
  <c r="AU216" i="53"/>
  <c r="AU213" i="53"/>
  <c r="AU211" i="53"/>
  <c r="AU208" i="53"/>
  <c r="AT220" i="53"/>
  <c r="AT225" i="53"/>
  <c r="AT222" i="53"/>
  <c r="AT221" i="53"/>
  <c r="AT227" i="53"/>
  <c r="AV43" i="53"/>
  <c r="AV49" i="53" s="1"/>
  <c r="AV46" i="53"/>
  <c r="AV52" i="53" s="1"/>
  <c r="AV44" i="53"/>
  <c r="AV50" i="53" s="1"/>
  <c r="AV45" i="53"/>
  <c r="AV51" i="53" s="1"/>
  <c r="AU203" i="53"/>
  <c r="AU204" i="53"/>
  <c r="AU199" i="53"/>
  <c r="AU205" i="53"/>
  <c r="AU198" i="53"/>
  <c r="AU201" i="53"/>
  <c r="AU200" i="53"/>
  <c r="AU202" i="53"/>
  <c r="AU197" i="53"/>
  <c r="AU192" i="53"/>
  <c r="AU193" i="53"/>
  <c r="AU188" i="53"/>
  <c r="AU187" i="53"/>
  <c r="AU190" i="53"/>
  <c r="AU194" i="53"/>
  <c r="AU191" i="53"/>
  <c r="AU189" i="53"/>
  <c r="AU186" i="53"/>
  <c r="AT223" i="53"/>
  <c r="AT228" i="53"/>
  <c r="AT224" i="53"/>
  <c r="AT226" i="53"/>
  <c r="AU221" i="53" l="1"/>
  <c r="AU223" i="53"/>
  <c r="AU228" i="53"/>
  <c r="AU227" i="53"/>
  <c r="AU220" i="53"/>
  <c r="AU225" i="53"/>
  <c r="AU224" i="53"/>
  <c r="AU222" i="53"/>
  <c r="AU226" i="53"/>
  <c r="AV193" i="53"/>
  <c r="AV192" i="53"/>
  <c r="AV190" i="53"/>
  <c r="AV191" i="53"/>
  <c r="AV188" i="53"/>
  <c r="AV187" i="53"/>
  <c r="AV194" i="53"/>
  <c r="AV186" i="53"/>
  <c r="AV189" i="53"/>
  <c r="AV53" i="53"/>
  <c r="AV180" i="53"/>
  <c r="AV239" i="53" s="1"/>
  <c r="AN254" i="53" s="1"/>
  <c r="AV181" i="53"/>
  <c r="AV240" i="53" s="1"/>
  <c r="AN255" i="53" s="1"/>
  <c r="AV176" i="53"/>
  <c r="AV235" i="53" s="1"/>
  <c r="AN250" i="53" s="1"/>
  <c r="AV178" i="53"/>
  <c r="AV237" i="53" s="1"/>
  <c r="AN252" i="53" s="1"/>
  <c r="AV175" i="53"/>
  <c r="AV234" i="53" s="1"/>
  <c r="AN249" i="53" s="1"/>
  <c r="AV182" i="53"/>
  <c r="AV241" i="53" s="1"/>
  <c r="AN256" i="53" s="1"/>
  <c r="AV179" i="53"/>
  <c r="AV238" i="53" s="1"/>
  <c r="AN253" i="53" s="1"/>
  <c r="AV174" i="53"/>
  <c r="AV233" i="53" s="1"/>
  <c r="AN248" i="53" s="1"/>
  <c r="AV177" i="53"/>
  <c r="AV236" i="53" s="1"/>
  <c r="AN251" i="53" s="1"/>
  <c r="AV204" i="53"/>
  <c r="AV203" i="53"/>
  <c r="AV202" i="53"/>
  <c r="AV199" i="53"/>
  <c r="AV198" i="53"/>
  <c r="AV201" i="53"/>
  <c r="AV205" i="53"/>
  <c r="AV197" i="53"/>
  <c r="AV200" i="53"/>
  <c r="AV215" i="53"/>
  <c r="AV214" i="53"/>
  <c r="AV213" i="53"/>
  <c r="AV216" i="53"/>
  <c r="AV210" i="53"/>
  <c r="AV212" i="53"/>
  <c r="AV209" i="53"/>
  <c r="AV211" i="53"/>
  <c r="AV208" i="53"/>
  <c r="AT245" i="53"/>
  <c r="AU245" i="53" l="1"/>
  <c r="AK109" i="47"/>
  <c r="AO248" i="53"/>
  <c r="AK114" i="47"/>
  <c r="AO256" i="53"/>
  <c r="AK115" i="47"/>
  <c r="AO252" i="53"/>
  <c r="AO255" i="53"/>
  <c r="AK116" i="47"/>
  <c r="AV220" i="53"/>
  <c r="AV221" i="53"/>
  <c r="AN259" i="53" s="1"/>
  <c r="AV225" i="53"/>
  <c r="AN263" i="53" s="1"/>
  <c r="AV226" i="53"/>
  <c r="AN264" i="53" s="1"/>
  <c r="AK113" i="47"/>
  <c r="AO251" i="53"/>
  <c r="AO253" i="53"/>
  <c r="AK117" i="47"/>
  <c r="AK111" i="47"/>
  <c r="AO249" i="53"/>
  <c r="AO250" i="53"/>
  <c r="AK112" i="47"/>
  <c r="AO254" i="53"/>
  <c r="AK110" i="47"/>
  <c r="AV223" i="53"/>
  <c r="AN261" i="53" s="1"/>
  <c r="AV228" i="53"/>
  <c r="AN266" i="53" s="1"/>
  <c r="AV222" i="53"/>
  <c r="AN260" i="53" s="1"/>
  <c r="AV224" i="53"/>
  <c r="AN262" i="53" s="1"/>
  <c r="AV227" i="53"/>
  <c r="AN265" i="53" s="1"/>
  <c r="AO262" i="53" l="1"/>
  <c r="AK124" i="47"/>
  <c r="AK123" i="47"/>
  <c r="AO266" i="53"/>
  <c r="AL111" i="47"/>
  <c r="AP249" i="53"/>
  <c r="AM111" i="47" s="1"/>
  <c r="AP251" i="53"/>
  <c r="AM113" i="47" s="1"/>
  <c r="AL113" i="47"/>
  <c r="AO264" i="53"/>
  <c r="AK119" i="47"/>
  <c r="AK120" i="47"/>
  <c r="AO259" i="53"/>
  <c r="AL115" i="47"/>
  <c r="AP252" i="53"/>
  <c r="AM115" i="47" s="1"/>
  <c r="AP256" i="53"/>
  <c r="AM114" i="47" s="1"/>
  <c r="AL114" i="47"/>
  <c r="AL109" i="47"/>
  <c r="AP248" i="53"/>
  <c r="AM109" i="47" s="1"/>
  <c r="AK125" i="47"/>
  <c r="AO265" i="53"/>
  <c r="AK121" i="47"/>
  <c r="AO260" i="53"/>
  <c r="AK122" i="47"/>
  <c r="AO261" i="53"/>
  <c r="AL110" i="47"/>
  <c r="AP254" i="53"/>
  <c r="AM110" i="47" s="1"/>
  <c r="AP250" i="53"/>
  <c r="AM112" i="47" s="1"/>
  <c r="AL112" i="47"/>
  <c r="AL117" i="47"/>
  <c r="AP253" i="53"/>
  <c r="AM117" i="47" s="1"/>
  <c r="AO263" i="53"/>
  <c r="AK126" i="47"/>
  <c r="AN258" i="53"/>
  <c r="AV245" i="53"/>
  <c r="AP255" i="53"/>
  <c r="AM116" i="47" s="1"/>
  <c r="AL116" i="47"/>
  <c r="AP261" i="53" l="1"/>
  <c r="AM122" i="47" s="1"/>
  <c r="AL122" i="47"/>
  <c r="AP260" i="53"/>
  <c r="AM121" i="47" s="1"/>
  <c r="AL121" i="47"/>
  <c r="AL125" i="47"/>
  <c r="AP265" i="53"/>
  <c r="AM125" i="47" s="1"/>
  <c r="AL120" i="47"/>
  <c r="AP259" i="53"/>
  <c r="AM120" i="47" s="1"/>
  <c r="AL123" i="47"/>
  <c r="AP266" i="53"/>
  <c r="AM123" i="47" s="1"/>
  <c r="AO258" i="53"/>
  <c r="AK118" i="47"/>
  <c r="AP263" i="53"/>
  <c r="AM126" i="47" s="1"/>
  <c r="AL126" i="47"/>
  <c r="AL119" i="47"/>
  <c r="AP264" i="53"/>
  <c r="AM119" i="47" s="1"/>
  <c r="AL124" i="47"/>
  <c r="AP262" i="53"/>
  <c r="AM124" i="47" s="1"/>
  <c r="AL118" i="47" l="1"/>
  <c r="AP258" i="53"/>
  <c r="AM118" i="47" s="1"/>
  <c r="O105" i="32" l="1"/>
  <c r="O126" i="32"/>
  <c r="O127" i="32"/>
  <c r="P126" i="32" l="1"/>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O136" i="32"/>
  <c r="O134" i="32"/>
  <c r="O130" i="32"/>
  <c r="O133" i="32"/>
  <c r="O116" i="32"/>
  <c r="O106" i="32"/>
  <c r="O117" i="32"/>
  <c r="O125" i="32"/>
  <c r="O115" i="32"/>
  <c r="O128" i="32"/>
  <c r="O132" i="32"/>
  <c r="Q126" i="32" l="1"/>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J105" i="32"/>
  <c r="P128" i="32"/>
  <c r="J127" i="32"/>
  <c r="J116" i="32"/>
  <c r="M116"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J133" i="32"/>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P136" i="32"/>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J126" i="32"/>
  <c r="J117" i="32"/>
  <c r="N117" i="32" s="1"/>
  <c r="J106" i="32"/>
  <c r="M106" i="32" s="1"/>
  <c r="P133" i="32"/>
  <c r="J134" i="32"/>
  <c r="O104" i="32"/>
  <c r="O135" i="32"/>
  <c r="O131" i="32"/>
  <c r="O129" i="32"/>
  <c r="L133" i="32" l="1"/>
  <c r="Q133" i="32"/>
  <c r="Q128" i="32"/>
  <c r="J85" i="32"/>
  <c r="J91" i="32" s="1"/>
  <c r="Q136" i="32"/>
  <c r="R126" i="32"/>
  <c r="K133" i="32"/>
  <c r="L116" i="32"/>
  <c r="N116" i="32"/>
  <c r="K116" i="32"/>
  <c r="N133" i="32"/>
  <c r="M133" i="32"/>
  <c r="J104" i="32"/>
  <c r="N104" i="32" s="1"/>
  <c r="K134" i="32"/>
  <c r="M134" i="32"/>
  <c r="K106" i="32"/>
  <c r="L106" i="32"/>
  <c r="M117" i="32"/>
  <c r="K117" i="32"/>
  <c r="J84" i="32"/>
  <c r="J90" i="32" s="1"/>
  <c r="N127" i="32"/>
  <c r="K127" i="32"/>
  <c r="M127" i="32"/>
  <c r="L127" i="32"/>
  <c r="P129" i="32"/>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P135"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L126" i="32"/>
  <c r="K126" i="32"/>
  <c r="N126" i="32"/>
  <c r="M126" i="32"/>
  <c r="N134" i="32"/>
  <c r="L134" i="32"/>
  <c r="N106" i="32"/>
  <c r="L117" i="32"/>
  <c r="N105" i="32"/>
  <c r="K105" i="32"/>
  <c r="L105" i="32"/>
  <c r="M105" i="32"/>
  <c r="S126" i="32" l="1"/>
  <c r="R136" i="32"/>
  <c r="Q135" i="32"/>
  <c r="M85" i="32"/>
  <c r="M91" i="32" s="1"/>
  <c r="K85" i="32"/>
  <c r="K91" i="32" s="1"/>
  <c r="R128" i="32"/>
  <c r="L84" i="32"/>
  <c r="L90" i="32" s="1"/>
  <c r="K84" i="32"/>
  <c r="K90" i="32" s="1"/>
  <c r="L85" i="32"/>
  <c r="L91" i="32" s="1"/>
  <c r="R133" i="32"/>
  <c r="M84" i="32"/>
  <c r="M90" i="32" s="1"/>
  <c r="Q129" i="32"/>
  <c r="M104" i="32"/>
  <c r="K104" i="32"/>
  <c r="L104" i="32"/>
  <c r="N85" i="32" l="1"/>
  <c r="O85" i="32" s="1"/>
  <c r="P85" i="32" s="1"/>
  <c r="P134" i="32" s="1"/>
  <c r="S128" i="32"/>
  <c r="R129" i="32"/>
  <c r="S133" i="32"/>
  <c r="N84" i="32"/>
  <c r="O84" i="32" s="1"/>
  <c r="P84" i="32" s="1"/>
  <c r="P90" i="32" s="1"/>
  <c r="S136" i="32"/>
  <c r="R135" i="32"/>
  <c r="T126" i="32"/>
  <c r="Q85" i="32" l="1"/>
  <c r="Q91" i="32" s="1"/>
  <c r="P91" i="32"/>
  <c r="O91" i="32"/>
  <c r="N91" i="32"/>
  <c r="P127" i="32"/>
  <c r="Q84" i="32"/>
  <c r="R84" i="32" s="1"/>
  <c r="S135" i="32"/>
  <c r="U126" i="32"/>
  <c r="T133" i="32"/>
  <c r="S129" i="32"/>
  <c r="O90" i="32"/>
  <c r="T136" i="32"/>
  <c r="N90" i="32"/>
  <c r="T128" i="32"/>
  <c r="Q127" i="32" l="1"/>
  <c r="Q90" i="32"/>
  <c r="R85" i="32"/>
  <c r="R134" i="32" s="1"/>
  <c r="Q134" i="32"/>
  <c r="V126" i="32"/>
  <c r="U136" i="32"/>
  <c r="T129" i="32"/>
  <c r="U133" i="32"/>
  <c r="U128" i="32"/>
  <c r="T135" i="32"/>
  <c r="S84" i="32"/>
  <c r="R127" i="32"/>
  <c r="R90" i="32"/>
  <c r="S85" i="32" l="1"/>
  <c r="T85" i="32" s="1"/>
  <c r="R91" i="32"/>
  <c r="V133" i="32"/>
  <c r="V136" i="32"/>
  <c r="U135" i="32"/>
  <c r="V128" i="32"/>
  <c r="U129" i="32"/>
  <c r="W126" i="32"/>
  <c r="T84" i="32"/>
  <c r="S127" i="32"/>
  <c r="S90" i="32"/>
  <c r="S134" i="32" l="1"/>
  <c r="S91" i="32"/>
  <c r="V129" i="32"/>
  <c r="W128" i="32"/>
  <c r="V135" i="32"/>
  <c r="W136" i="32"/>
  <c r="X126" i="32"/>
  <c r="W133" i="32"/>
  <c r="T127" i="32"/>
  <c r="U84" i="32"/>
  <c r="T90" i="32"/>
  <c r="U85" i="32"/>
  <c r="T134" i="32"/>
  <c r="T91" i="32"/>
  <c r="Y126" i="32" l="1"/>
  <c r="X128" i="32"/>
  <c r="X136" i="32"/>
  <c r="W135" i="32"/>
  <c r="X133" i="32"/>
  <c r="W129" i="32"/>
  <c r="U134" i="32"/>
  <c r="V85" i="32"/>
  <c r="U91" i="32"/>
  <c r="V84" i="32"/>
  <c r="U127" i="32"/>
  <c r="U90" i="32"/>
  <c r="Y133" i="32" l="1"/>
  <c r="X135" i="32"/>
  <c r="Y136" i="32"/>
  <c r="Y128" i="32"/>
  <c r="X129" i="32"/>
  <c r="Z126" i="32"/>
  <c r="V127" i="32"/>
  <c r="W84" i="32"/>
  <c r="V90" i="32"/>
  <c r="W85" i="32"/>
  <c r="V134" i="32"/>
  <c r="V91" i="32"/>
  <c r="Y129" i="32" l="1"/>
  <c r="Z128" i="32"/>
  <c r="Z136" i="32"/>
  <c r="Y135" i="32"/>
  <c r="AA126" i="32"/>
  <c r="Z133" i="32"/>
  <c r="X85" i="32"/>
  <c r="W134" i="32"/>
  <c r="W91" i="32"/>
  <c r="X84" i="32"/>
  <c r="W127" i="32"/>
  <c r="W90" i="32"/>
  <c r="AA133" i="32" l="1"/>
  <c r="AA136" i="32"/>
  <c r="AA128" i="32"/>
  <c r="AB126" i="32"/>
  <c r="Z135" i="32"/>
  <c r="Z129" i="32"/>
  <c r="Y84" i="32"/>
  <c r="X127" i="32"/>
  <c r="X90" i="32"/>
  <c r="Y85" i="32"/>
  <c r="X134" i="32"/>
  <c r="X91" i="32"/>
  <c r="AA129" i="32" l="1"/>
  <c r="AA135" i="32"/>
  <c r="AC126" i="32"/>
  <c r="AB128" i="32"/>
  <c r="AB136" i="32"/>
  <c r="AB133" i="32"/>
  <c r="Z85" i="32"/>
  <c r="Y134" i="32"/>
  <c r="Y91" i="32"/>
  <c r="Z84" i="32"/>
  <c r="Y127" i="32"/>
  <c r="Y90" i="32"/>
  <c r="AC128" i="32" l="1"/>
  <c r="AC136" i="32"/>
  <c r="AD126" i="32"/>
  <c r="AB135" i="32"/>
  <c r="AC133" i="32"/>
  <c r="AB129" i="32"/>
  <c r="Z127" i="32"/>
  <c r="AA84" i="32"/>
  <c r="Z90" i="32"/>
  <c r="AA85" i="32"/>
  <c r="Z134" i="32"/>
  <c r="Z91" i="32"/>
  <c r="AD136" i="32" l="1"/>
  <c r="AC135" i="32"/>
  <c r="AE126" i="32"/>
  <c r="AC129" i="32"/>
  <c r="AD133" i="32"/>
  <c r="AD128" i="32"/>
  <c r="AA134" i="32"/>
  <c r="AB85" i="32"/>
  <c r="AA91" i="32"/>
  <c r="AA127" i="32"/>
  <c r="AB84" i="32"/>
  <c r="AA90" i="32"/>
  <c r="AE133" i="32" l="1"/>
  <c r="AD129" i="32"/>
  <c r="AF126" i="32"/>
  <c r="AD135" i="32"/>
  <c r="AE128" i="32"/>
  <c r="AE136" i="32"/>
  <c r="AB134" i="32"/>
  <c r="AC85" i="32"/>
  <c r="AB91" i="32"/>
  <c r="AB127" i="32"/>
  <c r="AC84" i="32"/>
  <c r="AB90" i="32"/>
  <c r="AF128" i="32" l="1"/>
  <c r="AG126" i="32"/>
  <c r="AE129" i="32"/>
  <c r="AF136" i="32"/>
  <c r="AE135" i="32"/>
  <c r="AF133" i="32"/>
  <c r="AC134" i="32"/>
  <c r="AD85" i="32"/>
  <c r="AC91" i="32"/>
  <c r="AD84" i="32"/>
  <c r="AC127" i="32"/>
  <c r="AC90" i="32"/>
  <c r="AG136" i="32" l="1"/>
  <c r="AF135" i="32"/>
  <c r="AF129" i="32"/>
  <c r="AH126" i="32"/>
  <c r="AG133" i="32"/>
  <c r="AG128" i="32"/>
  <c r="J115" i="32"/>
  <c r="J132" i="32"/>
  <c r="AE84" i="32"/>
  <c r="AD127" i="32"/>
  <c r="AD90" i="32"/>
  <c r="AD134" i="32"/>
  <c r="AE85" i="32"/>
  <c r="AD91" i="32"/>
  <c r="AG135" i="32" l="1"/>
  <c r="AH133" i="32"/>
  <c r="AI126" i="32"/>
  <c r="AG129" i="32"/>
  <c r="AH128" i="32"/>
  <c r="AH136" i="32"/>
  <c r="J125" i="32"/>
  <c r="J135" i="32"/>
  <c r="J128" i="32"/>
  <c r="N132" i="32"/>
  <c r="K132" i="32"/>
  <c r="L132" i="32"/>
  <c r="M132" i="32"/>
  <c r="L115" i="32"/>
  <c r="M115" i="32"/>
  <c r="N115" i="32"/>
  <c r="K115" i="32"/>
  <c r="J136" i="32"/>
  <c r="J130" i="32"/>
  <c r="AE134" i="32"/>
  <c r="AF85" i="32"/>
  <c r="AE91" i="32"/>
  <c r="AE127" i="32"/>
  <c r="AF84" i="32"/>
  <c r="AE90" i="32"/>
  <c r="AH129" i="32" l="1"/>
  <c r="AJ126" i="32"/>
  <c r="AI136" i="32"/>
  <c r="AI128" i="32"/>
  <c r="AI133" i="32"/>
  <c r="AH135" i="32"/>
  <c r="AF134" i="32"/>
  <c r="AG85" i="32"/>
  <c r="AF91" i="32"/>
  <c r="N130" i="32"/>
  <c r="K130" i="32"/>
  <c r="L130" i="32"/>
  <c r="M130" i="32"/>
  <c r="N136" i="32"/>
  <c r="K136" i="32"/>
  <c r="L136" i="32"/>
  <c r="M136" i="32"/>
  <c r="N128" i="32"/>
  <c r="K128" i="32"/>
  <c r="L128" i="32"/>
  <c r="M128" i="32"/>
  <c r="L135" i="32"/>
  <c r="M135" i="32"/>
  <c r="N135" i="32"/>
  <c r="K135" i="32"/>
  <c r="L125" i="32"/>
  <c r="M125" i="32"/>
  <c r="N125" i="32"/>
  <c r="K125" i="32"/>
  <c r="AF127" i="32"/>
  <c r="AG84" i="32"/>
  <c r="AF90" i="32"/>
  <c r="AJ133" i="32" l="1"/>
  <c r="AJ128" i="32"/>
  <c r="AJ136" i="32"/>
  <c r="AI135" i="32"/>
  <c r="AK126" i="32"/>
  <c r="AI129" i="32"/>
  <c r="AG134" i="32"/>
  <c r="AH85" i="32"/>
  <c r="AG91" i="32"/>
  <c r="AH84" i="32"/>
  <c r="AG127" i="32"/>
  <c r="AG90" i="32"/>
  <c r="AJ129" i="32" l="1"/>
  <c r="AL126" i="32"/>
  <c r="AJ135" i="32"/>
  <c r="AK136" i="32"/>
  <c r="AK128" i="32"/>
  <c r="AK133" i="32"/>
  <c r="AI84" i="32"/>
  <c r="AH127" i="32"/>
  <c r="AH90" i="32"/>
  <c r="AI85" i="32"/>
  <c r="AH134" i="32"/>
  <c r="AH91" i="32"/>
  <c r="AL136" i="32" l="1"/>
  <c r="AL128" i="32"/>
  <c r="AK135" i="32"/>
  <c r="AM126" i="32"/>
  <c r="AL133" i="32"/>
  <c r="AK129" i="32"/>
  <c r="AJ84" i="32"/>
  <c r="AI127" i="32"/>
  <c r="AI90" i="32"/>
  <c r="AI134" i="32"/>
  <c r="AJ85" i="32"/>
  <c r="AI91" i="32"/>
  <c r="AL129" i="32" l="1"/>
  <c r="AM128" i="32"/>
  <c r="AM133" i="32"/>
  <c r="AL135" i="32"/>
  <c r="AN126" i="32"/>
  <c r="AM136" i="32"/>
  <c r="AK85" i="32"/>
  <c r="AJ134" i="32"/>
  <c r="AJ91" i="32"/>
  <c r="AJ127" i="32"/>
  <c r="AK84" i="32"/>
  <c r="AJ90" i="32"/>
  <c r="AO126" i="32" l="1"/>
  <c r="AN133" i="32"/>
  <c r="AN128" i="32"/>
  <c r="AN136" i="32"/>
  <c r="AM135" i="32"/>
  <c r="AM129" i="32"/>
  <c r="J131" i="32"/>
  <c r="AK127" i="32"/>
  <c r="AL84" i="32"/>
  <c r="AK90" i="32"/>
  <c r="AK134" i="32"/>
  <c r="AL85" i="32"/>
  <c r="AK91" i="32"/>
  <c r="J129" i="32"/>
  <c r="O100" i="32"/>
  <c r="O118" i="32"/>
  <c r="AN135" i="32" l="1"/>
  <c r="AN129" i="32"/>
  <c r="AO136" i="32"/>
  <c r="AO133" i="32"/>
  <c r="AO128" i="32"/>
  <c r="AP126" i="32"/>
  <c r="P100" i="32"/>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AL127" i="32"/>
  <c r="AM84" i="32"/>
  <c r="AL90" i="32"/>
  <c r="L131" i="32"/>
  <c r="M131" i="32"/>
  <c r="N131" i="32"/>
  <c r="K131" i="32"/>
  <c r="L64" i="47"/>
  <c r="L129" i="32"/>
  <c r="M129" i="32"/>
  <c r="N129" i="32"/>
  <c r="K129" i="32"/>
  <c r="AM85" i="32"/>
  <c r="AL134" i="32"/>
  <c r="AL91" i="32"/>
  <c r="O107" i="32"/>
  <c r="O96" i="32"/>
  <c r="O102" i="32"/>
  <c r="O103" i="32"/>
  <c r="AP133" i="32" l="1"/>
  <c r="AP128" i="32"/>
  <c r="AP136" i="32"/>
  <c r="AO129" i="32"/>
  <c r="AO135" i="32"/>
  <c r="L71" i="47"/>
  <c r="P103" i="32"/>
  <c r="P102" i="32"/>
  <c r="L70" i="47"/>
  <c r="P96" i="32"/>
  <c r="J103" i="32"/>
  <c r="J107" i="32"/>
  <c r="G77" i="47" s="1"/>
  <c r="J118" i="32"/>
  <c r="P107" i="32"/>
  <c r="L77" i="47"/>
  <c r="AN85" i="32"/>
  <c r="AM134" i="32"/>
  <c r="AM91" i="32"/>
  <c r="AN84" i="32"/>
  <c r="AM127" i="32"/>
  <c r="AM90" i="32"/>
  <c r="O122" i="32"/>
  <c r="O97" i="32"/>
  <c r="J100" i="32"/>
  <c r="O114" i="32"/>
  <c r="O123" i="32"/>
  <c r="O110" i="32"/>
  <c r="O121" i="32"/>
  <c r="O113" i="32"/>
  <c r="O124" i="32"/>
  <c r="AP129" i="32" l="1"/>
  <c r="AP135" i="32"/>
  <c r="N100" i="32"/>
  <c r="L100" i="32"/>
  <c r="K100" i="32"/>
  <c r="M100" i="32"/>
  <c r="K107" i="32"/>
  <c r="H77" i="47" s="1"/>
  <c r="N107" i="32"/>
  <c r="K77" i="47" s="1"/>
  <c r="M107" i="32"/>
  <c r="J77" i="47" s="1"/>
  <c r="L107" i="32"/>
  <c r="I77" i="47" s="1"/>
  <c r="L65" i="47"/>
  <c r="P124" i="32"/>
  <c r="P110" i="32"/>
  <c r="P123" i="32"/>
  <c r="J102" i="32"/>
  <c r="G71" i="47" s="1"/>
  <c r="L74" i="47"/>
  <c r="P97" i="32"/>
  <c r="AO84" i="32"/>
  <c r="AN127" i="32"/>
  <c r="AN90" i="32"/>
  <c r="AO85" i="32"/>
  <c r="AN134" i="32"/>
  <c r="AN91" i="32"/>
  <c r="M77" i="47"/>
  <c r="Q107" i="32"/>
  <c r="M71" i="47"/>
  <c r="Q103" i="32"/>
  <c r="N103" i="32"/>
  <c r="L79" i="47"/>
  <c r="P113" i="32"/>
  <c r="P121" i="32"/>
  <c r="P114" i="32"/>
  <c r="P122" i="32"/>
  <c r="L118" i="32"/>
  <c r="G64" i="47"/>
  <c r="J83" i="32"/>
  <c r="J89" i="32" s="1"/>
  <c r="N118" i="32"/>
  <c r="K64" i="47" s="1"/>
  <c r="M118" i="32"/>
  <c r="K118" i="32"/>
  <c r="M70" i="47"/>
  <c r="Q96" i="32"/>
  <c r="Q102" i="32"/>
  <c r="K103" i="32"/>
  <c r="L103" i="32"/>
  <c r="M103" i="32"/>
  <c r="O120" i="32"/>
  <c r="L66" i="47" s="1"/>
  <c r="O112" i="32"/>
  <c r="L78" i="47" s="1"/>
  <c r="O111" i="32"/>
  <c r="O108" i="32"/>
  <c r="L75" i="47" s="1"/>
  <c r="O99" i="32"/>
  <c r="Q122" i="32" l="1"/>
  <c r="P99" i="32"/>
  <c r="J113" i="32"/>
  <c r="J96" i="32"/>
  <c r="J97" i="32"/>
  <c r="R102" i="32"/>
  <c r="N70" i="47"/>
  <c r="R96" i="32"/>
  <c r="K83" i="32"/>
  <c r="K89" i="32" s="1"/>
  <c r="H64" i="47"/>
  <c r="Q114" i="32"/>
  <c r="Q113" i="32"/>
  <c r="N77" i="47"/>
  <c r="R107" i="32"/>
  <c r="AP85" i="32"/>
  <c r="AO134" i="32"/>
  <c r="AO91" i="32"/>
  <c r="AO127" i="32"/>
  <c r="AP84" i="32"/>
  <c r="AO90" i="32"/>
  <c r="Q123" i="32"/>
  <c r="Q110" i="32"/>
  <c r="Q124" i="32"/>
  <c r="M65" i="47"/>
  <c r="L82" i="47"/>
  <c r="J114" i="32"/>
  <c r="J124" i="32"/>
  <c r="J121" i="32"/>
  <c r="P111" i="32"/>
  <c r="M79" i="47" s="1"/>
  <c r="L80" i="47"/>
  <c r="P112" i="32"/>
  <c r="M78" i="47" s="1"/>
  <c r="P120" i="32"/>
  <c r="M66" i="47" s="1"/>
  <c r="L62" i="47"/>
  <c r="J64" i="47"/>
  <c r="M83" i="32"/>
  <c r="L83" i="32"/>
  <c r="L89" i="32" s="1"/>
  <c r="I64" i="47"/>
  <c r="Q121" i="32"/>
  <c r="N71" i="47"/>
  <c r="R103" i="32"/>
  <c r="M74" i="47"/>
  <c r="Q97" i="32"/>
  <c r="L102" i="32"/>
  <c r="I71" i="47" s="1"/>
  <c r="M102" i="32"/>
  <c r="J71" i="47" s="1"/>
  <c r="N102" i="32"/>
  <c r="K102" i="32"/>
  <c r="H71" i="47" s="1"/>
  <c r="R122" i="32" l="1"/>
  <c r="K71" i="47"/>
  <c r="J108" i="32"/>
  <c r="J111" i="32"/>
  <c r="J122" i="32"/>
  <c r="J123" i="32"/>
  <c r="R97" i="32"/>
  <c r="N74" i="47"/>
  <c r="Q120" i="32"/>
  <c r="N66" i="47" s="1"/>
  <c r="Q111" i="32"/>
  <c r="R124" i="32"/>
  <c r="N65" i="47"/>
  <c r="R110" i="32"/>
  <c r="AP127" i="32"/>
  <c r="AP90" i="32"/>
  <c r="AP134" i="32"/>
  <c r="AP91" i="32"/>
  <c r="O70" i="47"/>
  <c r="S96" i="32"/>
  <c r="S102" i="32"/>
  <c r="G70" i="47"/>
  <c r="L96" i="32"/>
  <c r="I70" i="47" s="1"/>
  <c r="M96" i="32"/>
  <c r="J70" i="47" s="1"/>
  <c r="K96" i="32"/>
  <c r="H70" i="47" s="1"/>
  <c r="N96" i="32"/>
  <c r="K70" i="47" s="1"/>
  <c r="G79" i="47"/>
  <c r="K113" i="32"/>
  <c r="N113" i="32"/>
  <c r="M113" i="32"/>
  <c r="L113" i="32"/>
  <c r="O71" i="47"/>
  <c r="S103" i="32"/>
  <c r="R121" i="32"/>
  <c r="N83" i="32"/>
  <c r="O83" i="32" s="1"/>
  <c r="P83" i="32" s="1"/>
  <c r="M89" i="32"/>
  <c r="M80" i="47"/>
  <c r="Q112" i="32"/>
  <c r="N78" i="47" s="1"/>
  <c r="N121" i="32"/>
  <c r="K121" i="32"/>
  <c r="M121" i="32"/>
  <c r="L121" i="32"/>
  <c r="G65" i="47"/>
  <c r="K124" i="32"/>
  <c r="H65" i="47" s="1"/>
  <c r="N124" i="32"/>
  <c r="K65" i="47" s="1"/>
  <c r="L124" i="32"/>
  <c r="I65" i="47" s="1"/>
  <c r="M124" i="32"/>
  <c r="J65" i="47" s="1"/>
  <c r="K114" i="32"/>
  <c r="N114" i="32"/>
  <c r="L114" i="32"/>
  <c r="M114" i="32"/>
  <c r="R123" i="32"/>
  <c r="O77" i="47"/>
  <c r="S107" i="32"/>
  <c r="N79" i="47"/>
  <c r="R113" i="32"/>
  <c r="R114" i="32"/>
  <c r="G74" i="47"/>
  <c r="L97" i="32"/>
  <c r="I74" i="47" s="1"/>
  <c r="M97" i="32"/>
  <c r="J74" i="47" s="1"/>
  <c r="K97" i="32"/>
  <c r="H74" i="47" s="1"/>
  <c r="N97" i="32"/>
  <c r="K74" i="47" s="1"/>
  <c r="Q99" i="32"/>
  <c r="O101" i="32"/>
  <c r="L72" i="47" s="1"/>
  <c r="O98" i="32"/>
  <c r="L68" i="47" s="1"/>
  <c r="O109" i="32"/>
  <c r="L81" i="47" s="1"/>
  <c r="O119" i="32"/>
  <c r="L67" i="47" s="1"/>
  <c r="K79" i="47" l="1"/>
  <c r="S122" i="32"/>
  <c r="O89" i="32"/>
  <c r="P119" i="32"/>
  <c r="M67" i="47" s="1"/>
  <c r="L63" i="47"/>
  <c r="J110" i="32"/>
  <c r="J112" i="32"/>
  <c r="G78" i="47" s="1"/>
  <c r="L69" i="47"/>
  <c r="O74" i="32"/>
  <c r="P98" i="32"/>
  <c r="M68" i="47" s="1"/>
  <c r="P101" i="32"/>
  <c r="M72" i="47" s="1"/>
  <c r="L73" i="47"/>
  <c r="S123" i="32"/>
  <c r="R112" i="32"/>
  <c r="O78" i="47" s="1"/>
  <c r="N80" i="47"/>
  <c r="N89" i="32"/>
  <c r="S121" i="32"/>
  <c r="T103" i="32"/>
  <c r="P71" i="47"/>
  <c r="T102" i="32"/>
  <c r="T96" i="32"/>
  <c r="P70" i="47"/>
  <c r="K123" i="32"/>
  <c r="N123" i="32"/>
  <c r="M123" i="32"/>
  <c r="L123" i="32"/>
  <c r="L122" i="32"/>
  <c r="M122" i="32"/>
  <c r="N122" i="32"/>
  <c r="K122" i="32"/>
  <c r="M111" i="32"/>
  <c r="J79" i="47" s="1"/>
  <c r="N111" i="32"/>
  <c r="K111" i="32"/>
  <c r="L111" i="32"/>
  <c r="I79" i="47" s="1"/>
  <c r="N108" i="32"/>
  <c r="K82" i="47" s="1"/>
  <c r="J82" i="32"/>
  <c r="J88" i="32" s="1"/>
  <c r="G82" i="47"/>
  <c r="K108" i="32"/>
  <c r="M108" i="32"/>
  <c r="L108" i="32"/>
  <c r="L76" i="47"/>
  <c r="P109" i="32"/>
  <c r="M81" i="47" s="1"/>
  <c r="J120" i="32"/>
  <c r="G66" i="47" s="1"/>
  <c r="R99" i="32"/>
  <c r="S114" i="32"/>
  <c r="S113" i="32"/>
  <c r="O79" i="47"/>
  <c r="T107" i="32"/>
  <c r="P77" i="47"/>
  <c r="P89" i="32"/>
  <c r="P118" i="32"/>
  <c r="M62" i="47" s="1"/>
  <c r="Q83" i="32"/>
  <c r="S110" i="32"/>
  <c r="S124" i="32"/>
  <c r="O65" i="47"/>
  <c r="R111" i="32"/>
  <c r="R120" i="32"/>
  <c r="O66" i="47" s="1"/>
  <c r="O74" i="47"/>
  <c r="S97" i="32"/>
  <c r="T122" i="32" l="1"/>
  <c r="H79" i="47"/>
  <c r="M64" i="47"/>
  <c r="J119" i="32"/>
  <c r="G67" i="47" s="1"/>
  <c r="J99" i="32"/>
  <c r="T97" i="32"/>
  <c r="P74" i="47"/>
  <c r="S111" i="32"/>
  <c r="P79" i="47" s="1"/>
  <c r="S99" i="32"/>
  <c r="M82" i="32"/>
  <c r="J82" i="47"/>
  <c r="T121" i="32"/>
  <c r="O80" i="47"/>
  <c r="S112" i="32"/>
  <c r="M69" i="47"/>
  <c r="Q98" i="32"/>
  <c r="N68" i="47" s="1"/>
  <c r="G80" i="47"/>
  <c r="N112" i="32"/>
  <c r="K112" i="32"/>
  <c r="L112" i="32"/>
  <c r="M112" i="32"/>
  <c r="G75" i="47"/>
  <c r="K110" i="32"/>
  <c r="H75" i="47" s="1"/>
  <c r="N110" i="32"/>
  <c r="K75" i="47" s="1"/>
  <c r="M110" i="32"/>
  <c r="J75" i="47" s="1"/>
  <c r="L110" i="32"/>
  <c r="I75" i="47" s="1"/>
  <c r="J109" i="32"/>
  <c r="G81" i="47" s="1"/>
  <c r="S120" i="32"/>
  <c r="P66" i="47" s="1"/>
  <c r="T124" i="32"/>
  <c r="P65" i="47"/>
  <c r="T110" i="32"/>
  <c r="R83" i="32"/>
  <c r="Q118" i="32"/>
  <c r="Q89" i="32"/>
  <c r="Q77" i="47"/>
  <c r="U107" i="32"/>
  <c r="T113" i="32"/>
  <c r="P78" i="47"/>
  <c r="T114" i="32"/>
  <c r="G62" i="47"/>
  <c r="N120" i="32"/>
  <c r="K62" i="47" s="1"/>
  <c r="K120" i="32"/>
  <c r="H62" i="47" s="1"/>
  <c r="L120" i="32"/>
  <c r="I62" i="47" s="1"/>
  <c r="M120" i="32"/>
  <c r="J62" i="47" s="1"/>
  <c r="Q109" i="32"/>
  <c r="N81" i="47" s="1"/>
  <c r="M76" i="47"/>
  <c r="L82" i="32"/>
  <c r="L88" i="32" s="1"/>
  <c r="I82" i="47"/>
  <c r="K82" i="32"/>
  <c r="K88" i="32" s="1"/>
  <c r="H82" i="47"/>
  <c r="Q70" i="47"/>
  <c r="U96" i="32"/>
  <c r="U102" i="32"/>
  <c r="Q71" i="47"/>
  <c r="U103" i="32"/>
  <c r="T123" i="32"/>
  <c r="M73" i="47"/>
  <c r="Q101" i="32"/>
  <c r="N72" i="47" s="1"/>
  <c r="M63" i="47"/>
  <c r="Q119" i="32"/>
  <c r="N67" i="47" s="1"/>
  <c r="J80" i="47" l="1"/>
  <c r="J78" i="47"/>
  <c r="I80" i="47"/>
  <c r="I78" i="47"/>
  <c r="N64" i="47"/>
  <c r="N62" i="47"/>
  <c r="H80" i="47"/>
  <c r="H78" i="47"/>
  <c r="U122" i="32"/>
  <c r="K80" i="47"/>
  <c r="K78" i="47"/>
  <c r="H66" i="47"/>
  <c r="K66" i="47"/>
  <c r="J66" i="47"/>
  <c r="I66" i="47"/>
  <c r="J98" i="32"/>
  <c r="U123" i="32"/>
  <c r="G76" i="47"/>
  <c r="L109" i="32"/>
  <c r="M109" i="32"/>
  <c r="N109" i="32"/>
  <c r="K109" i="32"/>
  <c r="T112" i="32"/>
  <c r="Q78" i="47" s="1"/>
  <c r="P80" i="47"/>
  <c r="T111" i="32"/>
  <c r="G68" i="47"/>
  <c r="L99" i="32"/>
  <c r="K99" i="32"/>
  <c r="N99" i="32"/>
  <c r="M99" i="32"/>
  <c r="G63" i="47"/>
  <c r="K119" i="32"/>
  <c r="N119" i="32"/>
  <c r="L119" i="32"/>
  <c r="M119" i="32"/>
  <c r="J101" i="32"/>
  <c r="G72" i="47" s="1"/>
  <c r="R119" i="32"/>
  <c r="O67" i="47" s="1"/>
  <c r="N63" i="47"/>
  <c r="R101" i="32"/>
  <c r="O72" i="47" s="1"/>
  <c r="N73" i="47"/>
  <c r="V103" i="32"/>
  <c r="R71" i="47"/>
  <c r="V102" i="32"/>
  <c r="V96" i="32"/>
  <c r="R70" i="47"/>
  <c r="R109" i="32"/>
  <c r="O81" i="47" s="1"/>
  <c r="N76" i="47"/>
  <c r="U114" i="32"/>
  <c r="U113" i="32"/>
  <c r="Q79" i="47"/>
  <c r="V107" i="32"/>
  <c r="R77" i="47"/>
  <c r="R118" i="32"/>
  <c r="S83" i="32"/>
  <c r="R89" i="32"/>
  <c r="U110" i="32"/>
  <c r="Q65" i="47"/>
  <c r="U124" i="32"/>
  <c r="T120" i="32"/>
  <c r="Q66" i="47" s="1"/>
  <c r="R98" i="32"/>
  <c r="O68" i="47" s="1"/>
  <c r="N69" i="47"/>
  <c r="U121" i="32"/>
  <c r="M88" i="32"/>
  <c r="N82" i="32"/>
  <c r="O82" i="32" s="1"/>
  <c r="P82" i="32" s="1"/>
  <c r="T99" i="32"/>
  <c r="Q74" i="47"/>
  <c r="U97" i="32"/>
  <c r="H63" i="47" l="1"/>
  <c r="H67" i="47"/>
  <c r="K76" i="47"/>
  <c r="K81" i="47"/>
  <c r="O64" i="47"/>
  <c r="O62" i="47"/>
  <c r="J76" i="47"/>
  <c r="J81" i="47"/>
  <c r="I76" i="47"/>
  <c r="I81" i="47"/>
  <c r="V122" i="32"/>
  <c r="K63" i="47"/>
  <c r="K67" i="47"/>
  <c r="H76" i="47"/>
  <c r="H81" i="47"/>
  <c r="J63" i="47"/>
  <c r="J67" i="47"/>
  <c r="I63" i="47"/>
  <c r="I67" i="47"/>
  <c r="O88" i="32"/>
  <c r="U99" i="32"/>
  <c r="N88" i="32"/>
  <c r="V121" i="32"/>
  <c r="S98" i="32"/>
  <c r="P68" i="47" s="1"/>
  <c r="O69" i="47"/>
  <c r="R65" i="47"/>
  <c r="V124" i="32"/>
  <c r="S77" i="47"/>
  <c r="W107" i="32"/>
  <c r="V113" i="32"/>
  <c r="V114" i="32"/>
  <c r="O76" i="47"/>
  <c r="S109" i="32"/>
  <c r="P81" i="47" s="1"/>
  <c r="G73" i="47"/>
  <c r="L101" i="32"/>
  <c r="M101" i="32"/>
  <c r="K101" i="32"/>
  <c r="N101" i="32"/>
  <c r="U112" i="32"/>
  <c r="R78" i="47" s="1"/>
  <c r="Q80" i="47"/>
  <c r="V123" i="32"/>
  <c r="J74" i="32"/>
  <c r="J77" i="32" s="1"/>
  <c r="J81" i="32"/>
  <c r="J87" i="32" s="1"/>
  <c r="G69" i="47"/>
  <c r="L98" i="32"/>
  <c r="I68" i="47" s="1"/>
  <c r="M98" i="32"/>
  <c r="J68" i="47" s="1"/>
  <c r="N98" i="32"/>
  <c r="K68" i="47" s="1"/>
  <c r="K98" i="32"/>
  <c r="H68" i="47" s="1"/>
  <c r="V97" i="32"/>
  <c r="R74" i="47"/>
  <c r="P88" i="32"/>
  <c r="P108" i="32"/>
  <c r="M75" i="47" s="1"/>
  <c r="Q82" i="32"/>
  <c r="U120" i="32"/>
  <c r="R66" i="47" s="1"/>
  <c r="V110" i="32"/>
  <c r="S118" i="32"/>
  <c r="T83" i="32"/>
  <c r="S89" i="32"/>
  <c r="S70" i="47"/>
  <c r="W96" i="32"/>
  <c r="W102" i="32"/>
  <c r="S71" i="47"/>
  <c r="W103" i="32"/>
  <c r="O73" i="47"/>
  <c r="S101" i="32"/>
  <c r="P72" i="47" s="1"/>
  <c r="O63" i="47"/>
  <c r="S119" i="32"/>
  <c r="P67" i="47" s="1"/>
  <c r="U111" i="32"/>
  <c r="R79" i="47" s="1"/>
  <c r="K73" i="47" l="1"/>
  <c r="K72" i="47"/>
  <c r="J73" i="47"/>
  <c r="J72" i="47"/>
  <c r="I73" i="47"/>
  <c r="I72" i="47"/>
  <c r="W122" i="32"/>
  <c r="P64" i="47"/>
  <c r="P62" i="47"/>
  <c r="H73" i="47"/>
  <c r="H72" i="47"/>
  <c r="T119" i="32"/>
  <c r="Q67" i="47" s="1"/>
  <c r="P63" i="47"/>
  <c r="T101" i="32"/>
  <c r="Q72" i="47" s="1"/>
  <c r="P73" i="47"/>
  <c r="T71" i="47"/>
  <c r="X103" i="32"/>
  <c r="X102" i="32"/>
  <c r="T70" i="47"/>
  <c r="X96" i="32"/>
  <c r="W110" i="32"/>
  <c r="V120" i="32"/>
  <c r="M82" i="47"/>
  <c r="P74" i="32"/>
  <c r="K74" i="32"/>
  <c r="K77" i="32" s="1"/>
  <c r="K81" i="32"/>
  <c r="K87" i="32" s="1"/>
  <c r="H69" i="47"/>
  <c r="M81" i="32"/>
  <c r="J69" i="47"/>
  <c r="M74" i="32"/>
  <c r="W123" i="32"/>
  <c r="S66" i="47"/>
  <c r="V112" i="32"/>
  <c r="S78" i="47" s="1"/>
  <c r="R80" i="47"/>
  <c r="T109" i="32"/>
  <c r="Q81" i="47" s="1"/>
  <c r="P76" i="47"/>
  <c r="W114" i="32"/>
  <c r="W113" i="32"/>
  <c r="T77" i="47"/>
  <c r="X107" i="32"/>
  <c r="W124" i="32"/>
  <c r="S65" i="47"/>
  <c r="T98" i="32"/>
  <c r="Q68" i="47" s="1"/>
  <c r="P69" i="47"/>
  <c r="W121" i="32"/>
  <c r="V111" i="32"/>
  <c r="S79" i="47" s="1"/>
  <c r="T118" i="32"/>
  <c r="U83" i="32"/>
  <c r="T89" i="32"/>
  <c r="Q108" i="32"/>
  <c r="N75" i="47" s="1"/>
  <c r="R82" i="32"/>
  <c r="Q88" i="32"/>
  <c r="W97" i="32"/>
  <c r="S74" i="47"/>
  <c r="K69" i="47"/>
  <c r="N74" i="32"/>
  <c r="L81" i="32"/>
  <c r="L87" i="32" s="1"/>
  <c r="L74" i="32"/>
  <c r="L77" i="32" s="1"/>
  <c r="I69" i="47"/>
  <c r="V99" i="32"/>
  <c r="X122" i="32" l="1"/>
  <c r="Q64" i="47"/>
  <c r="Q62" i="47"/>
  <c r="T74" i="47"/>
  <c r="X97" i="32"/>
  <c r="N82" i="47"/>
  <c r="Q74" i="32"/>
  <c r="Q77" i="32" s="1"/>
  <c r="U118" i="32"/>
  <c r="V83" i="32"/>
  <c r="U89" i="32"/>
  <c r="U98" i="32"/>
  <c r="R68" i="47" s="1"/>
  <c r="Q69" i="47"/>
  <c r="T65" i="47"/>
  <c r="X124" i="32"/>
  <c r="Q76" i="47"/>
  <c r="U109" i="32"/>
  <c r="R81" i="47" s="1"/>
  <c r="O77" i="32"/>
  <c r="N77" i="32"/>
  <c r="M77" i="32"/>
  <c r="P77" i="32"/>
  <c r="N81" i="32"/>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U70" i="47"/>
  <c r="Y96" i="32"/>
  <c r="Y102" i="32"/>
  <c r="U71" i="47"/>
  <c r="Y103" i="32"/>
  <c r="W99" i="32"/>
  <c r="S82" i="32"/>
  <c r="R108" i="32"/>
  <c r="O75" i="47" s="1"/>
  <c r="R88" i="32"/>
  <c r="W111" i="32"/>
  <c r="T79" i="47" s="1"/>
  <c r="X121" i="32"/>
  <c r="U77" i="47"/>
  <c r="Y107" i="32"/>
  <c r="X113" i="32"/>
  <c r="X114" i="32"/>
  <c r="S80" i="47"/>
  <c r="W112" i="32"/>
  <c r="T78" i="47" s="1"/>
  <c r="X123" i="32"/>
  <c r="W120" i="32"/>
  <c r="T66" i="47" s="1"/>
  <c r="X110" i="32"/>
  <c r="U101" i="32"/>
  <c r="R72" i="47" s="1"/>
  <c r="Q73" i="47"/>
  <c r="U119" i="32"/>
  <c r="R67" i="47" s="1"/>
  <c r="Q63" i="47"/>
  <c r="R64" i="47" l="1"/>
  <c r="R62" i="47"/>
  <c r="Y122" i="32"/>
  <c r="Q87" i="32"/>
  <c r="R87" i="32"/>
  <c r="U87" i="32"/>
  <c r="V87" i="32"/>
  <c r="W87" i="32"/>
  <c r="T87" i="32"/>
  <c r="O87" i="32"/>
  <c r="P87" i="32"/>
  <c r="Y87" i="32"/>
  <c r="X87" i="32"/>
  <c r="S87" i="32"/>
  <c r="N87" i="32"/>
  <c r="AG87" i="32"/>
  <c r="Z87" i="32"/>
  <c r="AI87" i="32"/>
  <c r="AC87" i="32"/>
  <c r="AF87" i="32"/>
  <c r="AA87" i="32"/>
  <c r="AO87" i="32"/>
  <c r="AN87" i="32"/>
  <c r="AE87" i="32"/>
  <c r="AJ87" i="32"/>
  <c r="AH87" i="32"/>
  <c r="AK87" i="32"/>
  <c r="AD87" i="32"/>
  <c r="AM87" i="32"/>
  <c r="AB87" i="32"/>
  <c r="AL87" i="32"/>
  <c r="Y123" i="32"/>
  <c r="X112" i="32"/>
  <c r="U78" i="47" s="1"/>
  <c r="T80" i="47"/>
  <c r="Y113" i="32"/>
  <c r="X111" i="32"/>
  <c r="U79" i="47" s="1"/>
  <c r="S108" i="32"/>
  <c r="P75" i="47" s="1"/>
  <c r="T82" i="32"/>
  <c r="S88" i="32"/>
  <c r="U74" i="47"/>
  <c r="Y97" i="32"/>
  <c r="R63" i="47"/>
  <c r="V119" i="32"/>
  <c r="S67" i="47" s="1"/>
  <c r="R73" i="47"/>
  <c r="V101" i="32"/>
  <c r="S72" i="47" s="1"/>
  <c r="Y110" i="32"/>
  <c r="X120" i="32"/>
  <c r="U66" i="47" s="1"/>
  <c r="Y114" i="32"/>
  <c r="V77" i="47"/>
  <c r="Z107" i="32"/>
  <c r="Y121" i="32"/>
  <c r="O82" i="47"/>
  <c r="R74" i="32"/>
  <c r="R77" i="32" s="1"/>
  <c r="X99" i="32"/>
  <c r="V71" i="47"/>
  <c r="Z103" i="32"/>
  <c r="Z102" i="32"/>
  <c r="V70" i="47"/>
  <c r="Z96" i="32"/>
  <c r="V109" i="32"/>
  <c r="S81" i="47" s="1"/>
  <c r="R76" i="47"/>
  <c r="Y124" i="32"/>
  <c r="U65" i="47"/>
  <c r="V98" i="32"/>
  <c r="S68" i="47" s="1"/>
  <c r="R69" i="47"/>
  <c r="W83" i="32"/>
  <c r="V118" i="32"/>
  <c r="V89" i="32"/>
  <c r="S64" i="47" l="1"/>
  <c r="S62" i="47"/>
  <c r="Z122" i="32"/>
  <c r="W98" i="32"/>
  <c r="T68" i="47" s="1"/>
  <c r="S69" i="47"/>
  <c r="V65" i="47"/>
  <c r="Z124" i="32"/>
  <c r="S76" i="47"/>
  <c r="W109" i="32"/>
  <c r="T81" i="47" s="1"/>
  <c r="Z121" i="32"/>
  <c r="AA107" i="32"/>
  <c r="W77" i="47"/>
  <c r="Z114" i="32"/>
  <c r="Y120" i="32"/>
  <c r="V66" i="47" s="1"/>
  <c r="Z110" i="32"/>
  <c r="U82" i="32"/>
  <c r="T108" i="32"/>
  <c r="Q75" i="47" s="1"/>
  <c r="T88" i="32"/>
  <c r="Z113" i="32"/>
  <c r="U80" i="47"/>
  <c r="Y112" i="32"/>
  <c r="V78" i="47" s="1"/>
  <c r="X83" i="32"/>
  <c r="W118" i="32"/>
  <c r="W89" i="32"/>
  <c r="W70" i="47"/>
  <c r="AA96" i="32"/>
  <c r="AA102" i="32"/>
  <c r="W71" i="47"/>
  <c r="AA103" i="32"/>
  <c r="Y99" i="32"/>
  <c r="S73" i="47"/>
  <c r="W101" i="32"/>
  <c r="T72" i="47" s="1"/>
  <c r="S63" i="47"/>
  <c r="W119" i="32"/>
  <c r="T67" i="47" s="1"/>
  <c r="V74" i="47"/>
  <c r="Z97" i="32"/>
  <c r="P82" i="47"/>
  <c r="S74" i="32"/>
  <c r="S77" i="32" s="1"/>
  <c r="Y111" i="32"/>
  <c r="V79" i="47" s="1"/>
  <c r="Z123" i="32"/>
  <c r="T64" i="47" l="1"/>
  <c r="T62" i="47"/>
  <c r="AA122" i="32"/>
  <c r="AA123" i="32"/>
  <c r="W74" i="47"/>
  <c r="AA97" i="32"/>
  <c r="X119" i="32"/>
  <c r="U67" i="47" s="1"/>
  <c r="T63" i="47"/>
  <c r="T73" i="47"/>
  <c r="X101" i="32"/>
  <c r="U72" i="47" s="1"/>
  <c r="Z99" i="32"/>
  <c r="X71" i="47"/>
  <c r="AB103" i="32"/>
  <c r="AB102" i="32"/>
  <c r="X70" i="47"/>
  <c r="AB96" i="32"/>
  <c r="Y83" i="32"/>
  <c r="X118" i="32"/>
  <c r="U62" i="47" s="1"/>
  <c r="X89" i="32"/>
  <c r="U108" i="32"/>
  <c r="R75" i="47" s="1"/>
  <c r="V82" i="32"/>
  <c r="U88" i="32"/>
  <c r="AA110" i="32"/>
  <c r="Z120" i="32"/>
  <c r="W66" i="47" s="1"/>
  <c r="AB107" i="32"/>
  <c r="X77" i="47"/>
  <c r="AA121" i="32"/>
  <c r="Z111" i="32"/>
  <c r="W79" i="47" s="1"/>
  <c r="V80" i="47"/>
  <c r="Z112" i="32"/>
  <c r="AA113" i="32"/>
  <c r="Q82" i="47"/>
  <c r="T74" i="32"/>
  <c r="T77" i="32" s="1"/>
  <c r="W78" i="47"/>
  <c r="AA114" i="32"/>
  <c r="X109" i="32"/>
  <c r="U81" i="47" s="1"/>
  <c r="T76" i="47"/>
  <c r="W65" i="47"/>
  <c r="AA124" i="32"/>
  <c r="X98" i="32"/>
  <c r="U68" i="47" s="1"/>
  <c r="T69" i="47"/>
  <c r="AB122" i="32" l="1"/>
  <c r="U64" i="47"/>
  <c r="U69" i="47"/>
  <c r="Y98" i="32"/>
  <c r="V68" i="47" s="1"/>
  <c r="Y109" i="32"/>
  <c r="V81" i="47" s="1"/>
  <c r="U76" i="47"/>
  <c r="AB113" i="32"/>
  <c r="R82" i="47"/>
  <c r="U74" i="32"/>
  <c r="U77" i="32" s="1"/>
  <c r="Y118" i="32"/>
  <c r="V62" i="47" s="1"/>
  <c r="Z83" i="32"/>
  <c r="Y89" i="32"/>
  <c r="U73" i="47"/>
  <c r="Y101" i="32"/>
  <c r="V72" i="47" s="1"/>
  <c r="AB97" i="32"/>
  <c r="X74" i="47"/>
  <c r="AB123" i="32"/>
  <c r="X65" i="47"/>
  <c r="AB124" i="32"/>
  <c r="AB114" i="32"/>
  <c r="W80" i="47"/>
  <c r="AA112" i="32"/>
  <c r="X78" i="47" s="1"/>
  <c r="AA111" i="32"/>
  <c r="X79" i="47" s="1"/>
  <c r="AB121" i="32"/>
  <c r="AC107" i="32"/>
  <c r="Y77" i="47"/>
  <c r="AA120" i="32"/>
  <c r="X66" i="47" s="1"/>
  <c r="AB110" i="32"/>
  <c r="V108" i="32"/>
  <c r="S75" i="47" s="1"/>
  <c r="W82" i="32"/>
  <c r="V88" i="32"/>
  <c r="AC96" i="32"/>
  <c r="Y70" i="47"/>
  <c r="AC102" i="32"/>
  <c r="AC103" i="32"/>
  <c r="Y71" i="47"/>
  <c r="AA99" i="32"/>
  <c r="U63" i="47"/>
  <c r="Y119" i="32"/>
  <c r="V67" i="47" s="1"/>
  <c r="AC122" i="32" l="1"/>
  <c r="V64" i="47"/>
  <c r="Z119" i="32"/>
  <c r="W67" i="47" s="1"/>
  <c r="V63" i="47"/>
  <c r="AB99" i="32"/>
  <c r="Z71" i="47"/>
  <c r="AD103" i="32"/>
  <c r="AD102" i="32"/>
  <c r="Z70" i="47"/>
  <c r="AD96" i="32"/>
  <c r="W108" i="32"/>
  <c r="T75" i="47" s="1"/>
  <c r="X82" i="32"/>
  <c r="W88" i="32"/>
  <c r="AC114" i="32"/>
  <c r="AC123" i="32"/>
  <c r="Y74" i="47"/>
  <c r="AC97" i="32"/>
  <c r="Z118" i="32"/>
  <c r="AA83" i="32"/>
  <c r="Z89" i="32"/>
  <c r="V76" i="47"/>
  <c r="Z109" i="32"/>
  <c r="W81" i="47" s="1"/>
  <c r="Z98" i="32"/>
  <c r="W68" i="47" s="1"/>
  <c r="V69" i="47"/>
  <c r="S82" i="47"/>
  <c r="V74" i="32"/>
  <c r="V77" i="32" s="1"/>
  <c r="AC110" i="32"/>
  <c r="AB120" i="32"/>
  <c r="Y66" i="47" s="1"/>
  <c r="AD107" i="32"/>
  <c r="Z77" i="47"/>
  <c r="AC121" i="32"/>
  <c r="AB111" i="32"/>
  <c r="Y79" i="47" s="1"/>
  <c r="AB112" i="32"/>
  <c r="Y78" i="47" s="1"/>
  <c r="X80" i="47"/>
  <c r="Y65" i="47"/>
  <c r="AC124" i="32"/>
  <c r="Z101" i="32"/>
  <c r="W72" i="47" s="1"/>
  <c r="V73" i="47"/>
  <c r="AC113" i="32"/>
  <c r="W64" i="47" l="1"/>
  <c r="W62" i="47"/>
  <c r="AD122" i="32"/>
  <c r="AD113" i="32"/>
  <c r="Z65" i="47"/>
  <c r="AD124" i="32"/>
  <c r="AE107" i="32"/>
  <c r="AA77" i="47"/>
  <c r="AC120" i="32"/>
  <c r="AD110" i="32"/>
  <c r="AA109" i="32"/>
  <c r="X81" i="47" s="1"/>
  <c r="W76" i="47"/>
  <c r="AB83" i="32"/>
  <c r="AA118" i="32"/>
  <c r="AA89" i="32"/>
  <c r="Z74" i="47"/>
  <c r="AD97" i="32"/>
  <c r="AD123" i="32"/>
  <c r="Z66" i="47"/>
  <c r="Z78" i="47"/>
  <c r="AD114" i="32"/>
  <c r="T82" i="47"/>
  <c r="W74" i="32"/>
  <c r="W77" i="32" s="1"/>
  <c r="W73" i="47"/>
  <c r="AA101" i="32"/>
  <c r="X72" i="47" s="1"/>
  <c r="Y80" i="47"/>
  <c r="AC112" i="32"/>
  <c r="AC111" i="32"/>
  <c r="Z79" i="47" s="1"/>
  <c r="AD121" i="32"/>
  <c r="AA98" i="32"/>
  <c r="X68" i="47" s="1"/>
  <c r="W69" i="47"/>
  <c r="X108" i="32"/>
  <c r="U75" i="47" s="1"/>
  <c r="Y82" i="32"/>
  <c r="X88" i="32"/>
  <c r="AA70" i="47"/>
  <c r="AE96" i="32"/>
  <c r="AE102" i="32"/>
  <c r="AA71" i="47"/>
  <c r="AE103" i="32"/>
  <c r="AC99" i="32"/>
  <c r="AA119" i="32"/>
  <c r="X67" i="47" s="1"/>
  <c r="W63" i="47"/>
  <c r="X64" i="47" l="1"/>
  <c r="X62" i="47"/>
  <c r="AE122" i="32"/>
  <c r="AD99" i="32"/>
  <c r="AF103" i="32"/>
  <c r="AB71" i="47"/>
  <c r="AF102" i="32"/>
  <c r="AF96" i="32"/>
  <c r="AB70" i="47"/>
  <c r="U82" i="47"/>
  <c r="X74" i="32"/>
  <c r="X77" i="32" s="1"/>
  <c r="AE114" i="32"/>
  <c r="AE97" i="32"/>
  <c r="AA74" i="47"/>
  <c r="AB118" i="32"/>
  <c r="AC83" i="32"/>
  <c r="AB89" i="32"/>
  <c r="AA65" i="47"/>
  <c r="AE124" i="32"/>
  <c r="AB119" i="32"/>
  <c r="Y67" i="47" s="1"/>
  <c r="X63" i="47"/>
  <c r="Z82" i="32"/>
  <c r="Y108" i="32"/>
  <c r="V75" i="47" s="1"/>
  <c r="Y88" i="32"/>
  <c r="AB98" i="32"/>
  <c r="Y68" i="47" s="1"/>
  <c r="X69" i="47"/>
  <c r="AE121" i="32"/>
  <c r="AD111" i="32"/>
  <c r="AA79" i="47" s="1"/>
  <c r="AD112" i="32"/>
  <c r="AA78" i="47" s="1"/>
  <c r="Z80" i="47"/>
  <c r="AB101" i="32"/>
  <c r="Y72" i="47" s="1"/>
  <c r="X73" i="47"/>
  <c r="AE123" i="32"/>
  <c r="X76" i="47"/>
  <c r="AB109" i="32"/>
  <c r="Y81" i="47" s="1"/>
  <c r="AE110" i="32"/>
  <c r="AD120" i="32"/>
  <c r="AA66" i="47" s="1"/>
  <c r="AB77" i="47"/>
  <c r="AF107" i="32"/>
  <c r="AE113" i="32"/>
  <c r="Y64" i="47" l="1"/>
  <c r="Y62" i="47"/>
  <c r="AF122" i="32"/>
  <c r="AF113" i="32"/>
  <c r="AC77" i="47"/>
  <c r="AG107" i="32"/>
  <c r="Y76" i="47"/>
  <c r="AC109" i="32"/>
  <c r="Z81" i="47" s="1"/>
  <c r="AB66" i="47"/>
  <c r="AF123" i="32"/>
  <c r="AC101" i="32"/>
  <c r="Z72" i="47" s="1"/>
  <c r="Y73" i="47"/>
  <c r="AA80" i="47"/>
  <c r="AE112" i="32"/>
  <c r="AB78" i="47" s="1"/>
  <c r="AF121" i="32"/>
  <c r="Y69" i="47"/>
  <c r="AC98" i="32"/>
  <c r="Z68" i="47" s="1"/>
  <c r="V82" i="47"/>
  <c r="Y74" i="32"/>
  <c r="Y77" i="32" s="1"/>
  <c r="AF124" i="32"/>
  <c r="AB65" i="47"/>
  <c r="AB74" i="47"/>
  <c r="AF97" i="32"/>
  <c r="AF114" i="32"/>
  <c r="AG102" i="32"/>
  <c r="AE120" i="32"/>
  <c r="AF110" i="32"/>
  <c r="AE111" i="32"/>
  <c r="AB79" i="47" s="1"/>
  <c r="Z108" i="32"/>
  <c r="W75" i="47" s="1"/>
  <c r="AA82" i="32"/>
  <c r="Z88" i="32"/>
  <c r="AC119" i="32"/>
  <c r="Z67" i="47" s="1"/>
  <c r="Y63" i="47"/>
  <c r="AD83" i="32"/>
  <c r="AC118" i="32"/>
  <c r="AC89" i="32"/>
  <c r="AC70" i="47"/>
  <c r="AG96" i="32"/>
  <c r="AC71" i="47"/>
  <c r="AG103" i="32"/>
  <c r="AE99" i="32"/>
  <c r="Z64" i="47" l="1"/>
  <c r="Z62" i="47"/>
  <c r="AG122" i="32"/>
  <c r="AH103" i="32"/>
  <c r="AD71" i="47"/>
  <c r="AH96" i="32"/>
  <c r="AD70" i="47"/>
  <c r="AE83" i="32"/>
  <c r="AD118" i="32"/>
  <c r="AD89" i="32"/>
  <c r="AD119" i="32"/>
  <c r="AA67" i="47" s="1"/>
  <c r="Z63" i="47"/>
  <c r="AB82" i="32"/>
  <c r="AA108" i="32"/>
  <c r="X75" i="47" s="1"/>
  <c r="AA88" i="32"/>
  <c r="AF111" i="32"/>
  <c r="AC79" i="47" s="1"/>
  <c r="AG110" i="32"/>
  <c r="AF120" i="32"/>
  <c r="AC66" i="47" s="1"/>
  <c r="AG114" i="32"/>
  <c r="AC78" i="47"/>
  <c r="AC74" i="47"/>
  <c r="AG97" i="32"/>
  <c r="AG121" i="32"/>
  <c r="AF112" i="32"/>
  <c r="AB80" i="47"/>
  <c r="AG123" i="32"/>
  <c r="AD109" i="32"/>
  <c r="AA81" i="47" s="1"/>
  <c r="Z76" i="47"/>
  <c r="AH107" i="32"/>
  <c r="AD77" i="47"/>
  <c r="AG113" i="32"/>
  <c r="AF99" i="32"/>
  <c r="W82" i="47"/>
  <c r="Z74" i="32"/>
  <c r="Z77" i="32" s="1"/>
  <c r="AH102" i="32"/>
  <c r="AC65" i="47"/>
  <c r="AG124" i="32"/>
  <c r="AD98" i="32"/>
  <c r="AA68" i="47" s="1"/>
  <c r="Z69" i="47"/>
  <c r="Z73" i="47"/>
  <c r="AD101" i="32"/>
  <c r="AA72" i="47" s="1"/>
  <c r="AA64" i="47" l="1"/>
  <c r="AA62" i="47"/>
  <c r="AH122" i="32"/>
  <c r="AA69" i="47"/>
  <c r="AE98" i="32"/>
  <c r="AB68" i="47" s="1"/>
  <c r="AI102" i="32"/>
  <c r="AH114" i="32"/>
  <c r="AD78" i="47"/>
  <c r="AB108" i="32"/>
  <c r="Y75" i="47" s="1"/>
  <c r="AC82" i="32"/>
  <c r="AB88" i="32"/>
  <c r="AE119" i="32"/>
  <c r="AB67" i="47" s="1"/>
  <c r="AA63" i="47"/>
  <c r="AE101" i="32"/>
  <c r="AB72" i="47" s="1"/>
  <c r="AA73" i="47"/>
  <c r="AH124" i="32"/>
  <c r="AD65" i="47"/>
  <c r="AG99" i="32"/>
  <c r="AH113" i="32"/>
  <c r="AI107" i="32"/>
  <c r="AE77" i="47"/>
  <c r="AE109" i="32"/>
  <c r="AB81" i="47" s="1"/>
  <c r="AA76" i="47"/>
  <c r="AH123" i="32"/>
  <c r="AG112" i="32"/>
  <c r="AC80" i="47"/>
  <c r="AH121" i="32"/>
  <c r="AD74" i="47"/>
  <c r="AH97" i="32"/>
  <c r="AG120" i="32"/>
  <c r="AD66" i="47" s="1"/>
  <c r="AH110" i="32"/>
  <c r="AG111" i="32"/>
  <c r="AD79" i="47" s="1"/>
  <c r="X82" i="47"/>
  <c r="AA74" i="32"/>
  <c r="AA77" i="32" s="1"/>
  <c r="AF83" i="32"/>
  <c r="AE118" i="32"/>
  <c r="AE89" i="32"/>
  <c r="AI96" i="32"/>
  <c r="AE70" i="47"/>
  <c r="AI103" i="32"/>
  <c r="AE71" i="47"/>
  <c r="AB64" i="47" l="1"/>
  <c r="AB62" i="47"/>
  <c r="AI122" i="32"/>
  <c r="AG83" i="32"/>
  <c r="AF118" i="32"/>
  <c r="AF89" i="32"/>
  <c r="AI110" i="32"/>
  <c r="AH120" i="32"/>
  <c r="AE66" i="47" s="1"/>
  <c r="AE74" i="47"/>
  <c r="AI97" i="32"/>
  <c r="AI121" i="32"/>
  <c r="AD80" i="47"/>
  <c r="AH112" i="32"/>
  <c r="AI123" i="32"/>
  <c r="AF109" i="32"/>
  <c r="AC81" i="47" s="1"/>
  <c r="AB76" i="47"/>
  <c r="AF77" i="47"/>
  <c r="AJ107" i="32"/>
  <c r="AI113" i="32"/>
  <c r="AH99" i="32"/>
  <c r="Y82" i="47"/>
  <c r="AB74" i="32"/>
  <c r="AB77" i="32" s="1"/>
  <c r="AE78" i="47"/>
  <c r="AI114" i="32"/>
  <c r="AJ102" i="32"/>
  <c r="AB69" i="47"/>
  <c r="AF98" i="32"/>
  <c r="AC68" i="47" s="1"/>
  <c r="AJ103" i="32"/>
  <c r="AF71" i="47"/>
  <c r="AJ96" i="32"/>
  <c r="AF70" i="47"/>
  <c r="AH111" i="32"/>
  <c r="AE79" i="47" s="1"/>
  <c r="AI124" i="32"/>
  <c r="AE65" i="47"/>
  <c r="AF101" i="32"/>
  <c r="AC72" i="47" s="1"/>
  <c r="AB73" i="47"/>
  <c r="AF119" i="32"/>
  <c r="AC67" i="47" s="1"/>
  <c r="AB63" i="47"/>
  <c r="AD82" i="32"/>
  <c r="AC108" i="32"/>
  <c r="Z75" i="47" s="1"/>
  <c r="AC88" i="32"/>
  <c r="AC64" i="47" l="1"/>
  <c r="AC62" i="47"/>
  <c r="AJ122" i="32"/>
  <c r="AE82" i="32"/>
  <c r="AD108" i="32"/>
  <c r="AA75" i="47" s="1"/>
  <c r="AD88" i="32"/>
  <c r="AG119" i="32"/>
  <c r="AD67" i="47" s="1"/>
  <c r="AC63" i="47"/>
  <c r="AG101" i="32"/>
  <c r="AD72" i="47" s="1"/>
  <c r="AC73" i="47"/>
  <c r="AF65" i="47"/>
  <c r="AJ124" i="32"/>
  <c r="AI99" i="32"/>
  <c r="AJ113" i="32"/>
  <c r="AG109" i="32"/>
  <c r="AD81" i="47" s="1"/>
  <c r="AC76" i="47"/>
  <c r="AJ97" i="32"/>
  <c r="AF74" i="47"/>
  <c r="AI120" i="32"/>
  <c r="AF66" i="47" s="1"/>
  <c r="AJ110" i="32"/>
  <c r="Z82" i="47"/>
  <c r="AC74" i="32"/>
  <c r="AC77" i="32" s="1"/>
  <c r="AI111" i="32"/>
  <c r="AF79" i="47" s="1"/>
  <c r="AG70" i="47"/>
  <c r="AK96" i="32"/>
  <c r="AG71" i="47"/>
  <c r="AK103" i="32"/>
  <c r="AG98" i="32"/>
  <c r="AD68" i="47" s="1"/>
  <c r="AC69" i="47"/>
  <c r="AK102" i="32"/>
  <c r="AJ114" i="32"/>
  <c r="AG77" i="47"/>
  <c r="AK107" i="32"/>
  <c r="AJ123" i="32"/>
  <c r="AE80" i="47"/>
  <c r="AI112" i="32"/>
  <c r="AF78" i="47" s="1"/>
  <c r="AJ121" i="32"/>
  <c r="AG118" i="32"/>
  <c r="AH83" i="32"/>
  <c r="AG89" i="32"/>
  <c r="AD64" i="47" l="1"/>
  <c r="AD62" i="47"/>
  <c r="AK122" i="32"/>
  <c r="AJ112" i="32"/>
  <c r="AF80" i="47"/>
  <c r="AK123" i="32"/>
  <c r="AH77" i="47"/>
  <c r="AL107" i="32"/>
  <c r="AG78" i="47"/>
  <c r="AK114" i="32"/>
  <c r="AH98" i="32"/>
  <c r="AE68" i="47" s="1"/>
  <c r="AD69" i="47"/>
  <c r="AJ111" i="32"/>
  <c r="AK110" i="32"/>
  <c r="AJ120" i="32"/>
  <c r="AG66" i="47" s="1"/>
  <c r="AK113" i="32"/>
  <c r="AG79" i="47"/>
  <c r="AD73" i="47"/>
  <c r="AH101" i="32"/>
  <c r="AE72" i="47" s="1"/>
  <c r="AD63" i="47"/>
  <c r="AH119" i="32"/>
  <c r="AE67" i="47" s="1"/>
  <c r="AA82" i="47"/>
  <c r="AD74" i="32"/>
  <c r="AD77" i="32" s="1"/>
  <c r="AI83" i="32"/>
  <c r="AH118" i="32"/>
  <c r="AH89" i="32"/>
  <c r="AK121" i="32"/>
  <c r="AL102" i="32"/>
  <c r="AH71" i="47"/>
  <c r="AL103" i="32"/>
  <c r="AL96" i="32"/>
  <c r="AH70" i="47"/>
  <c r="AG74" i="47"/>
  <c r="AK97" i="32"/>
  <c r="AH109" i="32"/>
  <c r="AE81" i="47" s="1"/>
  <c r="AD76" i="47"/>
  <c r="AJ99" i="32"/>
  <c r="AK124" i="32"/>
  <c r="AG65" i="47"/>
  <c r="AF82" i="32"/>
  <c r="AE108" i="32"/>
  <c r="AB75" i="47" s="1"/>
  <c r="AE88" i="32"/>
  <c r="AL122" i="32" l="1"/>
  <c r="AE64" i="47"/>
  <c r="AE62" i="47"/>
  <c r="AF108" i="32"/>
  <c r="AC75" i="47" s="1"/>
  <c r="AG82" i="32"/>
  <c r="AF88" i="32"/>
  <c r="AL124" i="32"/>
  <c r="AH65" i="47"/>
  <c r="AK99" i="32"/>
  <c r="AH74" i="47"/>
  <c r="AL97" i="32"/>
  <c r="AI70" i="47"/>
  <c r="AM96" i="32"/>
  <c r="AM102" i="32"/>
  <c r="AI119" i="32"/>
  <c r="AF67" i="47" s="1"/>
  <c r="AE63" i="47"/>
  <c r="AE73" i="47"/>
  <c r="AI101" i="32"/>
  <c r="AF72" i="47" s="1"/>
  <c r="AE69" i="47"/>
  <c r="AI98" i="32"/>
  <c r="AF68" i="47" s="1"/>
  <c r="AG80" i="47"/>
  <c r="AK112" i="32"/>
  <c r="AH78" i="47" s="1"/>
  <c r="AB82" i="47"/>
  <c r="AE74" i="32"/>
  <c r="AE77" i="32" s="1"/>
  <c r="AE76" i="47"/>
  <c r="AI109" i="32"/>
  <c r="AF81" i="47" s="1"/>
  <c r="AI71" i="47"/>
  <c r="AM103" i="32"/>
  <c r="AL121" i="32"/>
  <c r="AI118" i="32"/>
  <c r="AJ83" i="32"/>
  <c r="AI89" i="32"/>
  <c r="AL113" i="32"/>
  <c r="AK120" i="32"/>
  <c r="AH66" i="47" s="1"/>
  <c r="AL110" i="32"/>
  <c r="AK111" i="32"/>
  <c r="AH79" i="47" s="1"/>
  <c r="AL114" i="32"/>
  <c r="AM107" i="32"/>
  <c r="AI77" i="47"/>
  <c r="AL123" i="32"/>
  <c r="AF64" i="47" l="1"/>
  <c r="AF62" i="47"/>
  <c r="AM122" i="32"/>
  <c r="AM123" i="32"/>
  <c r="AM114" i="32"/>
  <c r="AL111" i="32"/>
  <c r="AF76" i="47"/>
  <c r="AJ109" i="32"/>
  <c r="AG81" i="47" s="1"/>
  <c r="AJ98" i="32"/>
  <c r="AG68" i="47" s="1"/>
  <c r="AF69" i="47"/>
  <c r="AF73" i="47"/>
  <c r="AJ101" i="32"/>
  <c r="AG72" i="47" s="1"/>
  <c r="AN102" i="32"/>
  <c r="AN96" i="32"/>
  <c r="AJ70" i="47"/>
  <c r="AM97" i="32"/>
  <c r="AI74" i="47"/>
  <c r="AL99" i="32"/>
  <c r="AI65" i="47"/>
  <c r="AM124" i="32"/>
  <c r="AH82" i="32"/>
  <c r="AG108" i="32"/>
  <c r="AD75" i="47" s="1"/>
  <c r="AG88" i="32"/>
  <c r="AJ77" i="47"/>
  <c r="AN107" i="32"/>
  <c r="AM110" i="32"/>
  <c r="AL120" i="32"/>
  <c r="AI66" i="47" s="1"/>
  <c r="AI79" i="47"/>
  <c r="AM113" i="32"/>
  <c r="AJ118" i="32"/>
  <c r="AK83" i="32"/>
  <c r="AJ89" i="32"/>
  <c r="AM121" i="32"/>
  <c r="AJ71" i="47"/>
  <c r="AN103" i="32"/>
  <c r="AL112" i="32"/>
  <c r="AI78" i="47" s="1"/>
  <c r="AH80" i="47"/>
  <c r="AF63" i="47"/>
  <c r="AJ119" i="32"/>
  <c r="AG67" i="47" s="1"/>
  <c r="AC82" i="47"/>
  <c r="AF74" i="32"/>
  <c r="AF77" i="32" s="1"/>
  <c r="AN122" i="32" l="1"/>
  <c r="AG64" i="47"/>
  <c r="AG62" i="47"/>
  <c r="AK119" i="32"/>
  <c r="AH67" i="47" s="1"/>
  <c r="AG63" i="47"/>
  <c r="AK118" i="32"/>
  <c r="AL83" i="32"/>
  <c r="AK89" i="32"/>
  <c r="AJ79" i="47"/>
  <c r="AN113" i="32"/>
  <c r="AK77" i="47"/>
  <c r="AO107" i="32"/>
  <c r="AI82" i="32"/>
  <c r="AH108" i="32"/>
  <c r="AE75" i="47" s="1"/>
  <c r="AH88" i="32"/>
  <c r="AO102" i="32"/>
  <c r="AG73" i="47"/>
  <c r="AK101" i="32"/>
  <c r="AH72" i="47" s="1"/>
  <c r="AG69" i="47"/>
  <c r="AK98" i="32"/>
  <c r="AH68" i="47" s="1"/>
  <c r="AM112" i="32"/>
  <c r="AJ78" i="47" s="1"/>
  <c r="AI80" i="47"/>
  <c r="AO103" i="32"/>
  <c r="AK71" i="47"/>
  <c r="AN121" i="32"/>
  <c r="AM120" i="32"/>
  <c r="AJ66" i="47" s="1"/>
  <c r="AN110" i="32"/>
  <c r="AD82" i="47"/>
  <c r="AG74" i="32"/>
  <c r="AG77" i="32" s="1"/>
  <c r="AN124" i="32"/>
  <c r="AJ65" i="47"/>
  <c r="AM99" i="32"/>
  <c r="AN97" i="32"/>
  <c r="AJ74" i="47"/>
  <c r="AO96" i="32"/>
  <c r="AK70" i="47"/>
  <c r="AK109" i="32"/>
  <c r="AH81" i="47" s="1"/>
  <c r="AG76" i="47"/>
  <c r="AM111" i="32"/>
  <c r="AN114" i="32"/>
  <c r="AN123" i="32"/>
  <c r="AH64" i="47" l="1"/>
  <c r="AH62" i="47"/>
  <c r="AO122" i="32"/>
  <c r="AN111" i="32"/>
  <c r="AO124" i="32"/>
  <c r="AK65" i="47"/>
  <c r="AO110" i="32"/>
  <c r="AN120" i="32"/>
  <c r="AK66" i="47" s="1"/>
  <c r="AP103" i="32"/>
  <c r="AL71" i="47"/>
  <c r="AN112" i="32"/>
  <c r="AK78" i="47" s="1"/>
  <c r="AJ80" i="47"/>
  <c r="AP102" i="32"/>
  <c r="AE82" i="47"/>
  <c r="AH74" i="32"/>
  <c r="AH77" i="32" s="1"/>
  <c r="AL77" i="47"/>
  <c r="AP107" i="32"/>
  <c r="AK79" i="47"/>
  <c r="AO113" i="32"/>
  <c r="AO123" i="32"/>
  <c r="AO114" i="32"/>
  <c r="AL109" i="32"/>
  <c r="AI81" i="47" s="1"/>
  <c r="AH76" i="47"/>
  <c r="AP96" i="32"/>
  <c r="AM70" i="47" s="1"/>
  <c r="AL70" i="47"/>
  <c r="AO97" i="32"/>
  <c r="AK74" i="47"/>
  <c r="AN99" i="32"/>
  <c r="AO121" i="32"/>
  <c r="AL98" i="32"/>
  <c r="AI68" i="47" s="1"/>
  <c r="AH69" i="47"/>
  <c r="AL101" i="32"/>
  <c r="AI72" i="47" s="1"/>
  <c r="AH73" i="47"/>
  <c r="AJ82" i="32"/>
  <c r="AI108" i="32"/>
  <c r="AF75" i="47" s="1"/>
  <c r="AI88" i="32"/>
  <c r="AL118" i="32"/>
  <c r="AM83" i="32"/>
  <c r="AL89" i="32"/>
  <c r="AH63" i="47"/>
  <c r="AL119" i="32"/>
  <c r="AI67" i="47" s="1"/>
  <c r="AP122" i="32" l="1"/>
  <c r="AI64" i="47"/>
  <c r="AI62" i="47"/>
  <c r="AM71" i="47"/>
  <c r="AM77" i="47"/>
  <c r="AI63" i="47"/>
  <c r="AM119" i="32"/>
  <c r="AJ67" i="47" s="1"/>
  <c r="AF82" i="47"/>
  <c r="AI74" i="32"/>
  <c r="AI77" i="32" s="1"/>
  <c r="AM98" i="32"/>
  <c r="AJ68" i="47" s="1"/>
  <c r="AI69" i="47"/>
  <c r="AO99" i="32"/>
  <c r="AL74" i="47"/>
  <c r="AP97" i="32"/>
  <c r="AM74" i="47" s="1"/>
  <c r="AI76" i="47"/>
  <c r="AM109" i="32"/>
  <c r="AJ81" i="47" s="1"/>
  <c r="AP114" i="32"/>
  <c r="AP123" i="32"/>
  <c r="AP113" i="32"/>
  <c r="AM118" i="32"/>
  <c r="AN83" i="32"/>
  <c r="AM89" i="32"/>
  <c r="AK82" i="32"/>
  <c r="AJ108" i="32"/>
  <c r="AG75" i="47" s="1"/>
  <c r="AJ88" i="32"/>
  <c r="AM101" i="32"/>
  <c r="AJ72" i="47" s="1"/>
  <c r="AI73" i="47"/>
  <c r="AP121" i="32"/>
  <c r="AO112" i="32"/>
  <c r="AL78" i="47" s="1"/>
  <c r="AK80" i="47"/>
  <c r="AO120" i="32"/>
  <c r="AL66" i="47" s="1"/>
  <c r="AP110" i="32"/>
  <c r="AL65" i="47"/>
  <c r="AP124" i="32"/>
  <c r="AO111" i="32"/>
  <c r="AL79" i="47" s="1"/>
  <c r="AJ64" i="47" l="1"/>
  <c r="AJ62" i="47"/>
  <c r="AM65" i="47"/>
  <c r="AM66" i="47"/>
  <c r="AJ73" i="47"/>
  <c r="AN101" i="32"/>
  <c r="AK72" i="47" s="1"/>
  <c r="AG82" i="47"/>
  <c r="AJ74" i="32"/>
  <c r="AJ77" i="32" s="1"/>
  <c r="AJ63" i="47"/>
  <c r="AN119" i="32"/>
  <c r="AK67" i="47" s="1"/>
  <c r="AP111" i="32"/>
  <c r="AM79" i="47" s="1"/>
  <c r="AP120" i="32"/>
  <c r="AL80" i="47"/>
  <c r="AP112" i="32"/>
  <c r="AM78" i="47" s="1"/>
  <c r="AL82" i="32"/>
  <c r="AK108" i="32"/>
  <c r="AH75" i="47" s="1"/>
  <c r="AK88" i="32"/>
  <c r="AO83" i="32"/>
  <c r="AN118" i="32"/>
  <c r="AN89" i="32"/>
  <c r="AN109" i="32"/>
  <c r="AK81" i="47" s="1"/>
  <c r="AJ76" i="47"/>
  <c r="AP99" i="32"/>
  <c r="AN98" i="32"/>
  <c r="AK68" i="47" s="1"/>
  <c r="AJ69" i="47"/>
  <c r="AK64" i="47" l="1"/>
  <c r="AK62" i="47"/>
  <c r="AM80" i="47"/>
  <c r="AK69" i="47"/>
  <c r="AO98" i="32"/>
  <c r="AL68" i="47" s="1"/>
  <c r="AO118" i="32"/>
  <c r="AP83" i="32"/>
  <c r="AO89" i="32"/>
  <c r="AH82" i="47"/>
  <c r="AK74" i="32"/>
  <c r="AK77" i="32" s="1"/>
  <c r="AK73" i="47"/>
  <c r="AO101" i="32"/>
  <c r="AL72" i="47" s="1"/>
  <c r="AO109" i="32"/>
  <c r="AL81" i="47" s="1"/>
  <c r="AK76" i="47"/>
  <c r="AL108" i="32"/>
  <c r="AI75" i="47" s="1"/>
  <c r="AM82" i="32"/>
  <c r="AL88" i="32"/>
  <c r="AO119" i="32"/>
  <c r="AL67" i="47" s="1"/>
  <c r="AK63" i="47"/>
  <c r="AL64" i="47" l="1"/>
  <c r="AL62" i="47"/>
  <c r="AP119" i="32"/>
  <c r="AM67" i="47" s="1"/>
  <c r="AL63" i="47"/>
  <c r="AN82" i="32"/>
  <c r="AM108" i="32"/>
  <c r="AJ75" i="47" s="1"/>
  <c r="AM88" i="32"/>
  <c r="AP101" i="32"/>
  <c r="AL73" i="47"/>
  <c r="AP118" i="32"/>
  <c r="AM62" i="47" s="1"/>
  <c r="AP89" i="32"/>
  <c r="AP98" i="32"/>
  <c r="AM68" i="47" s="1"/>
  <c r="AL69" i="47"/>
  <c r="AI82" i="47"/>
  <c r="AL74" i="32"/>
  <c r="AL77" i="32" s="1"/>
  <c r="AP109" i="32"/>
  <c r="AM81" i="47" s="1"/>
  <c r="AL76" i="47"/>
  <c r="AM73" i="47" l="1"/>
  <c r="AM72" i="47"/>
  <c r="AM76" i="47"/>
  <c r="AM63" i="47"/>
  <c r="AM64" i="47"/>
  <c r="AM69" i="47"/>
  <c r="AO82" i="32"/>
  <c r="AN108" i="32"/>
  <c r="AK75" i="47" s="1"/>
  <c r="AN88" i="32"/>
  <c r="AJ82" i="47"/>
  <c r="AM74" i="32"/>
  <c r="AM77" i="32" s="1"/>
  <c r="AP82" i="32" l="1"/>
  <c r="AO108" i="32"/>
  <c r="AL75" i="47" s="1"/>
  <c r="AO88" i="32"/>
  <c r="AK82" i="47"/>
  <c r="AN74" i="32"/>
  <c r="AN77" i="32" s="1"/>
  <c r="AP108" i="32" l="1"/>
  <c r="AM75" i="47" s="1"/>
  <c r="AP88" i="32"/>
  <c r="AL82" i="47"/>
  <c r="AO74" i="32"/>
  <c r="AO77" i="32" s="1"/>
  <c r="AM82" i="47" l="1"/>
  <c r="AP74" i="32"/>
  <c r="AP77" i="32" s="1"/>
  <c r="AN216" i="57" l="1"/>
  <c r="AN214" i="57"/>
  <c r="AN220" i="57"/>
  <c r="AM220" i="57" s="1"/>
  <c r="AN218" i="57"/>
  <c r="AO218" i="57" s="1"/>
  <c r="AN221" i="57"/>
  <c r="AO221" i="57" s="1"/>
  <c r="AN219" i="57"/>
  <c r="AM219" i="57" s="1"/>
  <c r="AN217" i="57"/>
  <c r="AM217" i="57" s="1"/>
  <c r="AN215" i="57"/>
  <c r="AO215" i="57" s="1"/>
  <c r="AI104" i="47" l="1"/>
  <c r="AH104" i="47"/>
  <c r="AI103" i="47"/>
  <c r="AH103" i="47"/>
  <c r="AI107" i="47"/>
  <c r="AH107" i="47"/>
  <c r="AJ100" i="47"/>
  <c r="AJ101" i="47"/>
  <c r="AJ104" i="47"/>
  <c r="AJ102" i="47"/>
  <c r="AJ106" i="47"/>
  <c r="AO219" i="57"/>
  <c r="AP219" i="57" s="1"/>
  <c r="AL103" i="47" s="1"/>
  <c r="AO216" i="57"/>
  <c r="AJ105" i="47"/>
  <c r="AM218" i="57"/>
  <c r="AM221" i="57"/>
  <c r="AP221" i="57"/>
  <c r="AL105" i="47" s="1"/>
  <c r="AP218" i="57"/>
  <c r="AL106" i="47" s="1"/>
  <c r="AP215" i="57"/>
  <c r="AL102" i="47" s="1"/>
  <c r="AK102" i="47"/>
  <c r="AJ107" i="47"/>
  <c r="AM216" i="57"/>
  <c r="AM214" i="57"/>
  <c r="AM215" i="57"/>
  <c r="AO220" i="57"/>
  <c r="AO214" i="57"/>
  <c r="AO217" i="57"/>
  <c r="AK103" i="47" l="1"/>
  <c r="AK106" i="47"/>
  <c r="AK105" i="47"/>
  <c r="AI102" i="47"/>
  <c r="AH102" i="47"/>
  <c r="AI100" i="47"/>
  <c r="AH100" i="47"/>
  <c r="AI106" i="47"/>
  <c r="AH106" i="47"/>
  <c r="AI105" i="47"/>
  <c r="AH105" i="47"/>
  <c r="AJ103" i="47"/>
  <c r="AI101" i="47"/>
  <c r="AH101" i="47"/>
  <c r="AP216" i="57"/>
  <c r="AL101" i="47" s="1"/>
  <c r="AP214" i="57"/>
  <c r="AL100" i="47" s="1"/>
  <c r="AK100" i="47"/>
  <c r="AK104" i="47"/>
  <c r="AP217" i="57"/>
  <c r="AL104" i="47" s="1"/>
  <c r="AK107" i="47"/>
  <c r="AP220" i="57"/>
  <c r="AL107" i="47" s="1"/>
  <c r="AK101" i="47" l="1"/>
  <c r="AN48" i="29"/>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L83" i="47"/>
  <c r="AM48" i="29"/>
  <c r="AJ84" i="47" s="1"/>
  <c r="AM47" i="29"/>
  <c r="AJ83" i="47" s="1"/>
  <c r="AL85" i="47" l="1"/>
  <c r="AP49" i="29"/>
  <c r="AM85" i="47" s="1"/>
  <c r="AL86" i="47"/>
  <c r="AP50" i="29"/>
  <c r="AM86" i="47" s="1"/>
  <c r="AP51" i="29"/>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00000000-0006-0000-1200-000001000000}">
      <text>
        <r>
          <rPr>
            <b/>
            <sz val="9"/>
            <color indexed="81"/>
            <rFont val="Tahoma"/>
            <family val="2"/>
          </rPr>
          <t>bruno merven:</t>
        </r>
        <r>
          <rPr>
            <sz val="9"/>
            <color indexed="81"/>
            <rFont val="Tahoma"/>
            <family val="2"/>
          </rPr>
          <t xml:space="preserve">
historical average</t>
        </r>
      </text>
    </comment>
    <comment ref="M23" authorId="0" shapeId="0" xr:uid="{00000000-0006-0000-1200-000002000000}">
      <text>
        <r>
          <rPr>
            <b/>
            <sz val="9"/>
            <color indexed="81"/>
            <rFont val="Tahoma"/>
            <family val="2"/>
          </rPr>
          <t>bruno merven:</t>
        </r>
        <r>
          <rPr>
            <sz val="9"/>
            <color indexed="81"/>
            <rFont val="Tahoma"/>
            <family val="2"/>
          </rPr>
          <t xml:space="preserve">
historical</t>
        </r>
      </text>
    </comment>
    <comment ref="N23" authorId="0" shapeId="0" xr:uid="{00000000-0006-0000-1200-000003000000}">
      <text>
        <r>
          <rPr>
            <b/>
            <sz val="9"/>
            <color indexed="81"/>
            <rFont val="Tahoma"/>
            <family val="2"/>
          </rPr>
          <t>bruno merven:</t>
        </r>
        <r>
          <rPr>
            <sz val="9"/>
            <color indexed="81"/>
            <rFont val="Tahoma"/>
            <family val="2"/>
          </rPr>
          <t xml:space="preserve">
2 year lag</t>
        </r>
      </text>
    </comment>
    <comment ref="C27" authorId="1" shapeId="0" xr:uid="{00000000-0006-0000-1200-000004000000}">
      <text>
        <r>
          <rPr>
            <b/>
            <sz val="9"/>
            <color indexed="81"/>
            <rFont val="Tahoma"/>
            <family val="2"/>
          </rPr>
          <t>Bryce McCall:</t>
        </r>
        <r>
          <rPr>
            <sz val="9"/>
            <color indexed="81"/>
            <rFont val="Tahoma"/>
            <family val="2"/>
          </rPr>
          <t xml:space="preserve">
Adrian is using 20-22% in the commerce EE study with DoE</t>
        </r>
      </text>
    </comment>
    <comment ref="AZ75" authorId="2" shapeId="0" xr:uid="{00000000-0006-0000-1200-000005000000}">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B42" authorId="0" shapeId="0" xr:uid="{7B7AC399-BFF0-4E2B-81EB-16B5B034182E}">
      <text>
        <r>
          <rPr>
            <b/>
            <sz val="9"/>
            <color indexed="81"/>
            <rFont val="Tahoma"/>
            <family val="2"/>
          </rPr>
          <t>fadiel: 2015 calibration</t>
        </r>
        <r>
          <rPr>
            <sz val="9"/>
            <color indexed="81"/>
            <rFont val="Tahoma"/>
            <family val="2"/>
          </rPr>
          <t xml:space="preserve">
2015-Annual-FSV-at-National-Level (1) 
OGS differential 2015 consumption factor</t>
        </r>
      </text>
    </comment>
    <comment ref="B53" authorId="2"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2"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E77" authorId="2"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s>
  <commentList>
    <comment ref="B16" authorId="0"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0" shapeId="0" xr:uid="{00000000-0006-0000-1600-000002000000}">
      <text>
        <r>
          <rPr>
            <b/>
            <sz val="8"/>
            <color indexed="81"/>
            <rFont val="Tahoma"/>
            <family val="2"/>
          </rPr>
          <t>Bruno Merven:</t>
        </r>
        <r>
          <rPr>
            <sz val="8"/>
            <color indexed="81"/>
            <rFont val="Tahoma"/>
            <family val="2"/>
          </rPr>
          <t xml:space="preserve">
From 2006 Energy Balance</t>
        </r>
      </text>
    </comment>
    <comment ref="K22" authorId="1" shapeId="0" xr:uid="{00000000-0006-0000-1600-000003000000}">
      <text>
        <r>
          <rPr>
            <b/>
            <sz val="9"/>
            <color indexed="81"/>
            <rFont val="Tahoma"/>
            <family val="2"/>
          </rPr>
          <t>bruno merven:</t>
        </r>
        <r>
          <rPr>
            <sz val="9"/>
            <color indexed="81"/>
            <rFont val="Tahoma"/>
            <family val="2"/>
          </rPr>
          <t xml:space="preserve">
2013 EB
</t>
        </r>
      </text>
    </comment>
  </commentList>
</comments>
</file>

<file path=xl/sharedStrings.xml><?xml version="1.0" encoding="utf-8"?>
<sst xmlns="http://schemas.openxmlformats.org/spreadsheetml/2006/main" count="4004" uniqueCount="655">
  <si>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</si>
  <si>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</si>
  <si>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</si>
  <si>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</si>
  <si>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</si>
  <si>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</si>
  <si>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</si>
  <si>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</si>
  <si>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</si>
  <si>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</si>
  <si>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</si>
  <si>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</si>
  <si>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</si>
  <si>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</si>
  <si>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</si>
  <si>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</si>
  <si>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</si>
  <si>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</si>
  <si>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</si>
  <si>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</si>
  <si>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</si>
  <si>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</si>
  <si>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</si>
  <si>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</si>
  <si>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</si>
  <si>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</si>
  <si>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</si>
  <si>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</si>
  <si>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</si>
  <si>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</si>
  <si>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</si>
  <si>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</si>
  <si>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</si>
  <si>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</si>
  <si>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</si>
  <si>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</si>
  <si>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</si>
  <si>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</si>
  <si>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</si>
  <si>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</si>
  <si>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</si>
  <si>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</si>
  <si>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</si>
  <si>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</si>
  <si>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</si>
  <si>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</si>
  <si>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</si>
  <si>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</si>
  <si>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</si>
  <si>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</si>
  <si>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</si>
  <si>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</si>
  <si>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</si>
  <si>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</si>
  <si>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</si>
  <si>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</si>
  <si>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</si>
  <si>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</si>
  <si>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</si>
  <si>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</si>
  <si>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</si>
  <si>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</si>
  <si>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</si>
  <si>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</si>
  <si>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</si>
  <si>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</si>
  <si>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</si>
  <si>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</si>
  <si>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</si>
  <si>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</si>
  <si>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</si>
  <si>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</si>
  <si>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</si>
  <si>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</si>
  <si>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</si>
  <si>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</si>
  <si>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</si>
  <si>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</si>
  <si>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</si>
  <si>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</si>
  <si>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</si>
  <si>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</si>
  <si>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</si>
  <si>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</si>
  <si>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</si>
  <si>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</si>
  <si>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</si>
  <si>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</si>
  <si>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</si>
  <si>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</si>
  <si>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</si>
  <si>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</si>
  <si>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</si>
  <si>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</si>
  <si>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</si>
  <si>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</si>
  <si>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</si>
  <si>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</si>
  <si>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</si>
  <si>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</si>
  <si>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</si>
  <si>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</si>
  <si>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</si>
  <si>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</si>
  <si>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</si>
  <si>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</si>
  <si>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</si>
  <si>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</si>
  <si>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</si>
  <si>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</si>
  <si>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</si>
  <si>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</si>
  <si>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</si>
  <si>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</si>
  <si>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</si>
  <si>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</si>
  <si>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</si>
  <si>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</si>
  <si>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</si>
  <si>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</si>
  <si>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</si>
  <si>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</si>
  <si>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</si>
  <si>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</si>
  <si>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</si>
  <si>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</si>
  <si>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</si>
  <si>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</si>
  <si>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</si>
  <si>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</si>
  <si>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</si>
  <si>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</si>
  <si>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</si>
  <si>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</si>
  <si>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</si>
  <si>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</si>
  <si>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</si>
  <si>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</si>
  <si>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</si>
  <si>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</si>
  <si>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</si>
  <si>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</si>
  <si>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</si>
  <si>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</si>
  <si>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</si>
  <si>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</si>
  <si>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</si>
  <si>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</si>
  <si>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</si>
  <si>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</si>
  <si>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</si>
  <si>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</si>
  <si>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</si>
  <si>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</si>
  <si>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</si>
  <si>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</si>
  <si>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</si>
  <si>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</si>
  <si>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</si>
  <si>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</si>
  <si>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</si>
  <si>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</si>
  <si>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</si>
  <si>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</si>
  <si>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</si>
  <si>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</si>
  <si>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</si>
  <si>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</si>
  <si>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</si>
  <si>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</si>
  <si>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</si>
  <si>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</si>
  <si>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</si>
  <si>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</si>
  <si>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</si>
  <si>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</si>
  <si>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</si>
  <si>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</si>
  <si>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</si>
  <si>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</si>
  <si>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</si>
  <si>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</si>
  <si>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</si>
  <si>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</si>
  <si>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</si>
  <si>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</si>
  <si>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</si>
  <si>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</si>
  <si>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</si>
  <si>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</si>
  <si>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</si>
  <si>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</si>
  <si>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</si>
  <si>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</si>
  <si>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</si>
  <si>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</si>
  <si>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</si>
  <si>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</si>
  <si>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</si>
  <si>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</si>
  <si>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</si>
  <si>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</si>
  <si>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</si>
  <si>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</si>
  <si>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</si>
  <si>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</si>
  <si>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</si>
  <si>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</si>
  <si>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</si>
  <si>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</si>
  <si>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</si>
  <si>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</si>
  <si>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</si>
  <si>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</si>
  <si>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</si>
  <si>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</si>
  <si>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</si>
  <si>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</si>
  <si>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</si>
  <si>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</si>
  <si>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</si>
  <si>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</si>
  <si>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</si>
  <si>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</si>
  <si>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</si>
  <si>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</si>
  <si>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</si>
  <si>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</si>
  <si>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</si>
  <si>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</si>
  <si>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</si>
  <si>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</si>
  <si>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</si>
  <si>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</si>
  <si>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</si>
  <si>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</si>
  <si>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</si>
  <si>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</si>
  <si>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</si>
  <si>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</si>
  <si>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</si>
  <si>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</si>
  <si>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</si>
  <si>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</si>
  <si>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</si>
  <si>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</si>
  <si>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</si>
  <si>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</si>
  <si>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</si>
  <si>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</si>
  <si>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</si>
  <si>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</si>
  <si>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</si>
  <si>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</si>
  <si>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</si>
  <si>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</si>
  <si>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</si>
  <si>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</si>
  <si>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</si>
  <si>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</si>
  <si>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</si>
  <si>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</si>
  <si>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</si>
  <si>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</si>
  <si>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</si>
  <si>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</si>
  <si>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</si>
  <si>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</si>
  <si>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</si>
  <si>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</si>
  <si>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</si>
  <si>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</si>
  <si>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</si>
  <si>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</si>
  <si>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</si>
  <si>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</si>
  <si>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</si>
  <si>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</si>
  <si>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</si>
  <si>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</si>
  <si>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</si>
  <si>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</si>
  <si>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</si>
  <si>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</si>
  <si>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</si>
  <si>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</si>
  <si>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</si>
  <si>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</si>
  <si>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</si>
  <si>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</si>
  <si>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</si>
  <si>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</si>
  <si>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</si>
  <si>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</si>
  <si>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</si>
  <si>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</si>
  <si>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</si>
  <si>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</si>
  <si>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</si>
  <si>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</si>
  <si>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</si>
  <si>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</si>
  <si>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</si>
  <si>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</si>
  <si>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</si>
  <si>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GDP_FSX</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</si>
  <si>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</si>
  <si>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</si>
  <si>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</si>
  <si>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</si>
  <si>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</si>
  <si>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</si>
  <si>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</si>
  <si>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</si>
  <si>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</si>
  <si>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</si>
  <si>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</si>
  <si>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</si>
  <si>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</si>
  <si>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</si>
  <si>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</si>
  <si>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</si>
  <si>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</si>
  <si>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</si>
  <si>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</si>
  <si>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</si>
  <si>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</si>
  <si>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</si>
  <si>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</si>
  <si>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</si>
  <si>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</si>
  <si>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</si>
  <si>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</si>
  <si>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</si>
  <si>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</si>
  <si>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</si>
  <si>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</si>
  <si>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</si>
  <si>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</si>
  <si>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</si>
  <si>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</si>
  <si>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</si>
  <si>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</si>
  <si>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</si>
  <si>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</si>
  <si>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</si>
  <si>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</si>
  <si>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</si>
  <si>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</si>
  <si>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</si>
  <si>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</si>
  <si>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</si>
  <si>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</si>
  <si>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</si>
  <si>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</si>
  <si>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</si>
  <si>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</si>
  <si>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</si>
  <si>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</si>
  <si>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</si>
  <si>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</si>
  <si>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</si>
  <si>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</si>
  <si>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</si>
  <si>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</si>
  <si>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</si>
  <si>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</si>
  <si>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</si>
  <si>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</si>
  <si>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</si>
  <si>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</si>
  <si>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</si>
  <si>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</si>
  <si>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</si>
  <si>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</si>
  <si>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</si>
  <si>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</si>
  <si>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</si>
  <si>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</si>
  <si>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</si>
  <si>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</si>
  <si>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</si>
  <si>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</si>
  <si>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</si>
  <si>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</si>
  <si>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</si>
  <si>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</si>
  <si>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</si>
  <si>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</si>
  <si>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</si>
  <si>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</si>
  <si>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</si>
  <si>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</si>
  <si>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</si>
  <si>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</si>
  <si>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</si>
  <si>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</si>
  <si>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</si>
  <si>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</si>
  <si>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</si>
  <si>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</si>
  <si>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</si>
  <si>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</si>
  <si>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</si>
  <si>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</si>
  <si>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MCDrivers!A5</t>
  </si>
  <si>
    <t>MCDrivers!A42</t>
  </si>
  <si>
    <t>Demand Switch</t>
  </si>
  <si>
    <t>total</t>
  </si>
  <si>
    <t>High Income</t>
  </si>
  <si>
    <t>2015-Jan-April</t>
  </si>
  <si>
    <t>Added a whole lot of links to CGE and also and Monte Carlo Link</t>
  </si>
  <si>
    <t>Bruno</t>
  </si>
  <si>
    <t>MCDrivers!A50</t>
  </si>
  <si>
    <t>TRAMOD</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</si>
  <si>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</si>
  <si>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</si>
  <si>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</si>
  <si>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</si>
  <si>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</si>
  <si>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</si>
  <si>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</si>
  <si>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</si>
  <si>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</si>
  <si>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</si>
  <si>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</si>
  <si>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</si>
  <si>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</si>
  <si>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</si>
  <si>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</si>
  <si>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</si>
  <si>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</si>
  <si>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</si>
  <si>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</si>
  <si>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</si>
  <si>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</si>
  <si>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</si>
  <si>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</si>
  <si>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</si>
  <si>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</si>
  <si>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Passengerkm</t>
  </si>
  <si>
    <t>Tonkm</t>
  </si>
  <si>
    <t>low income</t>
  </si>
  <si>
    <t>medium income</t>
  </si>
  <si>
    <t>high income</t>
  </si>
  <si>
    <t>Pkm by income by mode</t>
  </si>
  <si>
    <t>TPPU</t>
  </si>
  <si>
    <t>TPPR</t>
  </si>
  <si>
    <t>Private</t>
  </si>
  <si>
    <t>Public</t>
  </si>
  <si>
    <t>Commerce</t>
  </si>
  <si>
    <t>Mining</t>
  </si>
  <si>
    <t>Food&amp;Bev</t>
  </si>
  <si>
    <t>Pulp&amp;Paper</t>
  </si>
  <si>
    <t>Chemicals</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</si>
  <si>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</si>
  <si>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</si>
  <si>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</si>
  <si>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</si>
  <si>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</si>
  <si>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</si>
  <si>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</si>
  <si>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</si>
  <si>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</si>
  <si>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</si>
  <si>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</si>
  <si>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</si>
  <si>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</si>
  <si>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</si>
  <si>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</si>
  <si>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</si>
  <si>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</si>
  <si>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</si>
  <si>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</si>
  <si>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</si>
  <si>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</si>
  <si>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</si>
  <si>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</si>
  <si>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</si>
  <si>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</si>
  <si>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</si>
  <si>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</si>
  <si>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</si>
  <si>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</si>
  <si>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</si>
  <si>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Modal Shift</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</si>
  <si>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</si>
  <si>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</si>
  <si>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</si>
  <si>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</si>
  <si>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</si>
  <si>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</si>
  <si>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</si>
  <si>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</si>
  <si>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</si>
  <si>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</si>
  <si>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</si>
  <si>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</si>
  <si>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</si>
  <si>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</si>
  <si>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</si>
  <si>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</si>
  <si>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</si>
  <si>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</si>
  <si>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</si>
  <si>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</si>
  <si>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</si>
  <si>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</si>
  <si>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</si>
  <si>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</si>
  <si>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</si>
  <si>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</si>
  <si>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</si>
  <si>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</si>
  <si>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</si>
  <si>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PKMFH</t>
  </si>
  <si>
    <t>SFORE_X</t>
  </si>
  <si>
    <t>MCDrivers!A80</t>
  </si>
  <si>
    <t>TFHPOP_X</t>
  </si>
  <si>
    <t>MCDrivers!A100</t>
  </si>
  <si>
    <t>set</t>
  </si>
  <si>
    <t>MFHHT</t>
  </si>
  <si>
    <t>MCDrivers!A120</t>
  </si>
  <si>
    <t>To do:</t>
  </si>
  <si>
    <t>Fix years in MCEcon</t>
  </si>
  <si>
    <t>Add flag for regression function to parameter that gets written by MCSIM</t>
  </si>
  <si>
    <t>Separate flags for passenger and freight</t>
  </si>
  <si>
    <t>Cleanup MCEcon</t>
  </si>
  <si>
    <t>TFHPOPMY</t>
  </si>
  <si>
    <t>MCDrivers!A60</t>
  </si>
  <si>
    <t>YHE</t>
  </si>
  <si>
    <t>MCDrivers!A70</t>
  </si>
  <si>
    <t>Floor Area Elasticity to Commerce GDP</t>
  </si>
  <si>
    <t>2015 '000R/year/pp</t>
  </si>
  <si>
    <t>For PAMS</t>
  </si>
  <si>
    <t>Option</t>
  </si>
  <si>
    <t>Reference case</t>
  </si>
  <si>
    <t>Commercial buildings only - 37%</t>
  </si>
  <si>
    <t>Public buildings (50%) &amp; services (20%)</t>
  </si>
  <si>
    <t>1 and 2</t>
  </si>
  <si>
    <t>Scenario status</t>
  </si>
  <si>
    <t>Included new parameter in Index_SATIM for PAMS - line 14</t>
  </si>
  <si>
    <t>Index_G2E</t>
  </si>
  <si>
    <t>Faaiqa</t>
  </si>
  <si>
    <t>Adjustments for Commerce PAMS completed</t>
  </si>
  <si>
    <t>RHEWG</t>
  </si>
  <si>
    <t>PAMS</t>
  </si>
  <si>
    <t>fb</t>
  </si>
  <si>
    <t>ot</t>
  </si>
  <si>
    <t>pp</t>
  </si>
  <si>
    <t>cp</t>
  </si>
  <si>
    <t>nm</t>
  </si>
  <si>
    <t>nf</t>
  </si>
  <si>
    <t>elec</t>
  </si>
  <si>
    <t>petr</t>
  </si>
  <si>
    <t>hhd-0</t>
  </si>
  <si>
    <t>hhd-1</t>
  </si>
  <si>
    <t>hhd-2</t>
  </si>
  <si>
    <t>hhd-3</t>
  </si>
  <si>
    <t>hhd-4</t>
  </si>
  <si>
    <t>hhd-5</t>
  </si>
  <si>
    <t>hhd-6</t>
  </si>
  <si>
    <t>hhd-7</t>
  </si>
  <si>
    <t>hhd-8</t>
  </si>
  <si>
    <t>Set</t>
  </si>
  <si>
    <t>PAMS_TRA01</t>
  </si>
  <si>
    <t>PAMS_TRA02</t>
  </si>
  <si>
    <t>FTRA</t>
  </si>
  <si>
    <t>PTRA</t>
  </si>
  <si>
    <t>Household Income Group - Private Veh Ownership - High Income</t>
  </si>
  <si>
    <t>Household Income Group - Private Veh Ownership - Middle Income</t>
  </si>
  <si>
    <t>PAMS Reference</t>
  </si>
  <si>
    <t>sheet</t>
  </si>
  <si>
    <t>RMEWG</t>
  </si>
  <si>
    <t>MCDrivers!A180</t>
  </si>
  <si>
    <t>Non-metallic minerals</t>
  </si>
  <si>
    <t>Iron&amp;steel</t>
  </si>
  <si>
    <t>Non-ferrous</t>
  </si>
  <si>
    <t>Transport_pass</t>
  </si>
  <si>
    <t>Transport_Freight</t>
  </si>
  <si>
    <t>PAMS_TRA01C</t>
  </si>
  <si>
    <t>growth</t>
  </si>
  <si>
    <t>PAMS_TRA02C</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</si>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</sst>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68">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s>
  <borders count="62">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style="thin">
        <color rgb="FFB2B2B2"/>
      </left>
      <right style="thin">
        <color rgb="FFB2B2B2"/>
      </right>
      <top style="thin">
        <color rgb="FFB2B2B2"/>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0">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6"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6" applyNumberFormat="0" applyAlignment="0" applyProtection="0"/>
    <xf numFmtId="0" fontId="28" fillId="6" borderId="6"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9"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2" applyNumberFormat="0" applyFill="0" applyAlignment="0" applyProtection="0"/>
    <xf numFmtId="0" fontId="48" fillId="0" borderId="0"/>
    <xf numFmtId="0" fontId="50" fillId="0" borderId="22"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7"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8" applyNumberFormat="0" applyFont="0" applyAlignment="0"/>
    <xf numFmtId="178" fontId="2" fillId="60" borderId="29" applyNumberFormat="0" applyFont="0" applyAlignment="0"/>
    <xf numFmtId="178" fontId="2" fillId="60" borderId="29" applyNumberFormat="0" applyFont="0" applyAlignment="0"/>
    <xf numFmtId="178" fontId="2" fillId="60" borderId="29" applyNumberFormat="0" applyFont="0" applyAlignment="0"/>
    <xf numFmtId="178" fontId="2" fillId="60" borderId="29" applyNumberFormat="0" applyFont="0" applyAlignment="0"/>
    <xf numFmtId="178" fontId="2" fillId="60" borderId="29"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10" fillId="64" borderId="27"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6" applyNumberFormat="0" applyAlignment="0" applyProtection="0"/>
    <xf numFmtId="0" fontId="66" fillId="65" borderId="31" applyNumberFormat="0" applyAlignment="0" applyProtection="0"/>
    <xf numFmtId="0" fontId="66" fillId="65" borderId="31" applyNumberFormat="0" applyAlignment="0" applyProtection="0"/>
    <xf numFmtId="0" fontId="66" fillId="65" borderId="31" applyNumberFormat="0" applyAlignment="0" applyProtection="0"/>
    <xf numFmtId="0" fontId="66" fillId="65" borderId="31" applyNumberFormat="0" applyAlignment="0" applyProtection="0"/>
    <xf numFmtId="0" fontId="67" fillId="65" borderId="31" applyNumberFormat="0" applyAlignment="0" applyProtection="0"/>
    <xf numFmtId="171" fontId="19" fillId="5" borderId="6" applyNumberFormat="0" applyAlignment="0" applyProtection="0"/>
    <xf numFmtId="171" fontId="66" fillId="65" borderId="31" applyNumberFormat="0" applyAlignment="0" applyProtection="0"/>
    <xf numFmtId="171" fontId="66" fillId="65" borderId="31" applyNumberFormat="0" applyAlignment="0" applyProtection="0"/>
    <xf numFmtId="171" fontId="66" fillId="65" borderId="31" applyNumberFormat="0" applyAlignment="0" applyProtection="0"/>
    <xf numFmtId="171" fontId="66" fillId="65" borderId="31" applyNumberFormat="0" applyAlignment="0" applyProtection="0"/>
    <xf numFmtId="171" fontId="67" fillId="65" borderId="31" applyNumberFormat="0" applyAlignment="0" applyProtection="0"/>
    <xf numFmtId="0" fontId="68" fillId="5" borderId="6"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70" fillId="13" borderId="25"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3" applyNumberFormat="0" applyAlignment="0" applyProtection="0">
      <alignment horizontal="left" vertical="center"/>
    </xf>
    <xf numFmtId="171" fontId="90" fillId="0" borderId="33" applyNumberFormat="0" applyAlignment="0" applyProtection="0">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171" fontId="90" fillId="0" borderId="34">
      <alignment horizontal="left" vertical="center"/>
    </xf>
    <xf numFmtId="0" fontId="44" fillId="0" borderId="22" applyNumberFormat="0" applyFill="0" applyAlignment="0" applyProtection="0"/>
    <xf numFmtId="171" fontId="91" fillId="0" borderId="35" applyNumberFormat="0" applyFill="0" applyAlignment="0" applyProtection="0"/>
    <xf numFmtId="0" fontId="91"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5" applyNumberFormat="0" applyFill="0" applyAlignment="0" applyProtection="0"/>
    <xf numFmtId="171" fontId="92" fillId="0" borderId="35" applyNumberFormat="0" applyFill="0" applyAlignment="0" applyProtection="0"/>
    <xf numFmtId="171" fontId="92" fillId="0" borderId="35" applyNumberFormat="0" applyFill="0" applyAlignment="0" applyProtection="0"/>
    <xf numFmtId="181" fontId="91" fillId="0" borderId="35" applyNumberFormat="0" applyFill="0" applyAlignment="0" applyProtection="0"/>
    <xf numFmtId="181" fontId="91" fillId="0" borderId="35" applyNumberFormat="0" applyFill="0" applyAlignment="0" applyProtection="0"/>
    <xf numFmtId="181" fontId="91" fillId="0" borderId="35" applyNumberFormat="0" applyFill="0" applyAlignment="0" applyProtection="0"/>
    <xf numFmtId="181" fontId="91" fillId="0" borderId="35" applyNumberFormat="0" applyFill="0" applyAlignment="0" applyProtection="0"/>
    <xf numFmtId="181" fontId="91" fillId="0" borderId="35" applyNumberFormat="0" applyFill="0" applyAlignment="0" applyProtection="0"/>
    <xf numFmtId="171" fontId="93" fillId="0" borderId="35" applyNumberFormat="0" applyFill="0" applyAlignment="0" applyProtection="0"/>
    <xf numFmtId="171" fontId="44" fillId="0" borderId="22"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5" applyNumberFormat="0" applyFill="0" applyAlignment="0" applyProtection="0"/>
    <xf numFmtId="171" fontId="92" fillId="0" borderId="35" applyNumberFormat="0" applyFill="0" applyAlignment="0" applyProtection="0"/>
    <xf numFmtId="171" fontId="92" fillId="0" borderId="35" applyNumberFormat="0" applyFill="0" applyAlignment="0" applyProtection="0"/>
    <xf numFmtId="171" fontId="93"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44" fillId="0" borderId="22" applyNumberFormat="0" applyFill="0" applyAlignment="0" applyProtection="0"/>
    <xf numFmtId="0" fontId="44" fillId="0" borderId="22" applyNumberFormat="0" applyFill="0" applyAlignment="0" applyProtection="0"/>
    <xf numFmtId="0" fontId="44" fillId="0" borderId="22" applyNumberFormat="0" applyFill="0" applyAlignment="0" applyProtection="0"/>
    <xf numFmtId="0" fontId="25" fillId="0" borderId="7" applyNumberFormat="0" applyFill="0" applyAlignment="0" applyProtection="0"/>
    <xf numFmtId="0" fontId="95" fillId="0" borderId="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0" fontId="97" fillId="0" borderId="36" applyNumberFormat="0" applyFill="0" applyAlignment="0" applyProtection="0"/>
    <xf numFmtId="171" fontId="25" fillId="0" borderId="7" applyNumberFormat="0" applyFill="0" applyAlignment="0" applyProtection="0"/>
    <xf numFmtId="171" fontId="96" fillId="0" borderId="36" applyNumberFormat="0" applyFill="0" applyAlignment="0" applyProtection="0"/>
    <xf numFmtId="171" fontId="96" fillId="0" borderId="36" applyNumberFormat="0" applyFill="0" applyAlignment="0" applyProtection="0"/>
    <xf numFmtId="171" fontId="97" fillId="0" borderId="36" applyNumberFormat="0" applyFill="0" applyAlignment="0" applyProtection="0"/>
    <xf numFmtId="0" fontId="98" fillId="0" borderId="7"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2" fillId="0" borderId="37" applyNumberFormat="0" applyFill="0" applyAlignment="0" applyProtection="0"/>
    <xf numFmtId="0" fontId="12" fillId="0" borderId="37" applyNumberFormat="0" applyFill="0" applyAlignment="0" applyProtection="0"/>
    <xf numFmtId="0" fontId="100" fillId="0" borderId="37" applyNumberFormat="0" applyFill="0" applyAlignment="0" applyProtection="0"/>
    <xf numFmtId="171" fontId="26" fillId="0" borderId="8" applyNumberFormat="0" applyFill="0" applyAlignment="0" applyProtection="0"/>
    <xf numFmtId="171" fontId="12" fillId="0" borderId="37" applyNumberFormat="0" applyFill="0" applyAlignment="0" applyProtection="0"/>
    <xf numFmtId="171" fontId="12" fillId="0" borderId="37" applyNumberFormat="0" applyFill="0" applyAlignment="0" applyProtection="0"/>
    <xf numFmtId="171" fontId="100" fillId="0" borderId="37" applyNumberFormat="0" applyFill="0" applyAlignment="0" applyProtection="0"/>
    <xf numFmtId="0" fontId="101" fillId="0" borderId="8"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6" applyNumberFormat="0" applyAlignment="0" applyProtection="0"/>
    <xf numFmtId="171" fontId="28" fillId="69" borderId="6" applyNumberFormat="0" applyAlignment="0" applyProtection="0"/>
    <xf numFmtId="171" fontId="113" fillId="46" borderId="31" applyNumberFormat="0" applyAlignment="0" applyProtection="0"/>
    <xf numFmtId="171" fontId="113" fillId="46" borderId="31" applyNumberFormat="0" applyAlignment="0" applyProtection="0"/>
    <xf numFmtId="171" fontId="113" fillId="46" borderId="31" applyNumberFormat="0" applyAlignment="0" applyProtection="0"/>
    <xf numFmtId="171" fontId="113" fillId="46" borderId="31" applyNumberFormat="0" applyAlignment="0" applyProtection="0"/>
    <xf numFmtId="171" fontId="114" fillId="46" borderId="31" applyNumberFormat="0" applyAlignment="0" applyProtection="0"/>
    <xf numFmtId="0" fontId="28" fillId="6" borderId="6"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4"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181" fontId="28" fillId="6" borderId="6" applyNumberFormat="0" applyAlignment="0" applyProtection="0"/>
    <xf numFmtId="181" fontId="28" fillId="6" borderId="6" applyNumberFormat="0" applyAlignment="0" applyProtection="0"/>
    <xf numFmtId="181" fontId="28" fillId="6" borderId="6" applyNumberFormat="0" applyAlignment="0" applyProtection="0"/>
    <xf numFmtId="181" fontId="28" fillId="6" borderId="6" applyNumberFormat="0" applyAlignment="0" applyProtection="0"/>
    <xf numFmtId="0" fontId="114" fillId="45" borderId="31" applyNumberFormat="0" applyAlignment="0" applyProtection="0"/>
    <xf numFmtId="171" fontId="28" fillId="6" borderId="6" applyNumberFormat="0" applyAlignment="0" applyProtection="0"/>
    <xf numFmtId="0" fontId="28" fillId="6" borderId="6" applyNumberFormat="0" applyAlignment="0" applyProtection="0"/>
    <xf numFmtId="171" fontId="113" fillId="45" borderId="31" applyNumberFormat="0" applyAlignment="0" applyProtection="0"/>
    <xf numFmtId="171" fontId="113" fillId="45" borderId="31" applyNumberFormat="0" applyAlignment="0" applyProtection="0"/>
    <xf numFmtId="171" fontId="113" fillId="45" borderId="31" applyNumberFormat="0" applyAlignment="0" applyProtection="0"/>
    <xf numFmtId="171" fontId="113" fillId="45" borderId="31"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171" fontId="114" fillId="45" borderId="31" applyNumberFormat="0" applyAlignment="0" applyProtection="0"/>
    <xf numFmtId="0" fontId="115" fillId="6" borderId="6"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2" fillId="70" borderId="38" applyNumberFormat="0" applyFont="0" applyAlignment="0"/>
    <xf numFmtId="0" fontId="2" fillId="71" borderId="38"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4"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75" fillId="74" borderId="41"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54" fillId="74" borderId="41" applyNumberFormat="0" applyFont="0" applyAlignment="0" applyProtection="0"/>
    <xf numFmtId="0" fontId="16" fillId="8" borderId="9" applyNumberFormat="0" applyFont="0" applyAlignment="0" applyProtection="0"/>
    <xf numFmtId="0" fontId="52" fillId="8" borderId="9" applyNumberFormat="0" applyFont="0" applyAlignment="0" applyProtection="0"/>
    <xf numFmtId="0" fontId="2" fillId="8" borderId="9"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1" fillId="8" borderId="9"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75" fillId="74" borderId="41"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3" applyNumberFormat="0" applyAlignment="0" applyProtection="0"/>
    <xf numFmtId="0" fontId="46" fillId="5" borderId="23" applyNumberFormat="0" applyAlignment="0" applyProtection="0"/>
    <xf numFmtId="0" fontId="135" fillId="65" borderId="42" applyNumberFormat="0" applyAlignment="0" applyProtection="0"/>
    <xf numFmtId="0" fontId="135" fillId="65" borderId="42" applyNumberFormat="0" applyAlignment="0" applyProtection="0"/>
    <xf numFmtId="0" fontId="135" fillId="65" borderId="42" applyNumberFormat="0" applyAlignment="0" applyProtection="0"/>
    <xf numFmtId="0" fontId="135" fillId="65" borderId="42" applyNumberFormat="0" applyAlignment="0" applyProtection="0"/>
    <xf numFmtId="0" fontId="136" fillId="65" borderId="42" applyNumberFormat="0" applyAlignment="0" applyProtection="0"/>
    <xf numFmtId="171" fontId="135" fillId="65" borderId="42" applyNumberFormat="0" applyAlignment="0" applyProtection="0"/>
    <xf numFmtId="171" fontId="135" fillId="65" borderId="42" applyNumberFormat="0" applyAlignment="0" applyProtection="0"/>
    <xf numFmtId="171" fontId="135" fillId="65" borderId="42" applyNumberFormat="0" applyAlignment="0" applyProtection="0"/>
    <xf numFmtId="171" fontId="135" fillId="65" borderId="42" applyNumberFormat="0" applyAlignment="0" applyProtection="0"/>
    <xf numFmtId="171" fontId="136" fillId="65" borderId="42" applyNumberFormat="0" applyAlignment="0" applyProtection="0"/>
    <xf numFmtId="0" fontId="137" fillId="5" borderId="23"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3" applyNumberFormat="0">
      <alignment horizontal="left" vertical="center"/>
    </xf>
    <xf numFmtId="0" fontId="144" fillId="0" borderId="0" applyNumberFormat="0" applyFill="0" applyBorder="0" applyAlignment="0" applyProtection="0">
      <alignment vertical="center"/>
    </xf>
    <xf numFmtId="0" fontId="145" fillId="0" borderId="26"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4" applyNumberFormat="0" applyFont="0" applyAlignment="0"/>
    <xf numFmtId="178" fontId="2" fillId="60" borderId="54" applyNumberFormat="0" applyFont="0" applyAlignment="0"/>
    <xf numFmtId="178" fontId="2" fillId="60" borderId="54" applyNumberFormat="0" applyFont="0" applyAlignment="0"/>
    <xf numFmtId="0" fontId="2" fillId="63" borderId="55" applyNumberFormat="0" applyFont="0" applyAlignment="0"/>
    <xf numFmtId="0" fontId="2" fillId="63" borderId="55" applyNumberFormat="0" applyFont="0" applyAlignment="0"/>
    <xf numFmtId="0" fontId="2" fillId="63" borderId="55" applyNumberFormat="0" applyFont="0" applyAlignment="0"/>
    <xf numFmtId="0" fontId="10" fillId="63" borderId="55" applyNumberFormat="0" applyFont="0" applyAlignment="0"/>
    <xf numFmtId="0" fontId="10" fillId="63" borderId="55" applyNumberFormat="0" applyFont="0" applyAlignment="0"/>
    <xf numFmtId="0" fontId="10" fillId="63" borderId="55" applyNumberFormat="0" applyFont="0" applyAlignment="0"/>
    <xf numFmtId="0" fontId="66" fillId="65" borderId="56" applyNumberFormat="0" applyAlignment="0" applyProtection="0"/>
    <xf numFmtId="0" fontId="66" fillId="65" borderId="56" applyNumberFormat="0" applyAlignment="0" applyProtection="0"/>
    <xf numFmtId="0" fontId="66" fillId="65" borderId="56" applyNumberFormat="0" applyAlignment="0" applyProtection="0"/>
    <xf numFmtId="171" fontId="66" fillId="65" borderId="56" applyNumberFormat="0" applyAlignment="0" applyProtection="0"/>
    <xf numFmtId="171" fontId="66" fillId="65" borderId="56" applyNumberFormat="0" applyAlignment="0" applyProtection="0"/>
    <xf numFmtId="171" fontId="66"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171" fontId="113" fillId="45" borderId="53" applyNumberFormat="0" applyAlignment="0" applyProtection="0"/>
    <xf numFmtId="171" fontId="113" fillId="45" borderId="53" applyNumberFormat="0" applyAlignment="0" applyProtection="0"/>
    <xf numFmtId="171"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171" fontId="113" fillId="46" borderId="53" applyNumberFormat="0" applyAlignment="0" applyProtection="0"/>
    <xf numFmtId="171" fontId="113" fillId="46" borderId="53" applyNumberFormat="0" applyAlignment="0" applyProtection="0"/>
    <xf numFmtId="171" fontId="113" fillId="46" borderId="53" applyNumberFormat="0" applyAlignment="0" applyProtection="0"/>
    <xf numFmtId="171" fontId="113" fillId="46" borderId="56" applyNumberFormat="0" applyAlignment="0" applyProtection="0"/>
    <xf numFmtId="171" fontId="113" fillId="46" borderId="56" applyNumberFormat="0" applyAlignment="0" applyProtection="0"/>
    <xf numFmtId="171" fontId="113" fillId="46"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171" fontId="113" fillId="45" borderId="56" applyNumberFormat="0" applyAlignment="0" applyProtection="0"/>
    <xf numFmtId="171" fontId="113" fillId="45" borderId="56" applyNumberFormat="0" applyAlignment="0" applyProtection="0"/>
    <xf numFmtId="171" fontId="113"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2" fillId="72" borderId="57" applyNumberFormat="0" applyFont="0" applyAlignment="0"/>
    <xf numFmtId="0" fontId="2" fillId="72" borderId="57" applyNumberFormat="0" applyFont="0" applyAlignment="0"/>
    <xf numFmtId="0" fontId="2" fillId="72" borderId="57" applyNumberFormat="0" applyFont="0" applyAlignment="0"/>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171" fontId="90" fillId="0" borderId="50">
      <alignment horizontal="left" vertical="center"/>
    </xf>
    <xf numFmtId="0" fontId="2" fillId="74" borderId="58" applyNumberFormat="0" applyFont="0" applyAlignment="0" applyProtection="0"/>
    <xf numFmtId="0" fontId="2" fillId="74" borderId="58" applyNumberFormat="0" applyFont="0" applyAlignment="0" applyProtection="0"/>
    <xf numFmtId="0" fontId="2" fillId="74" borderId="58" applyNumberFormat="0" applyFont="0" applyAlignment="0" applyProtection="0"/>
    <xf numFmtId="0" fontId="1" fillId="74" borderId="58" applyNumberFormat="0" applyFont="0" applyAlignment="0" applyProtection="0"/>
    <xf numFmtId="0" fontId="1" fillId="74" borderId="58" applyNumberFormat="0" applyFont="0" applyAlignment="0" applyProtection="0"/>
    <xf numFmtId="0" fontId="1"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135" fillId="65" borderId="59" applyNumberFormat="0" applyAlignment="0" applyProtection="0"/>
    <xf numFmtId="0" fontId="135" fillId="65" borderId="59" applyNumberFormat="0" applyAlignment="0" applyProtection="0"/>
    <xf numFmtId="0" fontId="135" fillId="65" borderId="59" applyNumberFormat="0" applyAlignment="0" applyProtection="0"/>
    <xf numFmtId="171" fontId="135" fillId="65" borderId="59" applyNumberFormat="0" applyAlignment="0" applyProtection="0"/>
    <xf numFmtId="171" fontId="135" fillId="65" borderId="59" applyNumberFormat="0" applyAlignment="0" applyProtection="0"/>
    <xf numFmtId="171" fontId="135"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171" fontId="66" fillId="65" borderId="53" applyNumberFormat="0" applyAlignment="0" applyProtection="0"/>
    <xf numFmtId="171" fontId="66" fillId="65" borderId="53" applyNumberFormat="0" applyAlignment="0" applyProtection="0"/>
    <xf numFmtId="171" fontId="66" fillId="65" borderId="53" applyNumberFormat="0" applyAlignment="0" applyProtection="0"/>
    <xf numFmtId="0" fontId="66" fillId="65" borderId="53" applyNumberFormat="0" applyAlignment="0" applyProtection="0"/>
    <xf numFmtId="0" fontId="66" fillId="65" borderId="53" applyNumberFormat="0" applyAlignment="0" applyProtection="0"/>
    <xf numFmtId="0" fontId="66" fillId="65" borderId="53" applyNumberFormat="0" applyAlignment="0" applyProtection="0"/>
    <xf numFmtId="0" fontId="10" fillId="63" borderId="52" applyNumberFormat="0" applyFont="0" applyAlignment="0"/>
    <xf numFmtId="0" fontId="10" fillId="63" borderId="52" applyNumberFormat="0" applyFont="0" applyAlignment="0"/>
    <xf numFmtId="0" fontId="10" fillId="63" borderId="52" applyNumberFormat="0" applyFont="0" applyAlignment="0"/>
    <xf numFmtId="0" fontId="2" fillId="63" borderId="52" applyNumberFormat="0" applyFont="0" applyAlignment="0"/>
    <xf numFmtId="0" fontId="2" fillId="63" borderId="52" applyNumberFormat="0" applyFont="0" applyAlignment="0"/>
    <xf numFmtId="0" fontId="2" fillId="63" borderId="52" applyNumberFormat="0" applyFont="0" applyAlignment="0"/>
    <xf numFmtId="178" fontId="2" fillId="60" borderId="51" applyNumberFormat="0" applyFont="0" applyAlignment="0"/>
    <xf numFmtId="178" fontId="2" fillId="60" borderId="51" applyNumberFormat="0" applyFont="0" applyAlignment="0"/>
    <xf numFmtId="178" fontId="2" fillId="60" borderId="51"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7" fontId="51" fillId="0" borderId="0" applyFont="0" applyFill="0" applyBorder="0" applyAlignment="0" applyProtection="0"/>
    <xf numFmtId="0" fontId="32" fillId="0" borderId="0"/>
    <xf numFmtId="0" fontId="164" fillId="0" borderId="0"/>
  </cellStyleXfs>
  <cellXfs count="300">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8"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8"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6"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6" xfId="27" applyNumberFormat="1"/>
    <xf numFmtId="0" fontId="0" fillId="0" borderId="0" xfId="0" quotePrefix="1"/>
    <xf numFmtId="175" fontId="0" fillId="0" borderId="0" xfId="0" applyNumberFormat="1"/>
    <xf numFmtId="0" fontId="25" fillId="0" borderId="7"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6" xfId="27" applyNumberFormat="1"/>
    <xf numFmtId="0" fontId="28" fillId="6" borderId="6" xfId="27"/>
    <xf numFmtId="173" fontId="34" fillId="0" borderId="0" xfId="0" applyNumberFormat="1" applyFont="1"/>
    <xf numFmtId="172" fontId="28" fillId="6" borderId="6" xfId="27" applyNumberFormat="1"/>
    <xf numFmtId="2" fontId="28" fillId="8" borderId="9" xfId="44" applyNumberFormat="1" applyFont="1"/>
    <xf numFmtId="173" fontId="19" fillId="5" borderId="6" xfId="6" applyNumberFormat="1"/>
    <xf numFmtId="2" fontId="19" fillId="5" borderId="6"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8" xfId="21" applyAlignment="1"/>
    <xf numFmtId="2" fontId="38" fillId="0" borderId="0" xfId="0" applyNumberFormat="1" applyFont="1"/>
    <xf numFmtId="2" fontId="16" fillId="8" borderId="9" xfId="44" applyNumberFormat="1" applyFont="1"/>
    <xf numFmtId="172" fontId="16" fillId="0" borderId="0" xfId="45" applyNumberFormat="1" applyFont="1"/>
    <xf numFmtId="1" fontId="28" fillId="6" borderId="6" xfId="27" applyNumberFormat="1"/>
    <xf numFmtId="2" fontId="28" fillId="0" borderId="6" xfId="27" applyNumberFormat="1" applyFill="1"/>
    <xf numFmtId="9" fontId="28" fillId="0" borderId="6" xfId="27" applyNumberFormat="1" applyFill="1"/>
    <xf numFmtId="9" fontId="16" fillId="0" borderId="4" xfId="45" applyNumberFormat="1" applyFont="1" applyBorder="1"/>
    <xf numFmtId="173" fontId="0" fillId="0" borderId="0" xfId="0" applyNumberFormat="1" applyBorder="1"/>
    <xf numFmtId="0" fontId="26" fillId="0" borderId="8" xfId="21" applyAlignment="1">
      <alignment horizontal="left"/>
    </xf>
    <xf numFmtId="0" fontId="25" fillId="0" borderId="7" xfId="20" applyAlignment="1">
      <alignment horizontal="left"/>
    </xf>
    <xf numFmtId="9" fontId="16" fillId="0" borderId="0" xfId="45" applyFont="1"/>
    <xf numFmtId="1" fontId="28" fillId="8" borderId="9" xfId="44" applyNumberFormat="1" applyFont="1"/>
    <xf numFmtId="9" fontId="28" fillId="8" borderId="9" xfId="45" applyFont="1" applyFill="1" applyBorder="1"/>
    <xf numFmtId="9" fontId="28" fillId="6" borderId="6" xfId="45" applyFont="1" applyFill="1" applyBorder="1"/>
    <xf numFmtId="0" fontId="26" fillId="0" borderId="0" xfId="21" applyBorder="1" applyAlignment="1">
      <alignment horizontal="left"/>
    </xf>
    <xf numFmtId="174" fontId="28" fillId="8" borderId="9" xfId="44" applyNumberFormat="1" applyFont="1"/>
    <xf numFmtId="9" fontId="35" fillId="6" borderId="6" xfId="27" applyNumberFormat="1" applyFont="1"/>
    <xf numFmtId="2" fontId="35" fillId="6" borderId="6" xfId="27" applyNumberFormat="1" applyFont="1"/>
    <xf numFmtId="172" fontId="35" fillId="6" borderId="6" xfId="27" applyNumberFormat="1" applyFont="1"/>
    <xf numFmtId="173" fontId="28" fillId="0" borderId="6" xfId="27" applyNumberFormat="1" applyFill="1"/>
    <xf numFmtId="1" fontId="28" fillId="0" borderId="6" xfId="27" applyNumberFormat="1" applyFill="1"/>
    <xf numFmtId="0" fontId="0" fillId="0" borderId="0" xfId="0" applyFill="1"/>
    <xf numFmtId="0" fontId="35" fillId="6" borderId="6" xfId="27" applyFont="1"/>
    <xf numFmtId="9" fontId="35" fillId="6" borderId="6" xfId="45" applyFont="1" applyFill="1" applyBorder="1"/>
    <xf numFmtId="173" fontId="35" fillId="6" borderId="6" xfId="27" applyNumberFormat="1" applyFont="1"/>
    <xf numFmtId="2" fontId="41" fillId="0" borderId="6" xfId="27" applyNumberFormat="1" applyFont="1" applyFill="1"/>
    <xf numFmtId="1" fontId="34" fillId="0" borderId="0" xfId="0" applyNumberFormat="1" applyFont="1"/>
    <xf numFmtId="0" fontId="26" fillId="0" borderId="8"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8" xfId="22" applyAlignment="1">
      <alignment horizontal="left"/>
    </xf>
    <xf numFmtId="0" fontId="26" fillId="0" borderId="8"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0" borderId="4" xfId="31" applyFont="1" applyFill="1" applyBorder="1"/>
    <xf numFmtId="0" fontId="16" fillId="0" borderId="0" xfId="31" applyFont="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10" xfId="31" applyBorder="1"/>
    <xf numFmtId="0" fontId="16" fillId="0" borderId="10" xfId="31" applyFill="1" applyBorder="1"/>
    <xf numFmtId="173" fontId="16" fillId="0" borderId="4" xfId="31" applyNumberFormat="1" applyBorder="1"/>
    <xf numFmtId="2" fontId="28" fillId="11" borderId="6" xfId="28" applyNumberFormat="1" applyFill="1"/>
    <xf numFmtId="0" fontId="16" fillId="10" borderId="0" xfId="31" applyFont="1" applyFill="1"/>
    <xf numFmtId="2" fontId="16" fillId="10" borderId="0" xfId="31" applyNumberFormat="1" applyFill="1"/>
    <xf numFmtId="2" fontId="16" fillId="10" borderId="4" xfId="31" applyNumberFormat="1" applyFill="1" applyBorder="1"/>
    <xf numFmtId="2" fontId="16" fillId="0" borderId="0" xfId="31" applyNumberFormat="1" applyBorder="1"/>
    <xf numFmtId="3" fontId="16" fillId="0" borderId="0" xfId="31" applyNumberFormat="1"/>
    <xf numFmtId="0" fontId="42" fillId="0" borderId="8" xfId="22" applyFont="1" applyAlignment="1">
      <alignment horizontal="left"/>
    </xf>
    <xf numFmtId="0" fontId="16" fillId="0" borderId="0" xfId="31" applyBorder="1"/>
    <xf numFmtId="0" fontId="16" fillId="0" borderId="0" xfId="31" applyFill="1" applyBorder="1"/>
    <xf numFmtId="1" fontId="28" fillId="6" borderId="6" xfId="28" applyNumberFormat="1"/>
    <xf numFmtId="1" fontId="16" fillId="0" borderId="0" xfId="31" applyNumberFormat="1" applyBorder="1"/>
    <xf numFmtId="173" fontId="28" fillId="6" borderId="6" xfId="28" applyNumberFormat="1"/>
    <xf numFmtId="174" fontId="16" fillId="0" borderId="0" xfId="31" applyNumberFormat="1"/>
    <xf numFmtId="0" fontId="34" fillId="0" borderId="0" xfId="31" applyFont="1"/>
    <xf numFmtId="0" fontId="16" fillId="0" borderId="5" xfId="31" applyBorder="1"/>
    <xf numFmtId="174" fontId="16" fillId="0" borderId="5" xfId="31" applyNumberFormat="1" applyBorder="1"/>
    <xf numFmtId="2" fontId="28" fillId="6" borderId="6" xfId="28" applyNumberFormat="1"/>
    <xf numFmtId="2" fontId="16" fillId="0" borderId="0" xfId="31" applyNumberFormat="1" applyFon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1" xfId="27" applyNumberFormat="1" applyBorder="1"/>
    <xf numFmtId="175" fontId="16" fillId="8" borderId="9" xfId="44" applyNumberFormat="1" applyFont="1"/>
    <xf numFmtId="0" fontId="0" fillId="0" borderId="12" xfId="0" applyBorder="1"/>
    <xf numFmtId="0" fontId="0" fillId="0" borderId="13" xfId="0" applyFill="1" applyBorder="1"/>
    <xf numFmtId="0" fontId="0" fillId="0" borderId="14" xfId="0" applyBorder="1"/>
    <xf numFmtId="0" fontId="0" fillId="0" borderId="3" xfId="0" applyBorder="1"/>
    <xf numFmtId="0" fontId="9" fillId="0" borderId="13" xfId="33" applyFont="1" applyBorder="1"/>
    <xf numFmtId="0" fontId="9" fillId="0" borderId="16" xfId="33" applyFont="1" applyBorder="1" applyAlignment="1">
      <alignment horizontal="center" wrapText="1"/>
    </xf>
    <xf numFmtId="0" fontId="0" fillId="0" borderId="16" xfId="0" applyFill="1" applyBorder="1"/>
    <xf numFmtId="0" fontId="0" fillId="0" borderId="17" xfId="0" applyBorder="1"/>
    <xf numFmtId="0" fontId="0" fillId="0" borderId="18" xfId="0" applyBorder="1"/>
    <xf numFmtId="0" fontId="38" fillId="0" borderId="0" xfId="0" applyFont="1" applyBorder="1"/>
    <xf numFmtId="0" fontId="39" fillId="0" borderId="0" xfId="0" applyFont="1" applyBorder="1"/>
    <xf numFmtId="0" fontId="38" fillId="0" borderId="17" xfId="0" applyFont="1" applyBorder="1"/>
    <xf numFmtId="0" fontId="39" fillId="0" borderId="3" xfId="0" applyFont="1" applyBorder="1"/>
    <xf numFmtId="0" fontId="38" fillId="0" borderId="18" xfId="0" applyFont="1" applyBorder="1"/>
    <xf numFmtId="177" fontId="0" fillId="0" borderId="0" xfId="0" applyNumberFormat="1"/>
    <xf numFmtId="177" fontId="34" fillId="0" borderId="0" xfId="0" applyNumberFormat="1" applyFont="1"/>
    <xf numFmtId="0" fontId="0" fillId="0" borderId="19" xfId="0" applyBorder="1"/>
    <xf numFmtId="0" fontId="0" fillId="0" borderId="20" xfId="0" applyBorder="1"/>
    <xf numFmtId="0" fontId="0" fillId="0" borderId="21" xfId="0" applyBorder="1"/>
    <xf numFmtId="0" fontId="0" fillId="0" borderId="1" xfId="0" applyBorder="1"/>
    <xf numFmtId="173" fontId="0" fillId="0" borderId="0" xfId="0" quotePrefix="1" applyNumberFormat="1"/>
    <xf numFmtId="2" fontId="38" fillId="0" borderId="17"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6" xfId="27" applyNumberFormat="1" applyFill="1"/>
    <xf numFmtId="10" fontId="28" fillId="0" borderId="6"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8" xfId="21" applyAlignment="1">
      <alignment horizontal="left"/>
    </xf>
    <xf numFmtId="167" fontId="2" fillId="0" borderId="0" xfId="11" applyNumberFormat="1" applyFill="1" applyBorder="1"/>
    <xf numFmtId="2" fontId="0" fillId="0" borderId="17" xfId="0" applyNumberFormat="1" applyBorder="1"/>
    <xf numFmtId="0" fontId="26" fillId="0" borderId="45" xfId="21" applyBorder="1"/>
    <xf numFmtId="0" fontId="0" fillId="0" borderId="17" xfId="0" applyFill="1" applyBorder="1"/>
    <xf numFmtId="0" fontId="2" fillId="0" borderId="0" xfId="31" applyFont="1" applyFill="1" applyAlignment="1">
      <alignment horizontal="left"/>
    </xf>
    <xf numFmtId="0" fontId="2" fillId="0" borderId="0" xfId="31" applyFont="1" applyFill="1" applyAlignment="1">
      <alignment horizontal="left"/>
    </xf>
    <xf numFmtId="0" fontId="26" fillId="9" borderId="8" xfId="22" applyFill="1" applyAlignment="1">
      <alignment horizontal="left"/>
    </xf>
    <xf numFmtId="0" fontId="26" fillId="9" borderId="8" xfId="22" applyFill="1"/>
    <xf numFmtId="1" fontId="28" fillId="6" borderId="46" xfId="28" applyNumberFormat="1" applyBorder="1"/>
    <xf numFmtId="0" fontId="16" fillId="0" borderId="17" xfId="31" applyBorder="1"/>
    <xf numFmtId="0" fontId="26" fillId="0" borderId="45" xfId="22" applyBorder="1"/>
    <xf numFmtId="0" fontId="16" fillId="0" borderId="47" xfId="31" applyFill="1" applyBorder="1"/>
    <xf numFmtId="2" fontId="28" fillId="6" borderId="48" xfId="28" applyNumberFormat="1" applyBorder="1"/>
    <xf numFmtId="173" fontId="28" fillId="6" borderId="48" xfId="28" applyNumberFormat="1" applyBorder="1"/>
    <xf numFmtId="0" fontId="16" fillId="0" borderId="17" xfId="31" applyFont="1" applyBorder="1"/>
    <xf numFmtId="0" fontId="34" fillId="0" borderId="17" xfId="31" applyFont="1" applyBorder="1"/>
    <xf numFmtId="173" fontId="16" fillId="0" borderId="0" xfId="31" applyNumberFormat="1" applyBorder="1"/>
    <xf numFmtId="0" fontId="152" fillId="0" borderId="8" xfId="22" applyFont="1"/>
    <xf numFmtId="176" fontId="16" fillId="0" borderId="0" xfId="3924" applyNumberFormat="1" applyBorder="1"/>
    <xf numFmtId="0" fontId="34" fillId="0" borderId="5" xfId="31" applyFont="1" applyBorder="1"/>
    <xf numFmtId="0" fontId="16" fillId="0" borderId="34" xfId="31" applyFont="1" applyBorder="1"/>
    <xf numFmtId="0" fontId="26" fillId="0" borderId="17" xfId="22" applyBorder="1"/>
    <xf numFmtId="0" fontId="26" fillId="0" borderId="0" xfId="22" applyBorder="1"/>
    <xf numFmtId="0" fontId="153" fillId="0" borderId="8" xfId="22" applyFont="1"/>
    <xf numFmtId="0" fontId="153" fillId="0" borderId="0" xfId="22" applyFont="1" applyBorder="1" applyAlignment="1">
      <alignment horizontal="left"/>
    </xf>
    <xf numFmtId="173" fontId="34" fillId="0" borderId="34" xfId="31" applyNumberFormat="1" applyFont="1" applyBorder="1"/>
    <xf numFmtId="0" fontId="154" fillId="0" borderId="0" xfId="33" applyFont="1"/>
    <xf numFmtId="0" fontId="16" fillId="0" borderId="3" xfId="31" applyBorder="1"/>
    <xf numFmtId="0" fontId="155" fillId="0" borderId="0" xfId="31" applyFont="1" applyFill="1" applyAlignment="1">
      <alignment horizontal="left"/>
    </xf>
    <xf numFmtId="0" fontId="90" fillId="0" borderId="0" xfId="31" applyFont="1" applyFill="1" applyAlignment="1">
      <alignment horizontal="left"/>
    </xf>
    <xf numFmtId="2" fontId="16" fillId="0" borderId="17" xfId="31" applyNumberFormat="1" applyBorder="1"/>
    <xf numFmtId="0" fontId="153" fillId="0" borderId="8" xfId="22" applyFont="1" applyAlignment="1">
      <alignment horizontal="left"/>
    </xf>
    <xf numFmtId="0" fontId="2" fillId="0" borderId="0" xfId="31" applyFont="1" applyFill="1" applyBorder="1" applyAlignment="1">
      <alignment horizontal="left"/>
    </xf>
    <xf numFmtId="9" fontId="16" fillId="9" borderId="0" xfId="31" applyNumberFormat="1" applyFill="1" applyBorder="1"/>
    <xf numFmtId="1" fontId="34" fillId="0" borderId="0" xfId="31" applyNumberFormat="1" applyFont="1"/>
    <xf numFmtId="1" fontId="41" fillId="6" borderId="6" xfId="28" applyNumberFormat="1" applyFont="1"/>
    <xf numFmtId="1" fontId="41" fillId="6" borderId="46" xfId="28" applyNumberFormat="1" applyFont="1" applyBorder="1"/>
    <xf numFmtId="0" fontId="155" fillId="0" borderId="3" xfId="31" applyFont="1" applyFill="1" applyBorder="1" applyAlignment="1">
      <alignment horizontal="left"/>
    </xf>
    <xf numFmtId="0" fontId="16" fillId="0" borderId="49" xfId="31" applyBorder="1"/>
    <xf numFmtId="0" fontId="16" fillId="0" borderId="17" xfId="31" applyFill="1" applyBorder="1"/>
    <xf numFmtId="1" fontId="16" fillId="0" borderId="17" xfId="31" applyNumberFormat="1" applyBorder="1"/>
    <xf numFmtId="0" fontId="16" fillId="0" borderId="47" xfId="31" applyBorder="1"/>
    <xf numFmtId="1" fontId="34" fillId="75" borderId="0" xfId="31" applyNumberFormat="1" applyFont="1" applyFill="1"/>
    <xf numFmtId="174" fontId="16" fillId="8" borderId="9" xfId="44" applyNumberFormat="1" applyFont="1"/>
    <xf numFmtId="9" fontId="16" fillId="0" borderId="0" xfId="31" applyNumberFormat="1" applyFill="1" applyBorder="1"/>
    <xf numFmtId="9" fontId="16" fillId="0" borderId="0" xfId="45" applyFill="1" applyBorder="1"/>
    <xf numFmtId="9" fontId="16" fillId="0" borderId="17"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6" xfId="27" applyNumberFormat="1" applyFont="1"/>
    <xf numFmtId="9" fontId="0" fillId="10" borderId="0" xfId="0" applyNumberFormat="1" applyFill="1"/>
    <xf numFmtId="0" fontId="40" fillId="76" borderId="6"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3"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6" xfId="30" applyFont="1" applyFill="1" applyBorder="1" applyAlignment="1">
      <alignment horizontal="center"/>
    </xf>
    <xf numFmtId="0" fontId="162" fillId="7" borderId="6"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9"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3" fontId="0" fillId="79" borderId="0" xfId="0" applyNumberFormat="1" applyFill="1"/>
    <xf numFmtId="188" fontId="16" fillId="0" borderId="61" xfId="2765" applyNumberFormat="1" applyFont="1" applyBorder="1" applyAlignment="1">
      <alignment vertical="center" wrapText="1"/>
    </xf>
    <xf numFmtId="2" fontId="16" fillId="81" borderId="0" xfId="31" applyNumberFormat="1" applyFill="1"/>
    <xf numFmtId="173" fontId="19" fillId="81" borderId="6" xfId="6" applyNumberFormat="1" applyFill="1"/>
    <xf numFmtId="173" fontId="16" fillId="81" borderId="4" xfId="31" applyNumberFormat="1" applyFill="1" applyBorder="1"/>
    <xf numFmtId="2" fontId="35" fillId="0" borderId="0" xfId="31" applyNumberFormat="1" applyFont="1"/>
    <xf numFmtId="0" fontId="35" fillId="10" borderId="0" xfId="31" applyFont="1" applyFill="1"/>
    <xf numFmtId="0" fontId="35" fillId="10" borderId="10"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8" xfId="21" applyAlignment="1">
      <alignment horizontal="left"/>
    </xf>
    <xf numFmtId="0" fontId="2" fillId="0" borderId="0" xfId="0" applyFont="1" applyAlignment="1">
      <alignment horizontal="left"/>
    </xf>
    <xf numFmtId="2" fontId="16" fillId="0" borderId="0" xfId="45" applyNumberFormat="1"/>
    <xf numFmtId="9" fontId="16" fillId="8" borderId="9" xfId="44" applyNumberFormat="1"/>
    <xf numFmtId="9" fontId="28" fillId="0" borderId="6" xfId="45" applyFont="1" applyBorder="1"/>
    <xf numFmtId="9" fontId="16" fillId="0" borderId="0" xfId="45"/>
    <xf numFmtId="173" fontId="16" fillId="0" borderId="0" xfId="45" applyNumberFormat="1"/>
    <xf numFmtId="1" fontId="16" fillId="0" borderId="9" xfId="44" applyNumberFormat="1" applyFill="1"/>
    <xf numFmtId="2" fontId="16" fillId="8" borderId="9" xfId="44" applyNumberFormat="1"/>
    <xf numFmtId="2" fontId="0" fillId="0" borderId="0" xfId="45" applyNumberFormat="1" applyFont="1"/>
    <xf numFmtId="0" fontId="0" fillId="0" borderId="16" xfId="0" applyBorder="1"/>
    <xf numFmtId="2" fontId="16" fillId="8" borderId="15" xfId="44" applyNumberFormat="1"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0" fontId="16" fillId="0" borderId="0" xfId="45" applyNumberFormat="1"/>
    <xf numFmtId="172" fontId="28" fillId="0" borderId="6" xfId="45" applyNumberFormat="1" applyFont="1" applyBorder="1"/>
    <xf numFmtId="0" fontId="16" fillId="8" borderId="9" xfId="44"/>
    <xf numFmtId="0" fontId="28" fillId="0" borderId="6" xfId="27" applyFill="1"/>
    <xf numFmtId="0" fontId="16" fillId="0" borderId="4" xfId="45" applyNumberFormat="1" applyBorder="1"/>
    <xf numFmtId="1" fontId="28" fillId="0" borderId="6"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8" xfId="21" applyAlignment="1">
      <alignment horizontal="left"/>
    </xf>
    <xf numFmtId="0" fontId="2" fillId="0" borderId="0" xfId="31" applyFont="1" applyFill="1" applyAlignment="1">
      <alignment horizontal="left"/>
    </xf>
    <xf numFmtId="0" fontId="0" fillId="0" borderId="0" xfId="0" applyAlignment="1"/>
  </cellXfs>
  <cellStyles count="44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theme" Target="theme/theme1.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26.164390783448656</c:v>
                </c:pt>
                <c:pt idx="1">
                  <c:v>28.111589337230718</c:v>
                </c:pt>
                <c:pt idx="2">
                  <c:v>27.84457886154026</c:v>
                </c:pt>
                <c:pt idx="3">
                  <c:v>23.986195872849844</c:v>
                </c:pt>
                <c:pt idx="4" formatCode="0.000">
                  <c:v>19.593316062021987</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15.698634470069196</c:v>
                </c:pt>
                <c:pt idx="1">
                  <c:v>19.201285369797056</c:v>
                </c:pt>
                <c:pt idx="2">
                  <c:v>21.41729290657965</c:v>
                </c:pt>
                <c:pt idx="3">
                  <c:v>24.674136706158219</c:v>
                </c:pt>
                <c:pt idx="4" formatCode="0.000">
                  <c:v>27.322481569655267</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10.46240762855223</c:v>
                </c:pt>
                <c:pt idx="1">
                  <c:v>11.995815292972233</c:v>
                </c:pt>
                <c:pt idx="2">
                  <c:v>16.694218231880097</c:v>
                </c:pt>
                <c:pt idx="3">
                  <c:v>22.714973420991928</c:v>
                </c:pt>
                <c:pt idx="4" formatCode="0.000">
                  <c:v>28.602111368322735</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7.5876733272001111</c:v>
                </c:pt>
                <c:pt idx="1">
                  <c:v>5.6223178674461423</c:v>
                </c:pt>
                <c:pt idx="2">
                  <c:v>4.1766868292310413</c:v>
                </c:pt>
                <c:pt idx="3">
                  <c:v>2.3986195872849834</c:v>
                </c:pt>
                <c:pt idx="4">
                  <c:v>0.97966580310109919</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18.576717456248545</c:v>
                </c:pt>
                <c:pt idx="1">
                  <c:v>22.489271469784576</c:v>
                </c:pt>
                <c:pt idx="2">
                  <c:v>23.667892032309219</c:v>
                </c:pt>
                <c:pt idx="3">
                  <c:v>21.587576285564861</c:v>
                </c:pt>
                <c:pt idx="4">
                  <c:v>18.613650258920888</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2.6687678599117639</c:v>
                </c:pt>
                <c:pt idx="1">
                  <c:v>1.9201285369797034</c:v>
                </c:pt>
                <c:pt idx="2">
                  <c:v>1.0708646453289852</c:v>
                </c:pt>
                <c:pt idx="3">
                  <c:v>1.2337068353079133</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13.029866610157432</c:v>
                </c:pt>
                <c:pt idx="1">
                  <c:v>17.281156832817352</c:v>
                </c:pt>
                <c:pt idx="2">
                  <c:v>20.346428261250665</c:v>
                </c:pt>
                <c:pt idx="3">
                  <c:v>23.440429870850306</c:v>
                </c:pt>
                <c:pt idx="4">
                  <c:v>27.322481569655267</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10.46240762855223</c:v>
                </c:pt>
                <c:pt idx="1">
                  <c:v>11.995815292972233</c:v>
                </c:pt>
                <c:pt idx="2">
                  <c:v>16.694218231880097</c:v>
                </c:pt>
                <c:pt idx="3">
                  <c:v>22.714973420991928</c:v>
                </c:pt>
                <c:pt idx="4">
                  <c:v>28.602111368322735</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10.669591824450372</c:v>
                </c:pt>
                <c:pt idx="1">
                  <c:v>11.660595758588318</c:v>
                </c:pt>
                <c:pt idx="2">
                  <c:v>12.651599692726267</c:v>
                </c:pt>
                <c:pt idx="3">
                  <c:v>13.642603626864213</c:v>
                </c:pt>
                <c:pt idx="4">
                  <c:v>14.633607561002162</c:v>
                </c:pt>
                <c:pt idx="5">
                  <c:v>15.624611495140108</c:v>
                </c:pt>
                <c:pt idx="6">
                  <c:v>15.650930649210721</c:v>
                </c:pt>
                <c:pt idx="7">
                  <c:v>15.820100046465347</c:v>
                </c:pt>
                <c:pt idx="8">
                  <c:v>16.525698857845963</c:v>
                </c:pt>
                <c:pt idx="9">
                  <c:v>17.210955544960104</c:v>
                </c:pt>
                <c:pt idx="10">
                  <c:v>17.18026672286657</c:v>
                </c:pt>
                <c:pt idx="11">
                  <c:v>17.150391777129158</c:v>
                </c:pt>
                <c:pt idx="12">
                  <c:v>17.116323697175691</c:v>
                </c:pt>
                <c:pt idx="13">
                  <c:v>17.095862004867673</c:v>
                </c:pt>
                <c:pt idx="14">
                  <c:v>16.982548789417347</c:v>
                </c:pt>
                <c:pt idx="15">
                  <c:v>16.844522978133632</c:v>
                </c:pt>
                <c:pt idx="16">
                  <c:v>16.702803070020487</c:v>
                </c:pt>
                <c:pt idx="17">
                  <c:v>16.530036507696611</c:v>
                </c:pt>
                <c:pt idx="18">
                  <c:v>16.368733890116197</c:v>
                </c:pt>
                <c:pt idx="19">
                  <c:v>16.171399391173228</c:v>
                </c:pt>
                <c:pt idx="20">
                  <c:v>15.980801055415059</c:v>
                </c:pt>
                <c:pt idx="21">
                  <c:v>15.783938693888006</c:v>
                </c:pt>
                <c:pt idx="22">
                  <c:v>15.559984298932985</c:v>
                </c:pt>
                <c:pt idx="23">
                  <c:v>15.317016876857439</c:v>
                </c:pt>
                <c:pt idx="24">
                  <c:v>15.056046518561789</c:v>
                </c:pt>
                <c:pt idx="25">
                  <c:v>14.806362287016366</c:v>
                </c:pt>
                <c:pt idx="26">
                  <c:v>14.56707283427693</c:v>
                </c:pt>
                <c:pt idx="27">
                  <c:v>14.335254013762331</c:v>
                </c:pt>
                <c:pt idx="28">
                  <c:v>14.100542128190909</c:v>
                </c:pt>
                <c:pt idx="29">
                  <c:v>12.808417224480371</c:v>
                </c:pt>
                <c:pt idx="30">
                  <c:v>11.518140685085456</c:v>
                </c:pt>
                <c:pt idx="31">
                  <c:v>11.518140685085456</c:v>
                </c:pt>
                <c:pt idx="32">
                  <c:v>11.518140685085456</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4.4891195588489731E-2</c:v>
                </c:pt>
                <c:pt idx="2">
                  <c:v>4.2352523898682035E-2</c:v>
                </c:pt>
                <c:pt idx="3">
                  <c:v>3.9813852208874345E-2</c:v>
                </c:pt>
                <c:pt idx="4">
                  <c:v>3.7275180519066656E-2</c:v>
                </c:pt>
                <c:pt idx="5">
                  <c:v>3.4736508829258959E-2</c:v>
                </c:pt>
                <c:pt idx="6">
                  <c:v>3.479502135790883E-2</c:v>
                </c:pt>
                <c:pt idx="7">
                  <c:v>3.5171117382005394E-2</c:v>
                </c:pt>
                <c:pt idx="8">
                  <c:v>3.6739798904042664E-2</c:v>
                </c:pt>
                <c:pt idx="9">
                  <c:v>3.8263255981337223E-2</c:v>
                </c:pt>
                <c:pt idx="10">
                  <c:v>3.8195028842381282E-2</c:v>
                </c:pt>
                <c:pt idx="11">
                  <c:v>3.8128611106701647E-2</c:v>
                </c:pt>
                <c:pt idx="12">
                  <c:v>3.805287122923541E-2</c:v>
                </c:pt>
                <c:pt idx="13">
                  <c:v>3.800738096179803E-2</c:v>
                </c:pt>
                <c:pt idx="14">
                  <c:v>3.7755463945481418E-2</c:v>
                </c:pt>
                <c:pt idx="15">
                  <c:v>3.7448606087683564E-2</c:v>
                </c:pt>
                <c:pt idx="16">
                  <c:v>3.7133535543946508E-2</c:v>
                </c:pt>
                <c:pt idx="17">
                  <c:v>3.6749442331809323E-2</c:v>
                </c:pt>
                <c:pt idx="18">
                  <c:v>3.639083566811676E-2</c:v>
                </c:pt>
                <c:pt idx="19">
                  <c:v>3.59521232196836E-2</c:v>
                </c:pt>
                <c:pt idx="20">
                  <c:v>3.5528386554297388E-2</c:v>
                </c:pt>
                <c:pt idx="21">
                  <c:v>3.5090723757916165E-2</c:v>
                </c:pt>
                <c:pt idx="22">
                  <c:v>3.4592830173802012E-2</c:v>
                </c:pt>
                <c:pt idx="23">
                  <c:v>3.4052666982878857E-2</c:v>
                </c:pt>
                <c:pt idx="24">
                  <c:v>3.3472479810997408E-2</c:v>
                </c:pt>
                <c:pt idx="25">
                  <c:v>3.2917383864048452E-2</c:v>
                </c:pt>
                <c:pt idx="26">
                  <c:v>3.2385397504552896E-2</c:v>
                </c:pt>
                <c:pt idx="27">
                  <c:v>3.1870019793683188E-2</c:v>
                </c:pt>
                <c:pt idx="28">
                  <c:v>3.1348210244177291E-2</c:v>
                </c:pt>
                <c:pt idx="29">
                  <c:v>2.8475568697844619E-2</c:v>
                </c:pt>
                <c:pt idx="30">
                  <c:v>2.5607036419981716E-2</c:v>
                </c:pt>
                <c:pt idx="31">
                  <c:v>2.5607036419981716E-2</c:v>
                </c:pt>
                <c:pt idx="32">
                  <c:v>2.5607036419981716E-2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10.053924891431189</c:v>
                </c:pt>
                <c:pt idx="1">
                  <c:v>10.118379478945931</c:v>
                </c:pt>
                <c:pt idx="2">
                  <c:v>10.182834066460671</c:v>
                </c:pt>
                <c:pt idx="3">
                  <c:v>10.247288653975414</c:v>
                </c:pt>
                <c:pt idx="4">
                  <c:v>10.311743241490154</c:v>
                </c:pt>
                <c:pt idx="5">
                  <c:v>10.376197829004896</c:v>
                </c:pt>
                <c:pt idx="6">
                  <c:v>10.393676199549578</c:v>
                </c:pt>
                <c:pt idx="7">
                  <c:v>10.506020441393511</c:v>
                </c:pt>
                <c:pt idx="8">
                  <c:v>10.974603795102707</c:v>
                </c:pt>
                <c:pt idx="9">
                  <c:v>11.429678082956613</c:v>
                </c:pt>
                <c:pt idx="10">
                  <c:v>11.409297845708432</c:v>
                </c:pt>
                <c:pt idx="11">
                  <c:v>11.389458098192241</c:v>
                </c:pt>
                <c:pt idx="12">
                  <c:v>11.36683371886854</c:v>
                </c:pt>
                <c:pt idx="13">
                  <c:v>11.353245248693121</c:v>
                </c:pt>
                <c:pt idx="14">
                  <c:v>11.27799471587066</c:v>
                </c:pt>
                <c:pt idx="15">
                  <c:v>11.186332716861328</c:v>
                </c:pt>
                <c:pt idx="16">
                  <c:v>11.092217493366153</c:v>
                </c:pt>
                <c:pt idx="17">
                  <c:v>10.977484398756587</c:v>
                </c:pt>
                <c:pt idx="18">
                  <c:v>10.870364431589961</c:v>
                </c:pt>
                <c:pt idx="19">
                  <c:v>10.739315937990188</c:v>
                </c:pt>
                <c:pt idx="20">
                  <c:v>10.61274088437551</c:v>
                </c:pt>
                <c:pt idx="21">
                  <c:v>10.482005934010495</c:v>
                </c:pt>
                <c:pt idx="22">
                  <c:v>10.333279349195813</c:v>
                </c:pt>
                <c:pt idx="23">
                  <c:v>10.171926342867089</c:v>
                </c:pt>
                <c:pt idx="24">
                  <c:v>9.9986177094956794</c:v>
                </c:pt>
                <c:pt idx="25">
                  <c:v>9.8328041158518182</c:v>
                </c:pt>
                <c:pt idx="26">
                  <c:v>9.6738936238507218</c:v>
                </c:pt>
                <c:pt idx="27">
                  <c:v>9.5199443277101903</c:v>
                </c:pt>
                <c:pt idx="28">
                  <c:v>9.3640737668155829</c:v>
                </c:pt>
                <c:pt idx="29">
                  <c:v>8.5059824392421142</c:v>
                </c:pt>
                <c:pt idx="30">
                  <c:v>7.649118597792377</c:v>
                </c:pt>
                <c:pt idx="31">
                  <c:v>7.649118597792377</c:v>
                </c:pt>
                <c:pt idx="32">
                  <c:v>7.649118597792377</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14.600188686866282</c:v>
                </c:pt>
                <c:pt idx="1">
                  <c:v>13.692886342241749</c:v>
                </c:pt>
                <c:pt idx="2">
                  <c:v>12.785583997617215</c:v>
                </c:pt>
                <c:pt idx="3">
                  <c:v>11.878281652992682</c:v>
                </c:pt>
                <c:pt idx="4">
                  <c:v>10.970979308368147</c:v>
                </c:pt>
                <c:pt idx="5">
                  <c:v>10.063676963743614</c:v>
                </c:pt>
                <c:pt idx="6">
                  <c:v>10.080628902971545</c:v>
                </c:pt>
                <c:pt idx="7">
                  <c:v>10.189589446832192</c:v>
                </c:pt>
                <c:pt idx="8">
                  <c:v>10.644059531156827</c:v>
                </c:pt>
                <c:pt idx="9">
                  <c:v>11.085427429392688</c:v>
                </c:pt>
                <c:pt idx="10">
                  <c:v>11.065661024830042</c:v>
                </c:pt>
                <c:pt idx="11">
                  <c:v>11.046418830980667</c:v>
                </c:pt>
                <c:pt idx="12">
                  <c:v>11.024475875692893</c:v>
                </c:pt>
                <c:pt idx="13">
                  <c:v>11.011296676863951</c:v>
                </c:pt>
                <c:pt idx="14">
                  <c:v>10.938312616020591</c:v>
                </c:pt>
                <c:pt idx="15">
                  <c:v>10.849411386198012</c:v>
                </c:pt>
                <c:pt idx="16">
                  <c:v>10.758130820596381</c:v>
                </c:pt>
                <c:pt idx="17">
                  <c:v>10.646853373864042</c:v>
                </c:pt>
                <c:pt idx="18">
                  <c:v>10.542959754669704</c:v>
                </c:pt>
                <c:pt idx="19">
                  <c:v>10.415858312705407</c:v>
                </c:pt>
                <c:pt idx="20">
                  <c:v>10.293095575117084</c:v>
                </c:pt>
                <c:pt idx="21">
                  <c:v>10.166298232773935</c:v>
                </c:pt>
                <c:pt idx="22">
                  <c:v>10.022051146301481</c:v>
                </c:pt>
                <c:pt idx="23">
                  <c:v>9.8655579337027302</c:v>
                </c:pt>
                <c:pt idx="24">
                  <c:v>9.6974691857798305</c:v>
                </c:pt>
                <c:pt idx="25">
                  <c:v>9.5366497343652945</c:v>
                </c:pt>
                <c:pt idx="26">
                  <c:v>9.3825254699668026</c:v>
                </c:pt>
                <c:pt idx="27">
                  <c:v>9.23321297509289</c:v>
                </c:pt>
                <c:pt idx="28">
                  <c:v>9.0820370820681813</c:v>
                </c:pt>
                <c:pt idx="29">
                  <c:v>8.2497906206572331</c:v>
                </c:pt>
                <c:pt idx="30">
                  <c:v>7.4187346746961911</c:v>
                </c:pt>
                <c:pt idx="31">
                  <c:v>7.4187346746961911</c:v>
                </c:pt>
                <c:pt idx="32">
                  <c:v>7.4187346746961911</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5.6486911771289003</c:v>
                </c:pt>
                <c:pt idx="1">
                  <c:v>5.7273475681852952</c:v>
                </c:pt>
                <c:pt idx="2">
                  <c:v>5.8060039592416901</c:v>
                </c:pt>
                <c:pt idx="3">
                  <c:v>5.8846603502980841</c:v>
                </c:pt>
                <c:pt idx="4">
                  <c:v>5.963316741354479</c:v>
                </c:pt>
                <c:pt idx="5">
                  <c:v>6.0419731324108739</c:v>
                </c:pt>
                <c:pt idx="6">
                  <c:v>6.0521506412604147</c:v>
                </c:pt>
                <c:pt idx="7">
                  <c:v>6.1175677528062931</c:v>
                </c:pt>
                <c:pt idx="8">
                  <c:v>6.3904199169672244</c:v>
                </c:pt>
                <c:pt idx="9">
                  <c:v>6.6554058651705654</c:v>
                </c:pt>
                <c:pt idx="10">
                  <c:v>6.6435386236322955</c:v>
                </c:pt>
                <c:pt idx="11">
                  <c:v>6.6319861047403021</c:v>
                </c:pt>
                <c:pt idx="12">
                  <c:v>6.6188121180580923</c:v>
                </c:pt>
                <c:pt idx="13">
                  <c:v>6.6108996656296171</c:v>
                </c:pt>
                <c:pt idx="14">
                  <c:v>6.5670819103202511</c:v>
                </c:pt>
                <c:pt idx="15">
                  <c:v>6.5137078956374017</c:v>
                </c:pt>
                <c:pt idx="16">
                  <c:v>6.4589053888733972</c:v>
                </c:pt>
                <c:pt idx="17">
                  <c:v>6.3920972683601596</c:v>
                </c:pt>
                <c:pt idx="18">
                  <c:v>6.3297222082243252</c:v>
                </c:pt>
                <c:pt idx="19">
                  <c:v>6.2534137674620043</c:v>
                </c:pt>
                <c:pt idx="20">
                  <c:v>6.1797101733539987</c:v>
                </c:pt>
                <c:pt idx="21">
                  <c:v>6.1035843061924773</c:v>
                </c:pt>
                <c:pt idx="22">
                  <c:v>6.0169820609062858</c:v>
                </c:pt>
                <c:pt idx="23">
                  <c:v>5.9230275560734338</c:v>
                </c:pt>
                <c:pt idx="24">
                  <c:v>5.8221113896990957</c:v>
                </c:pt>
                <c:pt idx="25">
                  <c:v>5.7255595222140494</c:v>
                </c:pt>
                <c:pt idx="26">
                  <c:v>5.6330272730268822</c:v>
                </c:pt>
                <c:pt idx="27">
                  <c:v>5.5433838866571126</c:v>
                </c:pt>
                <c:pt idx="28">
                  <c:v>5.452621763904741</c:v>
                </c:pt>
                <c:pt idx="29">
                  <c:v>4.9529623672940568</c:v>
                </c:pt>
                <c:pt idx="30">
                  <c:v>4.4540177255774305</c:v>
                </c:pt>
                <c:pt idx="31">
                  <c:v>4.4540177255774305</c:v>
                </c:pt>
                <c:pt idx="32">
                  <c:v>4.4540177255774305</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1.2642587754949401</c:v>
                </c:pt>
                <c:pt idx="1">
                  <c:v>1.4308973056613448</c:v>
                </c:pt>
                <c:pt idx="2">
                  <c:v>1.5975358358277494</c:v>
                </c:pt>
                <c:pt idx="3">
                  <c:v>1.7641743659941542</c:v>
                </c:pt>
                <c:pt idx="4">
                  <c:v>1.9308128961605588</c:v>
                </c:pt>
                <c:pt idx="5">
                  <c:v>2.0974514263269635</c:v>
                </c:pt>
                <c:pt idx="6">
                  <c:v>2.1009845155984821</c:v>
                </c:pt>
                <c:pt idx="7">
                  <c:v>2.1236938542385468</c:v>
                </c:pt>
                <c:pt idx="8">
                  <c:v>2.218413600313847</c:v>
                </c:pt>
                <c:pt idx="9">
                  <c:v>2.3104026149677286</c:v>
                </c:pt>
                <c:pt idx="10">
                  <c:v>2.3062829404598282</c:v>
                </c:pt>
                <c:pt idx="11">
                  <c:v>2.3022725209004133</c:v>
                </c:pt>
                <c:pt idx="12">
                  <c:v>2.2976992140432895</c:v>
                </c:pt>
                <c:pt idx="13">
                  <c:v>2.2949524317805841</c:v>
                </c:pt>
                <c:pt idx="14">
                  <c:v>2.2797412397812242</c:v>
                </c:pt>
                <c:pt idx="15">
                  <c:v>2.2612126232561343</c:v>
                </c:pt>
                <c:pt idx="16">
                  <c:v>2.2421881103264338</c:v>
                </c:pt>
                <c:pt idx="17">
                  <c:v>2.2189958874234499</c:v>
                </c:pt>
                <c:pt idx="18">
                  <c:v>2.1973425870889396</c:v>
                </c:pt>
                <c:pt idx="19">
                  <c:v>2.17085235874629</c:v>
                </c:pt>
                <c:pt idx="20">
                  <c:v>2.1452663944926593</c:v>
                </c:pt>
                <c:pt idx="21">
                  <c:v>2.1188395459848777</c:v>
                </c:pt>
                <c:pt idx="22">
                  <c:v>2.0887758567035979</c:v>
                </c:pt>
                <c:pt idx="23">
                  <c:v>2.056159854306236</c:v>
                </c:pt>
                <c:pt idx="24">
                  <c:v>2.0211271336266514</c:v>
                </c:pt>
                <c:pt idx="25">
                  <c:v>1.987609465187395</c:v>
                </c:pt>
                <c:pt idx="26">
                  <c:v>1.955487194236246</c:v>
                </c:pt>
                <c:pt idx="27">
                  <c:v>1.9243677826662995</c:v>
                </c:pt>
                <c:pt idx="28">
                  <c:v>1.8928600053803943</c:v>
                </c:pt>
                <c:pt idx="29">
                  <c:v>1.7194048623118301</c:v>
                </c:pt>
                <c:pt idx="30">
                  <c:v>1.5461978440924107</c:v>
                </c:pt>
                <c:pt idx="31">
                  <c:v>1.5461978440924107</c:v>
                </c:pt>
                <c:pt idx="32">
                  <c:v>1.5461978440924107</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1.7509162280520163</c:v>
                </c:pt>
                <c:pt idx="1">
                  <c:v>1.8325463231967081</c:v>
                </c:pt>
                <c:pt idx="2">
                  <c:v>1.9141764183413998</c:v>
                </c:pt>
                <c:pt idx="3">
                  <c:v>1.9958065134860918</c:v>
                </c:pt>
                <c:pt idx="4">
                  <c:v>2.0774366086307836</c:v>
                </c:pt>
                <c:pt idx="5">
                  <c:v>2.1590667037754754</c:v>
                </c:pt>
                <c:pt idx="6">
                  <c:v>2.1627035819943723</c:v>
                </c:pt>
                <c:pt idx="7">
                  <c:v>2.1860800360600519</c:v>
                </c:pt>
                <c:pt idx="8">
                  <c:v>2.2835822939785477</c:v>
                </c:pt>
                <c:pt idx="9">
                  <c:v>2.3782736018006858</c:v>
                </c:pt>
                <c:pt idx="10">
                  <c:v>2.3740329066652679</c:v>
                </c:pt>
                <c:pt idx="11">
                  <c:v>2.3699046759800568</c:v>
                </c:pt>
                <c:pt idx="12">
                  <c:v>2.3651970224737942</c:v>
                </c:pt>
                <c:pt idx="13">
                  <c:v>2.3623695500224708</c:v>
                </c:pt>
                <c:pt idx="14">
                  <c:v>2.3467115100991975</c:v>
                </c:pt>
                <c:pt idx="15">
                  <c:v>2.3276385921263594</c:v>
                </c:pt>
                <c:pt idx="16">
                  <c:v>2.3080552101674296</c:v>
                </c:pt>
                <c:pt idx="17">
                  <c:v>2.2841816865054012</c:v>
                </c:pt>
                <c:pt idx="18">
                  <c:v>2.2618922932006122</c:v>
                </c:pt>
                <c:pt idx="19">
                  <c:v>2.2346238810351959</c:v>
                </c:pt>
                <c:pt idx="20">
                  <c:v>2.20828629685536</c:v>
                </c:pt>
                <c:pt idx="21">
                  <c:v>2.1810831263872896</c:v>
                </c:pt>
                <c:pt idx="22">
                  <c:v>2.1501362783672944</c:v>
                </c:pt>
                <c:pt idx="23">
                  <c:v>2.1165621398187207</c:v>
                </c:pt>
                <c:pt idx="24">
                  <c:v>2.0805002888444579</c:v>
                </c:pt>
                <c:pt idx="25">
                  <c:v>2.0459979966783348</c:v>
                </c:pt>
                <c:pt idx="26">
                  <c:v>2.0129320935590753</c:v>
                </c:pt>
                <c:pt idx="27">
                  <c:v>1.9808985100784713</c:v>
                </c:pt>
                <c:pt idx="28">
                  <c:v>1.9484651521498446</c:v>
                </c:pt>
                <c:pt idx="29">
                  <c:v>1.7699145457819196</c:v>
                </c:pt>
                <c:pt idx="30">
                  <c:v>1.5916193532431036</c:v>
                </c:pt>
                <c:pt idx="31">
                  <c:v>1.5916193532431036</c:v>
                </c:pt>
                <c:pt idx="32">
                  <c:v>1.5916193532431036</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16.038929939348595</c:v>
                </c:pt>
                <c:pt idx="1">
                  <c:v>17.205067118497315</c:v>
                </c:pt>
                <c:pt idx="2">
                  <c:v>18.371204297646038</c:v>
                </c:pt>
                <c:pt idx="3">
                  <c:v>19.537341476794758</c:v>
                </c:pt>
                <c:pt idx="4">
                  <c:v>20.703478655943478</c:v>
                </c:pt>
                <c:pt idx="5">
                  <c:v>21.869615835092201</c:v>
                </c:pt>
                <c:pt idx="6">
                  <c:v>22.685573880130558</c:v>
                </c:pt>
                <c:pt idx="7">
                  <c:v>23.503780179441115</c:v>
                </c:pt>
                <c:pt idx="8">
                  <c:v>25.004054083151797</c:v>
                </c:pt>
                <c:pt idx="9">
                  <c:v>24.102108537811457</c:v>
                </c:pt>
                <c:pt idx="10">
                  <c:v>24.688029612376035</c:v>
                </c:pt>
                <c:pt idx="11">
                  <c:v>25.250908274442398</c:v>
                </c:pt>
                <c:pt idx="12">
                  <c:v>25.858957354907254</c:v>
                </c:pt>
                <c:pt idx="13">
                  <c:v>26.469608525537073</c:v>
                </c:pt>
                <c:pt idx="14">
                  <c:v>26.992227411997963</c:v>
                </c:pt>
                <c:pt idx="15">
                  <c:v>27.594004285982066</c:v>
                </c:pt>
                <c:pt idx="16">
                  <c:v>28.188187864106172</c:v>
                </c:pt>
                <c:pt idx="17">
                  <c:v>28.771053540170644</c:v>
                </c:pt>
                <c:pt idx="18">
                  <c:v>29.439186135801027</c:v>
                </c:pt>
                <c:pt idx="19">
                  <c:v>29.838785265348392</c:v>
                </c:pt>
                <c:pt idx="20">
                  <c:v>30.329212980761046</c:v>
                </c:pt>
                <c:pt idx="21">
                  <c:v>30.766007702601371</c:v>
                </c:pt>
                <c:pt idx="22">
                  <c:v>31.224831001001334</c:v>
                </c:pt>
                <c:pt idx="23">
                  <c:v>31.6904229934886</c:v>
                </c:pt>
                <c:pt idx="24">
                  <c:v>32.146678068988422</c:v>
                </c:pt>
                <c:pt idx="25">
                  <c:v>32.585368133508013</c:v>
                </c:pt>
                <c:pt idx="26">
                  <c:v>33.037073407459474</c:v>
                </c:pt>
                <c:pt idx="27">
                  <c:v>33.477167827643505</c:v>
                </c:pt>
                <c:pt idx="28">
                  <c:v>33.915887801564196</c:v>
                </c:pt>
                <c:pt idx="29">
                  <c:v>36.716699432872829</c:v>
                </c:pt>
                <c:pt idx="30">
                  <c:v>39.532816782046446</c:v>
                </c:pt>
                <c:pt idx="31">
                  <c:v>39.532816782046446</c:v>
                </c:pt>
                <c:pt idx="32">
                  <c:v>39.532816782046446</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4.1310307072706193E-2</c:v>
                </c:pt>
                <c:pt idx="2">
                  <c:v>4.9198114903949625E-2</c:v>
                </c:pt>
                <c:pt idx="3">
                  <c:v>5.7085922735193056E-2</c:v>
                </c:pt>
                <c:pt idx="4">
                  <c:v>6.4973730566436488E-2</c:v>
                </c:pt>
                <c:pt idx="5">
                  <c:v>7.2861538397679906E-2</c:v>
                </c:pt>
                <c:pt idx="6">
                  <c:v>6.2969344536712088E-2</c:v>
                </c:pt>
                <c:pt idx="7">
                  <c:v>6.5240475725000899E-2</c:v>
                </c:pt>
                <c:pt idx="8">
                  <c:v>6.9404851942299936E-2</c:v>
                </c:pt>
                <c:pt idx="9">
                  <c:v>6.6901282048146493E-2</c:v>
                </c:pt>
                <c:pt idx="10">
                  <c:v>6.8527648928284918E-2</c:v>
                </c:pt>
                <c:pt idx="11">
                  <c:v>7.0090055971249982E-2</c:v>
                </c:pt>
                <c:pt idx="12">
                  <c:v>7.1777844529976195E-2</c:v>
                </c:pt>
                <c:pt idx="13">
                  <c:v>7.3472855824745095E-2</c:v>
                </c:pt>
                <c:pt idx="14">
                  <c:v>7.4923512038991114E-2</c:v>
                </c:pt>
                <c:pt idx="15">
                  <c:v>7.6593890558501271E-2</c:v>
                </c:pt>
                <c:pt idx="16">
                  <c:v>7.8243192032938461E-2</c:v>
                </c:pt>
                <c:pt idx="17">
                  <c:v>7.9861077909163705E-2</c:v>
                </c:pt>
                <c:pt idx="18">
                  <c:v>8.1715642921834891E-2</c:v>
                </c:pt>
                <c:pt idx="19">
                  <c:v>8.282482778962777E-2</c:v>
                </c:pt>
                <c:pt idx="20">
                  <c:v>8.4186129555470265E-2</c:v>
                </c:pt>
                <c:pt idx="21">
                  <c:v>8.5398559863679085E-2</c:v>
                </c:pt>
                <c:pt idx="22">
                  <c:v>8.6672135860084584E-2</c:v>
                </c:pt>
                <c:pt idx="23">
                  <c:v>8.7964500018178182E-2</c:v>
                </c:pt>
                <c:pt idx="24">
                  <c:v>8.9230947285396545E-2</c:v>
                </c:pt>
                <c:pt idx="25">
                  <c:v>9.0448638579587751E-2</c:v>
                </c:pt>
                <c:pt idx="26">
                  <c:v>9.1702456762667181E-2</c:v>
                </c:pt>
                <c:pt idx="27">
                  <c:v>9.2924046188602991E-2</c:v>
                </c:pt>
                <c:pt idx="28">
                  <c:v>9.4141820503633483E-2</c:v>
                </c:pt>
                <c:pt idx="29">
                  <c:v>0.10191615645502751</c:v>
                </c:pt>
                <c:pt idx="30">
                  <c:v>0.10973297716024412</c:v>
                </c:pt>
                <c:pt idx="31">
                  <c:v>0.10973297716024412</c:v>
                </c:pt>
                <c:pt idx="32">
                  <c:v>0.10973297716024412</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9.0435120774465076</c:v>
                </c:pt>
                <c:pt idx="1">
                  <c:v>8.9522489563431584</c:v>
                </c:pt>
                <c:pt idx="2">
                  <c:v>8.8609858352398092</c:v>
                </c:pt>
                <c:pt idx="3">
                  <c:v>8.7697227141364582</c:v>
                </c:pt>
                <c:pt idx="4">
                  <c:v>8.678459593033109</c:v>
                </c:pt>
                <c:pt idx="5">
                  <c:v>8.5871964719297598</c:v>
                </c:pt>
                <c:pt idx="6">
                  <c:v>8.907585823916131</c:v>
                </c:pt>
                <c:pt idx="7">
                  <c:v>9.2288579623812321</c:v>
                </c:pt>
                <c:pt idx="8">
                  <c:v>9.817946809209543</c:v>
                </c:pt>
                <c:pt idx="9">
                  <c:v>9.4637941042319209</c:v>
                </c:pt>
                <c:pt idx="10">
                  <c:v>9.693858474007305</c:v>
                </c:pt>
                <c:pt idx="11">
                  <c:v>9.9148751437772802</c:v>
                </c:pt>
                <c:pt idx="12">
                  <c:v>10.153628167968478</c:v>
                </c:pt>
                <c:pt idx="13">
                  <c:v>10.393402913787192</c:v>
                </c:pt>
                <c:pt idx="14">
                  <c:v>10.59861141364477</c:v>
                </c:pt>
                <c:pt idx="15">
                  <c:v>10.834901629628961</c:v>
                </c:pt>
                <c:pt idx="16">
                  <c:v>11.068210306115112</c:v>
                </c:pt>
                <c:pt idx="17">
                  <c:v>11.29707496084208</c:v>
                </c:pt>
                <c:pt idx="18">
                  <c:v>11.559420029509095</c:v>
                </c:pt>
                <c:pt idx="19">
                  <c:v>11.716324305345948</c:v>
                </c:pt>
                <c:pt idx="20">
                  <c:v>11.908892806744609</c:v>
                </c:pt>
                <c:pt idx="21">
                  <c:v>12.080402088051972</c:v>
                </c:pt>
                <c:pt idx="22">
                  <c:v>12.260560982427116</c:v>
                </c:pt>
                <c:pt idx="23">
                  <c:v>12.443377632952361</c:v>
                </c:pt>
                <c:pt idx="24">
                  <c:v>12.622528103823701</c:v>
                </c:pt>
                <c:pt idx="25">
                  <c:v>12.794781599391213</c:v>
                </c:pt>
                <c:pt idx="26">
                  <c:v>12.972145571583352</c:v>
                </c:pt>
                <c:pt idx="27">
                  <c:v>13.144950493298357</c:v>
                </c:pt>
                <c:pt idx="28">
                  <c:v>13.317215732917781</c:v>
                </c:pt>
                <c:pt idx="29">
                  <c:v>14.416966178479823</c:v>
                </c:pt>
                <c:pt idx="30">
                  <c:v>15.522726478418896</c:v>
                </c:pt>
                <c:pt idx="31">
                  <c:v>15.522726478418896</c:v>
                </c:pt>
                <c:pt idx="32">
                  <c:v>15.522726478418896</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13.160101387439708</c:v>
                </c:pt>
                <c:pt idx="1">
                  <c:v>13.113838780615991</c:v>
                </c:pt>
                <c:pt idx="2">
                  <c:v>13.067576173792274</c:v>
                </c:pt>
                <c:pt idx="3">
                  <c:v>13.021313566968555</c:v>
                </c:pt>
                <c:pt idx="4">
                  <c:v>12.975050960144838</c:v>
                </c:pt>
                <c:pt idx="5">
                  <c:v>12.928788353321121</c:v>
                </c:pt>
                <c:pt idx="6">
                  <c:v>13.411163030089014</c:v>
                </c:pt>
                <c:pt idx="7">
                  <c:v>13.894866820448517</c:v>
                </c:pt>
                <c:pt idx="8">
                  <c:v>14.781792494833802</c:v>
                </c:pt>
                <c:pt idx="9">
                  <c:v>14.248584085968449</c:v>
                </c:pt>
                <c:pt idx="10">
                  <c:v>14.594966465152295</c:v>
                </c:pt>
                <c:pt idx="11">
                  <c:v>14.927726726938845</c:v>
                </c:pt>
                <c:pt idx="12">
                  <c:v>15.287190648437972</c:v>
                </c:pt>
                <c:pt idx="13">
                  <c:v>15.648192862757272</c:v>
                </c:pt>
                <c:pt idx="14">
                  <c:v>15.957152518173768</c:v>
                </c:pt>
                <c:pt idx="15">
                  <c:v>16.31290846278343</c:v>
                </c:pt>
                <c:pt idx="16">
                  <c:v>16.664175434389712</c:v>
                </c:pt>
                <c:pt idx="17">
                  <c:v>17.00875153582086</c:v>
                </c:pt>
                <c:pt idx="18">
                  <c:v>17.403735379432757</c:v>
                </c:pt>
                <c:pt idx="19">
                  <c:v>17.6399687276107</c:v>
                </c:pt>
                <c:pt idx="20">
                  <c:v>17.929897740675425</c:v>
                </c:pt>
                <c:pt idx="21">
                  <c:v>18.18812022410194</c:v>
                </c:pt>
                <c:pt idx="22">
                  <c:v>18.459365469620483</c:v>
                </c:pt>
                <c:pt idx="23">
                  <c:v>18.734612203502746</c:v>
                </c:pt>
                <c:pt idx="24">
                  <c:v>19.0043391777096</c:v>
                </c:pt>
                <c:pt idx="25">
                  <c:v>19.263682141922882</c:v>
                </c:pt>
                <c:pt idx="26">
                  <c:v>19.530719383410521</c:v>
                </c:pt>
                <c:pt idx="27">
                  <c:v>19.790892568753215</c:v>
                </c:pt>
                <c:pt idx="28">
                  <c:v>20.050253214681604</c:v>
                </c:pt>
                <c:pt idx="29">
                  <c:v>21.70602536320763</c:v>
                </c:pt>
                <c:pt idx="30">
                  <c:v>23.370845882238385</c:v>
                </c:pt>
                <c:pt idx="31">
                  <c:v>23.370845882238385</c:v>
                </c:pt>
                <c:pt idx="32">
                  <c:v>23.370845882238385</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8.7137527293210866</c:v>
                </c:pt>
                <c:pt idx="1">
                  <c:v>8.9845863339707623</c:v>
                </c:pt>
                <c:pt idx="2">
                  <c:v>9.2554199386204399</c:v>
                </c:pt>
                <c:pt idx="3">
                  <c:v>9.5262535432701156</c:v>
                </c:pt>
                <c:pt idx="4">
                  <c:v>9.7970871479197932</c:v>
                </c:pt>
                <c:pt idx="5">
                  <c:v>10.067920752569469</c:v>
                </c:pt>
                <c:pt idx="6">
                  <c:v>10.443556108801278</c:v>
                </c:pt>
                <c:pt idx="7">
                  <c:v>10.820226473878913</c:v>
                </c:pt>
                <c:pt idx="8">
                  <c:v>11.51089424251297</c:v>
                </c:pt>
                <c:pt idx="9">
                  <c:v>11.095673584679165</c:v>
                </c:pt>
                <c:pt idx="10">
                  <c:v>11.365408864459933</c:v>
                </c:pt>
                <c:pt idx="11">
                  <c:v>11.624536313507443</c:v>
                </c:pt>
                <c:pt idx="12">
                  <c:v>11.904458466779555</c:v>
                </c:pt>
                <c:pt idx="13">
                  <c:v>12.18557852118397</c:v>
                </c:pt>
                <c:pt idx="14">
                  <c:v>12.426171935003403</c:v>
                </c:pt>
                <c:pt idx="15">
                  <c:v>12.703206608300187</c:v>
                </c:pt>
                <c:pt idx="16">
                  <c:v>12.976745623440662</c:v>
                </c:pt>
                <c:pt idx="17">
                  <c:v>13.245074316558064</c:v>
                </c:pt>
                <c:pt idx="18">
                  <c:v>13.552656583925629</c:v>
                </c:pt>
                <c:pt idx="19">
                  <c:v>13.736616485160978</c:v>
                </c:pt>
                <c:pt idx="20">
                  <c:v>13.962390335550952</c:v>
                </c:pt>
                <c:pt idx="21">
                  <c:v>14.16347364116497</c:v>
                </c:pt>
                <c:pt idx="22">
                  <c:v>14.374698046868112</c:v>
                </c:pt>
                <c:pt idx="23">
                  <c:v>14.58903849613522</c:v>
                </c:pt>
                <c:pt idx="24">
                  <c:v>14.799080591877887</c:v>
                </c:pt>
                <c:pt idx="25">
                  <c:v>15.001036439562954</c:v>
                </c:pt>
                <c:pt idx="26">
                  <c:v>15.208983983587192</c:v>
                </c:pt>
                <c:pt idx="27">
                  <c:v>15.411586342013219</c:v>
                </c:pt>
                <c:pt idx="28">
                  <c:v>15.613555958823557</c:v>
                </c:pt>
                <c:pt idx="29">
                  <c:v>16.902940727148696</c:v>
                </c:pt>
                <c:pt idx="30">
                  <c:v>18.199371652831502</c:v>
                </c:pt>
                <c:pt idx="31">
                  <c:v>18.199371652831502</c:v>
                </c:pt>
                <c:pt idx="32">
                  <c:v>18.199371652831502</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6.084532675932218</c:v>
                </c:pt>
                <c:pt idx="1">
                  <c:v>5.9075367357775663</c:v>
                </c:pt>
                <c:pt idx="2">
                  <c:v>5.7305407956229146</c:v>
                </c:pt>
                <c:pt idx="3">
                  <c:v>5.553544855468262</c:v>
                </c:pt>
                <c:pt idx="4">
                  <c:v>5.3765489153136103</c:v>
                </c:pt>
                <c:pt idx="5">
                  <c:v>5.1995529751589586</c:v>
                </c:pt>
                <c:pt idx="6">
                  <c:v>5.3935489334179207</c:v>
                </c:pt>
                <c:pt idx="7">
                  <c:v>5.5880794194563403</c:v>
                </c:pt>
                <c:pt idx="8">
                  <c:v>5.9447730942979007</c:v>
                </c:pt>
                <c:pt idx="9">
                  <c:v>5.730333404132856</c:v>
                </c:pt>
                <c:pt idx="10">
                  <c:v>5.8696375276909887</c:v>
                </c:pt>
                <c:pt idx="11">
                  <c:v>6.0034632630888831</c:v>
                </c:pt>
                <c:pt idx="12">
                  <c:v>6.1480283724723135</c:v>
                </c:pt>
                <c:pt idx="13">
                  <c:v>6.2932121349569634</c:v>
                </c:pt>
                <c:pt idx="14">
                  <c:v>6.4174660133269548</c:v>
                </c:pt>
                <c:pt idx="15">
                  <c:v>6.5605398907603725</c:v>
                </c:pt>
                <c:pt idx="16">
                  <c:v>6.7018084441141248</c:v>
                </c:pt>
                <c:pt idx="17">
                  <c:v>6.8403861394404446</c:v>
                </c:pt>
                <c:pt idx="18">
                  <c:v>6.9992362468957499</c:v>
                </c:pt>
                <c:pt idx="19">
                  <c:v>7.0942418866187378</c:v>
                </c:pt>
                <c:pt idx="20">
                  <c:v>7.2108422378092927</c:v>
                </c:pt>
                <c:pt idx="21">
                  <c:v>7.3146912177184094</c:v>
                </c:pt>
                <c:pt idx="22">
                  <c:v>7.423777543891533</c:v>
                </c:pt>
                <c:pt idx="23">
                  <c:v>7.5344731431193352</c:v>
                </c:pt>
                <c:pt idx="24">
                  <c:v>7.6429488682136828</c:v>
                </c:pt>
                <c:pt idx="25">
                  <c:v>7.7472484703349691</c:v>
                </c:pt>
                <c:pt idx="26">
                  <c:v>7.8546424693324557</c:v>
                </c:pt>
                <c:pt idx="27">
                  <c:v>7.959275960339963</c:v>
                </c:pt>
                <c:pt idx="28">
                  <c:v>8.0635826734922187</c:v>
                </c:pt>
                <c:pt idx="29">
                  <c:v>8.7294822741181584</c:v>
                </c:pt>
                <c:pt idx="30">
                  <c:v>9.3990208454266142</c:v>
                </c:pt>
                <c:pt idx="31">
                  <c:v>9.3990208454266142</c:v>
                </c:pt>
                <c:pt idx="32">
                  <c:v>9.3990208454266142</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3.4675669688275099</c:v>
                </c:pt>
                <c:pt idx="1">
                  <c:v>3.6294093972389909</c:v>
                </c:pt>
                <c:pt idx="2">
                  <c:v>3.7912518256504715</c:v>
                </c:pt>
                <c:pt idx="3">
                  <c:v>3.9530942540619525</c:v>
                </c:pt>
                <c:pt idx="4">
                  <c:v>4.1149366824734335</c:v>
                </c:pt>
                <c:pt idx="5">
                  <c:v>4.276779110884914</c:v>
                </c:pt>
                <c:pt idx="6">
                  <c:v>4.4363462632616368</c:v>
                </c:pt>
                <c:pt idx="7">
                  <c:v>4.5963530798272414</c:v>
                </c:pt>
                <c:pt idx="8">
                  <c:v>4.8897436972197923</c:v>
                </c:pt>
                <c:pt idx="9">
                  <c:v>4.7133609982023907</c:v>
                </c:pt>
                <c:pt idx="10">
                  <c:v>4.8279425725300067</c:v>
                </c:pt>
                <c:pt idx="11">
                  <c:v>4.9380180179352013</c:v>
                </c:pt>
                <c:pt idx="12">
                  <c:v>5.0569269016272553</c:v>
                </c:pt>
                <c:pt idx="13">
                  <c:v>5.1763446449602863</c:v>
                </c:pt>
                <c:pt idx="14">
                  <c:v>5.2785469677364993</c:v>
                </c:pt>
                <c:pt idx="15">
                  <c:v>5.3962292710506299</c:v>
                </c:pt>
                <c:pt idx="16">
                  <c:v>5.5124266443430505</c:v>
                </c:pt>
                <c:pt idx="17">
                  <c:v>5.6264107109421717</c:v>
                </c:pt>
                <c:pt idx="18">
                  <c:v>5.757069408828773</c:v>
                </c:pt>
                <c:pt idx="19">
                  <c:v>5.8352142296094698</c:v>
                </c:pt>
                <c:pt idx="20">
                  <c:v>5.9311213102135225</c:v>
                </c:pt>
                <c:pt idx="21">
                  <c:v>6.0165400279540489</c:v>
                </c:pt>
                <c:pt idx="22">
                  <c:v>6.1062666108524821</c:v>
                </c:pt>
                <c:pt idx="23">
                  <c:v>6.1973168662698486</c:v>
                </c:pt>
                <c:pt idx="24">
                  <c:v>6.2865412125430815</c:v>
                </c:pt>
                <c:pt idx="25">
                  <c:v>6.3723305797746539</c:v>
                </c:pt>
                <c:pt idx="26">
                  <c:v>6.4606651757949596</c:v>
                </c:pt>
                <c:pt idx="27">
                  <c:v>6.546729176061481</c:v>
                </c:pt>
                <c:pt idx="28">
                  <c:v>6.6325243923167774</c:v>
                </c:pt>
                <c:pt idx="29">
                  <c:v>7.1802456128735432</c:v>
                </c:pt>
                <c:pt idx="30">
                  <c:v>7.7309599895486256</c:v>
                </c:pt>
                <c:pt idx="31">
                  <c:v>7.7309599895486256</c:v>
                </c:pt>
                <c:pt idx="32">
                  <c:v>7.7309599895486256</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6.1966615637186973</c:v>
                </c:pt>
                <c:pt idx="1">
                  <c:v>6.5664507313193043</c:v>
                </c:pt>
                <c:pt idx="2">
                  <c:v>6.9362398989199114</c:v>
                </c:pt>
                <c:pt idx="3">
                  <c:v>7.3060290665205176</c:v>
                </c:pt>
                <c:pt idx="4">
                  <c:v>7.6758182341211247</c:v>
                </c:pt>
                <c:pt idx="5">
                  <c:v>8.0456074017217318</c:v>
                </c:pt>
                <c:pt idx="6">
                  <c:v>8.3457899991737143</c:v>
                </c:pt>
                <c:pt idx="7">
                  <c:v>8.6467997063175073</c:v>
                </c:pt>
                <c:pt idx="8">
                  <c:v>9.1987350907944485</c:v>
                </c:pt>
                <c:pt idx="9">
                  <c:v>8.8669185737481815</c:v>
                </c:pt>
                <c:pt idx="10">
                  <c:v>9.0824729286983601</c:v>
                </c:pt>
                <c:pt idx="11">
                  <c:v>9.2895502163810075</c:v>
                </c:pt>
                <c:pt idx="12">
                  <c:v>9.5132452377882046</c:v>
                </c:pt>
                <c:pt idx="13">
                  <c:v>9.7378975414837168</c:v>
                </c:pt>
                <c:pt idx="14">
                  <c:v>9.9301636705687226</c:v>
                </c:pt>
                <c:pt idx="15">
                  <c:v>10.151551211530576</c:v>
                </c:pt>
                <c:pt idx="16">
                  <c:v>10.370145256811695</c:v>
                </c:pt>
                <c:pt idx="17">
                  <c:v>10.584575561985552</c:v>
                </c:pt>
                <c:pt idx="18">
                  <c:v>10.830374692490155</c:v>
                </c:pt>
                <c:pt idx="19">
                  <c:v>10.977383114524207</c:v>
                </c:pt>
                <c:pt idx="20">
                  <c:v>11.157806441887921</c:v>
                </c:pt>
                <c:pt idx="21">
                  <c:v>11.318498740900894</c:v>
                </c:pt>
                <c:pt idx="22">
                  <c:v>11.487295127336074</c:v>
                </c:pt>
                <c:pt idx="23">
                  <c:v>11.658581646915769</c:v>
                </c:pt>
                <c:pt idx="24">
                  <c:v>11.826433210482065</c:v>
                </c:pt>
                <c:pt idx="25">
                  <c:v>11.987822786630772</c:v>
                </c:pt>
                <c:pt idx="26">
                  <c:v>12.154000524863791</c:v>
                </c:pt>
                <c:pt idx="27">
                  <c:v>12.315906749060353</c:v>
                </c:pt>
                <c:pt idx="28">
                  <c:v>12.477307328571019</c:v>
                </c:pt>
                <c:pt idx="29">
                  <c:v>13.507697206546215</c:v>
                </c:pt>
                <c:pt idx="30">
                  <c:v>14.54371790117003</c:v>
                </c:pt>
                <c:pt idx="31">
                  <c:v>14.54371790117003</c:v>
                </c:pt>
                <c:pt idx="32">
                  <c:v>14.54371790117003</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29.137979962225089</c:v>
                </c:pt>
                <c:pt idx="1">
                  <c:v>30.895416547805155</c:v>
                </c:pt>
                <c:pt idx="2">
                  <c:v>32.652853133385221</c:v>
                </c:pt>
                <c:pt idx="3">
                  <c:v>34.410289718965288</c:v>
                </c:pt>
                <c:pt idx="4">
                  <c:v>36.167726304545354</c:v>
                </c:pt>
                <c:pt idx="5">
                  <c:v>37.925162890125421</c:v>
                </c:pt>
                <c:pt idx="6">
                  <c:v>38.078510482314542</c:v>
                </c:pt>
                <c:pt idx="7">
                  <c:v>38.606792599126273</c:v>
                </c:pt>
                <c:pt idx="8">
                  <c:v>35.012850498185863</c:v>
                </c:pt>
                <c:pt idx="9">
                  <c:v>35.923787609462615</c:v>
                </c:pt>
                <c:pt idx="10">
                  <c:v>37.088638279846194</c:v>
                </c:pt>
                <c:pt idx="11">
                  <c:v>38.334431548431901</c:v>
                </c:pt>
                <c:pt idx="12">
                  <c:v>39.535719759111238</c:v>
                </c:pt>
                <c:pt idx="13">
                  <c:v>40.69867147738448</c:v>
                </c:pt>
                <c:pt idx="14">
                  <c:v>42.242931084139542</c:v>
                </c:pt>
                <c:pt idx="15">
                  <c:v>43.765684242724085</c:v>
                </c:pt>
                <c:pt idx="16">
                  <c:v>45.351502210731596</c:v>
                </c:pt>
                <c:pt idx="17">
                  <c:v>47.143894139591559</c:v>
                </c:pt>
                <c:pt idx="18">
                  <c:v>48.726339382646543</c:v>
                </c:pt>
                <c:pt idx="19">
                  <c:v>50.500526338235183</c:v>
                </c:pt>
                <c:pt idx="20">
                  <c:v>52.062421655743201</c:v>
                </c:pt>
                <c:pt idx="21">
                  <c:v>53.783444541791219</c:v>
                </c:pt>
                <c:pt idx="22">
                  <c:v>55.606466188704701</c:v>
                </c:pt>
                <c:pt idx="23">
                  <c:v>57.52389885394787</c:v>
                </c:pt>
                <c:pt idx="24">
                  <c:v>59.32137585258522</c:v>
                </c:pt>
                <c:pt idx="25">
                  <c:v>61.110880929359148</c:v>
                </c:pt>
                <c:pt idx="26">
                  <c:v>62.831983752018765</c:v>
                </c:pt>
                <c:pt idx="27">
                  <c:v>64.551573785122088</c:v>
                </c:pt>
                <c:pt idx="28">
                  <c:v>66.299451019839651</c:v>
                </c:pt>
                <c:pt idx="29">
                  <c:v>75.317095275313491</c:v>
                </c:pt>
                <c:pt idx="30">
                  <c:v>83.48256661289561</c:v>
                </c:pt>
                <c:pt idx="31">
                  <c:v>83.48256661289561</c:v>
                </c:pt>
                <c:pt idx="32">
                  <c:v>83.48256661289561</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3.8899651470038408</c:v>
                </c:pt>
                <c:pt idx="1">
                  <c:v>4.388697141528918</c:v>
                </c:pt>
                <c:pt idx="2">
                  <c:v>4.8874291360539948</c:v>
                </c:pt>
                <c:pt idx="3">
                  <c:v>5.3861611305790715</c:v>
                </c:pt>
                <c:pt idx="4">
                  <c:v>5.8848931251041492</c:v>
                </c:pt>
                <c:pt idx="5">
                  <c:v>6.383625119629226</c:v>
                </c:pt>
                <c:pt idx="6">
                  <c:v>6.5864663962987153</c:v>
                </c:pt>
                <c:pt idx="7">
                  <c:v>6.6778437208335619</c:v>
                </c:pt>
                <c:pt idx="8">
                  <c:v>6.056197060335081</c:v>
                </c:pt>
                <c:pt idx="9">
                  <c:v>6.2137624849425475</c:v>
                </c:pt>
                <c:pt idx="10">
                  <c:v>6.415247514162659</c:v>
                </c:pt>
                <c:pt idx="11">
                  <c:v>6.6307332407927975</c:v>
                </c:pt>
                <c:pt idx="12">
                  <c:v>6.8385208966567017</c:v>
                </c:pt>
                <c:pt idx="13">
                  <c:v>7.0396774628118326</c:v>
                </c:pt>
                <c:pt idx="14">
                  <c:v>7.3067891191823646</c:v>
                </c:pt>
                <c:pt idx="15">
                  <c:v>7.5701807902807658</c:v>
                </c:pt>
                <c:pt idx="16">
                  <c:v>7.8444808252513907</c:v>
                </c:pt>
                <c:pt idx="17">
                  <c:v>8.1545121016563922</c:v>
                </c:pt>
                <c:pt idx="18">
                  <c:v>8.4282287540502718</c:v>
                </c:pt>
                <c:pt idx="19">
                  <c:v>8.735111103588693</c:v>
                </c:pt>
                <c:pt idx="20">
                  <c:v>9.0052732210927591</c:v>
                </c:pt>
                <c:pt idx="21">
                  <c:v>9.3029597446105576</c:v>
                </c:pt>
                <c:pt idx="22">
                  <c:v>9.6182890646137</c:v>
                </c:pt>
                <c:pt idx="23">
                  <c:v>9.9499487240075499</c:v>
                </c:pt>
                <c:pt idx="24">
                  <c:v>10.260859568462545</c:v>
                </c:pt>
                <c:pt idx="25">
                  <c:v>10.570391504057861</c:v>
                </c:pt>
                <c:pt idx="26">
                  <c:v>10.86809185426687</c:v>
                </c:pt>
                <c:pt idx="27">
                  <c:v>11.165530536215988</c:v>
                </c:pt>
                <c:pt idx="28">
                  <c:v>11.467862075068318</c:v>
                </c:pt>
                <c:pt idx="29">
                  <c:v>13.027650262950303</c:v>
                </c:pt>
                <c:pt idx="30">
                  <c:v>14.440037509555015</c:v>
                </c:pt>
                <c:pt idx="31">
                  <c:v>14.440037509555015</c:v>
                </c:pt>
                <c:pt idx="32">
                  <c:v>14.440037509555015</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7.0807191761646662</c:v>
                </c:pt>
                <c:pt idx="1">
                  <c:v>7.4891838053592767</c:v>
                </c:pt>
                <c:pt idx="2">
                  <c:v>7.8976484345538882</c:v>
                </c:pt>
                <c:pt idx="3">
                  <c:v>8.3061130637484997</c:v>
                </c:pt>
                <c:pt idx="4">
                  <c:v>8.7145776929431094</c:v>
                </c:pt>
                <c:pt idx="5">
                  <c:v>9.1230423221377208</c:v>
                </c:pt>
                <c:pt idx="6">
                  <c:v>9.41292926209006</c:v>
                </c:pt>
                <c:pt idx="7">
                  <c:v>9.543519511892125</c:v>
                </c:pt>
                <c:pt idx="8">
                  <c:v>8.6551044363100207</c:v>
                </c:pt>
                <c:pt idx="9">
                  <c:v>8.8802862115961947</c:v>
                </c:pt>
                <c:pt idx="10">
                  <c:v>9.1682348950488031</c:v>
                </c:pt>
                <c:pt idx="11">
                  <c:v>9.4761924218494276</c:v>
                </c:pt>
                <c:pt idx="12">
                  <c:v>9.773148390118175</c:v>
                </c:pt>
                <c:pt idx="13">
                  <c:v>10.060627656525307</c:v>
                </c:pt>
                <c:pt idx="14">
                  <c:v>10.44236544659563</c:v>
                </c:pt>
                <c:pt idx="15">
                  <c:v>10.818786887030852</c:v>
                </c:pt>
                <c:pt idx="16">
                  <c:v>11.210797818297163</c:v>
                </c:pt>
                <c:pt idx="17">
                  <c:v>11.653873406669664</c:v>
                </c:pt>
                <c:pt idx="18">
                  <c:v>12.045050607283265</c:v>
                </c:pt>
                <c:pt idx="19">
                  <c:v>12.483625963807128</c:v>
                </c:pt>
                <c:pt idx="20">
                  <c:v>12.869723265205536</c:v>
                </c:pt>
                <c:pt idx="21">
                  <c:v>13.295156573378975</c:v>
                </c:pt>
                <c:pt idx="22">
                  <c:v>13.745803764886778</c:v>
                </c:pt>
                <c:pt idx="23">
                  <c:v>14.21978916542227</c:v>
                </c:pt>
                <c:pt idx="24">
                  <c:v>14.664121772556825</c:v>
                </c:pt>
                <c:pt idx="25">
                  <c:v>15.106483737047201</c:v>
                </c:pt>
                <c:pt idx="26">
                  <c:v>15.531936805386175</c:v>
                </c:pt>
                <c:pt idx="27">
                  <c:v>15.957015915266654</c:v>
                </c:pt>
                <c:pt idx="28">
                  <c:v>16.389087563049603</c:v>
                </c:pt>
                <c:pt idx="29">
                  <c:v>18.618230625956212</c:v>
                </c:pt>
                <c:pt idx="30">
                  <c:v>20.6367183009923</c:v>
                </c:pt>
                <c:pt idx="31">
                  <c:v>20.6367183009923</c:v>
                </c:pt>
                <c:pt idx="32">
                  <c:v>20.6367183009923</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31.723289073249305</c:v>
                </c:pt>
                <c:pt idx="1">
                  <c:v>33.216137308815547</c:v>
                </c:pt>
                <c:pt idx="2">
                  <c:v>34.708985544381797</c:v>
                </c:pt>
                <c:pt idx="3">
                  <c:v>36.201833779948039</c:v>
                </c:pt>
                <c:pt idx="4">
                  <c:v>37.694682015514289</c:v>
                </c:pt>
                <c:pt idx="5">
                  <c:v>39.187530251080531</c:v>
                </c:pt>
                <c:pt idx="6">
                  <c:v>40.43272377618451</c:v>
                </c:pt>
                <c:pt idx="7">
                  <c:v>40.993667065047326</c:v>
                </c:pt>
                <c:pt idx="8">
                  <c:v>37.177528608097596</c:v>
                </c:pt>
                <c:pt idx="9">
                  <c:v>38.144784630752021</c:v>
                </c:pt>
                <c:pt idx="10">
                  <c:v>39.381652480874394</c:v>
                </c:pt>
                <c:pt idx="11">
                  <c:v>40.704467225278606</c:v>
                </c:pt>
                <c:pt idx="12">
                  <c:v>41.980025375604455</c:v>
                </c:pt>
                <c:pt idx="13">
                  <c:v>43.214876870434324</c:v>
                </c:pt>
                <c:pt idx="14">
                  <c:v>44.854610707913238</c:v>
                </c:pt>
                <c:pt idx="15">
                  <c:v>46.471508455763875</c:v>
                </c:pt>
                <c:pt idx="16">
                  <c:v>48.155370010420476</c:v>
                </c:pt>
                <c:pt idx="17">
                  <c:v>50.058577011963159</c:v>
                </c:pt>
                <c:pt idx="18">
                  <c:v>51.73885732211594</c:v>
                </c:pt>
                <c:pt idx="19">
                  <c:v>53.622733823428732</c:v>
                </c:pt>
                <c:pt idx="20">
                  <c:v>55.281193703823696</c:v>
                </c:pt>
                <c:pt idx="21">
                  <c:v>57.108619253895831</c:v>
                </c:pt>
                <c:pt idx="22">
                  <c:v>59.04434966335846</c:v>
                </c:pt>
                <c:pt idx="23">
                  <c:v>61.080328075623761</c:v>
                </c:pt>
                <c:pt idx="24">
                  <c:v>62.988934532635881</c:v>
                </c:pt>
                <c:pt idx="25">
                  <c:v>64.889076201750925</c:v>
                </c:pt>
                <c:pt idx="26">
                  <c:v>66.716586630535375</c:v>
                </c:pt>
                <c:pt idx="27">
                  <c:v>68.542490741176437</c:v>
                </c:pt>
                <c:pt idx="28">
                  <c:v>70.398430916642056</c:v>
                </c:pt>
                <c:pt idx="29">
                  <c:v>79.973593250337117</c:v>
                </c:pt>
                <c:pt idx="30">
                  <c:v>88.643896865499485</c:v>
                </c:pt>
                <c:pt idx="31">
                  <c:v>88.643896865499485</c:v>
                </c:pt>
                <c:pt idx="32">
                  <c:v>88.643896865499485</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1.9626793267777487</c:v>
                </c:pt>
                <c:pt idx="2">
                  <c:v>3.3649188798336223</c:v>
                </c:pt>
                <c:pt idx="3">
                  <c:v>4.7671584328894951</c:v>
                </c:pt>
                <c:pt idx="4">
                  <c:v>6.1693979859453698</c:v>
                </c:pt>
                <c:pt idx="5">
                  <c:v>7.5716375390012427</c:v>
                </c:pt>
                <c:pt idx="6">
                  <c:v>7.8122282059197987</c:v>
                </c:pt>
                <c:pt idx="7">
                  <c:v>7.9206111337540275</c:v>
                </c:pt>
                <c:pt idx="8">
                  <c:v>7.1832741030828959</c:v>
                </c:pt>
                <c:pt idx="9">
                  <c:v>7.3701629415483758</c:v>
                </c:pt>
                <c:pt idx="10">
                  <c:v>7.6091449591638405</c:v>
                </c:pt>
                <c:pt idx="11">
                  <c:v>7.8647332473693492</c:v>
                </c:pt>
                <c:pt idx="12">
                  <c:v>8.1111908299805897</c:v>
                </c:pt>
                <c:pt idx="13">
                  <c:v>8.3497832565366839</c:v>
                </c:pt>
                <c:pt idx="14">
                  <c:v>8.6666052200102204</c:v>
                </c:pt>
                <c:pt idx="15">
                  <c:v>8.9790148974232249</c:v>
                </c:pt>
                <c:pt idx="16">
                  <c:v>9.3043630190330919</c:v>
                </c:pt>
                <c:pt idx="17">
                  <c:v>9.6720920768492125</c:v>
                </c:pt>
                <c:pt idx="18">
                  <c:v>9.9967482465767397</c:v>
                </c:pt>
                <c:pt idx="19">
                  <c:v>10.36074235247702</c:v>
                </c:pt>
                <c:pt idx="20">
                  <c:v>10.681182477355259</c:v>
                </c:pt>
                <c:pt idx="21">
                  <c:v>11.034269385512086</c:v>
                </c:pt>
                <c:pt idx="22">
                  <c:v>11.408282469260056</c:v>
                </c:pt>
                <c:pt idx="23">
                  <c:v>11.801665019171555</c:v>
                </c:pt>
                <c:pt idx="24">
                  <c:v>12.170437335377796</c:v>
                </c:pt>
                <c:pt idx="25">
                  <c:v>12.537574123511957</c:v>
                </c:pt>
                <c:pt idx="26">
                  <c:v>12.890677431550081</c:v>
                </c:pt>
                <c:pt idx="27">
                  <c:v>13.243470374054166</c:v>
                </c:pt>
                <c:pt idx="28">
                  <c:v>13.60206674929546</c:v>
                </c:pt>
                <c:pt idx="29">
                  <c:v>15.452136353154641</c:v>
                </c:pt>
                <c:pt idx="30">
                  <c:v>17.127373243728815</c:v>
                </c:pt>
                <c:pt idx="31">
                  <c:v>17.127373243728815</c:v>
                </c:pt>
                <c:pt idx="32">
                  <c:v>17.127373243728815</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5.2199769796058071</c:v>
                </c:pt>
                <c:pt idx="1">
                  <c:v>5.5365127481796916</c:v>
                </c:pt>
                <c:pt idx="2">
                  <c:v>5.8530485167535753</c:v>
                </c:pt>
                <c:pt idx="3">
                  <c:v>6.1695842853274598</c:v>
                </c:pt>
                <c:pt idx="4">
                  <c:v>6.4861200539013435</c:v>
                </c:pt>
                <c:pt idx="5">
                  <c:v>6.802655822475228</c:v>
                </c:pt>
                <c:pt idx="6">
                  <c:v>7.0188119039987242</c:v>
                </c:pt>
                <c:pt idx="7">
                  <c:v>7.1161873728178087</c:v>
                </c:pt>
                <c:pt idx="8">
                  <c:v>6.453734895532004</c:v>
                </c:pt>
                <c:pt idx="9">
                  <c:v>6.6216431503308106</c:v>
                </c:pt>
                <c:pt idx="10">
                  <c:v>6.8363539582933859</c:v>
                </c:pt>
                <c:pt idx="11">
                  <c:v>7.0659844903892237</c:v>
                </c:pt>
                <c:pt idx="12">
                  <c:v>7.2874116388373098</c:v>
                </c:pt>
                <c:pt idx="13">
                  <c:v>7.5017724229279334</c:v>
                </c:pt>
                <c:pt idx="14">
                  <c:v>7.7864176880254456</c:v>
                </c:pt>
                <c:pt idx="15">
                  <c:v>8.0670987824524136</c:v>
                </c:pt>
                <c:pt idx="16">
                  <c:v>8.3594042820752446</c:v>
                </c:pt>
                <c:pt idx="17">
                  <c:v>8.6897864752746479</c:v>
                </c:pt>
                <c:pt idx="18">
                  <c:v>8.9814702982156494</c:v>
                </c:pt>
                <c:pt idx="19">
                  <c:v>9.3084968642781103</c:v>
                </c:pt>
                <c:pt idx="20">
                  <c:v>9.5963928273414947</c:v>
                </c:pt>
                <c:pt idx="21">
                  <c:v>9.9136199396062548</c:v>
                </c:pt>
                <c:pt idx="22">
                  <c:v>10.24964794791153</c:v>
                </c:pt>
                <c:pt idx="23">
                  <c:v>10.603078243515538</c:v>
                </c:pt>
                <c:pt idx="24">
                  <c:v>10.934397740927583</c:v>
                </c:pt>
                <c:pt idx="25">
                  <c:v>11.264247815839534</c:v>
                </c:pt>
                <c:pt idx="26">
                  <c:v>11.5814896624002</c:v>
                </c:pt>
                <c:pt idx="27">
                  <c:v>11.898452664404935</c:v>
                </c:pt>
                <c:pt idx="28">
                  <c:v>12.220629697759794</c:v>
                </c:pt>
                <c:pt idx="29">
                  <c:v>13.88280471575956</c:v>
                </c:pt>
                <c:pt idx="30">
                  <c:v>15.387903174182719</c:v>
                </c:pt>
                <c:pt idx="31">
                  <c:v>15.387903174182719</c:v>
                </c:pt>
                <c:pt idx="32">
                  <c:v>15.387903174182719</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11.683546033026639</c:v>
                </c:pt>
                <c:pt idx="1">
                  <c:v>12.392028127426933</c:v>
                </c:pt>
                <c:pt idx="2">
                  <c:v>13.100510221827227</c:v>
                </c:pt>
                <c:pt idx="3">
                  <c:v>13.808992316227521</c:v>
                </c:pt>
                <c:pt idx="4">
                  <c:v>14.517474410627814</c:v>
                </c:pt>
                <c:pt idx="5">
                  <c:v>15.225956505028108</c:v>
                </c:pt>
                <c:pt idx="6">
                  <c:v>15.709765061783303</c:v>
                </c:pt>
                <c:pt idx="7">
                  <c:v>15.927714446786384</c:v>
                </c:pt>
                <c:pt idx="8">
                  <c:v>14.444988748320618</c:v>
                </c:pt>
                <c:pt idx="9">
                  <c:v>14.820807230266331</c:v>
                </c:pt>
                <c:pt idx="10">
                  <c:v>15.301380922146583</c:v>
                </c:pt>
                <c:pt idx="11">
                  <c:v>15.815348493806781</c:v>
                </c:pt>
                <c:pt idx="12">
                  <c:v>16.310954948004284</c:v>
                </c:pt>
                <c:pt idx="13">
                  <c:v>16.790745203475414</c:v>
                </c:pt>
                <c:pt idx="14">
                  <c:v>17.427848790491808</c:v>
                </c:pt>
                <c:pt idx="15">
                  <c:v>18.056079623721541</c:v>
                </c:pt>
                <c:pt idx="16">
                  <c:v>18.710328631694772</c:v>
                </c:pt>
                <c:pt idx="17">
                  <c:v>19.449802307118723</c:v>
                </c:pt>
                <c:pt idx="18">
                  <c:v>20.102659855290845</c:v>
                </c:pt>
                <c:pt idx="19">
                  <c:v>20.834622841629901</c:v>
                </c:pt>
                <c:pt idx="20">
                  <c:v>21.479002261369718</c:v>
                </c:pt>
                <c:pt idx="21">
                  <c:v>22.189031746854024</c:v>
                </c:pt>
                <c:pt idx="22">
                  <c:v>22.941142094995332</c:v>
                </c:pt>
                <c:pt idx="23">
                  <c:v>23.732202887847233</c:v>
                </c:pt>
                <c:pt idx="24">
                  <c:v>24.473774472315256</c:v>
                </c:pt>
                <c:pt idx="25">
                  <c:v>25.212057140857233</c:v>
                </c:pt>
                <c:pt idx="26">
                  <c:v>25.922119605188986</c:v>
                </c:pt>
                <c:pt idx="27">
                  <c:v>26.63155794929607</c:v>
                </c:pt>
                <c:pt idx="28">
                  <c:v>27.352666531707808</c:v>
                </c:pt>
                <c:pt idx="29">
                  <c:v>31.073008290612208</c:v>
                </c:pt>
                <c:pt idx="30">
                  <c:v>34.441775469457575</c:v>
                </c:pt>
                <c:pt idx="31">
                  <c:v>34.441775469457575</c:v>
                </c:pt>
                <c:pt idx="32">
                  <c:v>34.441775469457575</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AFFB-4B3E-9BAF-5E386AF87329}"/>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1.7525938258369251</c:v>
                </c:pt>
                <c:pt idx="7">
                  <c:v>3.48487047378703</c:v>
                </c:pt>
                <c:pt idx="8">
                  <c:v>5.3253489814487978</c:v>
                </c:pt>
                <c:pt idx="9">
                  <c:v>7.2917990866693856</c:v>
                </c:pt>
                <c:pt idx="10">
                  <c:v>4.6034591970869556</c:v>
                </c:pt>
                <c:pt idx="11">
                  <c:v>6.8569713906357741</c:v>
                </c:pt>
                <c:pt idx="12">
                  <c:v>9.0821761004802255</c:v>
                </c:pt>
                <c:pt idx="13">
                  <c:v>11.289799426277426</c:v>
                </c:pt>
                <c:pt idx="14">
                  <c:v>13.463941101679897</c:v>
                </c:pt>
                <c:pt idx="15">
                  <c:v>15.667310538836642</c:v>
                </c:pt>
                <c:pt idx="16">
                  <c:v>18.046094072678137</c:v>
                </c:pt>
                <c:pt idx="17">
                  <c:v>20.396807091135496</c:v>
                </c:pt>
                <c:pt idx="18">
                  <c:v>22.78937488617057</c:v>
                </c:pt>
                <c:pt idx="19">
                  <c:v>22.78937488617057</c:v>
                </c:pt>
                <c:pt idx="20">
                  <c:v>22.78937488617057</c:v>
                </c:pt>
                <c:pt idx="21">
                  <c:v>22.78937488617057</c:v>
                </c:pt>
                <c:pt idx="22">
                  <c:v>22.78937488617057</c:v>
                </c:pt>
                <c:pt idx="23">
                  <c:v>22.78937488617057</c:v>
                </c:pt>
                <c:pt idx="24">
                  <c:v>22.78937488617057</c:v>
                </c:pt>
                <c:pt idx="25">
                  <c:v>22.78937488617057</c:v>
                </c:pt>
                <c:pt idx="26">
                  <c:v>22.78937488617057</c:v>
                </c:pt>
                <c:pt idx="27">
                  <c:v>22.78937488617057</c:v>
                </c:pt>
                <c:pt idx="28">
                  <c:v>22.78937488617057</c:v>
                </c:pt>
                <c:pt idx="29">
                  <c:v>22.78937488617057</c:v>
                </c:pt>
                <c:pt idx="30">
                  <c:v>22.78937488617057</c:v>
                </c:pt>
                <c:pt idx="31">
                  <c:v>22.78937488617057</c:v>
                </c:pt>
                <c:pt idx="32">
                  <c:v>22.78937488617057</c:v>
                </c:pt>
                <c:pt idx="33">
                  <c:v>22.78937488617057</c:v>
                </c:pt>
                <c:pt idx="34">
                  <c:v>22.78937488617057</c:v>
                </c:pt>
                <c:pt idx="35">
                  <c:v>22.78937488617057</c:v>
                </c:pt>
                <c:pt idx="36">
                  <c:v>22.78937488617057</c:v>
                </c:pt>
                <c:pt idx="37">
                  <c:v>22.78937488617057</c:v>
                </c:pt>
                <c:pt idx="38">
                  <c:v>22.78937488617057</c:v>
                </c:pt>
              </c:numCache>
            </c:numRef>
          </c:val>
          <c:extLst>
            <c:ext xmlns:c16="http://schemas.microsoft.com/office/drawing/2014/chart" uri="{C3380CC4-5D6E-409C-BE32-E72D297353CC}">
              <c16:uniqueId val="{00000001-AFFB-4B3E-9BAF-5E386AF87329}"/>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2.4188717335316099</c:v>
                </c:pt>
                <c:pt idx="20">
                  <c:v>4.8604494004865906</c:v>
                </c:pt>
                <c:pt idx="21">
                  <c:v>7.4995151679062353</c:v>
                </c:pt>
                <c:pt idx="22">
                  <c:v>10.09275286046006</c:v>
                </c:pt>
                <c:pt idx="23">
                  <c:v>12.801508062579302</c:v>
                </c:pt>
                <c:pt idx="24">
                  <c:v>15.599631383759977</c:v>
                </c:pt>
                <c:pt idx="25">
                  <c:v>18.477513592212233</c:v>
                </c:pt>
                <c:pt idx="26">
                  <c:v>21.407854304228906</c:v>
                </c:pt>
                <c:pt idx="27">
                  <c:v>24.381380158818544</c:v>
                </c:pt>
                <c:pt idx="28">
                  <c:v>27.356615242759375</c:v>
                </c:pt>
                <c:pt idx="29">
                  <c:v>27.356615242759375</c:v>
                </c:pt>
                <c:pt idx="30">
                  <c:v>27.356615242759375</c:v>
                </c:pt>
                <c:pt idx="31">
                  <c:v>27.356615242759375</c:v>
                </c:pt>
                <c:pt idx="32">
                  <c:v>27.356615242759375</c:v>
                </c:pt>
                <c:pt idx="33">
                  <c:v>27.356615242759375</c:v>
                </c:pt>
                <c:pt idx="34">
                  <c:v>27.356615242759375</c:v>
                </c:pt>
                <c:pt idx="35">
                  <c:v>27.356615242759375</c:v>
                </c:pt>
                <c:pt idx="36">
                  <c:v>27.356615242759375</c:v>
                </c:pt>
                <c:pt idx="37">
                  <c:v>27.356615242759375</c:v>
                </c:pt>
                <c:pt idx="38">
                  <c:v>27.356615242759375</c:v>
                </c:pt>
              </c:numCache>
            </c:numRef>
          </c:val>
          <c:extLst>
            <c:ext xmlns:c16="http://schemas.microsoft.com/office/drawing/2014/chart" uri="{C3380CC4-5D6E-409C-BE32-E72D297353CC}">
              <c16:uniqueId val="{00000002-AFFB-4B3E-9BAF-5E386AF87329}"/>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3.0205975798242406</c:v>
                </c:pt>
                <c:pt idx="30">
                  <c:v>6.1249253803433987</c:v>
                </c:pt>
                <c:pt idx="31">
                  <c:v>9.4606700047653405</c:v>
                </c:pt>
                <c:pt idx="32">
                  <c:v>12.753602608565963</c:v>
                </c:pt>
                <c:pt idx="33">
                  <c:v>16.00595271720389</c:v>
                </c:pt>
                <c:pt idx="34">
                  <c:v>19.219765341354396</c:v>
                </c:pt>
                <c:pt idx="35">
                  <c:v>22.39692155367306</c:v>
                </c:pt>
                <c:pt idx="36">
                  <c:v>26.048426530809031</c:v>
                </c:pt>
                <c:pt idx="37">
                  <c:v>29.648164051234836</c:v>
                </c:pt>
                <c:pt idx="38">
                  <c:v>33.198982682440239</c:v>
                </c:pt>
              </c:numCache>
            </c:numRef>
          </c:val>
          <c:extLst>
            <c:ext xmlns:c16="http://schemas.microsoft.com/office/drawing/2014/chart" uri="{C3380CC4-5D6E-409C-BE32-E72D297353CC}">
              <c16:uniqueId val="{00000003-AFFB-4B3E-9BAF-5E386AF87329}"/>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1.5136927566830756</c:v>
                </c:pt>
                <c:pt idx="7">
                  <c:v>3.0098378280153621</c:v>
                </c:pt>
                <c:pt idx="8">
                  <c:v>4.5994354545778773</c:v>
                </c:pt>
                <c:pt idx="9">
                  <c:v>6.2978331305080903</c:v>
                </c:pt>
                <c:pt idx="10">
                  <c:v>3.975948528170262</c:v>
                </c:pt>
                <c:pt idx="11">
                  <c:v>5.9222780394264731</c:v>
                </c:pt>
                <c:pt idx="12">
                  <c:v>7.8441587409176687</c:v>
                </c:pt>
                <c:pt idx="13">
                  <c:v>9.7508546270269694</c:v>
                </c:pt>
                <c:pt idx="14">
                  <c:v>11.628632842117945</c:v>
                </c:pt>
                <c:pt idx="15">
                  <c:v>13.531654699294888</c:v>
                </c:pt>
                <c:pt idx="16">
                  <c:v>15.586179456720275</c:v>
                </c:pt>
                <c:pt idx="17">
                  <c:v>17.616460070872456</c:v>
                </c:pt>
                <c:pt idx="18">
                  <c:v>19.682890117485417</c:v>
                </c:pt>
                <c:pt idx="19">
                  <c:v>21.75114705342283</c:v>
                </c:pt>
                <c:pt idx="20">
                  <c:v>23.838818703931018</c:v>
                </c:pt>
                <c:pt idx="21">
                  <c:v>26.095352608641821</c:v>
                </c:pt>
                <c:pt idx="22">
                  <c:v>28.312701205430777</c:v>
                </c:pt>
                <c:pt idx="23">
                  <c:v>30.628823080301764</c:v>
                </c:pt>
                <c:pt idx="24">
                  <c:v>33.021359189767423</c:v>
                </c:pt>
                <c:pt idx="25">
                  <c:v>35.482093157563192</c:v>
                </c:pt>
                <c:pt idx="26">
                  <c:v>37.987681783149178</c:v>
                </c:pt>
                <c:pt idx="27">
                  <c:v>40.530195876678675</c:v>
                </c:pt>
                <c:pt idx="28">
                  <c:v>43.074171447231407</c:v>
                </c:pt>
                <c:pt idx="29">
                  <c:v>56.486347801784859</c:v>
                </c:pt>
                <c:pt idx="30">
                  <c:v>70.893234666758389</c:v>
                </c:pt>
                <c:pt idx="31" formatCode="0.00">
                  <c:v>70.893234666758389</c:v>
                </c:pt>
                <c:pt idx="32" formatCode="0.00">
                  <c:v>70.893234666758389</c:v>
                </c:pt>
              </c:numCache>
            </c:numRef>
          </c:val>
          <c:smooth val="0"/>
          <c:extLst>
            <c:ext xmlns:c16="http://schemas.microsoft.com/office/drawing/2014/chart" uri="{C3380CC4-5D6E-409C-BE32-E72D297353CC}">
              <c16:uniqueId val="{00000000-EA28-4A81-B01D-D4DD5A92369D}"/>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0.14435533534213085</c:v>
                </c:pt>
                <c:pt idx="7">
                  <c:v>0.28703721218873313</c:v>
                </c:pt>
                <c:pt idx="8">
                  <c:v>0.4386313170216804</c:v>
                </c:pt>
                <c:pt idx="9">
                  <c:v>0.60060128415718006</c:v>
                </c:pt>
                <c:pt idx="10">
                  <c:v>0.37917165194392116</c:v>
                </c:pt>
                <c:pt idx="11">
                  <c:v>0.56478597033396538</c:v>
                </c:pt>
                <c:pt idx="12">
                  <c:v>0.74806869526373654</c:v>
                </c:pt>
                <c:pt idx="13">
                  <c:v>0.92990329995452015</c:v>
                </c:pt>
                <c:pt idx="14">
                  <c:v>1.1089801322514454</c:v>
                </c:pt>
                <c:pt idx="15">
                  <c:v>1.290464358256564</c:v>
                </c:pt>
                <c:pt idx="16">
                  <c:v>1.4863968610827949</c:v>
                </c:pt>
                <c:pt idx="17">
                  <c:v>1.6800172887426259</c:v>
                </c:pt>
                <c:pt idx="18">
                  <c:v>1.87708515540371</c:v>
                </c:pt>
                <c:pt idx="19">
                  <c:v>2.0743272458099367</c:v>
                </c:pt>
                <c:pt idx="20">
                  <c:v>2.2734208464516859</c:v>
                </c:pt>
                <c:pt idx="21">
                  <c:v>2.4886182219344155</c:v>
                </c:pt>
                <c:pt idx="22">
                  <c:v>2.7000786380899839</c:v>
                </c:pt>
                <c:pt idx="23">
                  <c:v>2.9209587000867723</c:v>
                </c:pt>
                <c:pt idx="24">
                  <c:v>3.1491261078220685</c:v>
                </c:pt>
                <c:pt idx="25">
                  <c:v>3.3837972955783715</c:v>
                </c:pt>
                <c:pt idx="26">
                  <c:v>3.6227461077986729</c:v>
                </c:pt>
                <c:pt idx="27">
                  <c:v>3.8652163666825166</c:v>
                </c:pt>
                <c:pt idx="28">
                  <c:v>4.1078260012784078</c:v>
                </c:pt>
                <c:pt idx="29">
                  <c:v>5.3868961473045678</c:v>
                </c:pt>
                <c:pt idx="30">
                  <c:v>6.760828192263693</c:v>
                </c:pt>
                <c:pt idx="31" formatCode="0.00">
                  <c:v>6.760828192263693</c:v>
                </c:pt>
                <c:pt idx="32" formatCode="0.00">
                  <c:v>6.760828192263693</c:v>
                </c:pt>
              </c:numCache>
            </c:numRef>
          </c:val>
          <c:smooth val="0"/>
          <c:extLst>
            <c:ext xmlns:c16="http://schemas.microsoft.com/office/drawing/2014/chart" uri="{C3380CC4-5D6E-409C-BE32-E72D297353CC}">
              <c16:uniqueId val="{00000001-EA28-4A81-B01D-D4DD5A92369D}"/>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0.10797039687300583</c:v>
                </c:pt>
                <c:pt idx="7">
                  <c:v>0.21468913250685837</c:v>
                </c:pt>
                <c:pt idx="8">
                  <c:v>0.32807375818507795</c:v>
                </c:pt>
                <c:pt idx="9">
                  <c:v>0.44921899740800025</c:v>
                </c:pt>
                <c:pt idx="10">
                  <c:v>0.2836009742649952</c:v>
                </c:pt>
                <c:pt idx="11">
                  <c:v>0.42243097714911104</c:v>
                </c:pt>
                <c:pt idx="12">
                  <c:v>0.55951706755049435</c:v>
                </c:pt>
                <c:pt idx="13">
                  <c:v>0.69552003818666253</c:v>
                </c:pt>
                <c:pt idx="14">
                  <c:v>0.8294603363269053</c:v>
                </c:pt>
                <c:pt idx="15">
                  <c:v>0.96520124165279297</c:v>
                </c:pt>
                <c:pt idx="16">
                  <c:v>1.1117487179918633</c:v>
                </c:pt>
                <c:pt idx="17">
                  <c:v>1.2565668805322801</c:v>
                </c:pt>
                <c:pt idx="18">
                  <c:v>1.403963550865835</c:v>
                </c:pt>
                <c:pt idx="19">
                  <c:v>1.5514905316369167</c:v>
                </c:pt>
                <c:pt idx="20">
                  <c:v>1.7004023472287551</c:v>
                </c:pt>
                <c:pt idx="21">
                  <c:v>1.8613589615570816</c:v>
                </c:pt>
                <c:pt idx="22">
                  <c:v>2.0195205217178875</c:v>
                </c:pt>
                <c:pt idx="23">
                  <c:v>2.1847274944882731</c:v>
                </c:pt>
                <c:pt idx="24">
                  <c:v>2.3553850286090432</c:v>
                </c:pt>
                <c:pt idx="25">
                  <c:v>2.5309070570581902</c:v>
                </c:pt>
                <c:pt idx="26">
                  <c:v>2.7096285295040348</c:v>
                </c:pt>
                <c:pt idx="27">
                  <c:v>2.8909838636836955</c:v>
                </c:pt>
                <c:pt idx="28">
                  <c:v>3.0724434437570638</c:v>
                </c:pt>
                <c:pt idx="29">
                  <c:v>4.0291223982795872</c:v>
                </c:pt>
                <c:pt idx="30">
                  <c:v>5.0567531943232042</c:v>
                </c:pt>
                <c:pt idx="31" formatCode="0.00">
                  <c:v>5.0567531943232042</c:v>
                </c:pt>
                <c:pt idx="32" formatCode="0.00">
                  <c:v>5.0567531943232042</c:v>
                </c:pt>
              </c:numCache>
            </c:numRef>
          </c:val>
          <c:smooth val="0"/>
          <c:extLst>
            <c:ext xmlns:c16="http://schemas.microsoft.com/office/drawing/2014/chart" uri="{C3380CC4-5D6E-409C-BE32-E72D297353CC}">
              <c16:uniqueId val="{00000002-EA28-4A81-B01D-D4DD5A92369D}"/>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1.3172622133224183</c:v>
                </c:pt>
                <c:pt idx="7">
                  <c:v>2.6192538885902605</c:v>
                </c:pt>
                <c:pt idx="8">
                  <c:v>4.0025708653102647</c:v>
                </c:pt>
                <c:pt idx="9">
                  <c:v>5.4805690071524005</c:v>
                </c:pt>
                <c:pt idx="10">
                  <c:v>3.4599932748242166</c:v>
                </c:pt>
                <c:pt idx="11">
                  <c:v>5.1537493614095542</c:v>
                </c:pt>
                <c:pt idx="12">
                  <c:v>6.8262293382150361</c:v>
                </c:pt>
                <c:pt idx="13">
                  <c:v>8.4854950194307843</c:v>
                </c:pt>
                <c:pt idx="14">
                  <c:v>10.119595649706341</c:v>
                </c:pt>
                <c:pt idx="15">
                  <c:v>11.775664077409525</c:v>
                </c:pt>
                <c:pt idx="16">
                  <c:v>13.563575010683882</c:v>
                </c:pt>
                <c:pt idx="17">
                  <c:v>15.330387941284201</c:v>
                </c:pt>
                <c:pt idx="18">
                  <c:v>17.128659225109374</c:v>
                </c:pt>
                <c:pt idx="19">
                  <c:v>18.92852032447961</c:v>
                </c:pt>
                <c:pt idx="20">
                  <c:v>20.745276708426985</c:v>
                </c:pt>
                <c:pt idx="21">
                  <c:v>22.708982244198918</c:v>
                </c:pt>
                <c:pt idx="22">
                  <c:v>24.638587514104504</c:v>
                </c:pt>
                <c:pt idx="23">
                  <c:v>26.654148342910013</c:v>
                </c:pt>
                <c:pt idx="24">
                  <c:v>28.73620720002879</c:v>
                </c:pt>
                <c:pt idx="25">
                  <c:v>30.877613940931212</c:v>
                </c:pt>
                <c:pt idx="26">
                  <c:v>33.058054591150899</c:v>
                </c:pt>
                <c:pt idx="27">
                  <c:v>35.270628924653721</c:v>
                </c:pt>
                <c:pt idx="28">
                  <c:v>37.484475080625046</c:v>
                </c:pt>
                <c:pt idx="29">
                  <c:v>49.156165410295252</c:v>
                </c:pt>
                <c:pt idx="30">
                  <c:v>61.693483564889604</c:v>
                </c:pt>
                <c:pt idx="31" formatCode="0.00">
                  <c:v>61.693483564889604</c:v>
                </c:pt>
                <c:pt idx="32" formatCode="0.00">
                  <c:v>61.693483564889604</c:v>
                </c:pt>
              </c:numCache>
            </c:numRef>
          </c:val>
          <c:smooth val="0"/>
          <c:extLst>
            <c:ext xmlns:c16="http://schemas.microsoft.com/office/drawing/2014/chart" uri="{C3380CC4-5D6E-409C-BE32-E72D297353CC}">
              <c16:uniqueId val="{00000003-EA28-4A81-B01D-D4DD5A92369D}"/>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0.32044266655827447</c:v>
                </c:pt>
                <c:pt idx="7">
                  <c:v>0.63717055872729056</c:v>
                </c:pt>
                <c:pt idx="8">
                  <c:v>0.97368198085140734</c:v>
                </c:pt>
                <c:pt idx="9">
                  <c:v>1.3332259356920408</c:v>
                </c:pt>
                <c:pt idx="10">
                  <c:v>0.84169230700235054</c:v>
                </c:pt>
                <c:pt idx="11">
                  <c:v>1.2537224338787425</c:v>
                </c:pt>
                <c:pt idx="12">
                  <c:v>1.6605768460926398</c:v>
                </c:pt>
                <c:pt idx="13">
                  <c:v>2.0642166939831714</c:v>
                </c:pt>
                <c:pt idx="14">
                  <c:v>2.4617347872634263</c:v>
                </c:pt>
                <c:pt idx="15">
                  <c:v>2.8645968580106782</c:v>
                </c:pt>
                <c:pt idx="16">
                  <c:v>3.2995314831997611</c:v>
                </c:pt>
                <c:pt idx="17">
                  <c:v>3.7293337207992314</c:v>
                </c:pt>
                <c:pt idx="18">
                  <c:v>4.1667886478108409</c:v>
                </c:pt>
                <c:pt idx="19">
                  <c:v>4.6046303199423235</c:v>
                </c:pt>
                <c:pt idx="20">
                  <c:v>5.0465820090373263</c:v>
                </c:pt>
                <c:pt idx="21">
                  <c:v>5.5242811579644693</c:v>
                </c:pt>
                <c:pt idx="22">
                  <c:v>5.9936849348585852</c:v>
                </c:pt>
                <c:pt idx="23">
                  <c:v>6.4839986173286945</c:v>
                </c:pt>
                <c:pt idx="24">
                  <c:v>6.9904888858255356</c:v>
                </c:pt>
                <c:pt idx="25">
                  <c:v>7.5114163665508027</c:v>
                </c:pt>
                <c:pt idx="26">
                  <c:v>8.0418393978667666</c:v>
                </c:pt>
                <c:pt idx="27">
                  <c:v>8.5800794021843458</c:v>
                </c:pt>
                <c:pt idx="28">
                  <c:v>9.1186287953077922</c:v>
                </c:pt>
                <c:pt idx="29">
                  <c:v>11.957932568433261</c:v>
                </c:pt>
                <c:pt idx="30">
                  <c:v>15.007812554601468</c:v>
                </c:pt>
                <c:pt idx="31" formatCode="0.00">
                  <c:v>15.007812554601468</c:v>
                </c:pt>
                <c:pt idx="32" formatCode="0.00">
                  <c:v>15.007812554601468</c:v>
                </c:pt>
              </c:numCache>
            </c:numRef>
          </c:val>
          <c:smooth val="0"/>
          <c:extLst>
            <c:ext xmlns:c16="http://schemas.microsoft.com/office/drawing/2014/chart" uri="{C3380CC4-5D6E-409C-BE32-E72D297353CC}">
              <c16:uniqueId val="{00000004-EA28-4A81-B01D-D4DD5A92369D}"/>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0.16704348486339524</c:v>
                </c:pt>
                <c:pt idx="7">
                  <c:v>0.3321504958292042</c:v>
                </c:pt>
                <c:pt idx="8">
                  <c:v>0.50757045863158912</c:v>
                </c:pt>
                <c:pt idx="9">
                  <c:v>0.6949970451820553</c:v>
                </c:pt>
                <c:pt idx="10">
                  <c:v>0.43876559153153383</c:v>
                </c:pt>
                <c:pt idx="11">
                  <c:v>0.65355268278057888</c:v>
                </c:pt>
                <c:pt idx="12">
                  <c:v>0.86564172690884678</c:v>
                </c:pt>
                <c:pt idx="13">
                  <c:v>1.0760550515311578</c:v>
                </c:pt>
                <c:pt idx="14">
                  <c:v>1.2832771680832002</c:v>
                </c:pt>
                <c:pt idx="15">
                  <c:v>1.4932850454351585</c:v>
                </c:pt>
                <c:pt idx="16">
                  <c:v>1.7200120174069968</c:v>
                </c:pt>
                <c:pt idx="17">
                  <c:v>1.9440635282180394</c:v>
                </c:pt>
                <c:pt idx="18">
                  <c:v>2.1721043077544699</c:v>
                </c:pt>
                <c:pt idx="19">
                  <c:v>2.4003466935665925</c:v>
                </c:pt>
                <c:pt idx="20">
                  <c:v>2.6307315891880609</c:v>
                </c:pt>
                <c:pt idx="21">
                  <c:v>2.8797512700255887</c:v>
                </c:pt>
                <c:pt idx="22">
                  <c:v>3.1244466582602679</c:v>
                </c:pt>
                <c:pt idx="23">
                  <c:v>3.3800421664230882</c:v>
                </c:pt>
                <c:pt idx="24">
                  <c:v>3.6440703634413616</c:v>
                </c:pt>
                <c:pt idx="25">
                  <c:v>3.9156245315428588</c:v>
                </c:pt>
                <c:pt idx="26">
                  <c:v>4.1921286330549199</c:v>
                </c:pt>
                <c:pt idx="27">
                  <c:v>4.4727076426474106</c:v>
                </c:pt>
                <c:pt idx="28">
                  <c:v>4.7534479334602349</c:v>
                </c:pt>
                <c:pt idx="29">
                  <c:v>6.233547952420766</c:v>
                </c:pt>
                <c:pt idx="30">
                  <c:v>7.8234191976471319</c:v>
                </c:pt>
                <c:pt idx="31" formatCode="0.00">
                  <c:v>7.8234191976471319</c:v>
                </c:pt>
                <c:pt idx="32" formatCode="0.00">
                  <c:v>7.8234191976471319</c:v>
                </c:pt>
              </c:numCache>
            </c:numRef>
          </c:val>
          <c:smooth val="0"/>
          <c:extLst>
            <c:ext xmlns:c16="http://schemas.microsoft.com/office/drawing/2014/chart" uri="{C3380CC4-5D6E-409C-BE32-E72D297353CC}">
              <c16:uniqueId val="{00000005-EA28-4A81-B01D-D4DD5A92369D}"/>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EA28-4A81-B01D-D4DD5A92369D}"/>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EA28-4A81-B01D-D4DD5A92369D}"/>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0.21392512903617186</c:v>
                </c:pt>
                <c:pt idx="7">
                  <c:v>0.42537030245626511</c:v>
                </c:pt>
                <c:pt idx="8">
                  <c:v>0.6500228126018075</c:v>
                </c:pt>
                <c:pt idx="9">
                  <c:v>0.89005166943155334</c:v>
                </c:pt>
                <c:pt idx="10">
                  <c:v>0.56190749290087483</c:v>
                </c:pt>
                <c:pt idx="11">
                  <c:v>0.8369757258722571</c:v>
                </c:pt>
                <c:pt idx="12">
                  <c:v>1.1085886904209892</c:v>
                </c:pt>
                <c:pt idx="13">
                  <c:v>1.3780556358547982</c:v>
                </c:pt>
                <c:pt idx="14">
                  <c:v>1.6434357436680214</c:v>
                </c:pt>
                <c:pt idx="15">
                  <c:v>1.9123834508944944</c:v>
                </c:pt>
                <c:pt idx="16">
                  <c:v>2.2027425557390834</c:v>
                </c:pt>
                <c:pt idx="17">
                  <c:v>2.4896753169910286</c:v>
                </c:pt>
                <c:pt idx="18">
                  <c:v>2.7817169564942659</c:v>
                </c:pt>
                <c:pt idx="19">
                  <c:v>3.0740167841487929</c:v>
                </c:pt>
                <c:pt idx="20">
                  <c:v>3.3690604284077237</c:v>
                </c:pt>
                <c:pt idx="21">
                  <c:v>3.6879688096551506</c:v>
                </c:pt>
                <c:pt idx="22">
                  <c:v>4.0013392625373321</c:v>
                </c:pt>
                <c:pt idx="23">
                  <c:v>4.3286690120903417</c:v>
                </c:pt>
                <c:pt idx="24">
                  <c:v>4.6667981295624301</c:v>
                </c:pt>
                <c:pt idx="25">
                  <c:v>5.0145654220068483</c:v>
                </c:pt>
                <c:pt idx="26">
                  <c:v>5.3686718730508449</c:v>
                </c:pt>
                <c:pt idx="27">
                  <c:v>5.727996876842524</c:v>
                </c:pt>
                <c:pt idx="28">
                  <c:v>6.0875284262884648</c:v>
                </c:pt>
                <c:pt idx="29">
                  <c:v>7.9830264027674991</c:v>
                </c:pt>
                <c:pt idx="30">
                  <c:v>10.019103485115771</c:v>
                </c:pt>
                <c:pt idx="31" formatCode="0.00">
                  <c:v>10.019103485115771</c:v>
                </c:pt>
                <c:pt idx="32" formatCode="0.00">
                  <c:v>10.019103485115771</c:v>
                </c:pt>
              </c:numCache>
            </c:numRef>
          </c:val>
          <c:smooth val="0"/>
          <c:extLst>
            <c:ext xmlns:c16="http://schemas.microsoft.com/office/drawing/2014/chart" uri="{C3380CC4-5D6E-409C-BE32-E72D297353CC}">
              <c16:uniqueId val="{00000008-EA28-4A81-B01D-D4DD5A92369D}"/>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17.976846368396746</c:v>
                </c:pt>
                <c:pt idx="1">
                  <c:v>17.382279232767157</c:v>
                </c:pt>
                <c:pt idx="2">
                  <c:v>20.483172910937</c:v>
                </c:pt>
                <c:pt idx="3">
                  <c:v>25.634308259593027</c:v>
                </c:pt>
                <c:pt idx="4">
                  <c:v>33.147716875236625</c:v>
                </c:pt>
                <c:pt idx="6">
                  <c:v>17.976846368396746</c:v>
                </c:pt>
                <c:pt idx="7">
                  <c:v>17.382279232767157</c:v>
                </c:pt>
                <c:pt idx="8">
                  <c:v>20.483172910937</c:v>
                </c:pt>
                <c:pt idx="9">
                  <c:v>25.634308259593027</c:v>
                </c:pt>
                <c:pt idx="10">
                  <c:v>33.147716875236625</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5.1487384811672978</c:v>
                </c:pt>
                <c:pt idx="1">
                  <c:v>4.9784488414763688</c:v>
                </c:pt>
                <c:pt idx="2">
                  <c:v>5.8665740598611187</c:v>
                </c:pt>
                <c:pt idx="3">
                  <c:v>7.3419078446539707</c:v>
                </c:pt>
                <c:pt idx="4">
                  <c:v>9.4938189903210723</c:v>
                </c:pt>
                <c:pt idx="6">
                  <c:v>5.1487384811672978</c:v>
                </c:pt>
                <c:pt idx="7">
                  <c:v>4.72952639940255</c:v>
                </c:pt>
                <c:pt idx="8">
                  <c:v>5.294583089024659</c:v>
                </c:pt>
                <c:pt idx="9">
                  <c:v>6.2947682383101968</c:v>
                </c:pt>
                <c:pt idx="10">
                  <c:v>7.7327749039852014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1.7163232450350523</c:v>
                </c:pt>
                <c:pt idx="1">
                  <c:v>1.6595574823032224</c:v>
                </c:pt>
                <c:pt idx="2">
                  <c:v>1.9556125183846031</c:v>
                </c:pt>
                <c:pt idx="3">
                  <c:v>2.4474125346968392</c:v>
                </c:pt>
                <c:pt idx="4">
                  <c:v>3.1647484673855613</c:v>
                </c:pt>
                <c:pt idx="6">
                  <c:v>1.7163232450350523</c:v>
                </c:pt>
                <c:pt idx="7">
                  <c:v>1.576579608188061</c:v>
                </c:pt>
                <c:pt idx="8">
                  <c:v>1.764940297842104</c:v>
                </c:pt>
                <c:pt idx="9">
                  <c:v>2.098350321935702</c:v>
                </c:pt>
                <c:pt idx="10">
                  <c:v>2.5777074063634604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10.970340295675397</c:v>
                </c:pt>
                <c:pt idx="1">
                  <c:v>10.607506700014909</c:v>
                </c:pt>
                <c:pt idx="2">
                  <c:v>12.499821857696572</c:v>
                </c:pt>
                <c:pt idx="3">
                  <c:v>15.643293550439248</c:v>
                </c:pt>
                <c:pt idx="4">
                  <c:v>20.22833853580287</c:v>
                </c:pt>
                <c:pt idx="6">
                  <c:v>10.970340295675397</c:v>
                </c:pt>
                <c:pt idx="7">
                  <c:v>10.077131365014164</c:v>
                </c:pt>
                <c:pt idx="8">
                  <c:v>11.281089226571156</c:v>
                </c:pt>
                <c:pt idx="9">
                  <c:v>13.41216880780785</c:v>
                </c:pt>
                <c:pt idx="10">
                  <c:v>16.476108164527286</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3.5882111048935075</c:v>
                </c:pt>
                <c:pt idx="1">
                  <c:v>3.4695344274078845</c:v>
                </c:pt>
                <c:pt idx="2">
                  <c:v>4.0884784236509484</c:v>
                </c:pt>
                <c:pt idx="3">
                  <c:v>5.1166543718723645</c:v>
                </c:pt>
                <c:pt idx="4">
                  <c:v>6.6163443440607024</c:v>
                </c:pt>
                <c:pt idx="6">
                  <c:v>3.5882111048935075</c:v>
                </c:pt>
                <c:pt idx="7">
                  <c:v>3.29605770603749</c:v>
                </c:pt>
                <c:pt idx="8">
                  <c:v>3.6898517773449808</c:v>
                </c:pt>
                <c:pt idx="9">
                  <c:v>4.3868915420840686</c:v>
                </c:pt>
                <c:pt idx="10">
                  <c:v>5.3890538203895915</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2.1416072675669553</c:v>
                </c:pt>
                <c:pt idx="1">
                  <c:v>2.070775639336583</c:v>
                </c:pt>
                <c:pt idx="2">
                  <c:v>2.4401895121054822</c:v>
                </c:pt>
                <c:pt idx="3">
                  <c:v>3.0538515901380623</c:v>
                </c:pt>
                <c:pt idx="4">
                  <c:v>3.9489346411758715</c:v>
                </c:pt>
                <c:pt idx="6">
                  <c:v>2.1416072675669553</c:v>
                </c:pt>
                <c:pt idx="7">
                  <c:v>1.9672368573697538</c:v>
                </c:pt>
                <c:pt idx="8">
                  <c:v>2.2022710346751975</c:v>
                </c:pt>
                <c:pt idx="9">
                  <c:v>2.6182960070946208</c:v>
                </c:pt>
                <c:pt idx="10">
                  <c:v>3.2164319460792541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54.377167697272895</c:v>
                </c:pt>
                <c:pt idx="1">
                  <c:v>52.578694473501294</c:v>
                </c:pt>
                <c:pt idx="2">
                  <c:v>61.958416149583726</c:v>
                </c:pt>
                <c:pt idx="3">
                  <c:v>77.539800389349026</c:v>
                </c:pt>
                <c:pt idx="4">
                  <c:v>100.2666943004652</c:v>
                </c:pt>
                <c:pt idx="6">
                  <c:v>54.377167697272895</c:v>
                </c:pt>
                <c:pt idx="7">
                  <c:v>49.949759749826221</c:v>
                </c:pt>
                <c:pt idx="8">
                  <c:v>55.917470574999307</c:v>
                </c:pt>
                <c:pt idx="9">
                  <c:v>66.480686358818105</c:v>
                </c:pt>
                <c:pt idx="10">
                  <c:v>81.667849174568275</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22.851238439465153</c:v>
                </c:pt>
                <c:pt idx="1">
                  <c:v>22.095455411334772</c:v>
                </c:pt>
                <c:pt idx="2">
                  <c:v>26.037151266279583</c:v>
                </c:pt>
                <c:pt idx="3">
                  <c:v>32.585008419524769</c:v>
                </c:pt>
                <c:pt idx="4">
                  <c:v>42.135665317335032</c:v>
                </c:pt>
                <c:pt idx="6">
                  <c:v>22.851238439465153</c:v>
                </c:pt>
                <c:pt idx="7">
                  <c:v>20.990682640768032</c:v>
                </c:pt>
                <c:pt idx="8">
                  <c:v>23.498529017817322</c:v>
                </c:pt>
                <c:pt idx="9">
                  <c:v>27.937571593690038</c:v>
                </c:pt>
                <c:pt idx="10">
                  <c:v>34.319762748877601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1.0742607745354706</c:v>
                </c:pt>
                <c:pt idx="1">
                  <c:v>1.0387306187703502</c:v>
                </c:pt>
                <c:pt idx="2">
                  <c:v>1.2240338903341026</c:v>
                </c:pt>
                <c:pt idx="3">
                  <c:v>1.53185554803667</c:v>
                </c:pt>
                <c:pt idx="4">
                  <c:v>1.9808419827782056</c:v>
                </c:pt>
                <c:pt idx="6">
                  <c:v>1.0742607745354706</c:v>
                </c:pt>
                <c:pt idx="7">
                  <c:v>0.98679408783183264</c:v>
                </c:pt>
                <c:pt idx="8">
                  <c:v>1.1046905860265277</c:v>
                </c:pt>
                <c:pt idx="9">
                  <c:v>1.31337465049794</c:v>
                </c:pt>
                <c:pt idx="10">
                  <c:v>1.6134081752352407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0.91766364989883309</c:v>
                </c:pt>
                <c:pt idx="1">
                  <c:v>0.88731279543801245</c:v>
                </c:pt>
                <c:pt idx="2">
                  <c:v>1.0456040414298606</c:v>
                </c:pt>
                <c:pt idx="3">
                  <c:v>1.3085539253138694</c:v>
                </c:pt>
                <c:pt idx="4">
                  <c:v>1.6920907165907786</c:v>
                </c:pt>
                <c:pt idx="6">
                  <c:v>0.91766364989883309</c:v>
                </c:pt>
                <c:pt idx="7">
                  <c:v>0.84294715566611178</c:v>
                </c:pt>
                <c:pt idx="8">
                  <c:v>0.94365764739044922</c:v>
                </c:pt>
                <c:pt idx="9">
                  <c:v>1.1219214217159788</c:v>
                </c:pt>
                <c:pt idx="10">
                  <c:v>1.3782184642301676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23.057336578097956</c:v>
                </c:pt>
                <c:pt idx="1">
                  <c:v>22.294737049596247</c:v>
                </c:pt>
                <c:pt idx="2">
                  <c:v>26.271983545742096</c:v>
                </c:pt>
                <c:pt idx="3">
                  <c:v>32.878896630458662</c:v>
                </c:pt>
                <c:pt idx="4">
                  <c:v>42.515692081090634</c:v>
                </c:pt>
                <c:pt idx="6">
                  <c:v>23.057336578097956</c:v>
                </c:pt>
                <c:pt idx="7">
                  <c:v>27.015115427001614</c:v>
                </c:pt>
                <c:pt idx="8">
                  <c:v>37.118791042539939</c:v>
                </c:pt>
                <c:pt idx="9">
                  <c:v>52.736066256185204</c:v>
                </c:pt>
                <c:pt idx="10">
                  <c:v>75.910810486414007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26.306324914102674</c:v>
                </c:pt>
                <c:pt idx="1">
                  <c:v>25.436268179312087</c:v>
                </c:pt>
                <c:pt idx="2">
                  <c:v>29.973944863551218</c:v>
                </c:pt>
                <c:pt idx="3">
                  <c:v>37.511832064750578</c:v>
                </c:pt>
                <c:pt idx="4">
                  <c:v>48.506539601607962</c:v>
                </c:pt>
                <c:pt idx="6">
                  <c:v>26.306324914102674</c:v>
                </c:pt>
                <c:pt idx="7">
                  <c:v>25.685190621385907</c:v>
                </c:pt>
                <c:pt idx="8">
                  <c:v>30.545935834387674</c:v>
                </c:pt>
                <c:pt idx="9">
                  <c:v>38.558971671094348</c:v>
                </c:pt>
                <c:pt idx="10">
                  <c:v>50.267583687943834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75.296230147600639</c:v>
                </c:pt>
                <c:pt idx="2">
                  <c:v>88.040877070249081</c:v>
                </c:pt>
                <c:pt idx="3">
                  <c:v>106.52661741121335</c:v>
                </c:pt>
                <c:pt idx="4">
                  <c:v>129.58709683179265</c:v>
                </c:pt>
                <c:pt idx="6">
                  <c:v>82</c:v>
                </c:pt>
                <c:pt idx="7">
                  <c:v>75.296230147600639</c:v>
                </c:pt>
                <c:pt idx="8">
                  <c:v>88.040877070249081</c:v>
                </c:pt>
                <c:pt idx="9">
                  <c:v>106.52661741121335</c:v>
                </c:pt>
                <c:pt idx="10">
                  <c:v>129.58709683179265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(FTRA!$AA$76:$AF$76,FTRA!$AG$76:$AK$76)</c:f>
              <c:numCache>
                <c:formatCode>0.00</c:formatCode>
                <c:ptCount val="11"/>
                <c:pt idx="0">
                  <c:v>97.636812474343259</c:v>
                </c:pt>
                <c:pt idx="1">
                  <c:v>94.407567548107011</c:v>
                </c:pt>
                <c:pt idx="2">
                  <c:v>111.24930765946486</c:v>
                </c:pt>
                <c:pt idx="3">
                  <c:v>139.22643032937086</c:v>
                </c:pt>
                <c:pt idx="4">
                  <c:v>180.0336583055942</c:v>
                </c:pt>
                <c:pt idx="6">
                  <c:v>97.636812474343259</c:v>
                </c:pt>
                <c:pt idx="7">
                  <c:v>89.687189170701672</c:v>
                </c:pt>
                <c:pt idx="8">
                  <c:v>100.40250016266704</c:v>
                </c:pt>
                <c:pt idx="9">
                  <c:v>119.3692607036443</c:v>
                </c:pt>
                <c:pt idx="10">
                  <c:v>146.63853990027087</c:v>
                </c:pt>
              </c:numCache>
            </c:numRef>
          </c:val>
          <c:extLst>
            <c:ext xmlns:c16="http://schemas.microsoft.com/office/drawing/2014/chart" uri="{C3380CC4-5D6E-409C-BE32-E72D297353CC}">
              <c16:uniqueId val="{00000000-CB39-4B29-8840-1732B392D50F}"/>
            </c:ext>
          </c:extLst>
        </c:ser>
        <c:ser>
          <c:idx val="1"/>
          <c:order val="1"/>
          <c:tx>
            <c:strRef>
              <c:f>FTRA!$Z$77</c:f>
              <c:strCache>
                <c:ptCount val="1"/>
                <c:pt idx="0">
                  <c:v>Rail</c:v>
                </c:pt>
              </c:strCache>
            </c:strRef>
          </c:tx>
          <c:spPr>
            <a:solidFill>
              <a:schemeClr val="dk1">
                <a:tint val="55000"/>
              </a:schemeClr>
            </a:solidFill>
            <a:ln>
              <a:noFill/>
            </a:ln>
            <a:effectLst/>
          </c:spPr>
          <c:invertIfNegative val="0"/>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(FTRA!$AA$77:$AF$77,FTRA!$AG$77:$AK$77)</c:f>
              <c:numCache>
                <c:formatCode>0.00</c:formatCode>
                <c:ptCount val="11"/>
                <c:pt idx="0">
                  <c:v>23.057336578097956</c:v>
                </c:pt>
                <c:pt idx="1">
                  <c:v>22.294737049596247</c:v>
                </c:pt>
                <c:pt idx="2">
                  <c:v>26.271983545742096</c:v>
                </c:pt>
                <c:pt idx="3">
                  <c:v>32.878896630458662</c:v>
                </c:pt>
                <c:pt idx="4">
                  <c:v>42.515692081090634</c:v>
                </c:pt>
                <c:pt idx="6">
                  <c:v>23.057336578097956</c:v>
                </c:pt>
                <c:pt idx="7">
                  <c:v>27.015115427001614</c:v>
                </c:pt>
                <c:pt idx="8">
                  <c:v>37.118791042539939</c:v>
                </c:pt>
                <c:pt idx="9">
                  <c:v>52.736066256185204</c:v>
                </c:pt>
                <c:pt idx="10">
                  <c:v>75.910810486414007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FTRA!$Z$78</c:f>
              <c:strCache>
                <c:ptCount val="1"/>
                <c:pt idx="0">
                  <c:v>btkm</c:v>
                </c:pt>
              </c:strCache>
            </c:strRef>
          </c:tx>
          <c:spPr>
            <a:ln w="28575" cap="rnd">
              <a:solidFill>
                <a:schemeClr val="tx1"/>
              </a:solidFill>
              <a:round/>
            </a:ln>
            <a:effectLst/>
          </c:spPr>
          <c:marker>
            <c:symbol val="none"/>
          </c:marker>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(FTRA!$AA$78:$AF$78,FTRA!$AG$78:$AK$78)</c:f>
              <c:numCache>
                <c:formatCode>0.00</c:formatCode>
                <c:ptCount val="11"/>
                <c:pt idx="0">
                  <c:v>120.69414905244122</c:v>
                </c:pt>
                <c:pt idx="1">
                  <c:v>116.70230459770326</c:v>
                </c:pt>
                <c:pt idx="2">
                  <c:v>137.52129120520695</c:v>
                </c:pt>
                <c:pt idx="3">
                  <c:v>172.10532695982951</c:v>
                </c:pt>
                <c:pt idx="4">
                  <c:v>222.54935038668484</c:v>
                </c:pt>
                <c:pt idx="6">
                  <c:v>120.69414905244122</c:v>
                </c:pt>
                <c:pt idx="7">
                  <c:v>116.70230459770329</c:v>
                </c:pt>
                <c:pt idx="8">
                  <c:v>137.52129120520698</c:v>
                </c:pt>
                <c:pt idx="9">
                  <c:v>172.10532695982951</c:v>
                </c:pt>
                <c:pt idx="10">
                  <c:v>222.54935038668486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51.484135870485829</c:v>
                </c:pt>
                <c:pt idx="19">
                  <c:v>52.778865712051854</c:v>
                </c:pt>
                <c:pt idx="20">
                  <c:v>54.073595553617878</c:v>
                </c:pt>
                <c:pt idx="21">
                  <c:v>55.368325395183902</c:v>
                </c:pt>
                <c:pt idx="22">
                  <c:v>56.663055236749926</c:v>
                </c:pt>
                <c:pt idx="23">
                  <c:v>57.95778507831595</c:v>
                </c:pt>
                <c:pt idx="24">
                  <c:v>59.252514919881975</c:v>
                </c:pt>
                <c:pt idx="25">
                  <c:v>60.547244761447999</c:v>
                </c:pt>
                <c:pt idx="26">
                  <c:v>61.841974603014023</c:v>
                </c:pt>
                <c:pt idx="27">
                  <c:v>63.136704444580047</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3.3543445288256182</c:v>
                </c:pt>
                <c:pt idx="9">
                  <c:v>3.4141840101994489</c:v>
                </c:pt>
                <c:pt idx="10">
                  <c:v>3.4740234915732797</c:v>
                </c:pt>
                <c:pt idx="11">
                  <c:v>3.5338629729471105</c:v>
                </c:pt>
                <c:pt idx="12">
                  <c:v>3.5937024543209413</c:v>
                </c:pt>
                <c:pt idx="13">
                  <c:v>3.653541935694772</c:v>
                </c:pt>
                <c:pt idx="14">
                  <c:v>3.7133814170686028</c:v>
                </c:pt>
                <c:pt idx="15">
                  <c:v>3.7732208984424336</c:v>
                </c:pt>
                <c:pt idx="16">
                  <c:v>3.8330603798162644</c:v>
                </c:pt>
                <c:pt idx="17">
                  <c:v>3.8928998611900951</c:v>
                </c:pt>
                <c:pt idx="18">
                  <c:v>3.9527393425639255</c:v>
                </c:pt>
                <c:pt idx="19">
                  <c:v>4.0521433530657971</c:v>
                </c:pt>
                <c:pt idx="20">
                  <c:v>4.1515473635676692</c:v>
                </c:pt>
                <c:pt idx="21">
                  <c:v>4.2509513740695413</c:v>
                </c:pt>
                <c:pt idx="22">
                  <c:v>4.3503553845714134</c:v>
                </c:pt>
                <c:pt idx="23">
                  <c:v>4.4497593950732854</c:v>
                </c:pt>
                <c:pt idx="24">
                  <c:v>4.5491634055751575</c:v>
                </c:pt>
                <c:pt idx="25">
                  <c:v>4.6485674160770296</c:v>
                </c:pt>
                <c:pt idx="26">
                  <c:v>4.7479714265789017</c:v>
                </c:pt>
                <c:pt idx="27">
                  <c:v>4.8473754370807738</c:v>
                </c:pt>
                <c:pt idx="28">
                  <c:v>4.946779447582645</c:v>
                </c:pt>
                <c:pt idx="29">
                  <c:v>5.6717292871642773</c:v>
                </c:pt>
                <c:pt idx="30">
                  <c:v>6.3966791267459095</c:v>
                </c:pt>
                <c:pt idx="31">
                  <c:v>6.3966791267459095</c:v>
                </c:pt>
                <c:pt idx="32">
                  <c:v>6.3966791267459095</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0.71185835398715591</c:v>
                </c:pt>
                <c:pt idx="7">
                  <c:v>0.68770726972778673</c:v>
                </c:pt>
                <c:pt idx="8">
                  <c:v>0.66355618546841744</c:v>
                </c:pt>
                <c:pt idx="9">
                  <c:v>0.67539362722778529</c:v>
                </c:pt>
                <c:pt idx="10">
                  <c:v>0.68723106898715314</c:v>
                </c:pt>
                <c:pt idx="11">
                  <c:v>0.69906851074652099</c:v>
                </c:pt>
                <c:pt idx="12">
                  <c:v>0.71090595250588884</c:v>
                </c:pt>
                <c:pt idx="13">
                  <c:v>0.72274339426525669</c:v>
                </c:pt>
                <c:pt idx="14">
                  <c:v>0.73458083602462454</c:v>
                </c:pt>
                <c:pt idx="15">
                  <c:v>0.74641827778399239</c:v>
                </c:pt>
                <c:pt idx="16">
                  <c:v>0.75825571954336024</c:v>
                </c:pt>
                <c:pt idx="17">
                  <c:v>0.77009316130272809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1.121981066184</c:v>
                </c:pt>
                <c:pt idx="30">
                  <c:v>1.2653905895871151</c:v>
                </c:pt>
                <c:pt idx="31">
                  <c:v>1.2653905895871151</c:v>
                </c:pt>
                <c:pt idx="32">
                  <c:v>1.2653905895871151</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2.7477314345126458</c:v>
                </c:pt>
                <c:pt idx="9">
                  <c:v>2.7967493044967333</c:v>
                </c:pt>
                <c:pt idx="10">
                  <c:v>2.8457671744808208</c:v>
                </c:pt>
                <c:pt idx="11">
                  <c:v>2.8947850444649084</c:v>
                </c:pt>
                <c:pt idx="12">
                  <c:v>2.9438029144489959</c:v>
                </c:pt>
                <c:pt idx="13">
                  <c:v>2.9928207844330834</c:v>
                </c:pt>
                <c:pt idx="14">
                  <c:v>3.0418386544171709</c:v>
                </c:pt>
                <c:pt idx="15">
                  <c:v>3.0908565244012585</c:v>
                </c:pt>
                <c:pt idx="16">
                  <c:v>3.139874394385346</c:v>
                </c:pt>
                <c:pt idx="17">
                  <c:v>3.1888922643694335</c:v>
                </c:pt>
                <c:pt idx="18">
                  <c:v>3.2379101343535193</c:v>
                </c:pt>
                <c:pt idx="19">
                  <c:v>3.3193375256144417</c:v>
                </c:pt>
                <c:pt idx="20">
                  <c:v>3.4007649168753646</c:v>
                </c:pt>
                <c:pt idx="21">
                  <c:v>3.4821923081362876</c:v>
                </c:pt>
                <c:pt idx="22">
                  <c:v>3.5636196993972105</c:v>
                </c:pt>
                <c:pt idx="23">
                  <c:v>3.6450470906581334</c:v>
                </c:pt>
                <c:pt idx="24">
                  <c:v>3.7264744819190563</c:v>
                </c:pt>
                <c:pt idx="25">
                  <c:v>3.8079018731799792</c:v>
                </c:pt>
                <c:pt idx="26">
                  <c:v>3.8893292644409021</c:v>
                </c:pt>
                <c:pt idx="27">
                  <c:v>3.970756655701825</c:v>
                </c:pt>
                <c:pt idx="28">
                  <c:v>4.0521840469627461</c:v>
                </c:pt>
                <c:pt idx="29">
                  <c:v>4.6460310550876853</c:v>
                </c:pt>
                <c:pt idx="30">
                  <c:v>5.2398780632126236</c:v>
                </c:pt>
                <c:pt idx="31">
                  <c:v>5.2398780632126236</c:v>
                </c:pt>
                <c:pt idx="32">
                  <c:v>5.2398780632126236</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0.55516443430062412</c:v>
                </c:pt>
                <c:pt idx="7">
                  <c:v>0.5665218686012482</c:v>
                </c:pt>
                <c:pt idx="8">
                  <c:v>0.57787930290187217</c:v>
                </c:pt>
                <c:pt idx="9">
                  <c:v>0.58818832079945393</c:v>
                </c:pt>
                <c:pt idx="10">
                  <c:v>0.5984973386970357</c:v>
                </c:pt>
                <c:pt idx="11">
                  <c:v>0.60880635659461746</c:v>
                </c:pt>
                <c:pt idx="12">
                  <c:v>0.61911537449219922</c:v>
                </c:pt>
                <c:pt idx="13">
                  <c:v>0.62942439238978098</c:v>
                </c:pt>
                <c:pt idx="14">
                  <c:v>0.63973341028736275</c:v>
                </c:pt>
                <c:pt idx="15">
                  <c:v>0.65004242818494451</c:v>
                </c:pt>
                <c:pt idx="16">
                  <c:v>0.66035144608252627</c:v>
                </c:pt>
                <c:pt idx="17">
                  <c:v>0.67066046398010803</c:v>
                </c:pt>
                <c:pt idx="18">
                  <c:v>0.68096948187769013</c:v>
                </c:pt>
                <c:pt idx="19">
                  <c:v>0.69809459225345216</c:v>
                </c:pt>
                <c:pt idx="20">
                  <c:v>0.71521970262921419</c:v>
                </c:pt>
                <c:pt idx="21">
                  <c:v>0.73234481300497623</c:v>
                </c:pt>
                <c:pt idx="22">
                  <c:v>0.74946992338073826</c:v>
                </c:pt>
                <c:pt idx="23">
                  <c:v>0.76659503375650029</c:v>
                </c:pt>
                <c:pt idx="24">
                  <c:v>0.78372014413226232</c:v>
                </c:pt>
                <c:pt idx="25">
                  <c:v>0.80084525450802435</c:v>
                </c:pt>
                <c:pt idx="26">
                  <c:v>0.81797036488378638</c:v>
                </c:pt>
                <c:pt idx="27">
                  <c:v>0.83509547525954841</c:v>
                </c:pt>
                <c:pt idx="28">
                  <c:v>0.85222058563531033</c:v>
                </c:pt>
                <c:pt idx="29">
                  <c:v>0.97711339385347196</c:v>
                </c:pt>
                <c:pt idx="30">
                  <c:v>1.1020062020716337</c:v>
                </c:pt>
                <c:pt idx="31">
                  <c:v>1.1020062020716337</c:v>
                </c:pt>
                <c:pt idx="32">
                  <c:v>1.1020062020716337</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0.32632791327874133</c:v>
                </c:pt>
                <c:pt idx="19">
                  <c:v>0.33453445069680771</c:v>
                </c:pt>
                <c:pt idx="20">
                  <c:v>0.34274098811487408</c:v>
                </c:pt>
                <c:pt idx="21">
                  <c:v>0.35094752553294045</c:v>
                </c:pt>
                <c:pt idx="22">
                  <c:v>0.35915406295100682</c:v>
                </c:pt>
                <c:pt idx="23">
                  <c:v>0.3673606003690732</c:v>
                </c:pt>
                <c:pt idx="24">
                  <c:v>0.37556713778713957</c:v>
                </c:pt>
                <c:pt idx="25">
                  <c:v>0.38377367520520594</c:v>
                </c:pt>
                <c:pt idx="26">
                  <c:v>0.39198021262327232</c:v>
                </c:pt>
                <c:pt idx="27">
                  <c:v>0.40018675004133869</c:v>
                </c:pt>
                <c:pt idx="28">
                  <c:v>0.40839328745940517</c:v>
                </c:pt>
                <c:pt idx="29">
                  <c:v>0.46824326689897561</c:v>
                </c:pt>
                <c:pt idx="30">
                  <c:v>0.52809324633854615</c:v>
                </c:pt>
                <c:pt idx="31">
                  <c:v>0.52809324633854615</c:v>
                </c:pt>
                <c:pt idx="32">
                  <c:v>0.52809324633854615</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6.1283916780391117</c:v>
                </c:pt>
                <c:pt idx="7">
                  <c:v>5.6159995108493037</c:v>
                </c:pt>
                <c:pt idx="8">
                  <c:v>5.1036073436594949</c:v>
                </c:pt>
                <c:pt idx="9">
                  <c:v>5.1946526176186314</c:v>
                </c:pt>
                <c:pt idx="10">
                  <c:v>5.2856978915777679</c:v>
                </c:pt>
                <c:pt idx="11">
                  <c:v>5.3767431655369045</c:v>
                </c:pt>
                <c:pt idx="12">
                  <c:v>5.467788439496041</c:v>
                </c:pt>
                <c:pt idx="13">
                  <c:v>5.5588337134551775</c:v>
                </c:pt>
                <c:pt idx="14">
                  <c:v>5.649878987414314</c:v>
                </c:pt>
                <c:pt idx="15">
                  <c:v>5.7409242613734506</c:v>
                </c:pt>
                <c:pt idx="16">
                  <c:v>5.8319695353325871</c:v>
                </c:pt>
                <c:pt idx="17">
                  <c:v>5.9230148092917236</c:v>
                </c:pt>
                <c:pt idx="18">
                  <c:v>6.0140600832508566</c:v>
                </c:pt>
                <c:pt idx="19">
                  <c:v>6.1653024597053037</c:v>
                </c:pt>
                <c:pt idx="20">
                  <c:v>6.3165448361597507</c:v>
                </c:pt>
                <c:pt idx="21">
                  <c:v>6.4677872126141978</c:v>
                </c:pt>
                <c:pt idx="22">
                  <c:v>6.6190295890686448</c:v>
                </c:pt>
                <c:pt idx="23">
                  <c:v>6.7702719655230919</c:v>
                </c:pt>
                <c:pt idx="24">
                  <c:v>6.9215143419775389</c:v>
                </c:pt>
                <c:pt idx="25">
                  <c:v>7.0727567184319859</c:v>
                </c:pt>
                <c:pt idx="26">
                  <c:v>7.223999094886433</c:v>
                </c:pt>
                <c:pt idx="27">
                  <c:v>7.37524147134088</c:v>
                </c:pt>
                <c:pt idx="28">
                  <c:v>7.5264838477953289</c:v>
                </c:pt>
                <c:pt idx="29">
                  <c:v>8.6294890082011193</c:v>
                </c:pt>
                <c:pt idx="30">
                  <c:v>9.7324941686069124</c:v>
                </c:pt>
                <c:pt idx="31">
                  <c:v>9.7324941686069124</c:v>
                </c:pt>
                <c:pt idx="32">
                  <c:v>9.7324941686069124</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1.7154258338741826</c:v>
                </c:pt>
                <c:pt idx="7">
                  <c:v>1.6508516677483651</c:v>
                </c:pt>
                <c:pt idx="8">
                  <c:v>1.5862775016225477</c:v>
                </c:pt>
                <c:pt idx="9">
                  <c:v>1.6145757346145242</c:v>
                </c:pt>
                <c:pt idx="10">
                  <c:v>1.6428739676065007</c:v>
                </c:pt>
                <c:pt idx="11">
                  <c:v>1.6711722005984773</c:v>
                </c:pt>
                <c:pt idx="12">
                  <c:v>1.6994704335904538</c:v>
                </c:pt>
                <c:pt idx="13">
                  <c:v>1.7277686665824303</c:v>
                </c:pt>
                <c:pt idx="14">
                  <c:v>1.7560668995744069</c:v>
                </c:pt>
                <c:pt idx="15">
                  <c:v>1.7843651325663834</c:v>
                </c:pt>
                <c:pt idx="16">
                  <c:v>1.8126633655583599</c:v>
                </c:pt>
                <c:pt idx="17">
                  <c:v>1.8409615985503365</c:v>
                </c:pt>
                <c:pt idx="18">
                  <c:v>1.8692598315423132</c:v>
                </c:pt>
                <c:pt idx="19">
                  <c:v>1.9162682244116578</c:v>
                </c:pt>
                <c:pt idx="20">
                  <c:v>1.9632766172810023</c:v>
                </c:pt>
                <c:pt idx="21">
                  <c:v>2.0102850101503469</c:v>
                </c:pt>
                <c:pt idx="22">
                  <c:v>2.0572934030196914</c:v>
                </c:pt>
                <c:pt idx="23">
                  <c:v>2.104301795889036</c:v>
                </c:pt>
                <c:pt idx="24">
                  <c:v>2.1513101887583805</c:v>
                </c:pt>
                <c:pt idx="25">
                  <c:v>2.1983185816277251</c:v>
                </c:pt>
                <c:pt idx="26">
                  <c:v>2.2453269744970696</c:v>
                </c:pt>
                <c:pt idx="27">
                  <c:v>2.2923353673664142</c:v>
                </c:pt>
                <c:pt idx="28">
                  <c:v>2.3393437602357587</c:v>
                </c:pt>
                <c:pt idx="29">
                  <c:v>2.6821742627231799</c:v>
                </c:pt>
                <c:pt idx="30">
                  <c:v>3.0250047652106011</c:v>
                </c:pt>
                <c:pt idx="31">
                  <c:v>3.0250047652106011</c:v>
                </c:pt>
                <c:pt idx="32">
                  <c:v>3.0250047652106011</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8.7787356992028109E-2</c:v>
                </c:pt>
                <c:pt idx="7">
                  <c:v>7.3528530532760233E-2</c:v>
                </c:pt>
                <c:pt idx="8">
                  <c:v>5.9269704073492351E-2</c:v>
                </c:pt>
                <c:pt idx="9">
                  <c:v>6.0327039812996697E-2</c:v>
                </c:pt>
                <c:pt idx="10">
                  <c:v>6.138437555250105E-2</c:v>
                </c:pt>
                <c:pt idx="11">
                  <c:v>6.2441711292005403E-2</c:v>
                </c:pt>
                <c:pt idx="12">
                  <c:v>6.3499047031509756E-2</c:v>
                </c:pt>
                <c:pt idx="13">
                  <c:v>6.4556382771014109E-2</c:v>
                </c:pt>
                <c:pt idx="14">
                  <c:v>6.5613718510518462E-2</c:v>
                </c:pt>
                <c:pt idx="15">
                  <c:v>6.6671054250022815E-2</c:v>
                </c:pt>
                <c:pt idx="16">
                  <c:v>6.7728389989527168E-2</c:v>
                </c:pt>
                <c:pt idx="17">
                  <c:v>6.8785725729031522E-2</c:v>
                </c:pt>
                <c:pt idx="18">
                  <c:v>6.9843061468535847E-2</c:v>
                </c:pt>
                <c:pt idx="19">
                  <c:v>7.1599483993274829E-2</c:v>
                </c:pt>
                <c:pt idx="20">
                  <c:v>7.3355906518013811E-2</c:v>
                </c:pt>
                <c:pt idx="21">
                  <c:v>7.5112329042752793E-2</c:v>
                </c:pt>
                <c:pt idx="22">
                  <c:v>7.6868751567491775E-2</c:v>
                </c:pt>
                <c:pt idx="23">
                  <c:v>7.8625174092230757E-2</c:v>
                </c:pt>
                <c:pt idx="24">
                  <c:v>8.0381596616969739E-2</c:v>
                </c:pt>
                <c:pt idx="25">
                  <c:v>8.2138019141708721E-2</c:v>
                </c:pt>
                <c:pt idx="26">
                  <c:v>8.3894441666447703E-2</c:v>
                </c:pt>
                <c:pt idx="27">
                  <c:v>8.5650864191186685E-2</c:v>
                </c:pt>
                <c:pt idx="28">
                  <c:v>8.7407286715925653E-2</c:v>
                </c:pt>
                <c:pt idx="29">
                  <c:v>0.10021681241934896</c:v>
                </c:pt>
                <c:pt idx="30">
                  <c:v>0.11302633812277227</c:v>
                </c:pt>
                <c:pt idx="31">
                  <c:v>0.11302633812277227</c:v>
                </c:pt>
                <c:pt idx="32">
                  <c:v>0.11302633812277227</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2.8615616060068422E-2</c:v>
                </c:pt>
                <c:pt idx="7">
                  <c:v>3.4560232120136848E-2</c:v>
                </c:pt>
                <c:pt idx="8">
                  <c:v>4.050484818020527E-2</c:v>
                </c:pt>
                <c:pt idx="9">
                  <c:v>4.122743021893157E-2</c:v>
                </c:pt>
                <c:pt idx="10">
                  <c:v>4.1950012257657869E-2</c:v>
                </c:pt>
                <c:pt idx="11">
                  <c:v>4.2672594296384168E-2</c:v>
                </c:pt>
                <c:pt idx="12">
                  <c:v>4.3395176335110468E-2</c:v>
                </c:pt>
                <c:pt idx="13">
                  <c:v>4.4117758373836767E-2</c:v>
                </c:pt>
                <c:pt idx="14">
                  <c:v>4.4840340412563066E-2</c:v>
                </c:pt>
                <c:pt idx="15">
                  <c:v>4.5562922451289366E-2</c:v>
                </c:pt>
                <c:pt idx="16">
                  <c:v>4.6285504490015665E-2</c:v>
                </c:pt>
                <c:pt idx="17">
                  <c:v>4.7008086528741964E-2</c:v>
                </c:pt>
                <c:pt idx="18">
                  <c:v>4.7730668567468292E-2</c:v>
                </c:pt>
                <c:pt idx="19">
                  <c:v>4.893100571807444E-2</c:v>
                </c:pt>
                <c:pt idx="20">
                  <c:v>5.0131342868680588E-2</c:v>
                </c:pt>
                <c:pt idx="21">
                  <c:v>5.1331680019286736E-2</c:v>
                </c:pt>
                <c:pt idx="22">
                  <c:v>5.2532017169892885E-2</c:v>
                </c:pt>
                <c:pt idx="23">
                  <c:v>5.3732354320499033E-2</c:v>
                </c:pt>
                <c:pt idx="24">
                  <c:v>5.4932691471105181E-2</c:v>
                </c:pt>
                <c:pt idx="25">
                  <c:v>5.613302862171133E-2</c:v>
                </c:pt>
                <c:pt idx="26">
                  <c:v>5.7333365772317478E-2</c:v>
                </c:pt>
                <c:pt idx="27">
                  <c:v>5.8533702922923626E-2</c:v>
                </c:pt>
                <c:pt idx="28">
                  <c:v>5.9734040073529754E-2</c:v>
                </c:pt>
                <c:pt idx="29">
                  <c:v>6.848805533289809E-2</c:v>
                </c:pt>
                <c:pt idx="30">
                  <c:v>7.724207059226644E-2</c:v>
                </c:pt>
                <c:pt idx="31">
                  <c:v>7.724207059226644E-2</c:v>
                </c:pt>
                <c:pt idx="32">
                  <c:v>7.724207059226644E-2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22.352445526032653</c:v>
                </c:pt>
                <c:pt idx="2">
                  <c:v>22.704891052065307</c:v>
                </c:pt>
                <c:pt idx="3">
                  <c:v>23.057336578097956</c:v>
                </c:pt>
                <c:pt idx="4">
                  <c:v>23.249070137552081</c:v>
                </c:pt>
                <c:pt idx="5">
                  <c:v>23.44080369700621</c:v>
                </c:pt>
                <c:pt idx="6">
                  <c:v>23.058781481202889</c:v>
                </c:pt>
                <c:pt idx="7">
                  <c:v>22.676759265399568</c:v>
                </c:pt>
                <c:pt idx="8">
                  <c:v>22.294737049596247</c:v>
                </c:pt>
                <c:pt idx="9">
                  <c:v>22.692461699210831</c:v>
                </c:pt>
                <c:pt idx="10">
                  <c:v>23.090186348825416</c:v>
                </c:pt>
                <c:pt idx="11">
                  <c:v>23.48791099844</c:v>
                </c:pt>
                <c:pt idx="12">
                  <c:v>23.885635648054585</c:v>
                </c:pt>
                <c:pt idx="13">
                  <c:v>24.283360297669169</c:v>
                </c:pt>
                <c:pt idx="14">
                  <c:v>24.681084947283754</c:v>
                </c:pt>
                <c:pt idx="15">
                  <c:v>25.078809596898338</c:v>
                </c:pt>
                <c:pt idx="16">
                  <c:v>25.476534246512923</c:v>
                </c:pt>
                <c:pt idx="17">
                  <c:v>25.874258896127508</c:v>
                </c:pt>
                <c:pt idx="18">
                  <c:v>26.271983545742096</c:v>
                </c:pt>
                <c:pt idx="19">
                  <c:v>26.932674854213751</c:v>
                </c:pt>
                <c:pt idx="20">
                  <c:v>27.593366162685406</c:v>
                </c:pt>
                <c:pt idx="21">
                  <c:v>28.254057471157061</c:v>
                </c:pt>
                <c:pt idx="22">
                  <c:v>28.914748779628717</c:v>
                </c:pt>
                <c:pt idx="23">
                  <c:v>29.575440088100372</c:v>
                </c:pt>
                <c:pt idx="24">
                  <c:v>30.236131396572027</c:v>
                </c:pt>
                <c:pt idx="25">
                  <c:v>30.896822705043682</c:v>
                </c:pt>
                <c:pt idx="26">
                  <c:v>31.557514013515338</c:v>
                </c:pt>
                <c:pt idx="27">
                  <c:v>32.218205321986993</c:v>
                </c:pt>
                <c:pt idx="28">
                  <c:v>32.878896630458662</c:v>
                </c:pt>
                <c:pt idx="29">
                  <c:v>37.697294355774659</c:v>
                </c:pt>
                <c:pt idx="30">
                  <c:v>42.515692081090634</c:v>
                </c:pt>
                <c:pt idx="31">
                  <c:v>42.515692081090634</c:v>
                </c:pt>
                <c:pt idx="32">
                  <c:v>42.515692081090634</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25.099999999999998</c:v>
                </c:pt>
                <c:pt idx="1">
                  <c:v>25.50210830470089</c:v>
                </c:pt>
                <c:pt idx="2">
                  <c:v>25.904216609401782</c:v>
                </c:pt>
                <c:pt idx="3">
                  <c:v>26.306324914102674</c:v>
                </c:pt>
                <c:pt idx="4">
                  <c:v>26.525075475116246</c:v>
                </c:pt>
                <c:pt idx="5">
                  <c:v>26.743826036129818</c:v>
                </c:pt>
                <c:pt idx="6">
                  <c:v>26.307973417190574</c:v>
                </c:pt>
                <c:pt idx="7">
                  <c:v>25.872120798251331</c:v>
                </c:pt>
                <c:pt idx="8">
                  <c:v>25.436268179312087</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37.511832064750578</c:v>
                </c:pt>
                <c:pt idx="29">
                  <c:v>43.009185833179259</c:v>
                </c:pt>
                <c:pt idx="30">
                  <c:v>48.506539601607962</c:v>
                </c:pt>
                <c:pt idx="31">
                  <c:v>48.506539601607962</c:v>
                </c:pt>
                <c:pt idx="32">
                  <c:v>48.506539601607962</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51.484135870485829</c:v>
                </c:pt>
                <c:pt idx="19">
                  <c:v>52.778865712051854</c:v>
                </c:pt>
                <c:pt idx="20">
                  <c:v>54.073595553617878</c:v>
                </c:pt>
                <c:pt idx="21">
                  <c:v>55.368325395183902</c:v>
                </c:pt>
                <c:pt idx="22">
                  <c:v>56.663055236749926</c:v>
                </c:pt>
                <c:pt idx="23">
                  <c:v>57.95778507831595</c:v>
                </c:pt>
                <c:pt idx="24">
                  <c:v>59.252514919881975</c:v>
                </c:pt>
                <c:pt idx="25">
                  <c:v>60.547244761447999</c:v>
                </c:pt>
                <c:pt idx="26">
                  <c:v>61.841974603014023</c:v>
                </c:pt>
                <c:pt idx="27">
                  <c:v>63.136704444580047</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3.3543445288256182</c:v>
                </c:pt>
                <c:pt idx="9">
                  <c:v>3.4141840101994489</c:v>
                </c:pt>
                <c:pt idx="10">
                  <c:v>3.4740234915732797</c:v>
                </c:pt>
                <c:pt idx="11">
                  <c:v>3.5338629729471105</c:v>
                </c:pt>
                <c:pt idx="12">
                  <c:v>3.5937024543209413</c:v>
                </c:pt>
                <c:pt idx="13">
                  <c:v>3.653541935694772</c:v>
                </c:pt>
                <c:pt idx="14">
                  <c:v>3.7133814170686028</c:v>
                </c:pt>
                <c:pt idx="15">
                  <c:v>3.7732208984424336</c:v>
                </c:pt>
                <c:pt idx="16">
                  <c:v>3.8330603798162644</c:v>
                </c:pt>
                <c:pt idx="17">
                  <c:v>3.8928998611900951</c:v>
                </c:pt>
                <c:pt idx="18">
                  <c:v>3.9527393425639255</c:v>
                </c:pt>
                <c:pt idx="19">
                  <c:v>4.0521433530657971</c:v>
                </c:pt>
                <c:pt idx="20">
                  <c:v>4.1515473635676692</c:v>
                </c:pt>
                <c:pt idx="21">
                  <c:v>4.2509513740695413</c:v>
                </c:pt>
                <c:pt idx="22">
                  <c:v>4.3503553845714134</c:v>
                </c:pt>
                <c:pt idx="23">
                  <c:v>4.4497593950732854</c:v>
                </c:pt>
                <c:pt idx="24">
                  <c:v>4.5491634055751575</c:v>
                </c:pt>
                <c:pt idx="25">
                  <c:v>4.6485674160770296</c:v>
                </c:pt>
                <c:pt idx="26">
                  <c:v>4.7479714265789017</c:v>
                </c:pt>
                <c:pt idx="27">
                  <c:v>4.8473754370807738</c:v>
                </c:pt>
                <c:pt idx="28">
                  <c:v>4.946779447582645</c:v>
                </c:pt>
                <c:pt idx="29">
                  <c:v>5.0917694154989714</c:v>
                </c:pt>
                <c:pt idx="30">
                  <c:v>5.2367593834152979</c:v>
                </c:pt>
                <c:pt idx="31">
                  <c:v>5.3817493513316244</c:v>
                </c:pt>
                <c:pt idx="32">
                  <c:v>5.5267393192479508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0.71185835398715591</c:v>
                </c:pt>
                <c:pt idx="7">
                  <c:v>0.68770726972778673</c:v>
                </c:pt>
                <c:pt idx="8">
                  <c:v>0.66355618546841744</c:v>
                </c:pt>
                <c:pt idx="9">
                  <c:v>0.67539362722778529</c:v>
                </c:pt>
                <c:pt idx="10">
                  <c:v>0.68723106898715314</c:v>
                </c:pt>
                <c:pt idx="11">
                  <c:v>0.69906851074652099</c:v>
                </c:pt>
                <c:pt idx="12">
                  <c:v>0.71090595250588884</c:v>
                </c:pt>
                <c:pt idx="13">
                  <c:v>0.72274339426525669</c:v>
                </c:pt>
                <c:pt idx="14">
                  <c:v>0.73458083602462454</c:v>
                </c:pt>
                <c:pt idx="15">
                  <c:v>0.74641827778399239</c:v>
                </c:pt>
                <c:pt idx="16">
                  <c:v>0.75825571954336024</c:v>
                </c:pt>
                <c:pt idx="17">
                  <c:v>0.77009316130272809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1.0072534474615078</c:v>
                </c:pt>
                <c:pt idx="30">
                  <c:v>1.0359353521421308</c:v>
                </c:pt>
                <c:pt idx="31">
                  <c:v>1.0646172568227539</c:v>
                </c:pt>
                <c:pt idx="32">
                  <c:v>1.0932991615033769</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2.7477314345126458</c:v>
                </c:pt>
                <c:pt idx="9">
                  <c:v>2.7967493044967333</c:v>
                </c:pt>
                <c:pt idx="10">
                  <c:v>2.8457671744808208</c:v>
                </c:pt>
                <c:pt idx="11">
                  <c:v>2.8947850444649084</c:v>
                </c:pt>
                <c:pt idx="12">
                  <c:v>2.9438029144489959</c:v>
                </c:pt>
                <c:pt idx="13">
                  <c:v>2.9928207844330834</c:v>
                </c:pt>
                <c:pt idx="14">
                  <c:v>3.0418386544171709</c:v>
                </c:pt>
                <c:pt idx="15">
                  <c:v>3.0908565244012585</c:v>
                </c:pt>
                <c:pt idx="16">
                  <c:v>3.139874394385346</c:v>
                </c:pt>
                <c:pt idx="17">
                  <c:v>3.1888922643694335</c:v>
                </c:pt>
                <c:pt idx="18">
                  <c:v>3.2379101343535193</c:v>
                </c:pt>
                <c:pt idx="19">
                  <c:v>3.3193375256144417</c:v>
                </c:pt>
                <c:pt idx="20">
                  <c:v>3.4007649168753646</c:v>
                </c:pt>
                <c:pt idx="21">
                  <c:v>3.4821923081362876</c:v>
                </c:pt>
                <c:pt idx="22">
                  <c:v>3.5636196993972105</c:v>
                </c:pt>
                <c:pt idx="23">
                  <c:v>3.6450470906581334</c:v>
                </c:pt>
                <c:pt idx="24">
                  <c:v>3.7264744819190563</c:v>
                </c:pt>
                <c:pt idx="25">
                  <c:v>3.8079018731799792</c:v>
                </c:pt>
                <c:pt idx="26">
                  <c:v>3.8893292644409021</c:v>
                </c:pt>
                <c:pt idx="27">
                  <c:v>3.970756655701825</c:v>
                </c:pt>
                <c:pt idx="28">
                  <c:v>4.0521840469627461</c:v>
                </c:pt>
                <c:pt idx="29">
                  <c:v>4.170953448587734</c:v>
                </c:pt>
                <c:pt idx="30">
                  <c:v>4.2897228502127218</c:v>
                </c:pt>
                <c:pt idx="31">
                  <c:v>4.4084922518377097</c:v>
                </c:pt>
                <c:pt idx="32">
                  <c:v>4.5272616534626975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0.55516443430062412</c:v>
                </c:pt>
                <c:pt idx="7">
                  <c:v>0.5665218686012482</c:v>
                </c:pt>
                <c:pt idx="8">
                  <c:v>0.57787930290187217</c:v>
                </c:pt>
                <c:pt idx="9">
                  <c:v>0.58818832079945393</c:v>
                </c:pt>
                <c:pt idx="10">
                  <c:v>0.5984973386970357</c:v>
                </c:pt>
                <c:pt idx="11">
                  <c:v>0.60880635659461746</c:v>
                </c:pt>
                <c:pt idx="12">
                  <c:v>0.61911537449219922</c:v>
                </c:pt>
                <c:pt idx="13">
                  <c:v>0.62942439238978098</c:v>
                </c:pt>
                <c:pt idx="14">
                  <c:v>0.63973341028736275</c:v>
                </c:pt>
                <c:pt idx="15">
                  <c:v>0.65004242818494451</c:v>
                </c:pt>
                <c:pt idx="16">
                  <c:v>0.66035144608252627</c:v>
                </c:pt>
                <c:pt idx="17">
                  <c:v>0.67066046398010803</c:v>
                </c:pt>
                <c:pt idx="18">
                  <c:v>0.68096948187769013</c:v>
                </c:pt>
                <c:pt idx="19">
                  <c:v>0.69809459225345216</c:v>
                </c:pt>
                <c:pt idx="20">
                  <c:v>0.71521970262921419</c:v>
                </c:pt>
                <c:pt idx="21">
                  <c:v>0.73234481300497623</c:v>
                </c:pt>
                <c:pt idx="22">
                  <c:v>0.74946992338073826</c:v>
                </c:pt>
                <c:pt idx="23">
                  <c:v>0.76659503375650029</c:v>
                </c:pt>
                <c:pt idx="24">
                  <c:v>0.78372014413226232</c:v>
                </c:pt>
                <c:pt idx="25">
                  <c:v>0.80084525450802435</c:v>
                </c:pt>
                <c:pt idx="26">
                  <c:v>0.81797036488378638</c:v>
                </c:pt>
                <c:pt idx="27">
                  <c:v>0.83509547525954841</c:v>
                </c:pt>
                <c:pt idx="28">
                  <c:v>0.85222058563531033</c:v>
                </c:pt>
                <c:pt idx="29">
                  <c:v>0.87719914727894266</c:v>
                </c:pt>
                <c:pt idx="30">
                  <c:v>0.90217770892257498</c:v>
                </c:pt>
                <c:pt idx="31">
                  <c:v>0.92715627056620731</c:v>
                </c:pt>
                <c:pt idx="32">
                  <c:v>0.95213483220983963</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0.32632791327874133</c:v>
                </c:pt>
                <c:pt idx="19">
                  <c:v>0.33453445069680771</c:v>
                </c:pt>
                <c:pt idx="20">
                  <c:v>0.34274098811487408</c:v>
                </c:pt>
                <c:pt idx="21">
                  <c:v>0.35094752553294045</c:v>
                </c:pt>
                <c:pt idx="22">
                  <c:v>0.35915406295100682</c:v>
                </c:pt>
                <c:pt idx="23">
                  <c:v>0.3673606003690732</c:v>
                </c:pt>
                <c:pt idx="24">
                  <c:v>0.37556713778713957</c:v>
                </c:pt>
                <c:pt idx="25">
                  <c:v>0.38377367520520594</c:v>
                </c:pt>
                <c:pt idx="26">
                  <c:v>0.39198021262327232</c:v>
                </c:pt>
                <c:pt idx="27">
                  <c:v>0.40018675004133869</c:v>
                </c:pt>
                <c:pt idx="28">
                  <c:v>0.40839328745940517</c:v>
                </c:pt>
                <c:pt idx="29">
                  <c:v>0.42036328334731926</c:v>
                </c:pt>
                <c:pt idx="30">
                  <c:v>0.43233327923523335</c:v>
                </c:pt>
                <c:pt idx="31">
                  <c:v>0.44430327512314743</c:v>
                </c:pt>
                <c:pt idx="32">
                  <c:v>0.45627327101106152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6.1283916780391117</c:v>
                </c:pt>
                <c:pt idx="7">
                  <c:v>5.6159995108493037</c:v>
                </c:pt>
                <c:pt idx="8">
                  <c:v>5.1036073436594949</c:v>
                </c:pt>
                <c:pt idx="9">
                  <c:v>5.1946526176186314</c:v>
                </c:pt>
                <c:pt idx="10">
                  <c:v>5.2856978915777679</c:v>
                </c:pt>
                <c:pt idx="11">
                  <c:v>5.3767431655369045</c:v>
                </c:pt>
                <c:pt idx="12">
                  <c:v>5.467788439496041</c:v>
                </c:pt>
                <c:pt idx="13">
                  <c:v>5.5588337134551775</c:v>
                </c:pt>
                <c:pt idx="14">
                  <c:v>5.649878987414314</c:v>
                </c:pt>
                <c:pt idx="15">
                  <c:v>5.7409242613734506</c:v>
                </c:pt>
                <c:pt idx="16">
                  <c:v>5.8319695353325871</c:v>
                </c:pt>
                <c:pt idx="17">
                  <c:v>5.9230148092917236</c:v>
                </c:pt>
                <c:pt idx="18">
                  <c:v>6.0140600832508566</c:v>
                </c:pt>
                <c:pt idx="19">
                  <c:v>6.1653024597053037</c:v>
                </c:pt>
                <c:pt idx="20">
                  <c:v>6.3165448361597507</c:v>
                </c:pt>
                <c:pt idx="21">
                  <c:v>6.4677872126141978</c:v>
                </c:pt>
                <c:pt idx="22">
                  <c:v>6.6190295890686448</c:v>
                </c:pt>
                <c:pt idx="23">
                  <c:v>6.7702719655230919</c:v>
                </c:pt>
                <c:pt idx="24">
                  <c:v>6.9215143419775389</c:v>
                </c:pt>
                <c:pt idx="25">
                  <c:v>7.0727567184319859</c:v>
                </c:pt>
                <c:pt idx="26">
                  <c:v>7.223999094886433</c:v>
                </c:pt>
                <c:pt idx="27">
                  <c:v>7.37524147134088</c:v>
                </c:pt>
                <c:pt idx="28">
                  <c:v>7.5264838477953289</c:v>
                </c:pt>
                <c:pt idx="29">
                  <c:v>7.7470848798764873</c:v>
                </c:pt>
                <c:pt idx="30">
                  <c:v>7.9676859119576458</c:v>
                </c:pt>
                <c:pt idx="31">
                  <c:v>8.1882869440388042</c:v>
                </c:pt>
                <c:pt idx="32">
                  <c:v>8.4088879761199617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1.7154258338741826</c:v>
                </c:pt>
                <c:pt idx="7">
                  <c:v>1.6508516677483651</c:v>
                </c:pt>
                <c:pt idx="8">
                  <c:v>1.5862775016225477</c:v>
                </c:pt>
                <c:pt idx="9">
                  <c:v>1.6145757346145242</c:v>
                </c:pt>
                <c:pt idx="10">
                  <c:v>1.6428739676065007</c:v>
                </c:pt>
                <c:pt idx="11">
                  <c:v>1.6711722005984773</c:v>
                </c:pt>
                <c:pt idx="12">
                  <c:v>1.6994704335904538</c:v>
                </c:pt>
                <c:pt idx="13">
                  <c:v>1.7277686665824303</c:v>
                </c:pt>
                <c:pt idx="14">
                  <c:v>1.7560668995744069</c:v>
                </c:pt>
                <c:pt idx="15">
                  <c:v>1.7843651325663834</c:v>
                </c:pt>
                <c:pt idx="16">
                  <c:v>1.8126633655583599</c:v>
                </c:pt>
                <c:pt idx="17">
                  <c:v>1.8409615985503365</c:v>
                </c:pt>
                <c:pt idx="18">
                  <c:v>1.8692598315423132</c:v>
                </c:pt>
                <c:pt idx="19">
                  <c:v>1.9162682244116578</c:v>
                </c:pt>
                <c:pt idx="20">
                  <c:v>1.9632766172810023</c:v>
                </c:pt>
                <c:pt idx="21">
                  <c:v>2.0102850101503469</c:v>
                </c:pt>
                <c:pt idx="22">
                  <c:v>2.0572934030196914</c:v>
                </c:pt>
                <c:pt idx="23">
                  <c:v>2.104301795889036</c:v>
                </c:pt>
                <c:pt idx="24">
                  <c:v>2.1513101887583805</c:v>
                </c:pt>
                <c:pt idx="25">
                  <c:v>2.1983185816277251</c:v>
                </c:pt>
                <c:pt idx="26">
                  <c:v>2.2453269744970696</c:v>
                </c:pt>
                <c:pt idx="27">
                  <c:v>2.2923353673664142</c:v>
                </c:pt>
                <c:pt idx="28">
                  <c:v>2.3393437602357587</c:v>
                </c:pt>
                <c:pt idx="29">
                  <c:v>2.407909860733243</c:v>
                </c:pt>
                <c:pt idx="30">
                  <c:v>2.4764759612307272</c:v>
                </c:pt>
                <c:pt idx="31">
                  <c:v>2.5450420617282115</c:v>
                </c:pt>
                <c:pt idx="32">
                  <c:v>2.6136081622256957</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8.7787356992028109E-2</c:v>
                </c:pt>
                <c:pt idx="7">
                  <c:v>7.3528530532760233E-2</c:v>
                </c:pt>
                <c:pt idx="8">
                  <c:v>5.9269704073492351E-2</c:v>
                </c:pt>
                <c:pt idx="9">
                  <c:v>6.0327039812996697E-2</c:v>
                </c:pt>
                <c:pt idx="10">
                  <c:v>6.138437555250105E-2</c:v>
                </c:pt>
                <c:pt idx="11">
                  <c:v>6.2441711292005403E-2</c:v>
                </c:pt>
                <c:pt idx="12">
                  <c:v>6.3499047031509756E-2</c:v>
                </c:pt>
                <c:pt idx="13">
                  <c:v>6.4556382771014109E-2</c:v>
                </c:pt>
                <c:pt idx="14">
                  <c:v>6.5613718510518462E-2</c:v>
                </c:pt>
                <c:pt idx="15">
                  <c:v>6.6671054250022815E-2</c:v>
                </c:pt>
                <c:pt idx="16">
                  <c:v>6.7728389989527168E-2</c:v>
                </c:pt>
                <c:pt idx="17">
                  <c:v>6.8785725729031522E-2</c:v>
                </c:pt>
                <c:pt idx="18">
                  <c:v>6.9843061468535847E-2</c:v>
                </c:pt>
                <c:pt idx="19">
                  <c:v>7.1599483993274829E-2</c:v>
                </c:pt>
                <c:pt idx="20">
                  <c:v>7.3355906518013811E-2</c:v>
                </c:pt>
                <c:pt idx="21">
                  <c:v>7.5112329042752793E-2</c:v>
                </c:pt>
                <c:pt idx="22">
                  <c:v>7.6868751567491775E-2</c:v>
                </c:pt>
                <c:pt idx="23">
                  <c:v>7.8625174092230757E-2</c:v>
                </c:pt>
                <c:pt idx="24">
                  <c:v>8.0381596616969739E-2</c:v>
                </c:pt>
                <c:pt idx="25">
                  <c:v>8.2138019141708721E-2</c:v>
                </c:pt>
                <c:pt idx="26">
                  <c:v>8.3894441666447703E-2</c:v>
                </c:pt>
                <c:pt idx="27">
                  <c:v>8.5650864191186685E-2</c:v>
                </c:pt>
                <c:pt idx="28">
                  <c:v>8.7407286715925653E-2</c:v>
                </c:pt>
                <c:pt idx="29">
                  <c:v>8.9969191856610314E-2</c:v>
                </c:pt>
                <c:pt idx="30">
                  <c:v>9.2531096997294976E-2</c:v>
                </c:pt>
                <c:pt idx="31">
                  <c:v>9.5093002137979638E-2</c:v>
                </c:pt>
                <c:pt idx="32">
                  <c:v>9.7654907278664299E-2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2.8615616060068422E-2</c:v>
                </c:pt>
                <c:pt idx="7">
                  <c:v>3.4560232120136848E-2</c:v>
                </c:pt>
                <c:pt idx="8">
                  <c:v>4.050484818020527E-2</c:v>
                </c:pt>
                <c:pt idx="9">
                  <c:v>4.122743021893157E-2</c:v>
                </c:pt>
                <c:pt idx="10">
                  <c:v>4.1950012257657869E-2</c:v>
                </c:pt>
                <c:pt idx="11">
                  <c:v>4.2672594296384168E-2</c:v>
                </c:pt>
                <c:pt idx="12">
                  <c:v>4.3395176335110468E-2</c:v>
                </c:pt>
                <c:pt idx="13">
                  <c:v>4.4117758373836767E-2</c:v>
                </c:pt>
                <c:pt idx="14">
                  <c:v>4.4840340412563066E-2</c:v>
                </c:pt>
                <c:pt idx="15">
                  <c:v>4.5562922451289366E-2</c:v>
                </c:pt>
                <c:pt idx="16">
                  <c:v>4.6285504490015665E-2</c:v>
                </c:pt>
                <c:pt idx="17">
                  <c:v>4.7008086528741964E-2</c:v>
                </c:pt>
                <c:pt idx="18">
                  <c:v>4.7730668567468292E-2</c:v>
                </c:pt>
                <c:pt idx="19">
                  <c:v>4.893100571807444E-2</c:v>
                </c:pt>
                <c:pt idx="20">
                  <c:v>5.0131342868680588E-2</c:v>
                </c:pt>
                <c:pt idx="21">
                  <c:v>5.1331680019286736E-2</c:v>
                </c:pt>
                <c:pt idx="22">
                  <c:v>5.2532017169892885E-2</c:v>
                </c:pt>
                <c:pt idx="23">
                  <c:v>5.3732354320499033E-2</c:v>
                </c:pt>
                <c:pt idx="24">
                  <c:v>5.4932691471105181E-2</c:v>
                </c:pt>
                <c:pt idx="25">
                  <c:v>5.613302862171133E-2</c:v>
                </c:pt>
                <c:pt idx="26">
                  <c:v>5.7333365772317478E-2</c:v>
                </c:pt>
                <c:pt idx="27">
                  <c:v>5.8533702922923626E-2</c:v>
                </c:pt>
                <c:pt idx="28">
                  <c:v>5.9734040073529754E-2</c:v>
                </c:pt>
                <c:pt idx="29">
                  <c:v>6.1484843125403421E-2</c:v>
                </c:pt>
                <c:pt idx="30">
                  <c:v>6.3235646177277088E-2</c:v>
                </c:pt>
                <c:pt idx="31">
                  <c:v>6.4986449229150756E-2</c:v>
                </c:pt>
                <c:pt idx="32">
                  <c:v>6.6737252281024423E-2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22.352445526032653</c:v>
                </c:pt>
                <c:pt idx="2">
                  <c:v>22.704891052065307</c:v>
                </c:pt>
                <c:pt idx="3">
                  <c:v>23.057336578097956</c:v>
                </c:pt>
                <c:pt idx="4">
                  <c:v>23.249070137552081</c:v>
                </c:pt>
                <c:pt idx="5">
                  <c:v>23.44080369700621</c:v>
                </c:pt>
                <c:pt idx="6">
                  <c:v>23.058781481202889</c:v>
                </c:pt>
                <c:pt idx="7">
                  <c:v>22.676759265399568</c:v>
                </c:pt>
                <c:pt idx="8">
                  <c:v>22.294737049596247</c:v>
                </c:pt>
                <c:pt idx="9">
                  <c:v>22.692461699210831</c:v>
                </c:pt>
                <c:pt idx="10">
                  <c:v>23.090186348825416</c:v>
                </c:pt>
                <c:pt idx="11">
                  <c:v>23.48791099844</c:v>
                </c:pt>
                <c:pt idx="12">
                  <c:v>23.885635648054585</c:v>
                </c:pt>
                <c:pt idx="13">
                  <c:v>24.283360297669169</c:v>
                </c:pt>
                <c:pt idx="14">
                  <c:v>24.681084947283754</c:v>
                </c:pt>
                <c:pt idx="15">
                  <c:v>25.078809596898338</c:v>
                </c:pt>
                <c:pt idx="16">
                  <c:v>25.476534246512923</c:v>
                </c:pt>
                <c:pt idx="17">
                  <c:v>25.874258896127508</c:v>
                </c:pt>
                <c:pt idx="18">
                  <c:v>26.271983545742096</c:v>
                </c:pt>
                <c:pt idx="19">
                  <c:v>26.932674854213751</c:v>
                </c:pt>
                <c:pt idx="20">
                  <c:v>27.593366162685406</c:v>
                </c:pt>
                <c:pt idx="21">
                  <c:v>28.254057471157061</c:v>
                </c:pt>
                <c:pt idx="22">
                  <c:v>28.914748779628717</c:v>
                </c:pt>
                <c:pt idx="23">
                  <c:v>29.575440088100372</c:v>
                </c:pt>
                <c:pt idx="24">
                  <c:v>30.236131396572027</c:v>
                </c:pt>
                <c:pt idx="25">
                  <c:v>30.896822705043682</c:v>
                </c:pt>
                <c:pt idx="26">
                  <c:v>31.557514013515338</c:v>
                </c:pt>
                <c:pt idx="27">
                  <c:v>32.218205321986993</c:v>
                </c:pt>
                <c:pt idx="28">
                  <c:v>32.878896630458662</c:v>
                </c:pt>
                <c:pt idx="29">
                  <c:v>33.842576175521856</c:v>
                </c:pt>
                <c:pt idx="30">
                  <c:v>34.806255720585057</c:v>
                </c:pt>
                <c:pt idx="31">
                  <c:v>35.769935265648257</c:v>
                </c:pt>
                <c:pt idx="32">
                  <c:v>36.733614810711458</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25.099999999999998</c:v>
                </c:pt>
                <c:pt idx="1">
                  <c:v>25.50210830470089</c:v>
                </c:pt>
                <c:pt idx="2">
                  <c:v>25.904216609401782</c:v>
                </c:pt>
                <c:pt idx="3">
                  <c:v>26.306324914102674</c:v>
                </c:pt>
                <c:pt idx="4">
                  <c:v>26.525075475116246</c:v>
                </c:pt>
                <c:pt idx="5">
                  <c:v>26.743826036129818</c:v>
                </c:pt>
                <c:pt idx="6">
                  <c:v>26.307973417190574</c:v>
                </c:pt>
                <c:pt idx="7">
                  <c:v>25.872120798251331</c:v>
                </c:pt>
                <c:pt idx="8">
                  <c:v>25.436268179312087</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37.511832064750578</c:v>
                </c:pt>
                <c:pt idx="29">
                  <c:v>38.611302818436315</c:v>
                </c:pt>
                <c:pt idx="30">
                  <c:v>39.710773572122051</c:v>
                </c:pt>
                <c:pt idx="31">
                  <c:v>40.810244325807787</c:v>
                </c:pt>
                <c:pt idx="32">
                  <c:v>41.909715079493523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26.164390783448656</c:v>
                </c:pt>
                <c:pt idx="1">
                  <c:v>26.360993218184007</c:v>
                </c:pt>
                <c:pt idx="2">
                  <c:v>26.578764727799523</c:v>
                </c:pt>
                <c:pt idx="3">
                  <c:v>28.111589337230718</c:v>
                </c:pt>
                <c:pt idx="4">
                  <c:v>27.84457886154026</c:v>
                </c:pt>
                <c:pt idx="5">
                  <c:v>23.986195872849844</c:v>
                </c:pt>
                <c:pt idx="6">
                  <c:v>19.593316062021987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15.698634470069196</c:v>
                </c:pt>
                <c:pt idx="1">
                  <c:v>16.60012737178209</c:v>
                </c:pt>
                <c:pt idx="2">
                  <c:v>17.298814732088275</c:v>
                </c:pt>
                <c:pt idx="3">
                  <c:v>19.201285369797056</c:v>
                </c:pt>
                <c:pt idx="4">
                  <c:v>21.41729290657965</c:v>
                </c:pt>
                <c:pt idx="5">
                  <c:v>24.674136706158219</c:v>
                </c:pt>
                <c:pt idx="6">
                  <c:v>27.322481569655267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10.46240762855223</c:v>
                </c:pt>
                <c:pt idx="1">
                  <c:v>11.789370867355018</c:v>
                </c:pt>
                <c:pt idx="2">
                  <c:v>12.644368581760297</c:v>
                </c:pt>
                <c:pt idx="3">
                  <c:v>11.995815292972233</c:v>
                </c:pt>
                <c:pt idx="4">
                  <c:v>16.694218231880097</c:v>
                </c:pt>
                <c:pt idx="5">
                  <c:v>22.714973420991928</c:v>
                </c:pt>
                <c:pt idx="6">
                  <c:v>28.602111368322735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0.13082195391724327</c:v>
                </c:pt>
                <c:pt idx="1">
                  <c:v>0.1405579466861536</c:v>
                </c:pt>
                <c:pt idx="2">
                  <c:v>0.13922289430770129</c:v>
                </c:pt>
                <c:pt idx="3">
                  <c:v>0.11993097936424922</c:v>
                </c:pt>
                <c:pt idx="4">
                  <c:v>9.7966580310109935E-2</c:v>
                </c:pt>
                <c:pt idx="6">
                  <c:v>0.13082195391724327</c:v>
                </c:pt>
                <c:pt idx="7">
                  <c:v>0.40059014805553772</c:v>
                </c:pt>
                <c:pt idx="8">
                  <c:v>0.31412165528175107</c:v>
                </c:pt>
                <c:pt idx="9">
                  <c:v>0.20565164686484635</c:v>
                </c:pt>
                <c:pt idx="10">
                  <c:v>0.15958878390742295</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2.605214709517647</c:v>
                </c:pt>
                <c:pt idx="1">
                  <c:v>3.1864854986218929</c:v>
                </c:pt>
                <c:pt idx="2">
                  <c:v>3.5542356645509767</c:v>
                </c:pt>
                <c:pt idx="3">
                  <c:v>4.0947143532828152</c:v>
                </c:pt>
                <c:pt idx="4">
                  <c:v>4.5342116234060548</c:v>
                </c:pt>
                <c:pt idx="6">
                  <c:v>2.605214709517647</c:v>
                </c:pt>
                <c:pt idx="7">
                  <c:v>2.8758031625062577</c:v>
                </c:pt>
                <c:pt idx="8">
                  <c:v>2.894947162749673</c:v>
                </c:pt>
                <c:pt idx="9">
                  <c:v>3.0099913155239872</c:v>
                </c:pt>
                <c:pt idx="10">
                  <c:v>3.0080886307559238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3.3853536183852033</c:v>
                </c:pt>
                <c:pt idx="1">
                  <c:v>3.8351567657010048</c:v>
                </c:pt>
                <c:pt idx="2">
                  <c:v>5.5477033716342614</c:v>
                </c:pt>
                <c:pt idx="3">
                  <c:v>7.9929181609228666</c:v>
                </c:pt>
                <c:pt idx="4">
                  <c:v>10.745148886950361</c:v>
                </c:pt>
                <c:pt idx="6">
                  <c:v>3.3853536183852033</c:v>
                </c:pt>
                <c:pt idx="7">
                  <c:v>3.6898728801920337</c:v>
                </c:pt>
                <c:pt idx="8">
                  <c:v>4.8815411240185274</c:v>
                </c:pt>
                <c:pt idx="9">
                  <c:v>6.3141127140677291</c:v>
                </c:pt>
                <c:pt idx="10">
                  <c:v>7.5580093008673774</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116.77657957486311</c:v>
                </c:pt>
                <c:pt idx="1">
                  <c:v>134.91060721033782</c:v>
                </c:pt>
                <c:pt idx="2">
                  <c:v>174.67624521958217</c:v>
                </c:pt>
                <c:pt idx="3">
                  <c:v>231.39808417827246</c:v>
                </c:pt>
                <c:pt idx="4">
                  <c:v>292.31743673411631</c:v>
                </c:pt>
                <c:pt idx="6">
                  <c:v>116.77657957486311</c:v>
                </c:pt>
                <c:pt idx="7">
                  <c:v>126.09713351456283</c:v>
                </c:pt>
                <c:pt idx="8">
                  <c:v>146.42149602545703</c:v>
                </c:pt>
                <c:pt idx="9">
                  <c:v>171.94379983279276</c:v>
                </c:pt>
                <c:pt idx="10">
                  <c:v>189.91471925030402</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13.271866984158292</c:v>
                </c:pt>
                <c:pt idx="1">
                  <c:v>15.332831635985421</c:v>
                </c:pt>
                <c:pt idx="2">
                  <c:v>19.852267469097331</c:v>
                </c:pt>
                <c:pt idx="3">
                  <c:v>26.298805846032554</c:v>
                </c:pt>
                <c:pt idx="4">
                  <c:v>33.222399145525294</c:v>
                </c:pt>
                <c:pt idx="6">
                  <c:v>13.271866984158292</c:v>
                </c:pt>
                <c:pt idx="7">
                  <c:v>14.411100973092895</c:v>
                </c:pt>
                <c:pt idx="8">
                  <c:v>14.890321629707495</c:v>
                </c:pt>
                <c:pt idx="9">
                  <c:v>15.369278197344604</c:v>
                </c:pt>
                <c:pt idx="10">
                  <c:v>16.975617363155667</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3.3345755527954206</c:v>
                </c:pt>
                <c:pt idx="1">
                  <c:v>3.8523958678544421</c:v>
                </c:pt>
                <c:pt idx="2">
                  <c:v>4.9879105817610139</c:v>
                </c:pt>
                <c:pt idx="3">
                  <c:v>6.6076125647257697</c:v>
                </c:pt>
                <c:pt idx="4">
                  <c:v>8.3471752789651692</c:v>
                </c:pt>
                <c:pt idx="6">
                  <c:v>3.3345755527954206</c:v>
                </c:pt>
                <c:pt idx="7">
                  <c:v>3.6027752432732236</c:v>
                </c:pt>
                <c:pt idx="8">
                  <c:v>4.136200452696527</c:v>
                </c:pt>
                <c:pt idx="9">
                  <c:v>4.8028994366701889</c:v>
                </c:pt>
                <c:pt idx="10">
                  <c:v>5.3048804259861457</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16.490039295547898</c:v>
                </c:pt>
                <c:pt idx="1">
                  <c:v>18.104806126548873</c:v>
                </c:pt>
                <c:pt idx="2">
                  <c:v>23.435026727434717</c:v>
                </c:pt>
                <c:pt idx="3">
                  <c:v>19.152967480716789</c:v>
                </c:pt>
                <c:pt idx="4">
                  <c:v>12.849624348831446</c:v>
                </c:pt>
                <c:pt idx="6">
                  <c:v>16.490039295547898</c:v>
                </c:pt>
                <c:pt idx="7">
                  <c:v>18.461133679524185</c:v>
                </c:pt>
                <c:pt idx="8">
                  <c:v>24.269620942715843</c:v>
                </c:pt>
                <c:pt idx="9">
                  <c:v>19.102908333313636</c:v>
                </c:pt>
                <c:pt idx="10">
                  <c:v>8.9743788297322666</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97.095215768209485</c:v>
                </c:pt>
                <c:pt idx="1">
                  <c:v>106.60314543783237</c:v>
                </c:pt>
                <c:pt idx="2">
                  <c:v>108.55428495314375</c:v>
                </c:pt>
                <c:pt idx="3">
                  <c:v>101.33165622977715</c:v>
                </c:pt>
                <c:pt idx="4">
                  <c:v>90.496955834052955</c:v>
                </c:pt>
                <c:pt idx="6">
                  <c:v>97.095215768209485</c:v>
                </c:pt>
                <c:pt idx="7">
                  <c:v>108.70124235683954</c:v>
                </c:pt>
                <c:pt idx="8">
                  <c:v>112.42024078582097</c:v>
                </c:pt>
                <c:pt idx="9">
                  <c:v>101.06681077849557</c:v>
                </c:pt>
                <c:pt idx="10">
                  <c:v>77.957250289092258</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0.51933570183015965</c:v>
                </c:pt>
                <c:pt idx="1">
                  <c:v>5.6807345999249996</c:v>
                </c:pt>
                <c:pt idx="2">
                  <c:v>14.194584018267442</c:v>
                </c:pt>
                <c:pt idx="3">
                  <c:v>26.993905934120789</c:v>
                </c:pt>
                <c:pt idx="4">
                  <c:v>38.885835366124887</c:v>
                </c:pt>
                <c:pt idx="6">
                  <c:v>0.51933570183015965</c:v>
                </c:pt>
                <c:pt idx="7">
                  <c:v>5.6807345999249996</c:v>
                </c:pt>
                <c:pt idx="8">
                  <c:v>19.728236265663782</c:v>
                </c:pt>
                <c:pt idx="9">
                  <c:v>53.596356096678008</c:v>
                </c:pt>
                <c:pt idx="10">
                  <c:v>106.5233422899621</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16.863832282785587</c:v>
                </c:pt>
                <c:pt idx="1">
                  <c:v>18.515202332653065</c:v>
                </c:pt>
                <c:pt idx="2">
                  <c:v>13.855231612878402</c:v>
                </c:pt>
                <c:pt idx="3">
                  <c:v>15.656194041476615</c:v>
                </c:pt>
                <c:pt idx="4">
                  <c:v>18.237631796979599</c:v>
                </c:pt>
                <c:pt idx="6">
                  <c:v>16.863832282785587</c:v>
                </c:pt>
                <c:pt idx="7">
                  <c:v>18.879607048943427</c:v>
                </c:pt>
                <c:pt idx="8">
                  <c:v>14.34865951846519</c:v>
                </c:pt>
                <c:pt idx="9">
                  <c:v>15.615274234867861</c:v>
                </c:pt>
                <c:pt idx="10">
                  <c:v>17.805273433976108</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0.53452578037785492</c:v>
                </c:pt>
                <c:pt idx="1">
                  <c:v>0.62821600822404911</c:v>
                </c:pt>
                <c:pt idx="2">
                  <c:v>0.80652490030828039</c:v>
                </c:pt>
                <c:pt idx="3">
                  <c:v>1.0403457137730663</c:v>
                </c:pt>
                <c:pt idx="4">
                  <c:v>1.2621293228381913</c:v>
                </c:pt>
                <c:pt idx="6">
                  <c:v>0.53452578037785492</c:v>
                </c:pt>
                <c:pt idx="7">
                  <c:v>0.62821600822404911</c:v>
                </c:pt>
                <c:pt idx="8">
                  <c:v>2.4336105437463469</c:v>
                </c:pt>
                <c:pt idx="9">
                  <c:v>7.5025278821357837</c:v>
                </c:pt>
                <c:pt idx="10">
                  <c:v>14.36597028901225</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83.411842553473647</c:v>
                </c:pt>
                <c:pt idx="1">
                  <c:v>96.364719435955607</c:v>
                </c:pt>
                <c:pt idx="2">
                  <c:v>124.76874658541587</c:v>
                </c:pt>
                <c:pt idx="3">
                  <c:v>165.28434584162321</c:v>
                </c:pt>
                <c:pt idx="4">
                  <c:v>208.79816909579742</c:v>
                </c:pt>
                <c:pt idx="6">
                  <c:v>83.411842553473647</c:v>
                </c:pt>
                <c:pt idx="7">
                  <c:v>87.872566909103</c:v>
                </c:pt>
                <c:pt idx="8">
                  <c:v>99.547205592220323</c:v>
                </c:pt>
                <c:pt idx="9">
                  <c:v>114.04779374002469</c:v>
                </c:pt>
                <c:pt idx="10">
                  <c:v>122.89525882984097</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9.4799049886844955</c:v>
                </c:pt>
                <c:pt idx="1">
                  <c:v>10.952022597132448</c:v>
                </c:pt>
                <c:pt idx="2">
                  <c:v>14.180191049355239</c:v>
                </c:pt>
                <c:pt idx="3">
                  <c:v>18.784861318594686</c:v>
                </c:pt>
                <c:pt idx="4">
                  <c:v>23.730285103946645</c:v>
                </c:pt>
                <c:pt idx="6">
                  <c:v>9.4799049886844955</c:v>
                </c:pt>
                <c:pt idx="7">
                  <c:v>10.042579075326058</c:v>
                </c:pt>
                <c:pt idx="8">
                  <c:v>10.123444636496981</c:v>
                </c:pt>
                <c:pt idx="9">
                  <c:v>10.19421620022567</c:v>
                </c:pt>
                <c:pt idx="10">
                  <c:v>10.985051068589136</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2.3818396805681576</c:v>
                </c:pt>
                <c:pt idx="1">
                  <c:v>2.7517113341817452</c:v>
                </c:pt>
                <c:pt idx="2">
                  <c:v>3.5627932726864389</c:v>
                </c:pt>
                <c:pt idx="3">
                  <c:v>4.7197232605184078</c:v>
                </c:pt>
                <c:pt idx="4">
                  <c:v>5.9622680564036941</c:v>
                </c:pt>
                <c:pt idx="6">
                  <c:v>2.3818396805681576</c:v>
                </c:pt>
                <c:pt idx="7">
                  <c:v>2.5106447688315146</c:v>
                </c:pt>
                <c:pt idx="8">
                  <c:v>2.8120679545824951</c:v>
                </c:pt>
                <c:pt idx="9">
                  <c:v>3.1856925625705221</c:v>
                </c:pt>
                <c:pt idx="10">
                  <c:v>3.4328284589341056</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0.65960157182191592</c:v>
                </c:pt>
                <c:pt idx="1">
                  <c:v>0.7241922450619549</c:v>
                </c:pt>
                <c:pt idx="2">
                  <c:v>0.93740106909738874</c:v>
                </c:pt>
                <c:pt idx="3">
                  <c:v>0.7661186992286716</c:v>
                </c:pt>
                <c:pt idx="4">
                  <c:v>0.51398497395325782</c:v>
                </c:pt>
                <c:pt idx="6">
                  <c:v>0.65960157182191592</c:v>
                </c:pt>
                <c:pt idx="7">
                  <c:v>0.70328128302949278</c:v>
                </c:pt>
                <c:pt idx="8">
                  <c:v>0.88053046504184462</c:v>
                </c:pt>
                <c:pt idx="9">
                  <c:v>0.66007241838466291</c:v>
                </c:pt>
                <c:pt idx="10">
                  <c:v>0.31009623426350558</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6.9353725548721057</c:v>
                </c:pt>
                <c:pt idx="1">
                  <c:v>7.6145103884165977</c:v>
                </c:pt>
                <c:pt idx="2">
                  <c:v>7.753877496653125</c:v>
                </c:pt>
                <c:pt idx="3">
                  <c:v>7.2379754449840821</c:v>
                </c:pt>
                <c:pt idx="4">
                  <c:v>6.4640682738609252</c:v>
                </c:pt>
                <c:pt idx="6">
                  <c:v>6.9353725548721057</c:v>
                </c:pt>
                <c:pt idx="7">
                  <c:v>7.3946423371999686</c:v>
                </c:pt>
                <c:pt idx="8">
                  <c:v>7.2834623120065398</c:v>
                </c:pt>
                <c:pt idx="9">
                  <c:v>6.2360936510093357</c:v>
                </c:pt>
                <c:pt idx="10">
                  <c:v>4.8101717055604762</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2.0773428073206385E-2</c:v>
                </c:pt>
                <c:pt idx="1">
                  <c:v>0.22722938399699999</c:v>
                </c:pt>
                <c:pt idx="2">
                  <c:v>0.56778336073069768</c:v>
                </c:pt>
                <c:pt idx="3">
                  <c:v>1.0797562373648315</c:v>
                </c:pt>
                <c:pt idx="4">
                  <c:v>1.5554334146449955</c:v>
                </c:pt>
                <c:pt idx="6">
                  <c:v>2.0773428073206385E-2</c:v>
                </c:pt>
                <c:pt idx="7">
                  <c:v>0.21640893713999998</c:v>
                </c:pt>
                <c:pt idx="8">
                  <c:v>0.71576367403768826</c:v>
                </c:pt>
                <c:pt idx="9">
                  <c:v>1.8519419016236867</c:v>
                </c:pt>
                <c:pt idx="10">
                  <c:v>3.6807547276522916</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116.77657957486311</c:v>
                </c:pt>
                <c:pt idx="1">
                  <c:v>134.91060721033782</c:v>
                </c:pt>
                <c:pt idx="2">
                  <c:v>174.67624521958217</c:v>
                </c:pt>
                <c:pt idx="3">
                  <c:v>231.39808417827246</c:v>
                </c:pt>
                <c:pt idx="4">
                  <c:v>292.31743673411631</c:v>
                </c:pt>
                <c:pt idx="6">
                  <c:v>116.77657957486311</c:v>
                </c:pt>
                <c:pt idx="7">
                  <c:v>126.09713351456283</c:v>
                </c:pt>
                <c:pt idx="8">
                  <c:v>146.42149602545703</c:v>
                </c:pt>
                <c:pt idx="9">
                  <c:v>171.94379983279276</c:v>
                </c:pt>
                <c:pt idx="10">
                  <c:v>189.91471925030402</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13.271866984158292</c:v>
                </c:pt>
                <c:pt idx="1">
                  <c:v>15.332831635985421</c:v>
                </c:pt>
                <c:pt idx="2">
                  <c:v>19.852267469097331</c:v>
                </c:pt>
                <c:pt idx="3">
                  <c:v>26.298805846032554</c:v>
                </c:pt>
                <c:pt idx="4">
                  <c:v>33.222399145525294</c:v>
                </c:pt>
                <c:pt idx="6">
                  <c:v>13.271866984158292</c:v>
                </c:pt>
                <c:pt idx="7">
                  <c:v>14.411100973092895</c:v>
                </c:pt>
                <c:pt idx="8">
                  <c:v>14.890321629707495</c:v>
                </c:pt>
                <c:pt idx="9">
                  <c:v>15.369278197344604</c:v>
                </c:pt>
                <c:pt idx="10">
                  <c:v>16.975617363155667</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3.3345755527954206</c:v>
                </c:pt>
                <c:pt idx="1">
                  <c:v>3.8523958678544421</c:v>
                </c:pt>
                <c:pt idx="2">
                  <c:v>4.9879105817610139</c:v>
                </c:pt>
                <c:pt idx="3">
                  <c:v>6.6076125647257697</c:v>
                </c:pt>
                <c:pt idx="4">
                  <c:v>8.3471752789651692</c:v>
                </c:pt>
                <c:pt idx="6">
                  <c:v>3.3345755527954206</c:v>
                </c:pt>
                <c:pt idx="7">
                  <c:v>3.6027752432732236</c:v>
                </c:pt>
                <c:pt idx="8">
                  <c:v>4.136200452696527</c:v>
                </c:pt>
                <c:pt idx="9">
                  <c:v>4.8028994366701889</c:v>
                </c:pt>
                <c:pt idx="10">
                  <c:v>5.3048804259861457</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16.490039295547898</c:v>
                </c:pt>
                <c:pt idx="1">
                  <c:v>18.104806126548873</c:v>
                </c:pt>
                <c:pt idx="2">
                  <c:v>23.435026727434717</c:v>
                </c:pt>
                <c:pt idx="3">
                  <c:v>19.152967480716789</c:v>
                </c:pt>
                <c:pt idx="4">
                  <c:v>12.849624348831446</c:v>
                </c:pt>
                <c:pt idx="6">
                  <c:v>16.490039295547898</c:v>
                </c:pt>
                <c:pt idx="7">
                  <c:v>18.461133679524185</c:v>
                </c:pt>
                <c:pt idx="8">
                  <c:v>24.269620942715843</c:v>
                </c:pt>
                <c:pt idx="9">
                  <c:v>19.102908333313636</c:v>
                </c:pt>
                <c:pt idx="10">
                  <c:v>8.9743788297322666</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97.095215768209485</c:v>
                </c:pt>
                <c:pt idx="1">
                  <c:v>106.60314543783237</c:v>
                </c:pt>
                <c:pt idx="2">
                  <c:v>108.55428495314375</c:v>
                </c:pt>
                <c:pt idx="3">
                  <c:v>101.33165622977715</c:v>
                </c:pt>
                <c:pt idx="4">
                  <c:v>90.496955834052955</c:v>
                </c:pt>
                <c:pt idx="6">
                  <c:v>97.095215768209485</c:v>
                </c:pt>
                <c:pt idx="7">
                  <c:v>108.70124235683954</c:v>
                </c:pt>
                <c:pt idx="8">
                  <c:v>112.42024078582097</c:v>
                </c:pt>
                <c:pt idx="9">
                  <c:v>101.06681077849557</c:v>
                </c:pt>
                <c:pt idx="10">
                  <c:v>77.957250289092258</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0.51933570183015965</c:v>
                </c:pt>
                <c:pt idx="1">
                  <c:v>5.6807345999249996</c:v>
                </c:pt>
                <c:pt idx="2">
                  <c:v>14.194584018267442</c:v>
                </c:pt>
                <c:pt idx="3">
                  <c:v>26.993905934120789</c:v>
                </c:pt>
                <c:pt idx="4">
                  <c:v>38.885835366124887</c:v>
                </c:pt>
                <c:pt idx="6">
                  <c:v>0.51933570183015965</c:v>
                </c:pt>
                <c:pt idx="7">
                  <c:v>5.6807345999249996</c:v>
                </c:pt>
                <c:pt idx="8">
                  <c:v>19.728236265663782</c:v>
                </c:pt>
                <c:pt idx="9">
                  <c:v>53.596356096678008</c:v>
                </c:pt>
                <c:pt idx="10">
                  <c:v>106.5233422899621</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16.863832282785587</c:v>
                </c:pt>
                <c:pt idx="1">
                  <c:v>18.515202332653065</c:v>
                </c:pt>
                <c:pt idx="2">
                  <c:v>13.855231612878402</c:v>
                </c:pt>
                <c:pt idx="3">
                  <c:v>15.656194041476615</c:v>
                </c:pt>
                <c:pt idx="4">
                  <c:v>18.237631796979599</c:v>
                </c:pt>
                <c:pt idx="6">
                  <c:v>16.863832282785587</c:v>
                </c:pt>
                <c:pt idx="7">
                  <c:v>18.879607048943427</c:v>
                </c:pt>
                <c:pt idx="8">
                  <c:v>14.34865951846519</c:v>
                </c:pt>
                <c:pt idx="9">
                  <c:v>15.615274234867861</c:v>
                </c:pt>
                <c:pt idx="10">
                  <c:v>17.805273433976108</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0.53452578037785492</c:v>
                </c:pt>
                <c:pt idx="1">
                  <c:v>0.62821600822404911</c:v>
                </c:pt>
                <c:pt idx="2">
                  <c:v>0.80652490030828039</c:v>
                </c:pt>
                <c:pt idx="3">
                  <c:v>1.0403457137730663</c:v>
                </c:pt>
                <c:pt idx="4">
                  <c:v>1.2621293228381913</c:v>
                </c:pt>
                <c:pt idx="6">
                  <c:v>0.53452578037785492</c:v>
                </c:pt>
                <c:pt idx="7">
                  <c:v>0.62821600822404911</c:v>
                </c:pt>
                <c:pt idx="8">
                  <c:v>2.4336105437463469</c:v>
                </c:pt>
                <c:pt idx="9">
                  <c:v>7.5025278821357837</c:v>
                </c:pt>
                <c:pt idx="10">
                  <c:v>14.36597028901225</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0.06</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0.50349999999999995</c:v>
                </c:pt>
                <c:pt idx="8">
                  <c:v>0.47832499999999994</c:v>
                </c:pt>
                <c:pt idx="9">
                  <c:v>0.45440874999999992</c:v>
                </c:pt>
                <c:pt idx="10">
                  <c:v>0.43168831249999989</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0.78378378378378377</c:v>
                </c:pt>
                <c:pt idx="1">
                  <c:v>0.78378378378378377</c:v>
                </c:pt>
                <c:pt idx="2">
                  <c:v>0.78378378378378377</c:v>
                </c:pt>
                <c:pt idx="3">
                  <c:v>0.78378378378378377</c:v>
                </c:pt>
                <c:pt idx="4">
                  <c:v>0.78378378378378377</c:v>
                </c:pt>
                <c:pt idx="6">
                  <c:v>0.78378378378378377</c:v>
                </c:pt>
                <c:pt idx="7">
                  <c:v>0.76418918918918921</c:v>
                </c:pt>
                <c:pt idx="8">
                  <c:v>0.74508445945945945</c:v>
                </c:pt>
                <c:pt idx="9">
                  <c:v>0.7264573479729729</c:v>
                </c:pt>
                <c:pt idx="10">
                  <c:v>0.70829591427364857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0.23749999999999999</c:v>
                </c:pt>
                <c:pt idx="8">
                  <c:v>0.22562499999999999</c:v>
                </c:pt>
                <c:pt idx="9">
                  <c:v>0.21434374999999997</c:v>
                </c:pt>
                <c:pt idx="10">
                  <c:v>0.20362656249999997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0.29746055226824453</c:v>
                </c:pt>
                <c:pt idx="8">
                  <c:v>0.28258752465483228</c:v>
                </c:pt>
                <c:pt idx="9">
                  <c:v>0.26845814842209065</c:v>
                </c:pt>
                <c:pt idx="10">
                  <c:v>0.25503524100098612</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0.40790316676191524</c:v>
                </c:pt>
                <c:pt idx="2">
                  <c:v>0.42398537046937429</c:v>
                </c:pt>
                <c:pt idx="3">
                  <c:v>0.44894884589399531</c:v>
                </c:pt>
                <c:pt idx="4">
                  <c:v>0.47931174428718215</c:v>
                </c:pt>
                <c:pt idx="6">
                  <c:v>0.41283463855351005</c:v>
                </c:pt>
                <c:pt idx="7" formatCode="0%">
                  <c:v>0.4025137725896723</c:v>
                </c:pt>
                <c:pt idx="8" formatCode="0%">
                  <c:v>0.3924509282749305</c:v>
                </c:pt>
                <c:pt idx="9" formatCode="0%">
                  <c:v>0.38263965506805725</c:v>
                </c:pt>
                <c:pt idx="10" formatCode="0%">
                  <c:v>0.37307366369135581</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7.6260413845633037</c:v>
                </c:pt>
                <c:pt idx="8">
                  <c:v>7.2447393153351385</c:v>
                </c:pt>
                <c:pt idx="9">
                  <c:v>6.882502349568381</c:v>
                </c:pt>
                <c:pt idx="10">
                  <c:v>6.538377232089962</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12.747169767876706</c:v>
                </c:pt>
                <c:pt idx="8">
                  <c:v>12.109811279482869</c:v>
                </c:pt>
                <c:pt idx="9">
                  <c:v>11.504320715508726</c:v>
                </c:pt>
                <c:pt idx="10">
                  <c:v>10.929104679733289</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14.880767985295257</c:v>
                </c:pt>
                <c:pt idx="8">
                  <c:v>14.136729586030494</c:v>
                </c:pt>
                <c:pt idx="9">
                  <c:v>13.429893106728969</c:v>
                </c:pt>
                <c:pt idx="10">
                  <c:v>12.758398451392519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[8]RES!$C$22</c:f>
              <c:strCache>
                <c:ptCount val="1"/>
                <c:pt idx="0">
                  <c:v>Low Income</c:v>
                </c:pt>
              </c:strCache>
            </c:strRef>
          </c:tx>
          <c:cat>
            <c:numRef>
              <c:f>[8]RES!$E$21:$I$21</c:f>
              <c:numCache>
                <c:formatCode>General</c:formatCode>
                <c:ptCount val="5"/>
                <c:pt idx="0">
                  <c:v>2012</c:v>
                </c:pt>
                <c:pt idx="1">
                  <c:v>2020</c:v>
                </c:pt>
                <c:pt idx="2">
                  <c:v>2030</c:v>
                </c:pt>
                <c:pt idx="3">
                  <c:v>2040</c:v>
                </c:pt>
                <c:pt idx="4">
                  <c:v>2050</c:v>
                </c:pt>
              </c:numCache>
            </c:numRef>
          </c:cat>
          <c:val>
            <c:numRef>
              <c:f>[8]RES!$E$22:$I$22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[8]RES!$C$23</c:f>
              <c:strCache>
                <c:ptCount val="1"/>
                <c:pt idx="0">
                  <c:v>Middle Income</c:v>
                </c:pt>
              </c:strCache>
            </c:strRef>
          </c:tx>
          <c:cat>
            <c:numRef>
              <c:f>[8]RES!$E$21:$I$21</c:f>
              <c:numCache>
                <c:formatCode>General</c:formatCode>
                <c:ptCount val="5"/>
                <c:pt idx="0">
                  <c:v>2012</c:v>
                </c:pt>
                <c:pt idx="1">
                  <c:v>2020</c:v>
                </c:pt>
                <c:pt idx="2">
                  <c:v>2030</c:v>
                </c:pt>
                <c:pt idx="3">
                  <c:v>2040</c:v>
                </c:pt>
                <c:pt idx="4">
                  <c:v>2050</c:v>
                </c:pt>
              </c:numCache>
            </c:numRef>
          </c:cat>
          <c:val>
            <c:numRef>
              <c:f>[8]RES!$E$23:$I$23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[8]RES!$C$24</c:f>
              <c:strCache>
                <c:ptCount val="1"/>
                <c:pt idx="0">
                  <c:v>High Income</c:v>
                </c:pt>
              </c:strCache>
            </c:strRef>
          </c:tx>
          <c:cat>
            <c:numRef>
              <c:f>[8]RES!$E$21:$I$21</c:f>
              <c:numCache>
                <c:formatCode>General</c:formatCode>
                <c:ptCount val="5"/>
                <c:pt idx="0">
                  <c:v>2012</c:v>
                </c:pt>
                <c:pt idx="1">
                  <c:v>2020</c:v>
                </c:pt>
                <c:pt idx="2">
                  <c:v>2030</c:v>
                </c:pt>
                <c:pt idx="3">
                  <c:v>2040</c:v>
                </c:pt>
                <c:pt idx="4">
                  <c:v>2050</c:v>
                </c:pt>
              </c:numCache>
            </c:numRef>
          </c:cat>
          <c:val>
            <c:numRef>
              <c:f>[8]RES!$E$24:$I$24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0.97610921501706494</c:v>
                </c:pt>
                <c:pt idx="2">
                  <c:v>0.95221843003412987</c:v>
                </c:pt>
                <c:pt idx="3">
                  <c:v>1.1023890784982937</c:v>
                </c:pt>
                <c:pt idx="4">
                  <c:v>1.3620156089042583</c:v>
                </c:pt>
                <c:pt idx="5">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0.13082195391724327</c:v>
                </c:pt>
                <c:pt idx="1">
                  <c:v>0.1405579466861536</c:v>
                </c:pt>
                <c:pt idx="2">
                  <c:v>0.13922289430770129</c:v>
                </c:pt>
                <c:pt idx="3">
                  <c:v>0.11993097936424922</c:v>
                </c:pt>
                <c:pt idx="4">
                  <c:v>9.7966580310109935E-2</c:v>
                </c:pt>
                <c:pt idx="6">
                  <c:v>0.13082195391724327</c:v>
                </c:pt>
                <c:pt idx="7">
                  <c:v>0.40059014805553772</c:v>
                </c:pt>
                <c:pt idx="8">
                  <c:v>0.31412165528175107</c:v>
                </c:pt>
                <c:pt idx="9">
                  <c:v>0.20565164686484635</c:v>
                </c:pt>
                <c:pt idx="10">
                  <c:v>0.15958878390742295</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2.605214709517647</c:v>
                </c:pt>
                <c:pt idx="1">
                  <c:v>3.1864854986218929</c:v>
                </c:pt>
                <c:pt idx="2">
                  <c:v>3.5542356645509767</c:v>
                </c:pt>
                <c:pt idx="3">
                  <c:v>4.0947143532828152</c:v>
                </c:pt>
                <c:pt idx="4">
                  <c:v>4.5342116234060548</c:v>
                </c:pt>
                <c:pt idx="6">
                  <c:v>2.605214709517647</c:v>
                </c:pt>
                <c:pt idx="7">
                  <c:v>2.8758031625062577</c:v>
                </c:pt>
                <c:pt idx="8">
                  <c:v>2.894947162749673</c:v>
                </c:pt>
                <c:pt idx="9">
                  <c:v>3.0099913155239872</c:v>
                </c:pt>
                <c:pt idx="10">
                  <c:v>3.0080886307559238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3.3853536183852033</c:v>
                </c:pt>
                <c:pt idx="1">
                  <c:v>3.8351567657010048</c:v>
                </c:pt>
                <c:pt idx="2">
                  <c:v>5.5477033716342614</c:v>
                </c:pt>
                <c:pt idx="3">
                  <c:v>7.9929181609228666</c:v>
                </c:pt>
                <c:pt idx="4">
                  <c:v>10.745148886950361</c:v>
                </c:pt>
                <c:pt idx="6">
                  <c:v>3.3853536183852033</c:v>
                </c:pt>
                <c:pt idx="7">
                  <c:v>3.6898728801920337</c:v>
                </c:pt>
                <c:pt idx="8">
                  <c:v>4.8815411240185274</c:v>
                </c:pt>
                <c:pt idx="9">
                  <c:v>6.3141127140677291</c:v>
                </c:pt>
                <c:pt idx="10">
                  <c:v>7.5580093008673774</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6.5834938529426381</c:v>
                </c:pt>
                <c:pt idx="1">
                  <c:v>7.6147834740972309</c:v>
                </c:pt>
                <c:pt idx="2">
                  <c:v>9.7451691564432217</c:v>
                </c:pt>
                <c:pt idx="3">
                  <c:v>12.776616561591213</c:v>
                </c:pt>
                <c:pt idx="4">
                  <c:v>16.010828538338462</c:v>
                </c:pt>
                <c:pt idx="6">
                  <c:v>6.5834938529426381</c:v>
                </c:pt>
                <c:pt idx="7">
                  <c:v>7.4188494538420091</c:v>
                </c:pt>
                <c:pt idx="8">
                  <c:v>8.5946171680002337</c:v>
                </c:pt>
                <c:pt idx="9">
                  <c:v>10.098808744477845</c:v>
                </c:pt>
                <c:pt idx="10">
                  <c:v>11.35918816320266</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120.2453836980546</c:v>
                </c:pt>
                <c:pt idx="1">
                  <c:v>128.39237342954684</c:v>
                </c:pt>
                <c:pt idx="2">
                  <c:v>147.75237823290041</c:v>
                </c:pt>
                <c:pt idx="3">
                  <c:v>179.00611958975298</c:v>
                </c:pt>
                <c:pt idx="4">
                  <c:v>212.01366338597197</c:v>
                </c:pt>
                <c:pt idx="6">
                  <c:v>125.81823962699693</c:v>
                </c:pt>
                <c:pt idx="7">
                  <c:v>125.08874254079812</c:v>
                </c:pt>
                <c:pt idx="8">
                  <c:v>130.3081666605803</c:v>
                </c:pt>
                <c:pt idx="9">
                  <c:v>141.48883290921157</c:v>
                </c:pt>
                <c:pt idx="10">
                  <c:v>150.41714361030125</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0.23510178465639808</c:v>
                </c:pt>
                <c:pt idx="8">
                  <c:v>0.21748384466870921</c:v>
                </c:pt>
                <c:pt idx="9">
                  <c:v>0.20118614905884774</c:v>
                </c:pt>
                <c:pt idx="10">
                  <c:v>0.18610976201375035</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0.7448982153436019</c:v>
                </c:pt>
                <c:pt idx="8">
                  <c:v>0.71251615533129076</c:v>
                </c:pt>
                <c:pt idx="9">
                  <c:v>0.64881385094115229</c:v>
                </c:pt>
                <c:pt idx="10">
                  <c:v>0.5638902379862496</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0.49219398717131468</c:v>
                </c:pt>
                <c:pt idx="8">
                  <c:v>0.45531020025766417</c:v>
                </c:pt>
                <c:pt idx="9">
                  <c:v>0.4211903921258553</c:v>
                </c:pt>
                <c:pt idx="10">
                  <c:v>0.38962743711592407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0.4858060128286853</c:v>
                </c:pt>
                <c:pt idx="8">
                  <c:v>0.46468979974233582</c:v>
                </c:pt>
                <c:pt idx="9">
                  <c:v>0.40880960787414466</c:v>
                </c:pt>
                <c:pt idx="10">
                  <c:v>0.3303725628840759</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0.80914826242679105</c:v>
                </c:pt>
                <c:pt idx="2">
                  <c:v>0.84105016524648524</c:v>
                </c:pt>
                <c:pt idx="3">
                  <c:v>0.89056964538270056</c:v>
                </c:pt>
                <c:pt idx="4">
                  <c:v>0.95079983842611049</c:v>
                </c:pt>
                <c:pt idx="6">
                  <c:v>0.81893071119533589</c:v>
                </c:pt>
                <c:pt idx="7">
                  <c:v>0.7774979355257966</c:v>
                </c:pt>
                <c:pt idx="8">
                  <c:v>0.73816139935028846</c:v>
                </c:pt>
                <c:pt idx="9">
                  <c:v>0.7008150460519097</c:v>
                </c:pt>
                <c:pt idx="10">
                  <c:v>0.66535818481572073</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0.16585173757320892</c:v>
                </c:pt>
                <c:pt idx="2">
                  <c:v>0.12394983475351473</c:v>
                </c:pt>
                <c:pt idx="3">
                  <c:v>6.9430354617299406E-2</c:v>
                </c:pt>
                <c:pt idx="4">
                  <c:v>4.2001615738894715E-3</c:v>
                </c:pt>
                <c:pt idx="6" formatCode="0%">
                  <c:v>0.1760692888046641</c:v>
                </c:pt>
                <c:pt idx="7">
                  <c:v>0.19750206447420338</c:v>
                </c:pt>
                <c:pt idx="8">
                  <c:v>0.2218386006497115</c:v>
                </c:pt>
                <c:pt idx="9">
                  <c:v>0.21918495394809023</c:v>
                </c:pt>
                <c:pt idx="10">
                  <c:v>0.18464181518427925</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82.403874725231049</c:v>
                </c:pt>
                <c:pt idx="1">
                  <c:v>84.98152686881869</c:v>
                </c:pt>
                <c:pt idx="2">
                  <c:v>87.559179012406332</c:v>
                </c:pt>
                <c:pt idx="3">
                  <c:v>90.136831155993974</c:v>
                </c:pt>
                <c:pt idx="4">
                  <c:v>92.305002436605861</c:v>
                </c:pt>
                <c:pt idx="5">
                  <c:v>94.473173717217733</c:v>
                </c:pt>
                <c:pt idx="6">
                  <c:v>95.103688956797029</c:v>
                </c:pt>
                <c:pt idx="7">
                  <c:v>95.734204196376325</c:v>
                </c:pt>
                <c:pt idx="8">
                  <c:v>96.364719435955607</c:v>
                </c:pt>
                <c:pt idx="9">
                  <c:v>99.20512215090163</c:v>
                </c:pt>
                <c:pt idx="10">
                  <c:v>102.04552486584765</c:v>
                </c:pt>
                <c:pt idx="11">
                  <c:v>104.88592758079368</c:v>
                </c:pt>
                <c:pt idx="12">
                  <c:v>107.7263302957397</c:v>
                </c:pt>
                <c:pt idx="13">
                  <c:v>110.56673301068572</c:v>
                </c:pt>
                <c:pt idx="14">
                  <c:v>113.40713572563175</c:v>
                </c:pt>
                <c:pt idx="15">
                  <c:v>116.24753844057777</c:v>
                </c:pt>
                <c:pt idx="16">
                  <c:v>119.08794115552379</c:v>
                </c:pt>
                <c:pt idx="17">
                  <c:v>121.92834387046982</c:v>
                </c:pt>
                <c:pt idx="18">
                  <c:v>124.76874658541587</c:v>
                </c:pt>
                <c:pt idx="19">
                  <c:v>128.82030651103659</c:v>
                </c:pt>
                <c:pt idx="20">
                  <c:v>132.87186643665731</c:v>
                </c:pt>
                <c:pt idx="21">
                  <c:v>136.92342636227804</c:v>
                </c:pt>
                <c:pt idx="22">
                  <c:v>140.97498628789876</c:v>
                </c:pt>
                <c:pt idx="23">
                  <c:v>145.02654621351948</c:v>
                </c:pt>
                <c:pt idx="24">
                  <c:v>149.0781061391402</c:v>
                </c:pt>
                <c:pt idx="25">
                  <c:v>153.12966606476093</c:v>
                </c:pt>
                <c:pt idx="26">
                  <c:v>157.18122599038165</c:v>
                </c:pt>
                <c:pt idx="27">
                  <c:v>161.23278591600237</c:v>
                </c:pt>
                <c:pt idx="28">
                  <c:v>165.28434584162321</c:v>
                </c:pt>
                <c:pt idx="29">
                  <c:v>187.04125746871031</c:v>
                </c:pt>
                <c:pt idx="30">
                  <c:v>208.79816909579742</c:v>
                </c:pt>
                <c:pt idx="31">
                  <c:v>208.79816909579742</c:v>
                </c:pt>
                <c:pt idx="32">
                  <c:v>208.79816909579742</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9.4617341783555293</c:v>
                </c:pt>
                <c:pt idx="1">
                  <c:v>9.7577039912826269</c:v>
                </c:pt>
                <c:pt idx="2">
                  <c:v>10.053673804209724</c:v>
                </c:pt>
                <c:pt idx="3">
                  <c:v>10.349643617136822</c:v>
                </c:pt>
                <c:pt idx="4">
                  <c:v>10.598596234701212</c:v>
                </c:pt>
                <c:pt idx="5">
                  <c:v>10.847548852265602</c:v>
                </c:pt>
                <c:pt idx="6">
                  <c:v>10.882373433887883</c:v>
                </c:pt>
                <c:pt idx="7">
                  <c:v>10.917198015510165</c:v>
                </c:pt>
                <c:pt idx="8">
                  <c:v>10.952022597132448</c:v>
                </c:pt>
                <c:pt idx="9">
                  <c:v>11.274839442354727</c:v>
                </c:pt>
                <c:pt idx="10">
                  <c:v>11.597656287577006</c:v>
                </c:pt>
                <c:pt idx="11">
                  <c:v>11.920473132799286</c:v>
                </c:pt>
                <c:pt idx="12">
                  <c:v>12.243289978021565</c:v>
                </c:pt>
                <c:pt idx="13">
                  <c:v>12.566106823243844</c:v>
                </c:pt>
                <c:pt idx="14">
                  <c:v>12.888923668466123</c:v>
                </c:pt>
                <c:pt idx="15">
                  <c:v>13.211740513688403</c:v>
                </c:pt>
                <c:pt idx="16">
                  <c:v>13.534557358910682</c:v>
                </c:pt>
                <c:pt idx="17">
                  <c:v>13.857374204132961</c:v>
                </c:pt>
                <c:pt idx="18">
                  <c:v>14.180191049355239</c:v>
                </c:pt>
                <c:pt idx="19">
                  <c:v>14.640658076279184</c:v>
                </c:pt>
                <c:pt idx="20">
                  <c:v>15.101125103203129</c:v>
                </c:pt>
                <c:pt idx="21">
                  <c:v>15.561592130127075</c:v>
                </c:pt>
                <c:pt idx="22">
                  <c:v>16.022059157051018</c:v>
                </c:pt>
                <c:pt idx="23">
                  <c:v>16.482526183974961</c:v>
                </c:pt>
                <c:pt idx="24">
                  <c:v>16.942993210898905</c:v>
                </c:pt>
                <c:pt idx="25">
                  <c:v>17.403460237822848</c:v>
                </c:pt>
                <c:pt idx="26">
                  <c:v>17.863927264746792</c:v>
                </c:pt>
                <c:pt idx="27">
                  <c:v>18.324394291670735</c:v>
                </c:pt>
                <c:pt idx="28">
                  <c:v>18.784861318594686</c:v>
                </c:pt>
                <c:pt idx="29">
                  <c:v>21.257573211270667</c:v>
                </c:pt>
                <c:pt idx="30">
                  <c:v>23.730285103946645</c:v>
                </c:pt>
                <c:pt idx="31">
                  <c:v>23.730285103946645</c:v>
                </c:pt>
                <c:pt idx="32">
                  <c:v>23.730285103946645</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3.2253606362778555</c:v>
                </c:pt>
                <c:pt idx="1">
                  <c:v>3.0170280089574422</c:v>
                </c:pt>
                <c:pt idx="2">
                  <c:v>2.8086953816370288</c:v>
                </c:pt>
                <c:pt idx="3">
                  <c:v>2.6003627543166159</c:v>
                </c:pt>
                <c:pt idx="4">
                  <c:v>2.6629124553741637</c:v>
                </c:pt>
                <c:pt idx="5">
                  <c:v>2.7254621564317119</c:v>
                </c:pt>
                <c:pt idx="6">
                  <c:v>2.7342118823483896</c:v>
                </c:pt>
                <c:pt idx="7">
                  <c:v>2.7429616082650674</c:v>
                </c:pt>
                <c:pt idx="8">
                  <c:v>2.7517113341817452</c:v>
                </c:pt>
                <c:pt idx="9">
                  <c:v>2.8328195280322146</c:v>
                </c:pt>
                <c:pt idx="10">
                  <c:v>2.913927721882684</c:v>
                </c:pt>
                <c:pt idx="11">
                  <c:v>2.9950359157331534</c:v>
                </c:pt>
                <c:pt idx="12">
                  <c:v>3.0761441095836228</c:v>
                </c:pt>
                <c:pt idx="13">
                  <c:v>3.1572523034340922</c:v>
                </c:pt>
                <c:pt idx="14">
                  <c:v>3.2383604972845617</c:v>
                </c:pt>
                <c:pt idx="15">
                  <c:v>3.3194686911350311</c:v>
                </c:pt>
                <c:pt idx="16">
                  <c:v>3.4005768849855005</c:v>
                </c:pt>
                <c:pt idx="17">
                  <c:v>3.4816850788359699</c:v>
                </c:pt>
                <c:pt idx="18">
                  <c:v>3.5627932726864389</c:v>
                </c:pt>
                <c:pt idx="19">
                  <c:v>3.6784862714696356</c:v>
                </c:pt>
                <c:pt idx="20">
                  <c:v>3.7941792702528323</c:v>
                </c:pt>
                <c:pt idx="21">
                  <c:v>3.909872269036029</c:v>
                </c:pt>
                <c:pt idx="22">
                  <c:v>4.0255652678192257</c:v>
                </c:pt>
                <c:pt idx="23">
                  <c:v>4.1412582666024225</c:v>
                </c:pt>
                <c:pt idx="24">
                  <c:v>4.2569512653856192</c:v>
                </c:pt>
                <c:pt idx="25">
                  <c:v>4.3726442641688159</c:v>
                </c:pt>
                <c:pt idx="26">
                  <c:v>4.4883372629520126</c:v>
                </c:pt>
                <c:pt idx="27">
                  <c:v>4.6040302617352094</c:v>
                </c:pt>
                <c:pt idx="28">
                  <c:v>4.7197232605184078</c:v>
                </c:pt>
                <c:pt idx="29">
                  <c:v>5.3409956584610505</c:v>
                </c:pt>
                <c:pt idx="30">
                  <c:v>5.9622680564036941</c:v>
                </c:pt>
                <c:pt idx="31">
                  <c:v>5.9622680564036941</c:v>
                </c:pt>
                <c:pt idx="32">
                  <c:v>5.9622680564036941</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0.61799148971759088</c:v>
                </c:pt>
                <c:pt idx="1">
                  <c:v>0.6286609931450593</c:v>
                </c:pt>
                <c:pt idx="2">
                  <c:v>0.63933049657252961</c:v>
                </c:pt>
                <c:pt idx="3">
                  <c:v>0.65</c:v>
                </c:pt>
                <c:pt idx="4">
                  <c:v>0.66077214814486951</c:v>
                </c:pt>
                <c:pt idx="5">
                  <c:v>0.671544296289739</c:v>
                </c:pt>
                <c:pt idx="6">
                  <c:v>0.6890936125471443</c:v>
                </c:pt>
                <c:pt idx="7">
                  <c:v>0.7066429288045496</c:v>
                </c:pt>
                <c:pt idx="8">
                  <c:v>0.7241922450619549</c:v>
                </c:pt>
                <c:pt idx="9">
                  <c:v>0.74551312746549825</c:v>
                </c:pt>
                <c:pt idx="10">
                  <c:v>0.7668340098690416</c:v>
                </c:pt>
                <c:pt idx="11">
                  <c:v>0.78815489227258495</c:v>
                </c:pt>
                <c:pt idx="12">
                  <c:v>0.8094757746761283</c:v>
                </c:pt>
                <c:pt idx="13">
                  <c:v>0.83079665707967165</c:v>
                </c:pt>
                <c:pt idx="14">
                  <c:v>0.852117539483215</c:v>
                </c:pt>
                <c:pt idx="15">
                  <c:v>0.87343842188675835</c:v>
                </c:pt>
                <c:pt idx="16">
                  <c:v>0.8947593042903017</c:v>
                </c:pt>
                <c:pt idx="17">
                  <c:v>0.91608018669384506</c:v>
                </c:pt>
                <c:pt idx="18">
                  <c:v>0.93740106909738874</c:v>
                </c:pt>
                <c:pt idx="19">
                  <c:v>0.92027283211051703</c:v>
                </c:pt>
                <c:pt idx="20">
                  <c:v>0.90314459512364531</c:v>
                </c:pt>
                <c:pt idx="21">
                  <c:v>0.8860163581367736</c:v>
                </c:pt>
                <c:pt idx="22">
                  <c:v>0.86888812114990188</c:v>
                </c:pt>
                <c:pt idx="23">
                  <c:v>0.85175988416303017</c:v>
                </c:pt>
                <c:pt idx="24">
                  <c:v>0.83463164717615845</c:v>
                </c:pt>
                <c:pt idx="25">
                  <c:v>0.81750341018928674</c:v>
                </c:pt>
                <c:pt idx="26">
                  <c:v>0.80037517320241502</c:v>
                </c:pt>
                <c:pt idx="27">
                  <c:v>0.78324693621554331</c:v>
                </c:pt>
                <c:pt idx="28">
                  <c:v>0.7661186992286716</c:v>
                </c:pt>
                <c:pt idx="29">
                  <c:v>0.64005183659096465</c:v>
                </c:pt>
                <c:pt idx="30">
                  <c:v>0.51398497395325782</c:v>
                </c:pt>
                <c:pt idx="31">
                  <c:v>0.51398497395325782</c:v>
                </c:pt>
                <c:pt idx="32">
                  <c:v>0.51398497395325782</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6.9374263478643732</c:v>
                </c:pt>
                <c:pt idx="2">
                  <c:v>6.9187131739321872</c:v>
                </c:pt>
                <c:pt idx="3">
                  <c:v>6.9</c:v>
                </c:pt>
                <c:pt idx="4">
                  <c:v>7.0212765000000008</c:v>
                </c:pt>
                <c:pt idx="5">
                  <c:v>7.1425530000000004</c:v>
                </c:pt>
                <c:pt idx="6">
                  <c:v>7.2998721294721998</c:v>
                </c:pt>
                <c:pt idx="7">
                  <c:v>7.4571912589443992</c:v>
                </c:pt>
                <c:pt idx="8">
                  <c:v>7.6145103884165977</c:v>
                </c:pt>
                <c:pt idx="9">
                  <c:v>7.6284470992402502</c:v>
                </c:pt>
                <c:pt idx="10">
                  <c:v>7.6423838100639028</c:v>
                </c:pt>
                <c:pt idx="11">
                  <c:v>7.6563205208875553</c:v>
                </c:pt>
                <c:pt idx="12">
                  <c:v>7.6702572317112079</c:v>
                </c:pt>
                <c:pt idx="13">
                  <c:v>7.6841939425348604</c:v>
                </c:pt>
                <c:pt idx="14">
                  <c:v>7.698130653358513</c:v>
                </c:pt>
                <c:pt idx="15">
                  <c:v>7.7120673641821655</c:v>
                </c:pt>
                <c:pt idx="16">
                  <c:v>7.7260040750058181</c:v>
                </c:pt>
                <c:pt idx="17">
                  <c:v>7.7399407858294706</c:v>
                </c:pt>
                <c:pt idx="18">
                  <c:v>7.753877496653125</c:v>
                </c:pt>
                <c:pt idx="19">
                  <c:v>7.702287291486221</c:v>
                </c:pt>
                <c:pt idx="20">
                  <c:v>7.6506970863193171</c:v>
                </c:pt>
                <c:pt idx="21">
                  <c:v>7.5991068811524132</c:v>
                </c:pt>
                <c:pt idx="22">
                  <c:v>7.5475166759855092</c:v>
                </c:pt>
                <c:pt idx="23">
                  <c:v>7.4959264708186053</c:v>
                </c:pt>
                <c:pt idx="24">
                  <c:v>7.4443362656517014</c:v>
                </c:pt>
                <c:pt idx="25">
                  <c:v>7.3927460604847974</c:v>
                </c:pt>
                <c:pt idx="26">
                  <c:v>7.3411558553178935</c:v>
                </c:pt>
                <c:pt idx="27">
                  <c:v>7.2895656501509896</c:v>
                </c:pt>
                <c:pt idx="28">
                  <c:v>7.2379754449840821</c:v>
                </c:pt>
                <c:pt idx="29">
                  <c:v>6.8510218594225041</c:v>
                </c:pt>
                <c:pt idx="30">
                  <c:v>6.4640682738609252</c:v>
                </c:pt>
                <c:pt idx="31">
                  <c:v>6.4640682738609252</c:v>
                </c:pt>
                <c:pt idx="32">
                  <c:v>6.4640682738609252</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2.1262984073265385E-2</c:v>
                </c:pt>
                <c:pt idx="2">
                  <c:v>2.1752540073324386E-2</c:v>
                </c:pt>
                <c:pt idx="3">
                  <c:v>2.2242096073383386E-2</c:v>
                </c:pt>
                <c:pt idx="4">
                  <c:v>2.2775936376263253E-2</c:v>
                </c:pt>
                <c:pt idx="5">
                  <c:v>2.3309776679143121E-2</c:v>
                </c:pt>
                <c:pt idx="6">
                  <c:v>9.1282979118428739E-2</c:v>
                </c:pt>
                <c:pt idx="7">
                  <c:v>0.15925618155771437</c:v>
                </c:pt>
                <c:pt idx="8">
                  <c:v>0.22722938399699999</c:v>
                </c:pt>
                <c:pt idx="9">
                  <c:v>0.26128478167036978</c:v>
                </c:pt>
                <c:pt idx="10">
                  <c:v>0.29534017934373957</c:v>
                </c:pt>
                <c:pt idx="11">
                  <c:v>0.32939557701710936</c:v>
                </c:pt>
                <c:pt idx="12">
                  <c:v>0.36345097469047916</c:v>
                </c:pt>
                <c:pt idx="13">
                  <c:v>0.39750637236384895</c:v>
                </c:pt>
                <c:pt idx="14">
                  <c:v>0.43156177003721874</c:v>
                </c:pt>
                <c:pt idx="15">
                  <c:v>0.46561716771058853</c:v>
                </c:pt>
                <c:pt idx="16">
                  <c:v>0.49967256538395832</c:v>
                </c:pt>
                <c:pt idx="17">
                  <c:v>0.53372796305732806</c:v>
                </c:pt>
                <c:pt idx="18">
                  <c:v>0.56778336073069768</c:v>
                </c:pt>
                <c:pt idx="19">
                  <c:v>0.61898064839411104</c:v>
                </c:pt>
                <c:pt idx="20">
                  <c:v>0.6701779360575244</c:v>
                </c:pt>
                <c:pt idx="21">
                  <c:v>0.72137522372093776</c:v>
                </c:pt>
                <c:pt idx="22">
                  <c:v>0.77257251138435112</c:v>
                </c:pt>
                <c:pt idx="23">
                  <c:v>0.82376979904776448</c:v>
                </c:pt>
                <c:pt idx="24">
                  <c:v>0.87496708671117784</c:v>
                </c:pt>
                <c:pt idx="25">
                  <c:v>0.9261643743745912</c:v>
                </c:pt>
                <c:pt idx="26">
                  <c:v>0.97736166203800456</c:v>
                </c:pt>
                <c:pt idx="27">
                  <c:v>1.028558949701418</c:v>
                </c:pt>
                <c:pt idx="28">
                  <c:v>1.0797562373648315</c:v>
                </c:pt>
                <c:pt idx="29">
                  <c:v>1.3175948260049135</c:v>
                </c:pt>
                <c:pt idx="30">
                  <c:v>1.5554334146449955</c:v>
                </c:pt>
                <c:pt idx="31">
                  <c:v>1.5554334146449955</c:v>
                </c:pt>
                <c:pt idx="32">
                  <c:v>1.5554334146449955</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17.076628182223342</c:v>
                </c:pt>
                <c:pt idx="2">
                  <c:v>17.238927782512736</c:v>
                </c:pt>
                <c:pt idx="3">
                  <c:v>17.401227382802126</c:v>
                </c:pt>
                <c:pt idx="4">
                  <c:v>17.630348127600239</c:v>
                </c:pt>
                <c:pt idx="5">
                  <c:v>17.859468872398352</c:v>
                </c:pt>
                <c:pt idx="6">
                  <c:v>18.078046692483255</c:v>
                </c:pt>
                <c:pt idx="7">
                  <c:v>18.296624512568158</c:v>
                </c:pt>
                <c:pt idx="8">
                  <c:v>18.515202332653065</c:v>
                </c:pt>
                <c:pt idx="9">
                  <c:v>18.049205260675599</c:v>
                </c:pt>
                <c:pt idx="10">
                  <c:v>17.583208188698134</c:v>
                </c:pt>
                <c:pt idx="11">
                  <c:v>17.117211116720668</c:v>
                </c:pt>
                <c:pt idx="12">
                  <c:v>16.651214044743202</c:v>
                </c:pt>
                <c:pt idx="13">
                  <c:v>16.185216972765737</c:v>
                </c:pt>
                <c:pt idx="14">
                  <c:v>15.719219900788271</c:v>
                </c:pt>
                <c:pt idx="15">
                  <c:v>15.253222828810806</c:v>
                </c:pt>
                <c:pt idx="16">
                  <c:v>14.78722575683334</c:v>
                </c:pt>
                <c:pt idx="17">
                  <c:v>14.321228684855875</c:v>
                </c:pt>
                <c:pt idx="18">
                  <c:v>13.855231612878402</c:v>
                </c:pt>
                <c:pt idx="19">
                  <c:v>14.035327855738224</c:v>
                </c:pt>
                <c:pt idx="20">
                  <c:v>14.215424098598046</c:v>
                </c:pt>
                <c:pt idx="21">
                  <c:v>14.395520341457868</c:v>
                </c:pt>
                <c:pt idx="22">
                  <c:v>14.575616584317689</c:v>
                </c:pt>
                <c:pt idx="23">
                  <c:v>14.755712827177511</c:v>
                </c:pt>
                <c:pt idx="24">
                  <c:v>14.935809070037333</c:v>
                </c:pt>
                <c:pt idx="25">
                  <c:v>15.115905312897155</c:v>
                </c:pt>
                <c:pt idx="26">
                  <c:v>15.296001555756977</c:v>
                </c:pt>
                <c:pt idx="27">
                  <c:v>15.476097798616799</c:v>
                </c:pt>
                <c:pt idx="28">
                  <c:v>15.656194041476615</c:v>
                </c:pt>
                <c:pt idx="29">
                  <c:v>16.946912919228108</c:v>
                </c:pt>
                <c:pt idx="30">
                  <c:v>18.237631796979599</c:v>
                </c:pt>
                <c:pt idx="31">
                  <c:v>18.237631796979599</c:v>
                </c:pt>
                <c:pt idx="32">
                  <c:v>18.237631796979599</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0.55248564192940541</c:v>
                </c:pt>
                <c:pt idx="2">
                  <c:v>0.57044550348095591</c:v>
                </c:pt>
                <c:pt idx="3">
                  <c:v>0.5884053650325064</c:v>
                </c:pt>
                <c:pt idx="4">
                  <c:v>0.60651580293507878</c:v>
                </c:pt>
                <c:pt idx="5">
                  <c:v>0.62462624083765106</c:v>
                </c:pt>
                <c:pt idx="6">
                  <c:v>0.62582282996645044</c:v>
                </c:pt>
                <c:pt idx="7">
                  <c:v>0.62701941909524983</c:v>
                </c:pt>
                <c:pt idx="8">
                  <c:v>0.62821600822404911</c:v>
                </c:pt>
                <c:pt idx="9">
                  <c:v>0.64604689743247223</c:v>
                </c:pt>
                <c:pt idx="10">
                  <c:v>0.66387778664089536</c:v>
                </c:pt>
                <c:pt idx="11">
                  <c:v>0.68170867584931849</c:v>
                </c:pt>
                <c:pt idx="12">
                  <c:v>0.69953956505774162</c:v>
                </c:pt>
                <c:pt idx="13">
                  <c:v>0.71737045426616475</c:v>
                </c:pt>
                <c:pt idx="14">
                  <c:v>0.73520134347458788</c:v>
                </c:pt>
                <c:pt idx="15">
                  <c:v>0.753032232683011</c:v>
                </c:pt>
                <c:pt idx="16">
                  <c:v>0.77086312189143413</c:v>
                </c:pt>
                <c:pt idx="17">
                  <c:v>0.78869401109985726</c:v>
                </c:pt>
                <c:pt idx="18">
                  <c:v>0.80652490030828039</c:v>
                </c:pt>
                <c:pt idx="19">
                  <c:v>0.82990698165475896</c:v>
                </c:pt>
                <c:pt idx="20">
                  <c:v>0.85328906300123752</c:v>
                </c:pt>
                <c:pt idx="21">
                  <c:v>0.87667114434771609</c:v>
                </c:pt>
                <c:pt idx="22">
                  <c:v>0.90005322569419466</c:v>
                </c:pt>
                <c:pt idx="23">
                  <c:v>0.92343530704067323</c:v>
                </c:pt>
                <c:pt idx="24">
                  <c:v>0.94681738838715179</c:v>
                </c:pt>
                <c:pt idx="25">
                  <c:v>0.97019946973363036</c:v>
                </c:pt>
                <c:pt idx="26">
                  <c:v>0.99358155108010893</c:v>
                </c:pt>
                <c:pt idx="27">
                  <c:v>1.0169636324265876</c:v>
                </c:pt>
                <c:pt idx="28">
                  <c:v>1.0403457137730663</c:v>
                </c:pt>
                <c:pt idx="29">
                  <c:v>1.1512375183056287</c:v>
                </c:pt>
                <c:pt idx="30">
                  <c:v>1.2621293228381913</c:v>
                </c:pt>
                <c:pt idx="31">
                  <c:v>1.2621293228381913</c:v>
                </c:pt>
                <c:pt idx="32">
                  <c:v>1.2621293228381913</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2" Type="http://schemas.openxmlformats.org/officeDocument/2006/relationships/chart" Target="../charts/chart13.xml"/><Relationship Id="rId16" Type="http://schemas.openxmlformats.org/officeDocument/2006/relationships/image" Target="../media/image19.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944D90AD-63EF-45C6-8EEE-6694ECA4A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319367</xdr:colOff>
      <xdr:row>82</xdr:row>
      <xdr:rowOff>68355</xdr:rowOff>
    </xdr:from>
    <xdr:to>
      <xdr:col>33</xdr:col>
      <xdr:colOff>50426</xdr:colOff>
      <xdr:row>96</xdr:row>
      <xdr:rowOff>133349</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3</xdr:row>
      <xdr:rowOff>0</xdr:rowOff>
    </xdr:from>
    <xdr:to>
      <xdr:col>49</xdr:col>
      <xdr:colOff>236419</xdr:colOff>
      <xdr:row>38</xdr:row>
      <xdr:rowOff>84876</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1183600" y="581025"/>
          <a:ext cx="13647619" cy="67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91440</xdr:colOff>
      <xdr:row>142</xdr:row>
      <xdr:rowOff>30480</xdr:rowOff>
    </xdr:from>
    <xdr:to>
      <xdr:col>46</xdr:col>
      <xdr:colOff>198120</xdr:colOff>
      <xdr:row>162</xdr:row>
      <xdr:rowOff>167640</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0</xdr:colOff>
      <xdr:row>162</xdr:row>
      <xdr:rowOff>175260</xdr:rowOff>
    </xdr:from>
    <xdr:to>
      <xdr:col>46</xdr:col>
      <xdr:colOff>106680</xdr:colOff>
      <xdr:row>183</xdr:row>
      <xdr:rowOff>137160</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237723</xdr:colOff>
      <xdr:row>2</xdr:row>
      <xdr:rowOff>147279</xdr:rowOff>
    </xdr:from>
    <xdr:to>
      <xdr:col>30</xdr:col>
      <xdr:colOff>166967</xdr:colOff>
      <xdr:row>17</xdr:row>
      <xdr:rowOff>169865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46</xdr:col>
      <xdr:colOff>190500</xdr:colOff>
      <xdr:row>162</xdr:row>
      <xdr:rowOff>54428</xdr:rowOff>
    </xdr:from>
    <xdr:to>
      <xdr:col>56</xdr:col>
      <xdr:colOff>535098</xdr:colOff>
      <xdr:row>184</xdr:row>
      <xdr:rowOff>108857</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860625" y="31115453"/>
          <a:ext cx="7107348" cy="4254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s/SATIMGE_04/SATIM/DataSpreadsheets/DMD_PRJ_bm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0</v>
          </cell>
        </row>
        <row r="8">
          <cell r="C8">
            <v>0</v>
          </cell>
        </row>
        <row r="9">
          <cell r="C9">
            <v>1</v>
          </cell>
        </row>
        <row r="10">
          <cell r="C10">
            <v>0</v>
          </cell>
        </row>
        <row r="11">
          <cell r="C11">
            <v>0</v>
          </cell>
        </row>
      </sheetData>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sheetName val="mileagedegrad"/>
      <sheetName val="Calib_1011"/>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7">
          <cell r="AC27">
            <v>2.5010052180158762</v>
          </cell>
        </row>
        <row r="28">
          <cell r="AC28">
            <v>3.8604597839440302</v>
          </cell>
        </row>
        <row r="29">
          <cell r="AC29">
            <v>6.0039084459078387</v>
          </cell>
        </row>
        <row r="30">
          <cell r="AC30">
            <v>7.4777222934684477</v>
          </cell>
        </row>
        <row r="31">
          <cell r="AC31">
            <v>10.302260917235891</v>
          </cell>
        </row>
        <row r="32">
          <cell r="AC32">
            <v>13.929123617232234</v>
          </cell>
        </row>
        <row r="33">
          <cell r="AC33">
            <v>17.52549021473704</v>
          </cell>
        </row>
        <row r="34">
          <cell r="AC34">
            <v>21.906335545077848</v>
          </cell>
        </row>
        <row r="35">
          <cell r="AC35">
            <v>1.4841793377794028</v>
          </cell>
        </row>
        <row r="36">
          <cell r="AC36">
            <v>0.39785406833795833</v>
          </cell>
        </row>
        <row r="71">
          <cell r="K71">
            <v>25</v>
          </cell>
          <cell r="M71">
            <v>0.12640977128296399</v>
          </cell>
        </row>
        <row r="72">
          <cell r="K72">
            <v>14</v>
          </cell>
          <cell r="M72">
            <v>0.74431502544952532</v>
          </cell>
        </row>
        <row r="73">
          <cell r="M73">
            <v>0.1292752032675106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48">
        <row r="10">
          <cell r="D10" t="str">
            <v>TPPRSUV</v>
          </cell>
          <cell r="J10">
            <v>10.045687245472017</v>
          </cell>
        </row>
        <row r="11">
          <cell r="D11" t="str">
            <v>TPPRCAR</v>
          </cell>
          <cell r="J11">
            <v>87.436118489606955</v>
          </cell>
        </row>
        <row r="12">
          <cell r="D12" t="str">
            <v>TPPRMOT</v>
          </cell>
          <cell r="J12">
            <v>4.788655061211033</v>
          </cell>
        </row>
        <row r="13">
          <cell r="D13" t="str">
            <v>TPPUBUS</v>
          </cell>
          <cell r="J13">
            <v>0.61799148971759088</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25.099999999999998</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9.5227140641133712</v>
          </cell>
        </row>
        <row r="13">
          <cell r="J13">
            <v>4.8851919315217742</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0.63970000000000005</v>
          </cell>
        </row>
        <row r="74">
          <cell r="A74" t="str">
            <v/>
          </cell>
          <cell r="D74" t="str">
            <v>ICPA</v>
          </cell>
          <cell r="J74">
            <v>0.2086787369811067</v>
          </cell>
          <cell r="O74">
            <v>0.2398875</v>
          </cell>
        </row>
        <row r="75">
          <cell r="A75" t="str">
            <v/>
          </cell>
          <cell r="D75" t="str">
            <v>ICPL</v>
          </cell>
          <cell r="J75">
            <v>0.3338859791697707</v>
          </cell>
          <cell r="O75">
            <v>0.38381999999999999</v>
          </cell>
        </row>
        <row r="76">
          <cell r="A76" t="str">
            <v/>
          </cell>
          <cell r="D76" t="str">
            <v>ICPC</v>
          </cell>
          <cell r="J76">
            <v>2.7823831597480893</v>
          </cell>
          <cell r="O76">
            <v>3.1985000000000001</v>
          </cell>
        </row>
        <row r="77">
          <cell r="A77" t="str">
            <v/>
          </cell>
          <cell r="D77" t="str">
            <v>ICPH</v>
          </cell>
          <cell r="J77">
            <v>0.5008289687546561</v>
          </cell>
          <cell r="O77">
            <v>0.57573000000000008</v>
          </cell>
        </row>
        <row r="78">
          <cell r="A78" t="str">
            <v/>
          </cell>
          <cell r="D78" t="str">
            <v>ICPP</v>
          </cell>
          <cell r="J78">
            <v>7.7906728472946494</v>
          </cell>
          <cell r="O78">
            <v>8.9558</v>
          </cell>
        </row>
        <row r="79">
          <cell r="A79" t="str">
            <v/>
          </cell>
          <cell r="D79" t="str">
            <v>ICPF</v>
          </cell>
          <cell r="J79">
            <v>1.7807252222387775</v>
          </cell>
          <cell r="O79">
            <v>2.0470400000000004</v>
          </cell>
        </row>
        <row r="80">
          <cell r="A80" t="str">
            <v/>
          </cell>
          <cell r="D80" t="str">
            <v>ICPO</v>
          </cell>
          <cell r="J80">
            <v>4.4518130555969435</v>
          </cell>
          <cell r="O80">
            <v>5.1176000000000004</v>
          </cell>
        </row>
        <row r="81">
          <cell r="A81" t="str">
            <v/>
          </cell>
          <cell r="D81" t="str">
            <v>ICPE</v>
          </cell>
          <cell r="J81">
            <v>1.6916889611268384</v>
          </cell>
          <cell r="O81">
            <v>1.9446880000000002</v>
          </cell>
        </row>
        <row r="82">
          <cell r="A82" t="str">
            <v>*</v>
          </cell>
          <cell r="D82" t="str">
            <v xml:space="preserve"> </v>
          </cell>
          <cell r="J82" t="str">
            <v/>
          </cell>
          <cell r="O82" t="str">
            <v/>
          </cell>
        </row>
        <row r="83">
          <cell r="A83" t="str">
            <v/>
          </cell>
          <cell r="D83" t="str">
            <v>ICPS</v>
          </cell>
          <cell r="J83">
            <v>27.288197120140854</v>
          </cell>
          <cell r="O83">
            <v>20.990606000000003</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49.996000000000002</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0.54078999999999999</v>
          </cell>
        </row>
        <row r="95">
          <cell r="A95" t="str">
            <v/>
          </cell>
          <cell r="D95" t="str">
            <v>INFA</v>
          </cell>
          <cell r="J95">
            <v>0</v>
          </cell>
          <cell r="O95">
            <v>0</v>
          </cell>
        </row>
        <row r="96">
          <cell r="A96" t="str">
            <v/>
          </cell>
          <cell r="D96" t="str">
            <v>INFL</v>
          </cell>
          <cell r="J96">
            <v>0.20036876463104916</v>
          </cell>
          <cell r="O96">
            <v>0.16223699999999999</v>
          </cell>
        </row>
        <row r="97">
          <cell r="A97" t="str">
            <v/>
          </cell>
          <cell r="D97" t="str">
            <v>INFC</v>
          </cell>
          <cell r="J97">
            <v>0</v>
          </cell>
          <cell r="O97">
            <v>0</v>
          </cell>
        </row>
        <row r="98">
          <cell r="A98" t="str">
            <v/>
          </cell>
          <cell r="D98" t="str">
            <v>INFH</v>
          </cell>
          <cell r="J98">
            <v>0.60110629389314751</v>
          </cell>
          <cell r="O98">
            <v>0.486711</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3.0284240000000007</v>
          </cell>
        </row>
        <row r="102">
          <cell r="A102" t="str">
            <v/>
          </cell>
          <cell r="D102" t="str">
            <v>INFE</v>
          </cell>
          <cell r="J102">
            <v>45.684078335879221</v>
          </cell>
          <cell r="O102">
            <v>36.990036000000003</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10.669591824450372</v>
          </cell>
          <cell r="O10">
            <v>15.624611495140108</v>
          </cell>
        </row>
        <row r="11">
          <cell r="A11" t="str">
            <v/>
          </cell>
          <cell r="B11" t="str">
            <v>COM_PROJ</v>
          </cell>
          <cell r="C11" t="str">
            <v>-</v>
          </cell>
          <cell r="D11" t="str">
            <v>RLNL</v>
          </cell>
          <cell r="J11">
            <v>4.742986727829742E-2</v>
          </cell>
          <cell r="O11">
            <v>3.4736508829258959E-2</v>
          </cell>
        </row>
        <row r="12">
          <cell r="A12" t="str">
            <v/>
          </cell>
          <cell r="B12" t="str">
            <v>COM_PROJ</v>
          </cell>
          <cell r="C12" t="str">
            <v>-</v>
          </cell>
          <cell r="D12" t="str">
            <v>RLEK</v>
          </cell>
          <cell r="J12">
            <v>10.053924891431189</v>
          </cell>
          <cell r="O12">
            <v>10.376197829004896</v>
          </cell>
        </row>
        <row r="13">
          <cell r="A13" t="str">
            <v/>
          </cell>
          <cell r="B13" t="str">
            <v>COM_PROJ</v>
          </cell>
          <cell r="C13" t="str">
            <v>-</v>
          </cell>
          <cell r="D13" t="str">
            <v>RLEH</v>
          </cell>
          <cell r="J13">
            <v>14.600188686866282</v>
          </cell>
          <cell r="O13">
            <v>10.063676963743614</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5.6486911771289003</v>
          </cell>
          <cell r="O15">
            <v>6.0419731324108739</v>
          </cell>
        </row>
        <row r="16">
          <cell r="A16" t="str">
            <v/>
          </cell>
          <cell r="B16" t="str">
            <v>COM_PROJ</v>
          </cell>
          <cell r="C16" t="str">
            <v>-</v>
          </cell>
          <cell r="D16" t="str">
            <v>RLER</v>
          </cell>
          <cell r="J16">
            <v>1.2642587754949401</v>
          </cell>
          <cell r="O16">
            <v>2.0974514263269635</v>
          </cell>
        </row>
        <row r="17">
          <cell r="A17" t="str">
            <v/>
          </cell>
          <cell r="B17" t="str">
            <v>COM_PROJ</v>
          </cell>
          <cell r="C17" t="str">
            <v>-</v>
          </cell>
          <cell r="D17" t="str">
            <v>RLEO</v>
          </cell>
          <cell r="J17">
            <v>1.7509162280520163</v>
          </cell>
          <cell r="O17">
            <v>2.1590667037754754</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16.038929939348595</v>
          </cell>
          <cell r="O21">
            <v>21.869615835092201</v>
          </cell>
        </row>
        <row r="22">
          <cell r="A22" t="str">
            <v/>
          </cell>
          <cell r="B22" t="str">
            <v>COM_PROJ</v>
          </cell>
          <cell r="C22" t="str">
            <v>-</v>
          </cell>
          <cell r="D22" t="str">
            <v>RMNL</v>
          </cell>
          <cell r="J22">
            <v>3.3422499241462768E-2</v>
          </cell>
          <cell r="O22">
            <v>7.2861538397679906E-2</v>
          </cell>
        </row>
        <row r="23">
          <cell r="A23" t="str">
            <v/>
          </cell>
          <cell r="B23" t="str">
            <v>COM_PROJ</v>
          </cell>
          <cell r="C23" t="str">
            <v>-</v>
          </cell>
          <cell r="D23" t="str">
            <v>RMEK</v>
          </cell>
          <cell r="J23">
            <v>9.0435120774465076</v>
          </cell>
          <cell r="O23">
            <v>8.5871964719297598</v>
          </cell>
        </row>
        <row r="24">
          <cell r="A24" t="str">
            <v/>
          </cell>
          <cell r="B24" t="str">
            <v>COM_PROJ</v>
          </cell>
          <cell r="C24" t="str">
            <v>-</v>
          </cell>
          <cell r="D24" t="str">
            <v>RMEH</v>
          </cell>
          <cell r="J24">
            <v>13.160101387439708</v>
          </cell>
          <cell r="O24">
            <v>12.928788353321121</v>
          </cell>
        </row>
        <row r="25">
          <cell r="A25" t="str">
            <v/>
          </cell>
          <cell r="B25" t="str">
            <v>COM_PROJ</v>
          </cell>
          <cell r="C25" t="str">
            <v>-</v>
          </cell>
          <cell r="D25" t="str">
            <v>RMEWG</v>
          </cell>
          <cell r="J25">
            <v>8.7137527293210866</v>
          </cell>
          <cell r="O25">
            <v>10.067920752569469</v>
          </cell>
        </row>
        <row r="26">
          <cell r="A26" t="str">
            <v/>
          </cell>
          <cell r="B26" t="str">
            <v>COM_PROJ</v>
          </cell>
          <cell r="C26" t="str">
            <v>-</v>
          </cell>
          <cell r="D26" t="str">
            <v>RMEW</v>
          </cell>
          <cell r="J26">
            <v>6.084532675932218</v>
          </cell>
          <cell r="O26">
            <v>5.1995529751589586</v>
          </cell>
        </row>
        <row r="27">
          <cell r="A27" t="str">
            <v/>
          </cell>
          <cell r="B27" t="str">
            <v>COM_PROJ</v>
          </cell>
          <cell r="C27" t="str">
            <v>-</v>
          </cell>
          <cell r="D27" t="str">
            <v>RMER</v>
          </cell>
          <cell r="J27">
            <v>3.4675669688275099</v>
          </cell>
          <cell r="O27">
            <v>4.276779110884914</v>
          </cell>
        </row>
        <row r="28">
          <cell r="A28" t="str">
            <v/>
          </cell>
          <cell r="B28" t="str">
            <v>COM_PROJ</v>
          </cell>
          <cell r="C28" t="str">
            <v>-</v>
          </cell>
          <cell r="D28" t="str">
            <v>RMEO</v>
          </cell>
          <cell r="J28">
            <v>6.1966615637186973</v>
          </cell>
          <cell r="O28">
            <v>8.0456074017217318</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29.137979962225089</v>
          </cell>
          <cell r="O32">
            <v>37.925162890125421</v>
          </cell>
        </row>
        <row r="33">
          <cell r="A33" t="str">
            <v/>
          </cell>
          <cell r="B33" t="str">
            <v>COM_PROJ</v>
          </cell>
          <cell r="C33" t="str">
            <v>-</v>
          </cell>
          <cell r="D33" t="str">
            <v>RHEK</v>
          </cell>
          <cell r="J33">
            <v>3.8899651470038408</v>
          </cell>
          <cell r="O33">
            <v>6.383625119629226</v>
          </cell>
        </row>
        <row r="34">
          <cell r="A34" t="str">
            <v/>
          </cell>
          <cell r="B34" t="str">
            <v>COM_PROJ</v>
          </cell>
          <cell r="C34" t="str">
            <v>-</v>
          </cell>
          <cell r="D34" t="str">
            <v>RHEH</v>
          </cell>
          <cell r="J34">
            <v>7.0807191761646662</v>
          </cell>
          <cell r="O34">
            <v>9.1230423221377208</v>
          </cell>
        </row>
        <row r="35">
          <cell r="A35" t="str">
            <v/>
          </cell>
          <cell r="B35" t="str">
            <v>COM_PROJ</v>
          </cell>
          <cell r="C35" t="str">
            <v>-</v>
          </cell>
          <cell r="D35" t="str">
            <v>RHEWG</v>
          </cell>
          <cell r="J35">
            <v>31.723289073249305</v>
          </cell>
          <cell r="O35">
            <v>39.187530251080531</v>
          </cell>
        </row>
        <row r="36">
          <cell r="A36" t="str">
            <v/>
          </cell>
          <cell r="B36" t="str">
            <v>COM_PROJ</v>
          </cell>
          <cell r="C36" t="str">
            <v>-</v>
          </cell>
          <cell r="D36" t="str">
            <v>RHEW</v>
          </cell>
          <cell r="J36">
            <v>0.56043977372187515</v>
          </cell>
          <cell r="O36">
            <v>7.5716375390012427</v>
          </cell>
        </row>
        <row r="37">
          <cell r="A37" t="str">
            <v/>
          </cell>
          <cell r="B37" t="str">
            <v>COM_PROJ</v>
          </cell>
          <cell r="C37" t="str">
            <v>-</v>
          </cell>
          <cell r="D37" t="str">
            <v>RHER</v>
          </cell>
          <cell r="J37">
            <v>5.2199769796058071</v>
          </cell>
          <cell r="O37">
            <v>6.802655822475228</v>
          </cell>
        </row>
        <row r="38">
          <cell r="A38" t="str">
            <v/>
          </cell>
          <cell r="B38" t="str">
            <v>COM_PROJ</v>
          </cell>
          <cell r="C38" t="str">
            <v>-</v>
          </cell>
          <cell r="D38" t="str">
            <v>RHEO</v>
          </cell>
          <cell r="J38">
            <v>11.683546033026639</v>
          </cell>
          <cell r="O38">
            <v>15.225956505028108</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4.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92" t="s">
        <v>216</v>
      </c>
      <c r="B1" s="92" t="s">
        <v>32</v>
      </c>
      <c r="C1" s="92" t="s">
        <v>218</v>
      </c>
      <c r="D1" s="92" t="s">
        <v>214</v>
      </c>
    </row>
    <row r="2" spans="1:4">
      <c r="A2" s="91">
        <v>41499</v>
      </c>
      <c r="B2" s="90" t="s">
        <v>217</v>
      </c>
      <c r="C2" s="90" t="s">
        <v>219</v>
      </c>
      <c r="D2" t="s">
        <v>215</v>
      </c>
    </row>
    <row r="3" spans="1:4">
      <c r="A3" s="91">
        <v>41500</v>
      </c>
      <c r="B3" t="s">
        <v>222</v>
      </c>
      <c r="C3" s="4" t="s">
        <v>223</v>
      </c>
      <c r="D3" s="4" t="s">
        <v>215</v>
      </c>
    </row>
    <row r="4" spans="1:4">
      <c r="A4" s="91">
        <v>41502</v>
      </c>
      <c r="B4" t="s">
        <v>224</v>
      </c>
      <c r="C4" s="4" t="s">
        <v>223</v>
      </c>
      <c r="D4" s="4" t="s">
        <v>215</v>
      </c>
    </row>
    <row r="5" spans="1:4">
      <c r="A5" s="91">
        <v>41505</v>
      </c>
      <c r="B5" t="s">
        <v>226</v>
      </c>
      <c r="C5" s="4" t="s">
        <v>261</v>
      </c>
      <c r="D5" t="s">
        <v>225</v>
      </c>
    </row>
    <row r="7" spans="1:4">
      <c r="A7" s="91">
        <v>41599</v>
      </c>
      <c r="B7" t="s">
        <v>267</v>
      </c>
      <c r="C7" s="4" t="s">
        <v>4</v>
      </c>
      <c r="D7" t="s">
        <v>225</v>
      </c>
    </row>
    <row r="9" spans="1:4">
      <c r="A9" s="91" t="s">
        <v>410</v>
      </c>
      <c r="B9" t="s">
        <v>411</v>
      </c>
      <c r="D9" t="s">
        <v>412</v>
      </c>
    </row>
    <row r="11" spans="1:4">
      <c r="A11" s="91">
        <v>42467</v>
      </c>
      <c r="B11" t="s">
        <v>435</v>
      </c>
      <c r="C11" s="4" t="s">
        <v>436</v>
      </c>
      <c r="D11" t="s">
        <v>437</v>
      </c>
    </row>
    <row r="13" spans="1:4">
      <c r="A13" s="165">
        <v>42963</v>
      </c>
      <c r="B13" t="s">
        <v>458</v>
      </c>
      <c r="C13" s="4" t="s">
        <v>457</v>
      </c>
      <c r="D13" t="s">
        <v>225</v>
      </c>
    </row>
    <row r="14" spans="1:4">
      <c r="B14" t="s">
        <v>459</v>
      </c>
      <c r="D14" s="4"/>
    </row>
    <row r="15" spans="1:4">
      <c r="B15" t="s">
        <v>460</v>
      </c>
    </row>
    <row r="17" spans="1:4">
      <c r="A17" s="165">
        <v>43007</v>
      </c>
      <c r="B17" t="s">
        <v>513</v>
      </c>
      <c r="D17" t="s">
        <v>225</v>
      </c>
    </row>
    <row r="18" spans="1:4">
      <c r="B18" t="s">
        <v>514</v>
      </c>
    </row>
    <row r="20" spans="1:4">
      <c r="A20" s="165">
        <v>43039</v>
      </c>
      <c r="B20" t="s">
        <v>541</v>
      </c>
      <c r="C20" s="4" t="s">
        <v>542</v>
      </c>
      <c r="D20" t="s">
        <v>543</v>
      </c>
    </row>
    <row r="21" spans="1:4">
      <c r="B21" t="s">
        <v>544</v>
      </c>
      <c r="C21" s="4" t="s">
        <v>4</v>
      </c>
      <c r="D21" t="s">
        <v>543</v>
      </c>
    </row>
    <row r="24" spans="1:4" s="225" customFormat="1">
      <c r="A24" s="257">
        <v>44007.756886921299</v>
      </c>
      <c r="B24" s="225" t="s">
        <v>642</v>
      </c>
      <c r="C24" s="225" t="s">
        <v>643</v>
      </c>
      <c r="D24" s="225" t="s">
        <v>644</v>
      </c>
    </row>
    <row r="25" spans="1:4" s="225" customFormat="1"/>
    <row r="26" spans="1:4" s="225" customFormat="1"/>
    <row r="27" spans="1:4" s="225" customFormat="1"/>
    <row r="28" spans="1:4" s="225" customFormat="1"/>
    <row r="29" spans="1:4" s="225" customFormat="1"/>
    <row r="30" spans="1:4" s="225" customFormat="1"/>
    <row r="31" spans="1:4" s="225" customFormat="1"/>
    <row r="32" spans="1:4" s="225" customFormat="1"/>
    <row r="33" spans="1:2" s="225" customFormat="1"/>
    <row r="34" spans="1:2" s="225" customFormat="1"/>
    <row r="35" spans="1:2" s="225" customFormat="1"/>
    <row r="37" spans="1:2">
      <c r="A37" s="257">
        <f ca="1">NOW()</f>
        <v>44033.365861574071</v>
      </c>
    </row>
    <row r="38" spans="1:2">
      <c r="A38" t="s">
        <v>523</v>
      </c>
      <c r="B38" t="s">
        <v>524</v>
      </c>
    </row>
    <row r="39" spans="1:2">
      <c r="B39" t="s">
        <v>527</v>
      </c>
    </row>
    <row r="40" spans="1:2">
      <c r="B40" t="s">
        <v>525</v>
      </c>
    </row>
    <row r="41" spans="1:2">
      <c r="B41" t="s">
        <v>526</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407</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483</v>
      </c>
      <c r="H17" s="2"/>
      <c r="I17" s="2"/>
      <c r="J17" s="4"/>
      <c r="K17" s="4"/>
      <c r="L17" s="4"/>
      <c r="M17" s="2"/>
      <c r="N17" s="2"/>
      <c r="O17" s="2"/>
      <c r="P17" s="2"/>
      <c r="Q17" s="4"/>
      <c r="R17" s="4"/>
      <c r="S17" s="4"/>
    </row>
    <row r="18" spans="2:19">
      <c r="B18" s="4"/>
      <c r="C18" s="4"/>
      <c r="D18" s="4"/>
      <c r="E18" s="4"/>
      <c r="F18" s="4"/>
      <c r="G18" s="4" t="s">
        <v>482</v>
      </c>
      <c r="H18" s="2" t="s">
        <v>484</v>
      </c>
      <c r="I18" s="2"/>
      <c r="J18" s="4"/>
      <c r="K18" s="4"/>
      <c r="L18" s="4"/>
      <c r="M18" s="2"/>
      <c r="N18" s="2"/>
      <c r="O18" s="2"/>
      <c r="P18" s="2"/>
      <c r="Q18" s="4"/>
      <c r="R18" s="4"/>
      <c r="S18" s="4"/>
    </row>
    <row r="19" spans="2:19">
      <c r="B19" s="4" t="s">
        <v>481</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topLeftCell="A24" workbookViewId="0">
      <selection activeCell="B9" sqref="B9"/>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415</v>
      </c>
    </row>
    <row r="7" spans="1:6">
      <c r="A7" s="4" t="s">
        <v>302</v>
      </c>
      <c r="B7" s="4" t="s">
        <v>305</v>
      </c>
      <c r="C7" s="4" t="s">
        <v>405</v>
      </c>
      <c r="D7" s="4">
        <v>1</v>
      </c>
      <c r="E7" s="4">
        <v>1</v>
      </c>
      <c r="F7" s="4"/>
    </row>
    <row r="8" spans="1:6">
      <c r="A8" s="4" t="s">
        <v>302</v>
      </c>
      <c r="B8" s="4" t="s">
        <v>653</v>
      </c>
      <c r="C8" s="4" t="s">
        <v>406</v>
      </c>
      <c r="D8" s="4"/>
      <c r="E8" s="4">
        <v>1</v>
      </c>
      <c r="F8" s="4"/>
    </row>
    <row r="9" spans="1:6">
      <c r="A9" s="4" t="s">
        <v>302</v>
      </c>
      <c r="B9" s="4" t="s">
        <v>414</v>
      </c>
      <c r="C9" s="4" t="s">
        <v>413</v>
      </c>
      <c r="D9" s="4"/>
      <c r="E9" s="4"/>
      <c r="F9" s="4">
        <v>0</v>
      </c>
    </row>
    <row r="10" spans="1:6">
      <c r="A10" s="4" t="s">
        <v>302</v>
      </c>
      <c r="B10" s="4" t="s">
        <v>528</v>
      </c>
      <c r="C10" s="4" t="s">
        <v>529</v>
      </c>
      <c r="D10" s="4">
        <v>1</v>
      </c>
      <c r="E10" s="4">
        <v>1</v>
      </c>
      <c r="F10" s="4"/>
    </row>
    <row r="11" spans="1:6">
      <c r="A11" s="4" t="s">
        <v>302</v>
      </c>
      <c r="B11" s="4" t="s">
        <v>530</v>
      </c>
      <c r="C11" s="4" t="s">
        <v>531</v>
      </c>
      <c r="D11" s="4"/>
      <c r="E11" s="4">
        <v>1</v>
      </c>
      <c r="F11" s="4"/>
    </row>
    <row r="12" spans="1:6">
      <c r="A12" s="4" t="s">
        <v>520</v>
      </c>
      <c r="B12" s="4" t="s">
        <v>521</v>
      </c>
      <c r="C12" s="4" t="s">
        <v>522</v>
      </c>
      <c r="D12" s="4">
        <v>2</v>
      </c>
      <c r="E12" s="4">
        <v>1</v>
      </c>
      <c r="F12" s="4"/>
    </row>
    <row r="13" spans="1:6">
      <c r="A13" s="4" t="s">
        <v>302</v>
      </c>
      <c r="B13" s="4" t="s">
        <v>546</v>
      </c>
      <c r="C13" s="4" t="s">
        <v>574</v>
      </c>
      <c r="D13" s="4"/>
      <c r="E13" s="4">
        <v>1</v>
      </c>
      <c r="F13" s="4"/>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C9" sqref="C9"/>
    </sheetView>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391</v>
      </c>
      <c r="C7" s="4" t="s">
        <v>390</v>
      </c>
      <c r="D7" s="4">
        <v>1</v>
      </c>
      <c r="E7" s="4">
        <v>1</v>
      </c>
    </row>
    <row r="8" spans="1:5">
      <c r="A8" s="4" t="s">
        <v>302</v>
      </c>
      <c r="B8" s="4" t="s">
        <v>440</v>
      </c>
      <c r="C8" s="4" t="str">
        <f>"PTRA!"&amp;ADDRESS(ROW(PTRA!J227),COLUMN(PTRA!J227),4)</f>
        <v>PTRA!J227</v>
      </c>
      <c r="D8" s="4">
        <v>1</v>
      </c>
      <c r="E8" s="4">
        <v>1</v>
      </c>
    </row>
    <row r="9" spans="1:5">
      <c r="A9" s="4" t="s">
        <v>302</v>
      </c>
      <c r="B9" s="4" t="s">
        <v>441</v>
      </c>
      <c r="C9" s="4" t="str">
        <f>"FTRA!"&amp;ADDRESS(ROW(FTRA!J170),COLUMN(FTRA!J170),4)</f>
        <v>FTRA!J170</v>
      </c>
      <c r="D9" s="4">
        <v>1</v>
      </c>
      <c r="E9" s="4">
        <v>1</v>
      </c>
    </row>
    <row r="10" spans="1:5">
      <c r="A10" s="4" t="s">
        <v>302</v>
      </c>
      <c r="B10" s="4" t="s">
        <v>515</v>
      </c>
      <c r="C10" s="225" t="str">
        <f>"PTRA!"&amp;ADDRESS(ROW(PTRA!H254),COLUMN(PTRA!H254),4)</f>
        <v>PTRA!H254</v>
      </c>
      <c r="D10" s="4">
        <v>2</v>
      </c>
      <c r="E10" s="4">
        <v>1</v>
      </c>
    </row>
    <row r="11" spans="1:5">
      <c r="A11" t="s">
        <v>302</v>
      </c>
      <c r="B11" t="s">
        <v>516</v>
      </c>
      <c r="C11" t="s">
        <v>517</v>
      </c>
      <c r="D11" s="4">
        <v>1</v>
      </c>
      <c r="E11" s="4">
        <v>1</v>
      </c>
    </row>
    <row r="12" spans="1:5">
      <c r="A12" t="s">
        <v>302</v>
      </c>
      <c r="B12" t="s">
        <v>518</v>
      </c>
      <c r="C12" t="s">
        <v>519</v>
      </c>
      <c r="D12">
        <v>1</v>
      </c>
      <c r="E12">
        <v>1</v>
      </c>
    </row>
    <row r="13" spans="1:5">
      <c r="A13" t="s">
        <v>520</v>
      </c>
      <c r="B13" t="s">
        <v>521</v>
      </c>
      <c r="C13" s="4" t="s">
        <v>522</v>
      </c>
      <c r="D13" s="4">
        <v>2</v>
      </c>
      <c r="E13" s="4">
        <v>1</v>
      </c>
    </row>
    <row r="14" spans="1:5" s="4" customFormat="1">
      <c r="A14" s="225"/>
      <c r="B14" s="225"/>
      <c r="C14" s="36"/>
      <c r="D14" s="22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topLeftCell="A21" workbookViewId="0">
      <selection activeCell="N53" sqref="N53:S53"/>
    </sheetView>
  </sheetViews>
  <sheetFormatPr defaultColWidth="9.140625" defaultRowHeight="15"/>
  <cols>
    <col min="1" max="16384" width="9.140625" style="4"/>
  </cols>
  <sheetData>
    <row r="1" spans="1:31">
      <c r="A1" t="s">
        <v>480</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461</v>
      </c>
      <c r="C2" s="4" t="s">
        <v>462</v>
      </c>
      <c r="D2" s="8">
        <f>SUM([2]Sheet1!D6,[2]Sheet1!D40,[2]Sheet1!D74,[2]Sheet1!D108)</f>
        <v>2352836.9199662828</v>
      </c>
      <c r="E2" s="8">
        <f>SUM([2]Sheet1!E6,[2]Sheet1!E40,[2]Sheet1!E74,[2]Sheet1!E108)</f>
        <v>2353712.1472010948</v>
      </c>
      <c r="F2" s="8">
        <f>SUM([2]Sheet1!F6,[2]Sheet1!F40,[2]Sheet1!F74,[2]Sheet1!F108)</f>
        <v>2384676.8126227115</v>
      </c>
      <c r="G2" s="8">
        <f>SUM([2]Sheet1!G6,[2]Sheet1!G40,[2]Sheet1!G74,[2]Sheet1!G108)</f>
        <v>2433637.7196340291</v>
      </c>
      <c r="H2" s="8">
        <f>SUM([2]Sheet1!H6,[2]Sheet1!H40,[2]Sheet1!H74,[2]Sheet1!H108)</f>
        <v>2514444.1056430414</v>
      </c>
      <c r="I2" s="8">
        <f>SUM([2]Sheet1!I6,[2]Sheet1!I40,[2]Sheet1!I74,[2]Sheet1!I108)</f>
        <v>2615310.2237567683</v>
      </c>
      <c r="J2" s="8">
        <f>SUM([2]Sheet1!J6,[2]Sheet1!J40,[2]Sheet1!J74,[2]Sheet1!J108)</f>
        <v>2720677.3481308571</v>
      </c>
      <c r="K2" s="8">
        <f>SUM([2]Sheet1!K6,[2]Sheet1!K40,[2]Sheet1!K74,[2]Sheet1!K108)</f>
        <v>2798583.1997686187</v>
      </c>
      <c r="L2" s="8">
        <f>SUM([2]Sheet1!L6,[2]Sheet1!L40,[2]Sheet1!L74,[2]Sheet1!L108)</f>
        <v>2854890.3931614971</v>
      </c>
      <c r="M2" s="8">
        <f>SUM([2]Sheet1!M6,[2]Sheet1!M40,[2]Sheet1!M74,[2]Sheet1!M108)</f>
        <v>2890850.7370394776</v>
      </c>
      <c r="N2" s="8">
        <f>SUM([2]Sheet1!N6,[2]Sheet1!N40,[2]Sheet1!N74,[2]Sheet1!N108)</f>
        <v>2910205.4064366445</v>
      </c>
      <c r="O2" s="8">
        <f>SUM([2]Sheet1!O6,[2]Sheet1!O40,[2]Sheet1!O74,[2]Sheet1!O108)</f>
        <v>2922618.9342035525</v>
      </c>
      <c r="P2" s="8">
        <f>SUM([2]Sheet1!P6,[2]Sheet1!P40,[2]Sheet1!P74,[2]Sheet1!P108)</f>
        <v>2933005.3149803439</v>
      </c>
      <c r="Q2" s="8">
        <f>SUM([2]Sheet1!Q6,[2]Sheet1!Q40,[2]Sheet1!Q74,[2]Sheet1!Q108)</f>
        <v>2941344.4336485704</v>
      </c>
      <c r="R2" s="8">
        <f>SUM([2]Sheet1!R6,[2]Sheet1!R40,[2]Sheet1!R74,[2]Sheet1!R108)</f>
        <v>2946654.5180383818</v>
      </c>
      <c r="S2" s="8">
        <f>SUM([2]Sheet1!S6,[2]Sheet1!S40,[2]Sheet1!S74,[2]Sheet1!S108)</f>
        <v>2946311.8348281723</v>
      </c>
      <c r="T2" s="8"/>
      <c r="U2" s="8"/>
      <c r="V2" s="8"/>
      <c r="W2" s="8"/>
      <c r="X2" s="8"/>
      <c r="Y2" s="8"/>
      <c r="Z2" s="8"/>
      <c r="AA2" s="8"/>
      <c r="AB2" s="8"/>
      <c r="AC2" s="8"/>
      <c r="AD2" s="8"/>
      <c r="AE2" s="8"/>
    </row>
    <row r="3" spans="1:31">
      <c r="B3" s="4" t="s">
        <v>461</v>
      </c>
      <c r="C3" s="4" t="s">
        <v>463</v>
      </c>
      <c r="D3" s="8">
        <f>SUM([2]Sheet1!D7,[2]Sheet1!D41,[2]Sheet1!D75,[2]Sheet1!D109)</f>
        <v>2489008.6259477925</v>
      </c>
      <c r="E3" s="8">
        <f>SUM([2]Sheet1!E7,[2]Sheet1!E41,[2]Sheet1!E75,[2]Sheet1!E109)</f>
        <v>2445518.8424010845</v>
      </c>
      <c r="F3" s="8">
        <f>SUM([2]Sheet1!F7,[2]Sheet1!F41,[2]Sheet1!F75,[2]Sheet1!F109)</f>
        <v>2407557.7983711092</v>
      </c>
      <c r="G3" s="8">
        <f>SUM([2]Sheet1!G7,[2]Sheet1!G41,[2]Sheet1!G75,[2]Sheet1!G109)</f>
        <v>2378852.9311973583</v>
      </c>
      <c r="H3" s="8">
        <f>SUM([2]Sheet1!H7,[2]Sheet1!H41,[2]Sheet1!H75,[2]Sheet1!H109)</f>
        <v>2346392.7334666867</v>
      </c>
      <c r="I3" s="8">
        <f>SUM([2]Sheet1!I7,[2]Sheet1!I41,[2]Sheet1!I75,[2]Sheet1!I109)</f>
        <v>2326969.4787796293</v>
      </c>
      <c r="J3" s="8">
        <f>SUM([2]Sheet1!J7,[2]Sheet1!J41,[2]Sheet1!J75,[2]Sheet1!J109)</f>
        <v>2320049.5271344036</v>
      </c>
      <c r="K3" s="8">
        <f>SUM([2]Sheet1!K7,[2]Sheet1!K41,[2]Sheet1!K75,[2]Sheet1!K109)</f>
        <v>2344311.0089102122</v>
      </c>
      <c r="L3" s="8">
        <f>SUM([2]Sheet1!L7,[2]Sheet1!L41,[2]Sheet1!L75,[2]Sheet1!L109)</f>
        <v>2387315.172413771</v>
      </c>
      <c r="M3" s="8">
        <f>SUM([2]Sheet1!M7,[2]Sheet1!M41,[2]Sheet1!M75,[2]Sheet1!M109)</f>
        <v>2463070.8530652933</v>
      </c>
      <c r="N3" s="8">
        <f>SUM([2]Sheet1!N7,[2]Sheet1!N41,[2]Sheet1!N75,[2]Sheet1!N109)</f>
        <v>2561964.5599117558</v>
      </c>
      <c r="O3" s="8">
        <f>SUM([2]Sheet1!O7,[2]Sheet1!O41,[2]Sheet1!O75,[2]Sheet1!O109)</f>
        <v>2667630.8647058471</v>
      </c>
      <c r="P3" s="8">
        <f>SUM([2]Sheet1!P7,[2]Sheet1!P41,[2]Sheet1!P75,[2]Sheet1!P109)</f>
        <v>2751216.0921220072</v>
      </c>
      <c r="Q3" s="8">
        <f>SUM([2]Sheet1!Q7,[2]Sheet1!Q41,[2]Sheet1!Q75,[2]Sheet1!Q109)</f>
        <v>2815988.9403248057</v>
      </c>
      <c r="R3" s="8">
        <f>SUM([2]Sheet1!R7,[2]Sheet1!R41,[2]Sheet1!R75,[2]Sheet1!R109)</f>
        <v>2860294.571644709</v>
      </c>
      <c r="S3" s="8">
        <f>SUM([2]Sheet1!S7,[2]Sheet1!S41,[2]Sheet1!S75,[2]Sheet1!S109)</f>
        <v>2888924.8204291668</v>
      </c>
      <c r="T3" s="8"/>
      <c r="U3" s="8"/>
      <c r="V3" s="8"/>
      <c r="W3" s="8"/>
      <c r="X3" s="8"/>
      <c r="Y3" s="8"/>
      <c r="Z3" s="8"/>
      <c r="AA3" s="8"/>
      <c r="AB3" s="8"/>
      <c r="AC3" s="8"/>
      <c r="AD3" s="8"/>
      <c r="AE3" s="8"/>
    </row>
    <row r="4" spans="1:31">
      <c r="B4" s="4" t="s">
        <v>461</v>
      </c>
      <c r="C4" s="4" t="s">
        <v>464</v>
      </c>
      <c r="D4" s="8">
        <f>SUM([2]Sheet1!D8,[2]Sheet1!D42,[2]Sheet1!D76,[2]Sheet1!D110)</f>
        <v>2644706.3713786211</v>
      </c>
      <c r="E4" s="8">
        <f>SUM([2]Sheet1!E8,[2]Sheet1!E42,[2]Sheet1!E76,[2]Sheet1!E110)</f>
        <v>2627413.1238008388</v>
      </c>
      <c r="F4" s="8">
        <f>SUM([2]Sheet1!F8,[2]Sheet1!F42,[2]Sheet1!F76,[2]Sheet1!F110)</f>
        <v>2600129.1513205883</v>
      </c>
      <c r="G4" s="8">
        <f>SUM([2]Sheet1!G8,[2]Sheet1!G42,[2]Sheet1!G76,[2]Sheet1!G110)</f>
        <v>2569707.4489742396</v>
      </c>
      <c r="H4" s="8">
        <f>SUM([2]Sheet1!H8,[2]Sheet1!H42,[2]Sheet1!H76,[2]Sheet1!H110)</f>
        <v>2537138.0284069767</v>
      </c>
      <c r="I4" s="8">
        <f>SUM([2]Sheet1!I8,[2]Sheet1!I42,[2]Sheet1!I76,[2]Sheet1!I110)</f>
        <v>2489918.5807916909</v>
      </c>
      <c r="J4" s="8">
        <f>SUM([2]Sheet1!J8,[2]Sheet1!J42,[2]Sheet1!J76,[2]Sheet1!J110)</f>
        <v>2436378.8484816272</v>
      </c>
      <c r="K4" s="8">
        <f>SUM([2]Sheet1!K8,[2]Sheet1!K42,[2]Sheet1!K76,[2]Sheet1!K110)</f>
        <v>2391383.9014847511</v>
      </c>
      <c r="L4" s="8">
        <f>SUM([2]Sheet1!L8,[2]Sheet1!L42,[2]Sheet1!L76,[2]Sheet1!L110)</f>
        <v>2356825.7450504326</v>
      </c>
      <c r="M4" s="8">
        <f>SUM([2]Sheet1!M8,[2]Sheet1!M42,[2]Sheet1!M76,[2]Sheet1!M110)</f>
        <v>2320133.9461123575</v>
      </c>
      <c r="N4" s="8">
        <f>SUM([2]Sheet1!N8,[2]Sheet1!N42,[2]Sheet1!N76,[2]Sheet1!N110)</f>
        <v>2299533.3290045904</v>
      </c>
      <c r="O4" s="8">
        <f>SUM([2]Sheet1!O8,[2]Sheet1!O42,[2]Sheet1!O76,[2]Sheet1!O110)</f>
        <v>2293085.5217066747</v>
      </c>
      <c r="P4" s="8">
        <f>SUM([2]Sheet1!P8,[2]Sheet1!P42,[2]Sheet1!P76,[2]Sheet1!P110)</f>
        <v>2317907.3337784777</v>
      </c>
      <c r="Q4" s="8">
        <f>SUM([2]Sheet1!Q8,[2]Sheet1!Q42,[2]Sheet1!Q76,[2]Sheet1!Q110)</f>
        <v>2363491.5172683401</v>
      </c>
      <c r="R4" s="8">
        <f>SUM([2]Sheet1!R8,[2]Sheet1!R42,[2]Sheet1!R76,[2]Sheet1!R110)</f>
        <v>2443105.5012677759</v>
      </c>
      <c r="S4" s="8">
        <f>SUM([2]Sheet1!S8,[2]Sheet1!S42,[2]Sheet1!S76,[2]Sheet1!S110)</f>
        <v>2547259.7489749729</v>
      </c>
      <c r="T4" s="8"/>
      <c r="U4" s="8"/>
      <c r="V4" s="8"/>
      <c r="W4" s="8"/>
      <c r="X4" s="8"/>
      <c r="Y4" s="8"/>
      <c r="Z4" s="8"/>
      <c r="AA4" s="8"/>
      <c r="AB4" s="8"/>
      <c r="AC4" s="8"/>
      <c r="AD4" s="8"/>
      <c r="AE4" s="8"/>
    </row>
    <row r="5" spans="1:31">
      <c r="B5" s="4" t="s">
        <v>461</v>
      </c>
      <c r="C5" s="4" t="s">
        <v>465</v>
      </c>
      <c r="D5" s="8">
        <f>SUM([2]Sheet1!D9,[2]Sheet1!D43,[2]Sheet1!D77,[2]Sheet1!D111)</f>
        <v>2520302.2649507183</v>
      </c>
      <c r="E5" s="8">
        <f>SUM([2]Sheet1!E9,[2]Sheet1!E43,[2]Sheet1!E77,[2]Sheet1!E111)</f>
        <v>2578643.9096090728</v>
      </c>
      <c r="F5" s="8">
        <f>SUM([2]Sheet1!F9,[2]Sheet1!F43,[2]Sheet1!F77,[2]Sheet1!F111)</f>
        <v>2626714.2079775617</v>
      </c>
      <c r="G5" s="8">
        <f>SUM([2]Sheet1!G9,[2]Sheet1!G43,[2]Sheet1!G77,[2]Sheet1!G111)</f>
        <v>2659148.5764635433</v>
      </c>
      <c r="H5" s="8">
        <f>SUM([2]Sheet1!H9,[2]Sheet1!H43,[2]Sheet1!H77,[2]Sheet1!H111)</f>
        <v>2662113.9952124576</v>
      </c>
      <c r="I5" s="8">
        <f>SUM([2]Sheet1!I9,[2]Sheet1!I43,[2]Sheet1!I77,[2]Sheet1!I111)</f>
        <v>2648575.0496015372</v>
      </c>
      <c r="J5" s="8">
        <f>SUM([2]Sheet1!J9,[2]Sheet1!J43,[2]Sheet1!J77,[2]Sheet1!J111)</f>
        <v>2620916.1811288791</v>
      </c>
      <c r="K5" s="8">
        <f>SUM([2]Sheet1!K9,[2]Sheet1!K43,[2]Sheet1!K77,[2]Sheet1!K111)</f>
        <v>2586017.46730982</v>
      </c>
      <c r="L5" s="8">
        <f>SUM([2]Sheet1!L9,[2]Sheet1!L43,[2]Sheet1!L77,[2]Sheet1!L111)</f>
        <v>2548931.6491507529</v>
      </c>
      <c r="M5" s="8">
        <f>SUM([2]Sheet1!M9,[2]Sheet1!M43,[2]Sheet1!M77,[2]Sheet1!M111)</f>
        <v>2511094.6131779528</v>
      </c>
      <c r="N5" s="8">
        <f>SUM([2]Sheet1!N9,[2]Sheet1!N43,[2]Sheet1!N77,[2]Sheet1!N111)</f>
        <v>2462275.0973497131</v>
      </c>
      <c r="O5" s="8">
        <f>SUM([2]Sheet1!O9,[2]Sheet1!O43,[2]Sheet1!O77,[2]Sheet1!O111)</f>
        <v>2409255.3952726889</v>
      </c>
      <c r="P5" s="8">
        <f>SUM([2]Sheet1!P9,[2]Sheet1!P43,[2]Sheet1!P77,[2]Sheet1!P111)</f>
        <v>2365330.5357868858</v>
      </c>
      <c r="Q5" s="8">
        <f>SUM([2]Sheet1!Q9,[2]Sheet1!Q43,[2]Sheet1!Q77,[2]Sheet1!Q111)</f>
        <v>2334090.5947119896</v>
      </c>
      <c r="R5" s="8">
        <f>SUM([2]Sheet1!R9,[2]Sheet1!R43,[2]Sheet1!R77,[2]Sheet1!R111)</f>
        <v>2302452.5545707764</v>
      </c>
      <c r="S5" s="8">
        <f>SUM([2]Sheet1!S9,[2]Sheet1!S43,[2]Sheet1!S77,[2]Sheet1!S111)</f>
        <v>2287717.3479764746</v>
      </c>
      <c r="T5" s="8"/>
      <c r="U5" s="8"/>
      <c r="V5" s="8"/>
      <c r="W5" s="8"/>
      <c r="X5" s="8"/>
      <c r="Y5" s="8"/>
      <c r="Z5" s="8"/>
      <c r="AA5" s="8"/>
      <c r="AB5" s="8"/>
      <c r="AC5" s="8"/>
      <c r="AD5" s="8"/>
      <c r="AE5" s="8"/>
    </row>
    <row r="6" spans="1:31">
      <c r="B6" s="4" t="s">
        <v>461</v>
      </c>
      <c r="C6" s="4" t="s">
        <v>466</v>
      </c>
      <c r="D6" s="8">
        <f>SUM([2]Sheet1!D10,[2]Sheet1!D44,[2]Sheet1!D78,[2]Sheet1!D112)</f>
        <v>2139226.4998723585</v>
      </c>
      <c r="E6" s="8">
        <f>SUM([2]Sheet1!E10,[2]Sheet1!E44,[2]Sheet1!E78,[2]Sheet1!E112)</f>
        <v>2237100.0878210124</v>
      </c>
      <c r="F6" s="8">
        <f>SUM([2]Sheet1!F10,[2]Sheet1!F44,[2]Sheet1!F78,[2]Sheet1!F112)</f>
        <v>2336213.1319817533</v>
      </c>
      <c r="G6" s="8">
        <f>SUM([2]Sheet1!G10,[2]Sheet1!G44,[2]Sheet1!G78,[2]Sheet1!G112)</f>
        <v>2421903.5505309235</v>
      </c>
      <c r="H6" s="8">
        <f>SUM([2]Sheet1!H10,[2]Sheet1!H44,[2]Sheet1!H78,[2]Sheet1!H112)</f>
        <v>2493798.3755482044</v>
      </c>
      <c r="I6" s="8">
        <f>SUM([2]Sheet1!I10,[2]Sheet1!I44,[2]Sheet1!I78,[2]Sheet1!I112)</f>
        <v>2550927.7694841018</v>
      </c>
      <c r="J6" s="8">
        <f>SUM([2]Sheet1!J10,[2]Sheet1!J44,[2]Sheet1!J78,[2]Sheet1!J112)</f>
        <v>2603531.3506938689</v>
      </c>
      <c r="K6" s="8">
        <f>SUM([2]Sheet1!K10,[2]Sheet1!K44,[2]Sheet1!K78,[2]Sheet1!K112)</f>
        <v>2647505.7927609538</v>
      </c>
      <c r="L6" s="8">
        <f>SUM([2]Sheet1!L10,[2]Sheet1!L44,[2]Sheet1!L78,[2]Sheet1!L112)</f>
        <v>2675993.2338640913</v>
      </c>
      <c r="M6" s="8">
        <f>SUM([2]Sheet1!M10,[2]Sheet1!M44,[2]Sheet1!M78,[2]Sheet1!M112)</f>
        <v>2676236.0209871251</v>
      </c>
      <c r="N6" s="8">
        <f>SUM([2]Sheet1!N10,[2]Sheet1!N44,[2]Sheet1!N78,[2]Sheet1!N112)</f>
        <v>2663334.0612222995</v>
      </c>
      <c r="O6" s="8">
        <f>SUM([2]Sheet1!O10,[2]Sheet1!O44,[2]Sheet1!O78,[2]Sheet1!O112)</f>
        <v>2638625.0314984289</v>
      </c>
      <c r="P6" s="8">
        <f>SUM([2]Sheet1!P10,[2]Sheet1!P44,[2]Sheet1!P78,[2]Sheet1!P112)</f>
        <v>2607210.1034408649</v>
      </c>
      <c r="Q6" s="8">
        <f>SUM([2]Sheet1!Q10,[2]Sheet1!Q44,[2]Sheet1!Q78,[2]Sheet1!Q112)</f>
        <v>2575713.6433947068</v>
      </c>
      <c r="R6" s="8">
        <f>SUM([2]Sheet1!R10,[2]Sheet1!R44,[2]Sheet1!R78,[2]Sheet1!R112)</f>
        <v>2544954.7948525343</v>
      </c>
      <c r="S6" s="8">
        <f>SUM([2]Sheet1!S10,[2]Sheet1!S44,[2]Sheet1!S78,[2]Sheet1!S112)</f>
        <v>2504333.5900054434</v>
      </c>
      <c r="T6" s="8"/>
      <c r="U6" s="8"/>
      <c r="V6" s="8"/>
      <c r="W6" s="8"/>
      <c r="X6" s="8"/>
      <c r="Y6" s="8"/>
      <c r="Z6" s="8"/>
      <c r="AA6" s="8"/>
      <c r="AB6" s="8"/>
      <c r="AC6" s="8"/>
      <c r="AD6" s="8"/>
      <c r="AE6" s="8"/>
    </row>
    <row r="7" spans="1:31">
      <c r="B7" s="4" t="s">
        <v>461</v>
      </c>
      <c r="C7" s="4" t="s">
        <v>467</v>
      </c>
      <c r="D7" s="8">
        <f>SUM([2]Sheet1!D11,[2]Sheet1!D45,[2]Sheet1!D79,[2]Sheet1!D113)</f>
        <v>1911823.4719063109</v>
      </c>
      <c r="E7" s="8">
        <f>SUM([2]Sheet1!E11,[2]Sheet1!E45,[2]Sheet1!E79,[2]Sheet1!E113)</f>
        <v>1933000.6591651281</v>
      </c>
      <c r="F7" s="8">
        <f>SUM([2]Sheet1!F11,[2]Sheet1!F45,[2]Sheet1!F79,[2]Sheet1!F113)</f>
        <v>1959689.7533296479</v>
      </c>
      <c r="G7" s="8">
        <f>SUM([2]Sheet1!G11,[2]Sheet1!G45,[2]Sheet1!G79,[2]Sheet1!G113)</f>
        <v>2005165.2932317827</v>
      </c>
      <c r="H7" s="8">
        <f>SUM([2]Sheet1!H11,[2]Sheet1!H45,[2]Sheet1!H79,[2]Sheet1!H113)</f>
        <v>2083197.2006844014</v>
      </c>
      <c r="I7" s="8">
        <f>SUM([2]Sheet1!I11,[2]Sheet1!I45,[2]Sheet1!I79,[2]Sheet1!I113)</f>
        <v>2176475.0223029526</v>
      </c>
      <c r="J7" s="8">
        <f>SUM([2]Sheet1!J11,[2]Sheet1!J45,[2]Sheet1!J79,[2]Sheet1!J113)</f>
        <v>2276176.6188803492</v>
      </c>
      <c r="K7" s="8">
        <f>SUM([2]Sheet1!K11,[2]Sheet1!K45,[2]Sheet1!K79,[2]Sheet1!K113)</f>
        <v>2376368.0106561426</v>
      </c>
      <c r="L7" s="8">
        <f>SUM([2]Sheet1!L11,[2]Sheet1!L45,[2]Sheet1!L79,[2]Sheet1!L113)</f>
        <v>2462761.1845392389</v>
      </c>
      <c r="M7" s="8">
        <f>SUM([2]Sheet1!M11,[2]Sheet1!M45,[2]Sheet1!M79,[2]Sheet1!M113)</f>
        <v>2536137.9586244677</v>
      </c>
      <c r="N7" s="8">
        <f>SUM([2]Sheet1!N11,[2]Sheet1!N45,[2]Sheet1!N79,[2]Sheet1!N113)</f>
        <v>2597156.9569996092</v>
      </c>
      <c r="O7" s="8">
        <f>SUM([2]Sheet1!O11,[2]Sheet1!O45,[2]Sheet1!O79,[2]Sheet1!O113)</f>
        <v>2655186.4618563633</v>
      </c>
      <c r="P7" s="8">
        <f>SUM([2]Sheet1!P11,[2]Sheet1!P45,[2]Sheet1!P79,[2]Sheet1!P113)</f>
        <v>2704802.5767264795</v>
      </c>
      <c r="Q7" s="8">
        <f>SUM([2]Sheet1!Q11,[2]Sheet1!Q45,[2]Sheet1!Q79,[2]Sheet1!Q113)</f>
        <v>2741254.0315982052</v>
      </c>
      <c r="R7" s="8">
        <f>SUM([2]Sheet1!R11,[2]Sheet1!R45,[2]Sheet1!R79,[2]Sheet1!R113)</f>
        <v>2752096.2186051058</v>
      </c>
      <c r="S7" s="8">
        <f>SUM([2]Sheet1!S11,[2]Sheet1!S45,[2]Sheet1!S79,[2]Sheet1!S113)</f>
        <v>2751292.8489637831</v>
      </c>
      <c r="T7" s="8"/>
      <c r="U7" s="8"/>
      <c r="V7" s="8"/>
      <c r="W7" s="8"/>
      <c r="X7" s="8"/>
      <c r="Y7" s="8"/>
      <c r="Z7" s="8"/>
      <c r="AA7" s="8"/>
      <c r="AB7" s="8"/>
      <c r="AC7" s="8"/>
      <c r="AD7" s="8"/>
      <c r="AE7" s="8"/>
    </row>
    <row r="8" spans="1:31">
      <c r="B8" s="4" t="s">
        <v>461</v>
      </c>
      <c r="C8" s="4" t="s">
        <v>468</v>
      </c>
      <c r="D8" s="8">
        <f>SUM([2]Sheet1!D12,[2]Sheet1!D46,[2]Sheet1!D80,[2]Sheet1!D114)</f>
        <v>1653732.8319631496</v>
      </c>
      <c r="E8" s="8">
        <f>SUM([2]Sheet1!E12,[2]Sheet1!E46,[2]Sheet1!E80,[2]Sheet1!E114)</f>
        <v>1716650.7033458415</v>
      </c>
      <c r="F8" s="8">
        <f>SUM([2]Sheet1!F12,[2]Sheet1!F46,[2]Sheet1!F80,[2]Sheet1!F114)</f>
        <v>1770963.6069462765</v>
      </c>
      <c r="G8" s="8">
        <f>SUM([2]Sheet1!G12,[2]Sheet1!G46,[2]Sheet1!G80,[2]Sheet1!G114)</f>
        <v>1819332.2828332386</v>
      </c>
      <c r="H8" s="8">
        <f>SUM([2]Sheet1!H12,[2]Sheet1!H46,[2]Sheet1!H80,[2]Sheet1!H114)</f>
        <v>1851042.2338490284</v>
      </c>
      <c r="I8" s="8">
        <f>SUM([2]Sheet1!I12,[2]Sheet1!I46,[2]Sheet1!I80,[2]Sheet1!I114)</f>
        <v>1874249.5671767336</v>
      </c>
      <c r="J8" s="8">
        <f>SUM([2]Sheet1!J12,[2]Sheet1!J46,[2]Sheet1!J80,[2]Sheet1!J114)</f>
        <v>1900679.4079160802</v>
      </c>
      <c r="K8" s="8">
        <f>SUM([2]Sheet1!K12,[2]Sheet1!K46,[2]Sheet1!K80,[2]Sheet1!K114)</f>
        <v>1934726.8962213343</v>
      </c>
      <c r="L8" s="8">
        <f>SUM([2]Sheet1!L12,[2]Sheet1!L46,[2]Sheet1!L80,[2]Sheet1!L114)</f>
        <v>1987808.4123348435</v>
      </c>
      <c r="M8" s="8">
        <f>SUM([2]Sheet1!M12,[2]Sheet1!M46,[2]Sheet1!M80,[2]Sheet1!M114)</f>
        <v>2072798.4034380994</v>
      </c>
      <c r="N8" s="8">
        <f>SUM([2]Sheet1!N12,[2]Sheet1!N46,[2]Sheet1!N80,[2]Sheet1!N114)</f>
        <v>2172623.3656895957</v>
      </c>
      <c r="O8" s="8">
        <f>SUM([2]Sheet1!O12,[2]Sheet1!O46,[2]Sheet1!O80,[2]Sheet1!O114)</f>
        <v>2278744.0749280108</v>
      </c>
      <c r="P8" s="8">
        <f>SUM([2]Sheet1!P12,[2]Sheet1!P46,[2]Sheet1!P80,[2]Sheet1!P114)</f>
        <v>2385369.0355849899</v>
      </c>
      <c r="Q8" s="8">
        <f>SUM([2]Sheet1!Q12,[2]Sheet1!Q46,[2]Sheet1!Q80,[2]Sheet1!Q114)</f>
        <v>2479554.3287178334</v>
      </c>
      <c r="R8" s="8">
        <f>SUM([2]Sheet1!R12,[2]Sheet1!R46,[2]Sheet1!R80,[2]Sheet1!R114)</f>
        <v>2562619.3937079408</v>
      </c>
      <c r="S8" s="8">
        <f>SUM([2]Sheet1!S12,[2]Sheet1!S46,[2]Sheet1!S80,[2]Sheet1!S114)</f>
        <v>2635256.503575874</v>
      </c>
      <c r="T8" s="8"/>
      <c r="U8" s="8"/>
      <c r="V8" s="8"/>
      <c r="W8" s="8"/>
      <c r="X8" s="8"/>
      <c r="Y8" s="8"/>
      <c r="Z8" s="8"/>
      <c r="AA8" s="8"/>
      <c r="AB8" s="8"/>
      <c r="AC8" s="8"/>
      <c r="AD8" s="8"/>
      <c r="AE8" s="8"/>
    </row>
    <row r="9" spans="1:31">
      <c r="B9" s="4" t="s">
        <v>461</v>
      </c>
      <c r="C9" s="4" t="s">
        <v>469</v>
      </c>
      <c r="D9" s="8">
        <f>SUM([2]Sheet1!D13,[2]Sheet1!D47,[2]Sheet1!D81,[2]Sheet1!D115)</f>
        <v>1414373.0044965709</v>
      </c>
      <c r="E9" s="8">
        <f>SUM([2]Sheet1!E13,[2]Sheet1!E47,[2]Sheet1!E81,[2]Sheet1!E115)</f>
        <v>1420869.2072946504</v>
      </c>
      <c r="F9" s="8">
        <f>SUM([2]Sheet1!F13,[2]Sheet1!F47,[2]Sheet1!F81,[2]Sheet1!F115)</f>
        <v>1431903.9888607357</v>
      </c>
      <c r="G9" s="8">
        <f>SUM([2]Sheet1!G13,[2]Sheet1!G47,[2]Sheet1!G81,[2]Sheet1!G115)</f>
        <v>1452433.2463546959</v>
      </c>
      <c r="H9" s="8">
        <f>SUM([2]Sheet1!H13,[2]Sheet1!H47,[2]Sheet1!H81,[2]Sheet1!H115)</f>
        <v>1491473.1043499697</v>
      </c>
      <c r="I9" s="8">
        <f>SUM([2]Sheet1!I13,[2]Sheet1!I47,[2]Sheet1!I81,[2]Sheet1!I115)</f>
        <v>1546519.7175218647</v>
      </c>
      <c r="J9" s="8">
        <f>SUM([2]Sheet1!J13,[2]Sheet1!J47,[2]Sheet1!J81,[2]Sheet1!J115)</f>
        <v>1604720.7955164511</v>
      </c>
      <c r="K9" s="8">
        <f>SUM([2]Sheet1!K13,[2]Sheet1!K47,[2]Sheet1!K81,[2]Sheet1!K115)</f>
        <v>1659282.8079045014</v>
      </c>
      <c r="L9" s="8">
        <f>SUM([2]Sheet1!L13,[2]Sheet1!L47,[2]Sheet1!L81,[2]Sheet1!L115)</f>
        <v>1713707.1156736603</v>
      </c>
      <c r="M9" s="8">
        <f>SUM([2]Sheet1!M13,[2]Sheet1!M47,[2]Sheet1!M81,[2]Sheet1!M115)</f>
        <v>1757109.7869231149</v>
      </c>
      <c r="N9" s="8">
        <f>SUM([2]Sheet1!N13,[2]Sheet1!N47,[2]Sheet1!N81,[2]Sheet1!N115)</f>
        <v>1794001.2462062663</v>
      </c>
      <c r="O9" s="8">
        <f>SUM([2]Sheet1!O13,[2]Sheet1!O47,[2]Sheet1!O81,[2]Sheet1!O115)</f>
        <v>1833509.1229587761</v>
      </c>
      <c r="P9" s="8">
        <f>SUM([2]Sheet1!P13,[2]Sheet1!P47,[2]Sheet1!P81,[2]Sheet1!P115)</f>
        <v>1878935.6546512195</v>
      </c>
      <c r="Q9" s="8">
        <f>SUM([2]Sheet1!Q13,[2]Sheet1!Q47,[2]Sheet1!Q81,[2]Sheet1!Q115)</f>
        <v>1941216.8112788366</v>
      </c>
      <c r="R9" s="8">
        <f>SUM([2]Sheet1!R13,[2]Sheet1!R47,[2]Sheet1!R81,[2]Sheet1!R115)</f>
        <v>2034400.3470311831</v>
      </c>
      <c r="S9" s="8">
        <f>SUM([2]Sheet1!S13,[2]Sheet1!S47,[2]Sheet1!S81,[2]Sheet1!S115)</f>
        <v>2142779.8164657601</v>
      </c>
      <c r="T9" s="8"/>
      <c r="U9" s="8"/>
      <c r="V9" s="8"/>
      <c r="W9" s="8"/>
      <c r="X9" s="8"/>
      <c r="Y9" s="8"/>
      <c r="Z9" s="8"/>
      <c r="AA9" s="8"/>
      <c r="AB9" s="8"/>
      <c r="AC9" s="8"/>
      <c r="AD9" s="8"/>
      <c r="AE9" s="8"/>
    </row>
    <row r="10" spans="1:31">
      <c r="B10" s="4" t="s">
        <v>461</v>
      </c>
      <c r="C10" s="4" t="s">
        <v>470</v>
      </c>
      <c r="D10" s="8">
        <f>SUM([2]Sheet1!D14,[2]Sheet1!D48,[2]Sheet1!D82,[2]Sheet1!D116)</f>
        <v>1240313.9526767186</v>
      </c>
      <c r="E10" s="8">
        <f>SUM([2]Sheet1!E14,[2]Sheet1!E48,[2]Sheet1!E82,[2]Sheet1!E116)</f>
        <v>1259516.7114286968</v>
      </c>
      <c r="F10" s="8">
        <f>SUM([2]Sheet1!F14,[2]Sheet1!F48,[2]Sheet1!F82,[2]Sheet1!F116)</f>
        <v>1273228.2464257113</v>
      </c>
      <c r="G10" s="8">
        <f>SUM([2]Sheet1!G14,[2]Sheet1!G48,[2]Sheet1!G82,[2]Sheet1!G116)</f>
        <v>1281361.3173492253</v>
      </c>
      <c r="H10" s="8">
        <f>SUM([2]Sheet1!H14,[2]Sheet1!H48,[2]Sheet1!H82,[2]Sheet1!H116)</f>
        <v>1283615.2585819953</v>
      </c>
      <c r="I10" s="8">
        <f>SUM([2]Sheet1!I14,[2]Sheet1!I48,[2]Sheet1!I82,[2]Sheet1!I116)</f>
        <v>1284655.5730017079</v>
      </c>
      <c r="J10" s="8">
        <f>SUM([2]Sheet1!J14,[2]Sheet1!J48,[2]Sheet1!J82,[2]Sheet1!J116)</f>
        <v>1289852.6277747478</v>
      </c>
      <c r="K10" s="8">
        <f>SUM([2]Sheet1!K14,[2]Sheet1!K48,[2]Sheet1!K82,[2]Sheet1!K116)</f>
        <v>1303083.4543068651</v>
      </c>
      <c r="L10" s="8">
        <f>SUM([2]Sheet1!L14,[2]Sheet1!L48,[2]Sheet1!L82,[2]Sheet1!L116)</f>
        <v>1329369.6342132085</v>
      </c>
      <c r="M10" s="8">
        <f>SUM([2]Sheet1!M14,[2]Sheet1!M48,[2]Sheet1!M82,[2]Sheet1!M116)</f>
        <v>1375987.7126456029</v>
      </c>
      <c r="N10" s="8">
        <f>SUM([2]Sheet1!N14,[2]Sheet1!N48,[2]Sheet1!N82,[2]Sheet1!N116)</f>
        <v>1438407.0719817255</v>
      </c>
      <c r="O10" s="8">
        <f>SUM([2]Sheet1!O14,[2]Sheet1!O48,[2]Sheet1!O82,[2]Sheet1!O116)</f>
        <v>1504598.5596316843</v>
      </c>
      <c r="P10" s="8">
        <f>SUM([2]Sheet1!P14,[2]Sheet1!P48,[2]Sheet1!P82,[2]Sheet1!P116)</f>
        <v>1567811.7179421098</v>
      </c>
      <c r="Q10" s="8">
        <f>SUM([2]Sheet1!Q14,[2]Sheet1!Q48,[2]Sheet1!Q82,[2]Sheet1!Q116)</f>
        <v>1629153.7237748303</v>
      </c>
      <c r="R10" s="8">
        <f>SUM([2]Sheet1!R14,[2]Sheet1!R48,[2]Sheet1!R82,[2]Sheet1!R116)</f>
        <v>1680008.2595614642</v>
      </c>
      <c r="S10" s="8">
        <f>SUM([2]Sheet1!S14,[2]Sheet1!S48,[2]Sheet1!S82,[2]Sheet1!S116)</f>
        <v>1725088.5749223563</v>
      </c>
      <c r="T10" s="8"/>
      <c r="U10" s="8"/>
      <c r="V10" s="8"/>
      <c r="W10" s="8"/>
      <c r="X10" s="8"/>
      <c r="Y10" s="8"/>
      <c r="Z10" s="8"/>
      <c r="AA10" s="8"/>
      <c r="AB10" s="8"/>
      <c r="AC10" s="8"/>
      <c r="AD10" s="8"/>
      <c r="AE10" s="8"/>
    </row>
    <row r="11" spans="1:31">
      <c r="B11" s="4" t="s">
        <v>461</v>
      </c>
      <c r="C11" s="4" t="s">
        <v>471</v>
      </c>
      <c r="D11" s="8">
        <f>SUM([2]Sheet1!D15,[2]Sheet1!D49,[2]Sheet1!D83,[2]Sheet1!D117)</f>
        <v>1034210.474130645</v>
      </c>
      <c r="E11" s="8">
        <f>SUM([2]Sheet1!E15,[2]Sheet1!E49,[2]Sheet1!E83,[2]Sheet1!E117)</f>
        <v>1053527.3239776583</v>
      </c>
      <c r="F11" s="8">
        <f>SUM([2]Sheet1!F15,[2]Sheet1!F49,[2]Sheet1!F83,[2]Sheet1!F117)</f>
        <v>1070185.7908790116</v>
      </c>
      <c r="G11" s="8">
        <f>SUM([2]Sheet1!G15,[2]Sheet1!G49,[2]Sheet1!G83,[2]Sheet1!G117)</f>
        <v>1085517.2708467168</v>
      </c>
      <c r="H11" s="8">
        <f>SUM([2]Sheet1!H15,[2]Sheet1!H49,[2]Sheet1!H83,[2]Sheet1!H117)</f>
        <v>1100598.0061934222</v>
      </c>
      <c r="I11" s="8">
        <f>SUM([2]Sheet1!I15,[2]Sheet1!I49,[2]Sheet1!I83,[2]Sheet1!I117)</f>
        <v>1116287.4734781992</v>
      </c>
      <c r="J11" s="8">
        <f>SUM([2]Sheet1!J15,[2]Sheet1!J49,[2]Sheet1!J83,[2]Sheet1!J117)</f>
        <v>1130975.0504669102</v>
      </c>
      <c r="K11" s="8">
        <f>SUM([2]Sheet1!K15,[2]Sheet1!K49,[2]Sheet1!K83,[2]Sheet1!K117)</f>
        <v>1144206.5526946674</v>
      </c>
      <c r="L11" s="8">
        <f>SUM([2]Sheet1!L15,[2]Sheet1!L49,[2]Sheet1!L83,[2]Sheet1!L117)</f>
        <v>1156280.2996445468</v>
      </c>
      <c r="M11" s="8">
        <f>SUM([2]Sheet1!M15,[2]Sheet1!M49,[2]Sheet1!M83,[2]Sheet1!M117)</f>
        <v>1166459.7196919955</v>
      </c>
      <c r="N11" s="8">
        <f>SUM([2]Sheet1!N15,[2]Sheet1!N49,[2]Sheet1!N83,[2]Sheet1!N117)</f>
        <v>1176172.6926462096</v>
      </c>
      <c r="O11" s="8">
        <f>SUM([2]Sheet1!O15,[2]Sheet1!O49,[2]Sheet1!O83,[2]Sheet1!O117)</f>
        <v>1189887.2034546123</v>
      </c>
      <c r="P11" s="8">
        <f>SUM([2]Sheet1!P15,[2]Sheet1!P49,[2]Sheet1!P83,[2]Sheet1!P117)</f>
        <v>1210780.7448623686</v>
      </c>
      <c r="Q11" s="8">
        <f>SUM([2]Sheet1!Q15,[2]Sheet1!Q49,[2]Sheet1!Q83,[2]Sheet1!Q117)</f>
        <v>1242088.1491068662</v>
      </c>
      <c r="R11" s="8">
        <f>SUM([2]Sheet1!R15,[2]Sheet1!R49,[2]Sheet1!R83,[2]Sheet1!R117)</f>
        <v>1291445.9617650248</v>
      </c>
      <c r="S11" s="8">
        <f>SUM([2]Sheet1!S15,[2]Sheet1!S49,[2]Sheet1!S83,[2]Sheet1!S117)</f>
        <v>1355592.2856924308</v>
      </c>
      <c r="T11" s="8"/>
      <c r="U11" s="8"/>
      <c r="V11" s="8"/>
      <c r="W11" s="8"/>
      <c r="X11" s="8"/>
      <c r="Y11" s="8"/>
      <c r="Z11" s="8"/>
      <c r="AA11" s="8"/>
      <c r="AB11" s="8"/>
      <c r="AC11" s="8"/>
      <c r="AD11" s="8"/>
      <c r="AE11" s="8"/>
    </row>
    <row r="12" spans="1:31">
      <c r="B12" s="4" t="s">
        <v>461</v>
      </c>
      <c r="C12" s="4" t="s">
        <v>472</v>
      </c>
      <c r="D12" s="8">
        <f>SUM([2]Sheet1!D16,[2]Sheet1!D50,[2]Sheet1!D84,[2]Sheet1!D118)</f>
        <v>814752.50266034598</v>
      </c>
      <c r="E12" s="8">
        <f>SUM([2]Sheet1!E16,[2]Sheet1!E50,[2]Sheet1!E84,[2]Sheet1!E118)</f>
        <v>840532.35219451971</v>
      </c>
      <c r="F12" s="8">
        <f>SUM([2]Sheet1!F16,[2]Sheet1!F50,[2]Sheet1!F84,[2]Sheet1!F118)</f>
        <v>863703.01522529975</v>
      </c>
      <c r="G12" s="8">
        <f>SUM([2]Sheet1!G16,[2]Sheet1!G50,[2]Sheet1!G84,[2]Sheet1!G118)</f>
        <v>883757.98864610691</v>
      </c>
      <c r="H12" s="8">
        <f>SUM([2]Sheet1!H16,[2]Sheet1!H50,[2]Sheet1!H84,[2]Sheet1!H118)</f>
        <v>900547.68451594841</v>
      </c>
      <c r="I12" s="8">
        <f>SUM([2]Sheet1!I16,[2]Sheet1!I50,[2]Sheet1!I84,[2]Sheet1!I118)</f>
        <v>915632.36087067588</v>
      </c>
      <c r="J12" s="8">
        <f>SUM([2]Sheet1!J16,[2]Sheet1!J50,[2]Sheet1!J84,[2]Sheet1!J118)</f>
        <v>930931.59841727384</v>
      </c>
      <c r="K12" s="8">
        <f>SUM([2]Sheet1!K16,[2]Sheet1!K50,[2]Sheet1!K84,[2]Sheet1!K118)</f>
        <v>946787.92433152068</v>
      </c>
      <c r="L12" s="8">
        <f>SUM([2]Sheet1!L16,[2]Sheet1!L50,[2]Sheet1!L84,[2]Sheet1!L118)</f>
        <v>964316.371556959</v>
      </c>
      <c r="M12" s="8">
        <f>SUM([2]Sheet1!M16,[2]Sheet1!M50,[2]Sheet1!M84,[2]Sheet1!M118)</f>
        <v>983945.29185842723</v>
      </c>
      <c r="N12" s="8">
        <f>SUM([2]Sheet1!N16,[2]Sheet1!N50,[2]Sheet1!N84,[2]Sheet1!N118)</f>
        <v>1004369.1540318729</v>
      </c>
      <c r="O12" s="8">
        <f>SUM([2]Sheet1!O16,[2]Sheet1!O50,[2]Sheet1!O84,[2]Sheet1!O118)</f>
        <v>1023548.6695208066</v>
      </c>
      <c r="P12" s="8">
        <f>SUM([2]Sheet1!P16,[2]Sheet1!P50,[2]Sheet1!P84,[2]Sheet1!P118)</f>
        <v>1041512.7087564993</v>
      </c>
      <c r="Q12" s="8">
        <f>SUM([2]Sheet1!Q16,[2]Sheet1!Q50,[2]Sheet1!Q84,[2]Sheet1!Q118)</f>
        <v>1057616.5442318977</v>
      </c>
      <c r="R12" s="8">
        <f>SUM([2]Sheet1!R16,[2]Sheet1!R50,[2]Sheet1!R84,[2]Sheet1!R118)</f>
        <v>1071527.0437071801</v>
      </c>
      <c r="S12" s="8">
        <f>SUM([2]Sheet1!S16,[2]Sheet1!S50,[2]Sheet1!S84,[2]Sheet1!S118)</f>
        <v>1085068.4313495818</v>
      </c>
      <c r="T12" s="8"/>
      <c r="U12" s="8"/>
      <c r="V12" s="8"/>
      <c r="W12" s="8"/>
      <c r="X12" s="8"/>
      <c r="Y12" s="8"/>
      <c r="Z12" s="8"/>
      <c r="AA12" s="8"/>
      <c r="AB12" s="8"/>
      <c r="AC12" s="8"/>
      <c r="AD12" s="8"/>
      <c r="AE12" s="8"/>
    </row>
    <row r="13" spans="1:31">
      <c r="B13" s="4" t="s">
        <v>461</v>
      </c>
      <c r="C13" s="4" t="s">
        <v>473</v>
      </c>
      <c r="D13" s="8">
        <f>SUM([2]Sheet1!D17,[2]Sheet1!D51,[2]Sheet1!D85,[2]Sheet1!D119)</f>
        <v>607102.76829578751</v>
      </c>
      <c r="E13" s="8">
        <f>SUM([2]Sheet1!E17,[2]Sheet1!E51,[2]Sheet1!E85,[2]Sheet1!E119)</f>
        <v>627727.5286117387</v>
      </c>
      <c r="F13" s="8">
        <f>SUM([2]Sheet1!F17,[2]Sheet1!F51,[2]Sheet1!F85,[2]Sheet1!F119)</f>
        <v>649083.56812729861</v>
      </c>
      <c r="G13" s="8">
        <f>SUM([2]Sheet1!G17,[2]Sheet1!G51,[2]Sheet1!G85,[2]Sheet1!G119)</f>
        <v>670677.90028681094</v>
      </c>
      <c r="H13" s="8">
        <f>SUM([2]Sheet1!H17,[2]Sheet1!H51,[2]Sheet1!H85,[2]Sheet1!H119)</f>
        <v>692475.68900708877</v>
      </c>
      <c r="I13" s="8">
        <f>SUM([2]Sheet1!I17,[2]Sheet1!I51,[2]Sheet1!I85,[2]Sheet1!I119)</f>
        <v>714689.06103030406</v>
      </c>
      <c r="J13" s="8">
        <f>SUM([2]Sheet1!J17,[2]Sheet1!J51,[2]Sheet1!J85,[2]Sheet1!J119)</f>
        <v>735419.66945885459</v>
      </c>
      <c r="K13" s="8">
        <f>SUM([2]Sheet1!K17,[2]Sheet1!K51,[2]Sheet1!K85,[2]Sheet1!K119)</f>
        <v>755623.23604148231</v>
      </c>
      <c r="L13" s="8">
        <f>SUM([2]Sheet1!L17,[2]Sheet1!L51,[2]Sheet1!L85,[2]Sheet1!L119)</f>
        <v>774975.4623960692</v>
      </c>
      <c r="M13" s="8">
        <f>SUM([2]Sheet1!M17,[2]Sheet1!M51,[2]Sheet1!M85,[2]Sheet1!M119)</f>
        <v>793115.16929893917</v>
      </c>
      <c r="N13" s="8">
        <f>SUM([2]Sheet1!N17,[2]Sheet1!N51,[2]Sheet1!N85,[2]Sheet1!N119)</f>
        <v>810119.69922582153</v>
      </c>
      <c r="O13" s="8">
        <f>SUM([2]Sheet1!O17,[2]Sheet1!O51,[2]Sheet1!O85,[2]Sheet1!O119)</f>
        <v>827259.60804414679</v>
      </c>
      <c r="P13" s="8">
        <f>SUM([2]Sheet1!P17,[2]Sheet1!P51,[2]Sheet1!P85,[2]Sheet1!P119)</f>
        <v>844872.12362755986</v>
      </c>
      <c r="Q13" s="8">
        <f>SUM([2]Sheet1!Q17,[2]Sheet1!Q51,[2]Sheet1!Q85,[2]Sheet1!Q119)</f>
        <v>863646.05529109412</v>
      </c>
      <c r="R13" s="8">
        <f>SUM([2]Sheet1!R17,[2]Sheet1!R51,[2]Sheet1!R85,[2]Sheet1!R119)</f>
        <v>884201.72648653307</v>
      </c>
      <c r="S13" s="8">
        <f>SUM([2]Sheet1!S17,[2]Sheet1!S51,[2]Sheet1!S85,[2]Sheet1!S119)</f>
        <v>905701.29966687993</v>
      </c>
      <c r="T13" s="8"/>
      <c r="U13" s="8"/>
      <c r="V13" s="8"/>
      <c r="W13" s="8"/>
      <c r="X13" s="8"/>
      <c r="Y13" s="8"/>
      <c r="Z13" s="8"/>
      <c r="AA13" s="8"/>
      <c r="AB13" s="8"/>
      <c r="AC13" s="8"/>
      <c r="AD13" s="8"/>
      <c r="AE13" s="8"/>
    </row>
    <row r="14" spans="1:31">
      <c r="B14" s="4" t="s">
        <v>461</v>
      </c>
      <c r="C14" s="4" t="s">
        <v>474</v>
      </c>
      <c r="D14" s="8">
        <f>SUM([2]Sheet1!D18,[2]Sheet1!D52,[2]Sheet1!D86,[2]Sheet1!D120)</f>
        <v>470381.2524254251</v>
      </c>
      <c r="E14" s="8">
        <f>SUM([2]Sheet1!E18,[2]Sheet1!E52,[2]Sheet1!E86,[2]Sheet1!E120)</f>
        <v>475946.82618020271</v>
      </c>
      <c r="F14" s="8">
        <f>SUM([2]Sheet1!F18,[2]Sheet1!F52,[2]Sheet1!F86,[2]Sheet1!F120)</f>
        <v>482482.05111586326</v>
      </c>
      <c r="G14" s="8">
        <f>SUM([2]Sheet1!G18,[2]Sheet1!G52,[2]Sheet1!G86,[2]Sheet1!G120)</f>
        <v>491358.57001219696</v>
      </c>
      <c r="H14" s="8">
        <f>SUM([2]Sheet1!H18,[2]Sheet1!H52,[2]Sheet1!H86,[2]Sheet1!H120)</f>
        <v>502722.73685002368</v>
      </c>
      <c r="I14" s="8">
        <f>SUM([2]Sheet1!I18,[2]Sheet1!I52,[2]Sheet1!I86,[2]Sheet1!I120)</f>
        <v>515901.52955487208</v>
      </c>
      <c r="J14" s="8">
        <f>SUM([2]Sheet1!J18,[2]Sheet1!J52,[2]Sheet1!J86,[2]Sheet1!J120)</f>
        <v>532613.10446075606</v>
      </c>
      <c r="K14" s="8">
        <f>SUM([2]Sheet1!K18,[2]Sheet1!K52,[2]Sheet1!K86,[2]Sheet1!K120)</f>
        <v>550755.62211782532</v>
      </c>
      <c r="L14" s="8">
        <f>SUM([2]Sheet1!L18,[2]Sheet1!L52,[2]Sheet1!L86,[2]Sheet1!L120)</f>
        <v>569910.38640425773</v>
      </c>
      <c r="M14" s="8">
        <f>SUM([2]Sheet1!M18,[2]Sheet1!M52,[2]Sheet1!M86,[2]Sheet1!M120)</f>
        <v>589940.67807867995</v>
      </c>
      <c r="N14" s="8">
        <f>SUM([2]Sheet1!N18,[2]Sheet1!N52,[2]Sheet1!N86,[2]Sheet1!N120)</f>
        <v>610641.01699351449</v>
      </c>
      <c r="O14" s="8">
        <f>SUM([2]Sheet1!O18,[2]Sheet1!O52,[2]Sheet1!O86,[2]Sheet1!O120)</f>
        <v>630220.9090150866</v>
      </c>
      <c r="P14" s="8">
        <f>SUM([2]Sheet1!P18,[2]Sheet1!P52,[2]Sheet1!P86,[2]Sheet1!P120)</f>
        <v>649411.63698208635</v>
      </c>
      <c r="Q14" s="8">
        <f>SUM([2]Sheet1!Q18,[2]Sheet1!Q52,[2]Sheet1!Q86,[2]Sheet1!Q120)</f>
        <v>667922.34408631455</v>
      </c>
      <c r="R14" s="8">
        <f>SUM([2]Sheet1!R18,[2]Sheet1!R52,[2]Sheet1!R86,[2]Sheet1!R120)</f>
        <v>685621.04131957493</v>
      </c>
      <c r="S14" s="8">
        <f>SUM([2]Sheet1!S18,[2]Sheet1!S52,[2]Sheet1!S86,[2]Sheet1!S120)</f>
        <v>702659.76811327343</v>
      </c>
      <c r="T14" s="8"/>
      <c r="U14" s="8"/>
      <c r="V14" s="8"/>
      <c r="W14" s="8"/>
      <c r="X14" s="8"/>
      <c r="Y14" s="8"/>
      <c r="Z14" s="8"/>
      <c r="AA14" s="8"/>
      <c r="AB14" s="8"/>
      <c r="AC14" s="8"/>
      <c r="AD14" s="8"/>
      <c r="AE14" s="8"/>
    </row>
    <row r="15" spans="1:31">
      <c r="B15" s="4" t="s">
        <v>461</v>
      </c>
      <c r="C15" s="4" t="s">
        <v>475</v>
      </c>
      <c r="D15" s="8">
        <f>SUM([2]Sheet1!D19,[2]Sheet1!D53,[2]Sheet1!D87,[2]Sheet1!D121)</f>
        <v>331636.75965279166</v>
      </c>
      <c r="E15" s="8">
        <f>SUM([2]Sheet1!E19,[2]Sheet1!E53,[2]Sheet1!E87,[2]Sheet1!E121)</f>
        <v>342334.90280453808</v>
      </c>
      <c r="F15" s="8">
        <f>SUM([2]Sheet1!F19,[2]Sheet1!F53,[2]Sheet1!F87,[2]Sheet1!F121)</f>
        <v>353657.41226394172</v>
      </c>
      <c r="G15" s="8">
        <f>SUM([2]Sheet1!G19,[2]Sheet1!G53,[2]Sheet1!G87,[2]Sheet1!G121)</f>
        <v>362753.38711743394</v>
      </c>
      <c r="H15" s="8">
        <f>SUM([2]Sheet1!H19,[2]Sheet1!H53,[2]Sheet1!H87,[2]Sheet1!H121)</f>
        <v>369356.75951917219</v>
      </c>
      <c r="I15" s="8">
        <f>SUM([2]Sheet1!I19,[2]Sheet1!I53,[2]Sheet1!I87,[2]Sheet1!I121)</f>
        <v>374556.5500456483</v>
      </c>
      <c r="J15" s="8">
        <f>SUM([2]Sheet1!J19,[2]Sheet1!J53,[2]Sheet1!J87,[2]Sheet1!J121)</f>
        <v>378910.92921442771</v>
      </c>
      <c r="K15" s="8">
        <f>SUM([2]Sheet1!K19,[2]Sheet1!K53,[2]Sheet1!K87,[2]Sheet1!K121)</f>
        <v>384635.42484986543</v>
      </c>
      <c r="L15" s="8">
        <f>SUM([2]Sheet1!L19,[2]Sheet1!L53,[2]Sheet1!L87,[2]Sheet1!L121)</f>
        <v>392745.46620449051</v>
      </c>
      <c r="M15" s="8">
        <f>SUM([2]Sheet1!M19,[2]Sheet1!M53,[2]Sheet1!M87,[2]Sheet1!M121)</f>
        <v>403252.14266681322</v>
      </c>
      <c r="N15" s="8">
        <f>SUM([2]Sheet1!N19,[2]Sheet1!N53,[2]Sheet1!N87,[2]Sheet1!N121)</f>
        <v>415419.18422201893</v>
      </c>
      <c r="O15" s="8">
        <f>SUM([2]Sheet1!O19,[2]Sheet1!O53,[2]Sheet1!O87,[2]Sheet1!O121)</f>
        <v>430451.81233014073</v>
      </c>
      <c r="P15" s="8">
        <f>SUM([2]Sheet1!P19,[2]Sheet1!P53,[2]Sheet1!P87,[2]Sheet1!P121)</f>
        <v>446579.0209714626</v>
      </c>
      <c r="Q15" s="8">
        <f>SUM([2]Sheet1!Q19,[2]Sheet1!Q53,[2]Sheet1!Q87,[2]Sheet1!Q121)</f>
        <v>463508.8130152917</v>
      </c>
      <c r="R15" s="8">
        <f>SUM([2]Sheet1!R19,[2]Sheet1!R53,[2]Sheet1!R87,[2]Sheet1!R121)</f>
        <v>481257.75725747575</v>
      </c>
      <c r="S15" s="8">
        <f>SUM([2]Sheet1!S19,[2]Sheet1!S53,[2]Sheet1!S87,[2]Sheet1!S121)</f>
        <v>499711.0902356953</v>
      </c>
      <c r="T15" s="8"/>
      <c r="U15" s="8"/>
      <c r="V15" s="8"/>
      <c r="W15" s="8"/>
      <c r="X15" s="8"/>
      <c r="Y15" s="8"/>
      <c r="Z15" s="8"/>
      <c r="AA15" s="8"/>
      <c r="AB15" s="8"/>
      <c r="AC15" s="8"/>
      <c r="AD15" s="8"/>
      <c r="AE15" s="8"/>
    </row>
    <row r="16" spans="1:31">
      <c r="B16" s="4" t="s">
        <v>461</v>
      </c>
      <c r="C16" s="4" t="s">
        <v>476</v>
      </c>
      <c r="D16" s="8">
        <f>SUM([2]Sheet1!D20,[2]Sheet1!D54,[2]Sheet1!D88,[2]Sheet1!D122)</f>
        <v>224877.10167049782</v>
      </c>
      <c r="E16" s="8">
        <f>SUM([2]Sheet1!E20,[2]Sheet1!E54,[2]Sheet1!E88,[2]Sheet1!E122)</f>
        <v>226187.92365083241</v>
      </c>
      <c r="F16" s="8">
        <f>SUM([2]Sheet1!F20,[2]Sheet1!F54,[2]Sheet1!F88,[2]Sheet1!F122)</f>
        <v>227083.55596033577</v>
      </c>
      <c r="G16" s="8">
        <f>SUM([2]Sheet1!G20,[2]Sheet1!G54,[2]Sheet1!G88,[2]Sheet1!G122)</f>
        <v>230022.38212844168</v>
      </c>
      <c r="H16" s="8">
        <f>SUM([2]Sheet1!H20,[2]Sheet1!H54,[2]Sheet1!H88,[2]Sheet1!H122)</f>
        <v>234909.79471916531</v>
      </c>
      <c r="I16" s="8">
        <f>SUM([2]Sheet1!I20,[2]Sheet1!I54,[2]Sheet1!I88,[2]Sheet1!I122)</f>
        <v>241754.62214847622</v>
      </c>
      <c r="J16" s="8">
        <f>SUM([2]Sheet1!J20,[2]Sheet1!J54,[2]Sheet1!J88,[2]Sheet1!J122)</f>
        <v>249767.47395681549</v>
      </c>
      <c r="K16" s="8">
        <f>SUM([2]Sheet1!K20,[2]Sheet1!K54,[2]Sheet1!K88,[2]Sheet1!K122)</f>
        <v>258393.25175279813</v>
      </c>
      <c r="L16" s="8">
        <f>SUM([2]Sheet1!L20,[2]Sheet1!L54,[2]Sheet1!L88,[2]Sheet1!L122)</f>
        <v>265760.40083917469</v>
      </c>
      <c r="M16" s="8">
        <f>SUM([2]Sheet1!M20,[2]Sheet1!M54,[2]Sheet1!M88,[2]Sheet1!M122)</f>
        <v>271635.1879601815</v>
      </c>
      <c r="N16" s="8">
        <f>SUM([2]Sheet1!N20,[2]Sheet1!N54,[2]Sheet1!N88,[2]Sheet1!N122)</f>
        <v>276711.65566054214</v>
      </c>
      <c r="O16" s="8">
        <f>SUM([2]Sheet1!O20,[2]Sheet1!O54,[2]Sheet1!O88,[2]Sheet1!O122)</f>
        <v>281313.58563671116</v>
      </c>
      <c r="P16" s="8">
        <f>SUM([2]Sheet1!P20,[2]Sheet1!P54,[2]Sheet1!P88,[2]Sheet1!P122)</f>
        <v>286971.56045053265</v>
      </c>
      <c r="Q16" s="8">
        <f>SUM([2]Sheet1!Q20,[2]Sheet1!Q54,[2]Sheet1!Q88,[2]Sheet1!Q122)</f>
        <v>294449.79902846797</v>
      </c>
      <c r="R16" s="8">
        <f>SUM([2]Sheet1!R20,[2]Sheet1!R54,[2]Sheet1!R88,[2]Sheet1!R122)</f>
        <v>303849.53934690234</v>
      </c>
      <c r="S16" s="8">
        <f>SUM([2]Sheet1!S20,[2]Sheet1!S54,[2]Sheet1!S88,[2]Sheet1!S122)</f>
        <v>314643.87020421983</v>
      </c>
      <c r="T16" s="8"/>
      <c r="U16" s="8"/>
      <c r="V16" s="8"/>
      <c r="W16" s="8"/>
      <c r="X16" s="8"/>
      <c r="Y16" s="8"/>
      <c r="Z16" s="8"/>
      <c r="AA16" s="8"/>
      <c r="AB16" s="8"/>
      <c r="AC16" s="8"/>
      <c r="AD16" s="8"/>
      <c r="AE16" s="8"/>
    </row>
    <row r="17" spans="2:31">
      <c r="B17" s="4" t="s">
        <v>461</v>
      </c>
      <c r="C17" s="4" t="s">
        <v>477</v>
      </c>
      <c r="D17" s="8">
        <f>SUM([2]Sheet1!D21,[2]Sheet1!D55,[2]Sheet1!D89,[2]Sheet1!D123)</f>
        <v>136113.41047285518</v>
      </c>
      <c r="E17" s="8">
        <f>SUM([2]Sheet1!E21,[2]Sheet1!E55,[2]Sheet1!E89,[2]Sheet1!E123)</f>
        <v>137889.03151454381</v>
      </c>
      <c r="F17" s="8">
        <f>SUM([2]Sheet1!F21,[2]Sheet1!F55,[2]Sheet1!F89,[2]Sheet1!F123)</f>
        <v>139850.104920388</v>
      </c>
      <c r="G17" s="8">
        <f>SUM([2]Sheet1!G21,[2]Sheet1!G55,[2]Sheet1!G89,[2]Sheet1!G123)</f>
        <v>141670.58791028697</v>
      </c>
      <c r="H17" s="8">
        <f>SUM([2]Sheet1!H21,[2]Sheet1!H55,[2]Sheet1!H89,[2]Sheet1!H123)</f>
        <v>143069.40738170873</v>
      </c>
      <c r="I17" s="8">
        <f>SUM([2]Sheet1!I21,[2]Sheet1!I55,[2]Sheet1!I89,[2]Sheet1!I123)</f>
        <v>144325.56363142564</v>
      </c>
      <c r="J17" s="8">
        <f>SUM([2]Sheet1!J21,[2]Sheet1!J55,[2]Sheet1!J89,[2]Sheet1!J123)</f>
        <v>145506.70857403637</v>
      </c>
      <c r="K17" s="8">
        <f>SUM([2]Sheet1!K21,[2]Sheet1!K55,[2]Sheet1!K89,[2]Sheet1!K123)</f>
        <v>146644.51519230643</v>
      </c>
      <c r="L17" s="8">
        <f>SUM([2]Sheet1!L21,[2]Sheet1!L55,[2]Sheet1!L89,[2]Sheet1!L123)</f>
        <v>149308.73729902838</v>
      </c>
      <c r="M17" s="8">
        <f>SUM([2]Sheet1!M21,[2]Sheet1!M55,[2]Sheet1!M89,[2]Sheet1!M123)</f>
        <v>153411.16205776282</v>
      </c>
      <c r="N17" s="8">
        <f>SUM([2]Sheet1!N21,[2]Sheet1!N55,[2]Sheet1!N89,[2]Sheet1!N123)</f>
        <v>158851.94076045998</v>
      </c>
      <c r="O17" s="8">
        <f>SUM([2]Sheet1!O21,[2]Sheet1!O55,[2]Sheet1!O89,[2]Sheet1!O123)</f>
        <v>165125.51247979311</v>
      </c>
      <c r="P17" s="8">
        <f>SUM([2]Sheet1!P21,[2]Sheet1!P55,[2]Sheet1!P89,[2]Sheet1!P123)</f>
        <v>171712.7804442051</v>
      </c>
      <c r="Q17" s="8">
        <f>SUM([2]Sheet1!Q21,[2]Sheet1!Q55,[2]Sheet1!Q89,[2]Sheet1!Q123)</f>
        <v>177526.82683254255</v>
      </c>
      <c r="R17" s="8">
        <f>SUM([2]Sheet1!R21,[2]Sheet1!R55,[2]Sheet1!R89,[2]Sheet1!R123)</f>
        <v>182495.24687006572</v>
      </c>
      <c r="S17" s="8">
        <f>SUM([2]Sheet1!S21,[2]Sheet1!S55,[2]Sheet1!S89,[2]Sheet1!S123)</f>
        <v>187084.46060608642</v>
      </c>
      <c r="T17" s="8"/>
      <c r="U17" s="8"/>
      <c r="V17" s="8"/>
      <c r="W17" s="8"/>
      <c r="X17" s="8"/>
      <c r="Y17" s="8"/>
      <c r="Z17" s="8"/>
      <c r="AA17" s="8"/>
      <c r="AB17" s="8"/>
      <c r="AC17" s="8"/>
      <c r="AD17" s="8"/>
      <c r="AE17" s="8"/>
    </row>
    <row r="18" spans="2:31">
      <c r="B18" s="4" t="s">
        <v>461</v>
      </c>
      <c r="C18" s="4" t="s">
        <v>478</v>
      </c>
      <c r="D18" s="8">
        <f>SUM([2]Sheet1!D22,[2]Sheet1!D56,[2]Sheet1!D90,[2]Sheet1!D124)</f>
        <v>106228.95107064996</v>
      </c>
      <c r="E18" s="8">
        <f>SUM([2]Sheet1!E22,[2]Sheet1!E56,[2]Sheet1!E90,[2]Sheet1!E124)</f>
        <v>107716.99456097675</v>
      </c>
      <c r="F18" s="8">
        <f>SUM([2]Sheet1!F22,[2]Sheet1!F56,[2]Sheet1!F90,[2]Sheet1!F124)</f>
        <v>109064.07331907432</v>
      </c>
      <c r="G18" s="8">
        <f>SUM([2]Sheet1!G22,[2]Sheet1!G56,[2]Sheet1!G90,[2]Sheet1!G124)</f>
        <v>110344.67798154335</v>
      </c>
      <c r="H18" s="8">
        <f>SUM([2]Sheet1!H22,[2]Sheet1!H56,[2]Sheet1!H90,[2]Sheet1!H124)</f>
        <v>112108.22965897596</v>
      </c>
      <c r="I18" s="8">
        <f>SUM([2]Sheet1!I22,[2]Sheet1!I56,[2]Sheet1!I90,[2]Sheet1!I124)</f>
        <v>113866.35964732076</v>
      </c>
      <c r="J18" s="8">
        <f>SUM([2]Sheet1!J22,[2]Sheet1!J56,[2]Sheet1!J90,[2]Sheet1!J124)</f>
        <v>115740.72937423378</v>
      </c>
      <c r="K18" s="8">
        <f>SUM([2]Sheet1!K22,[2]Sheet1!K56,[2]Sheet1!K90,[2]Sheet1!K124)</f>
        <v>117780.48351091867</v>
      </c>
      <c r="L18" s="8">
        <f>SUM([2]Sheet1!L22,[2]Sheet1!L56,[2]Sheet1!L90,[2]Sheet1!L124)</f>
        <v>119842.54733242658</v>
      </c>
      <c r="M18" s="8">
        <f>SUM([2]Sheet1!M22,[2]Sheet1!M56,[2]Sheet1!M90,[2]Sheet1!M124)</f>
        <v>122047.4577375052</v>
      </c>
      <c r="N18" s="8">
        <f>SUM([2]Sheet1!N22,[2]Sheet1!N56,[2]Sheet1!N90,[2]Sheet1!N124)</f>
        <v>124196.59346915706</v>
      </c>
      <c r="O18" s="8">
        <f>SUM([2]Sheet1!O22,[2]Sheet1!O56,[2]Sheet1!O90,[2]Sheet1!O124)</f>
        <v>126408.65320709298</v>
      </c>
      <c r="P18" s="8">
        <f>SUM([2]Sheet1!P22,[2]Sheet1!P56,[2]Sheet1!P90,[2]Sheet1!P124)</f>
        <v>128738.12313684807</v>
      </c>
      <c r="Q18" s="8">
        <f>SUM([2]Sheet1!Q22,[2]Sheet1!Q56,[2]Sheet1!Q90,[2]Sheet1!Q124)</f>
        <v>132008.80657211767</v>
      </c>
      <c r="R18" s="8">
        <f>SUM([2]Sheet1!R22,[2]Sheet1!R56,[2]Sheet1!R90,[2]Sheet1!R124)</f>
        <v>136233.55382356065</v>
      </c>
      <c r="S18" s="8">
        <f>SUM([2]Sheet1!S22,[2]Sheet1!S56,[2]Sheet1!S90,[2]Sheet1!S124)</f>
        <v>141215.3225497384</v>
      </c>
      <c r="T18" s="8"/>
      <c r="U18" s="8"/>
      <c r="V18" s="8"/>
      <c r="W18" s="8"/>
      <c r="X18" s="8"/>
      <c r="Y18" s="8"/>
      <c r="Z18" s="8"/>
      <c r="AA18" s="8"/>
      <c r="AB18" s="8"/>
      <c r="AC18" s="8"/>
      <c r="AD18" s="8"/>
      <c r="AE18" s="8"/>
    </row>
    <row r="19" spans="2:31">
      <c r="B19" s="4" t="s">
        <v>479</v>
      </c>
      <c r="C19" s="4" t="s">
        <v>462</v>
      </c>
      <c r="D19" s="8">
        <f>SUM([2]Sheet1!D23,[2]Sheet1!D57,[2]Sheet1!D91,[2]Sheet1!D125)</f>
        <v>2344983.5922747836</v>
      </c>
      <c r="E19" s="8">
        <f>SUM([2]Sheet1!E23,[2]Sheet1!E57,[2]Sheet1!E91,[2]Sheet1!E125)</f>
        <v>2344690.4576547071</v>
      </c>
      <c r="F19" s="8">
        <f>SUM([2]Sheet1!F23,[2]Sheet1!F57,[2]Sheet1!F91,[2]Sheet1!F125)</f>
        <v>2375055.1503935256</v>
      </c>
      <c r="G19" s="8">
        <f>SUM([2]Sheet1!G23,[2]Sheet1!G57,[2]Sheet1!G91,[2]Sheet1!G125)</f>
        <v>2424333.6105767726</v>
      </c>
      <c r="H19" s="8">
        <f>SUM([2]Sheet1!H23,[2]Sheet1!H57,[2]Sheet1!H91,[2]Sheet1!H125)</f>
        <v>2506187.6427789042</v>
      </c>
      <c r="I19" s="8">
        <f>SUM([2]Sheet1!I23,[2]Sheet1!I57,[2]Sheet1!I91,[2]Sheet1!I125)</f>
        <v>2607498.3186374218</v>
      </c>
      <c r="J19" s="8">
        <f>SUM([2]Sheet1!J23,[2]Sheet1!J57,[2]Sheet1!J91,[2]Sheet1!J125)</f>
        <v>2712847.9418493938</v>
      </c>
      <c r="K19" s="8">
        <f>SUM([2]Sheet1!K23,[2]Sheet1!K57,[2]Sheet1!K91,[2]Sheet1!K125)</f>
        <v>2790366.9492815025</v>
      </c>
      <c r="L19" s="8">
        <f>SUM([2]Sheet1!L23,[2]Sheet1!L57,[2]Sheet1!L91,[2]Sheet1!L125)</f>
        <v>2845136.4057310862</v>
      </c>
      <c r="M19" s="8">
        <f>SUM([2]Sheet1!M23,[2]Sheet1!M57,[2]Sheet1!M91,[2]Sheet1!M125)</f>
        <v>2878586.5940013444</v>
      </c>
      <c r="N19" s="8">
        <f>SUM([2]Sheet1!N23,[2]Sheet1!N57,[2]Sheet1!N91,[2]Sheet1!N125)</f>
        <v>2895522.4970890828</v>
      </c>
      <c r="O19" s="8">
        <f>SUM([2]Sheet1!O23,[2]Sheet1!O57,[2]Sheet1!O91,[2]Sheet1!O125)</f>
        <v>2905556.9705545753</v>
      </c>
      <c r="P19" s="8">
        <f>SUM([2]Sheet1!P23,[2]Sheet1!P57,[2]Sheet1!P91,[2]Sheet1!P125)</f>
        <v>2913545.6512265364</v>
      </c>
      <c r="Q19" s="8">
        <f>SUM([2]Sheet1!Q23,[2]Sheet1!Q57,[2]Sheet1!Q91,[2]Sheet1!Q125)</f>
        <v>2919750.0220190878</v>
      </c>
      <c r="R19" s="8">
        <f>SUM([2]Sheet1!R23,[2]Sheet1!R57,[2]Sheet1!R91,[2]Sheet1!R125)</f>
        <v>2922788.9812859613</v>
      </c>
      <c r="S19" s="8">
        <f>SUM([2]Sheet1!S23,[2]Sheet1!S57,[2]Sheet1!S91,[2]Sheet1!S125)</f>
        <v>2920261.4274772308</v>
      </c>
      <c r="T19" s="8"/>
      <c r="U19" s="8"/>
      <c r="V19" s="8"/>
      <c r="W19" s="8"/>
      <c r="X19" s="8"/>
      <c r="Y19" s="8"/>
      <c r="Z19" s="8"/>
      <c r="AA19" s="8"/>
      <c r="AB19" s="8"/>
      <c r="AC19" s="8"/>
      <c r="AD19" s="8"/>
      <c r="AE19" s="8"/>
    </row>
    <row r="20" spans="2:31">
      <c r="B20" s="4" t="s">
        <v>479</v>
      </c>
      <c r="C20" s="4" t="s">
        <v>463</v>
      </c>
      <c r="D20" s="8">
        <f>SUM([2]Sheet1!D24,[2]Sheet1!D58,[2]Sheet1!D92,[2]Sheet1!D126)</f>
        <v>2494403.1903595864</v>
      </c>
      <c r="E20" s="8">
        <f>SUM([2]Sheet1!E24,[2]Sheet1!E58,[2]Sheet1!E92,[2]Sheet1!E126)</f>
        <v>2446413.7334528388</v>
      </c>
      <c r="F20" s="8">
        <f>SUM([2]Sheet1!F24,[2]Sheet1!F58,[2]Sheet1!F92,[2]Sheet1!F126)</f>
        <v>2406455.4791143369</v>
      </c>
      <c r="G20" s="8">
        <f>SUM([2]Sheet1!G24,[2]Sheet1!G58,[2]Sheet1!G92,[2]Sheet1!G126)</f>
        <v>2379071.4473119848</v>
      </c>
      <c r="H20" s="8">
        <f>SUM([2]Sheet1!H24,[2]Sheet1!H58,[2]Sheet1!H92,[2]Sheet1!H126)</f>
        <v>2348394.9061699323</v>
      </c>
      <c r="I20" s="8">
        <f>SUM([2]Sheet1!I24,[2]Sheet1!I58,[2]Sheet1!I92,[2]Sheet1!I126)</f>
        <v>2330300.465740575</v>
      </c>
      <c r="J20" s="8">
        <f>SUM([2]Sheet1!J24,[2]Sheet1!J58,[2]Sheet1!J92,[2]Sheet1!J126)</f>
        <v>2323119.3441772233</v>
      </c>
      <c r="K20" s="8">
        <f>SUM([2]Sheet1!K24,[2]Sheet1!K58,[2]Sheet1!K92,[2]Sheet1!K126)</f>
        <v>2346840.8277398697</v>
      </c>
      <c r="L20" s="8">
        <f>SUM([2]Sheet1!L24,[2]Sheet1!L58,[2]Sheet1!L92,[2]Sheet1!L126)</f>
        <v>2388619.2998715872</v>
      </c>
      <c r="M20" s="8">
        <f>SUM([2]Sheet1!M24,[2]Sheet1!M58,[2]Sheet1!M92,[2]Sheet1!M126)</f>
        <v>2462278.0471763369</v>
      </c>
      <c r="N20" s="8">
        <f>SUM([2]Sheet1!N24,[2]Sheet1!N58,[2]Sheet1!N92,[2]Sheet1!N126)</f>
        <v>2559071.0308297602</v>
      </c>
      <c r="O20" s="8">
        <f>SUM([2]Sheet1!O24,[2]Sheet1!O58,[2]Sheet1!O92,[2]Sheet1!O126)</f>
        <v>2663090.743699844</v>
      </c>
      <c r="P20" s="8">
        <f>SUM([2]Sheet1!P24,[2]Sheet1!P58,[2]Sheet1!P92,[2]Sheet1!P126)</f>
        <v>2744589.8870925959</v>
      </c>
      <c r="Q20" s="8">
        <f>SUM([2]Sheet1!Q24,[2]Sheet1!Q58,[2]Sheet1!Q92,[2]Sheet1!Q126)</f>
        <v>2806997.0754570393</v>
      </c>
      <c r="R20" s="8">
        <f>SUM([2]Sheet1!R24,[2]Sheet1!R58,[2]Sheet1!R92,[2]Sheet1!R126)</f>
        <v>2849053.7150437837</v>
      </c>
      <c r="S20" s="8">
        <f>SUM([2]Sheet1!S24,[2]Sheet1!S58,[2]Sheet1!S92,[2]Sheet1!S126)</f>
        <v>2875651.2742645727</v>
      </c>
      <c r="T20" s="8"/>
      <c r="U20" s="8"/>
      <c r="V20" s="8"/>
      <c r="W20" s="8"/>
      <c r="X20" s="8"/>
      <c r="Y20" s="8"/>
      <c r="Z20" s="8"/>
      <c r="AA20" s="8"/>
      <c r="AB20" s="8"/>
      <c r="AC20" s="8"/>
      <c r="AD20" s="8"/>
      <c r="AE20" s="8"/>
    </row>
    <row r="21" spans="2:31">
      <c r="B21" s="4" t="s">
        <v>479</v>
      </c>
      <c r="C21" s="4" t="s">
        <v>464</v>
      </c>
      <c r="D21" s="8">
        <f>SUM([2]Sheet1!D25,[2]Sheet1!D59,[2]Sheet1!D93,[2]Sheet1!D127)</f>
        <v>2676264.6808006493</v>
      </c>
      <c r="E21" s="8">
        <f>SUM([2]Sheet1!E25,[2]Sheet1!E59,[2]Sheet1!E93,[2]Sheet1!E127)</f>
        <v>2656987.3523386768</v>
      </c>
      <c r="F21" s="8">
        <f>SUM([2]Sheet1!F25,[2]Sheet1!F59,[2]Sheet1!F93,[2]Sheet1!F127)</f>
        <v>2626854.828035295</v>
      </c>
      <c r="G21" s="8">
        <f>SUM([2]Sheet1!G25,[2]Sheet1!G59,[2]Sheet1!G93,[2]Sheet1!G127)</f>
        <v>2592103.7697304715</v>
      </c>
      <c r="H21" s="8">
        <f>SUM([2]Sheet1!H25,[2]Sheet1!H59,[2]Sheet1!H93,[2]Sheet1!H127)</f>
        <v>2556288.2624215418</v>
      </c>
      <c r="I21" s="8">
        <f>SUM([2]Sheet1!I25,[2]Sheet1!I59,[2]Sheet1!I93,[2]Sheet1!I127)</f>
        <v>2505723.2000020081</v>
      </c>
      <c r="J21" s="8">
        <f>SUM([2]Sheet1!J25,[2]Sheet1!J59,[2]Sheet1!J93,[2]Sheet1!J127)</f>
        <v>2448571.4813848482</v>
      </c>
      <c r="K21" s="8">
        <f>SUM([2]Sheet1!K25,[2]Sheet1!K59,[2]Sheet1!K93,[2]Sheet1!K127)</f>
        <v>2401520.5223718905</v>
      </c>
      <c r="L21" s="8">
        <f>SUM([2]Sheet1!L25,[2]Sheet1!L59,[2]Sheet1!L93,[2]Sheet1!L127)</f>
        <v>2366665.0458610705</v>
      </c>
      <c r="M21" s="8">
        <f>SUM([2]Sheet1!M25,[2]Sheet1!M59,[2]Sheet1!M93,[2]Sheet1!M127)</f>
        <v>2328568.2940117181</v>
      </c>
      <c r="N21" s="8">
        <f>SUM([2]Sheet1!N25,[2]Sheet1!N59,[2]Sheet1!N93,[2]Sheet1!N127)</f>
        <v>2306656.227595903</v>
      </c>
      <c r="O21" s="8">
        <f>SUM([2]Sheet1!O25,[2]Sheet1!O59,[2]Sheet1!O93,[2]Sheet1!O127)</f>
        <v>2298613.7034824532</v>
      </c>
      <c r="P21" s="8">
        <f>SUM([2]Sheet1!P25,[2]Sheet1!P59,[2]Sheet1!P93,[2]Sheet1!P127)</f>
        <v>2321841.3836357901</v>
      </c>
      <c r="Q21" s="8">
        <f>SUM([2]Sheet1!Q25,[2]Sheet1!Q59,[2]Sheet1!Q93,[2]Sheet1!Q127)</f>
        <v>2365788.013964205</v>
      </c>
      <c r="R21" s="8">
        <f>SUM([2]Sheet1!R25,[2]Sheet1!R59,[2]Sheet1!R93,[2]Sheet1!R127)</f>
        <v>2443770.1253022384</v>
      </c>
      <c r="S21" s="8">
        <f>SUM([2]Sheet1!S25,[2]Sheet1!S59,[2]Sheet1!S93,[2]Sheet1!S127)</f>
        <v>2546421.6314461427</v>
      </c>
      <c r="T21" s="8"/>
      <c r="U21" s="8"/>
      <c r="V21" s="8"/>
      <c r="W21" s="8"/>
      <c r="X21" s="8"/>
      <c r="Y21" s="8"/>
      <c r="Z21" s="8"/>
      <c r="AA21" s="8"/>
      <c r="AB21" s="8"/>
      <c r="AC21" s="8"/>
      <c r="AD21" s="8"/>
      <c r="AE21" s="8"/>
    </row>
    <row r="22" spans="2:31">
      <c r="B22" s="4" t="s">
        <v>479</v>
      </c>
      <c r="C22" s="4" t="s">
        <v>465</v>
      </c>
      <c r="D22" s="8">
        <f>SUM([2]Sheet1!D26,[2]Sheet1!D60,[2]Sheet1!D94,[2]Sheet1!D128)</f>
        <v>2556495.9277705974</v>
      </c>
      <c r="E22" s="8">
        <f>SUM([2]Sheet1!E26,[2]Sheet1!E60,[2]Sheet1!E94,[2]Sheet1!E128)</f>
        <v>2616821.0894819917</v>
      </c>
      <c r="F22" s="8">
        <f>SUM([2]Sheet1!F26,[2]Sheet1!F60,[2]Sheet1!F94,[2]Sheet1!F128)</f>
        <v>2666762.8603729312</v>
      </c>
      <c r="G22" s="8">
        <f>SUM([2]Sheet1!G26,[2]Sheet1!G60,[2]Sheet1!G94,[2]Sheet1!G128)</f>
        <v>2699094.2141649271</v>
      </c>
      <c r="H22" s="8">
        <f>SUM([2]Sheet1!H26,[2]Sheet1!H60,[2]Sheet1!H94,[2]Sheet1!H128)</f>
        <v>2706076.1105017937</v>
      </c>
      <c r="I22" s="8">
        <f>SUM([2]Sheet1!I26,[2]Sheet1!I60,[2]Sheet1!I94,[2]Sheet1!I128)</f>
        <v>2694714.3366090916</v>
      </c>
      <c r="J22" s="8">
        <f>SUM([2]Sheet1!J26,[2]Sheet1!J60,[2]Sheet1!J94,[2]Sheet1!J128)</f>
        <v>2666665.0032345154</v>
      </c>
      <c r="K22" s="8">
        <f>SUM([2]Sheet1!K26,[2]Sheet1!K60,[2]Sheet1!K94,[2]Sheet1!K128)</f>
        <v>2629417.7124756873</v>
      </c>
      <c r="L22" s="8">
        <f>SUM([2]Sheet1!L26,[2]Sheet1!L60,[2]Sheet1!L94,[2]Sheet1!L128)</f>
        <v>2586712.5936848954</v>
      </c>
      <c r="M22" s="8">
        <f>SUM([2]Sheet1!M26,[2]Sheet1!M60,[2]Sheet1!M94,[2]Sheet1!M128)</f>
        <v>2542647.2393379794</v>
      </c>
      <c r="N22" s="8">
        <f>SUM([2]Sheet1!N26,[2]Sheet1!N60,[2]Sheet1!N94,[2]Sheet1!N128)</f>
        <v>2488061.8275276124</v>
      </c>
      <c r="O22" s="8">
        <f>SUM([2]Sheet1!O26,[2]Sheet1!O60,[2]Sheet1!O94,[2]Sheet1!O128)</f>
        <v>2430436.0507147312</v>
      </c>
      <c r="P22" s="8">
        <f>SUM([2]Sheet1!P26,[2]Sheet1!P60,[2]Sheet1!P94,[2]Sheet1!P128)</f>
        <v>2383631.0414106352</v>
      </c>
      <c r="Q22" s="8">
        <f>SUM([2]Sheet1!Q26,[2]Sheet1!Q60,[2]Sheet1!Q94,[2]Sheet1!Q128)</f>
        <v>2351936.1978930258</v>
      </c>
      <c r="R22" s="8">
        <f>SUM([2]Sheet1!R26,[2]Sheet1!R60,[2]Sheet1!R94,[2]Sheet1!R128)</f>
        <v>2319575.0437826612</v>
      </c>
      <c r="S22" s="8">
        <f>SUM([2]Sheet1!S26,[2]Sheet1!S60,[2]Sheet1!S94,[2]Sheet1!S128)</f>
        <v>2304284.0221368643</v>
      </c>
      <c r="T22" s="8"/>
      <c r="U22" s="8"/>
      <c r="V22" s="8"/>
      <c r="W22" s="8"/>
      <c r="X22" s="8"/>
      <c r="Y22" s="8"/>
      <c r="Z22" s="8"/>
      <c r="AA22" s="8"/>
      <c r="AB22" s="8"/>
      <c r="AC22" s="8"/>
      <c r="AD22" s="8"/>
      <c r="AE22" s="8"/>
    </row>
    <row r="23" spans="2:31">
      <c r="B23" s="4" t="s">
        <v>479</v>
      </c>
      <c r="C23" s="4" t="s">
        <v>466</v>
      </c>
      <c r="D23" s="8">
        <f>SUM([2]Sheet1!D27,[2]Sheet1!D61,[2]Sheet1!D95,[2]Sheet1!D129)</f>
        <v>2178717.8731500185</v>
      </c>
      <c r="E23" s="8">
        <f>SUM([2]Sheet1!E27,[2]Sheet1!E61,[2]Sheet1!E95,[2]Sheet1!E129)</f>
        <v>2271054.6536445571</v>
      </c>
      <c r="F23" s="8">
        <f>SUM([2]Sheet1!F27,[2]Sheet1!F61,[2]Sheet1!F95,[2]Sheet1!F129)</f>
        <v>2362127.3876364501</v>
      </c>
      <c r="G23" s="8">
        <f>SUM([2]Sheet1!G27,[2]Sheet1!G61,[2]Sheet1!G95,[2]Sheet1!G129)</f>
        <v>2451082.237306668</v>
      </c>
      <c r="H23" s="8">
        <f>SUM([2]Sheet1!H27,[2]Sheet1!H61,[2]Sheet1!H95,[2]Sheet1!H129)</f>
        <v>2524454.3970235302</v>
      </c>
      <c r="I23" s="8">
        <f>SUM([2]Sheet1!I27,[2]Sheet1!I61,[2]Sheet1!I95,[2]Sheet1!I129)</f>
        <v>2585901.7843568362</v>
      </c>
      <c r="J23" s="8">
        <f>SUM([2]Sheet1!J27,[2]Sheet1!J61,[2]Sheet1!J95,[2]Sheet1!J129)</f>
        <v>2641762.7255985751</v>
      </c>
      <c r="K23" s="8">
        <f>SUM([2]Sheet1!K27,[2]Sheet1!K61,[2]Sheet1!K95,[2]Sheet1!K129)</f>
        <v>2688322.6169160963</v>
      </c>
      <c r="L23" s="8">
        <f>SUM([2]Sheet1!L27,[2]Sheet1!L61,[2]Sheet1!L95,[2]Sheet1!L129)</f>
        <v>2715827.6027244139</v>
      </c>
      <c r="M23" s="8">
        <f>SUM([2]Sheet1!M27,[2]Sheet1!M61,[2]Sheet1!M95,[2]Sheet1!M129)</f>
        <v>2717467.6265149461</v>
      </c>
      <c r="N23" s="8">
        <f>SUM([2]Sheet1!N27,[2]Sheet1!N61,[2]Sheet1!N95,[2]Sheet1!N129)</f>
        <v>2704653.5001201699</v>
      </c>
      <c r="O23" s="8">
        <f>SUM([2]Sheet1!O27,[2]Sheet1!O61,[2]Sheet1!O95,[2]Sheet1!O129)</f>
        <v>2678694.0630741562</v>
      </c>
      <c r="P23" s="8">
        <f>SUM([2]Sheet1!P27,[2]Sheet1!P61,[2]Sheet1!P95,[2]Sheet1!P129)</f>
        <v>2644262.5526147932</v>
      </c>
      <c r="Q23" s="8">
        <f>SUM([2]Sheet1!Q27,[2]Sheet1!Q61,[2]Sheet1!Q95,[2]Sheet1!Q129)</f>
        <v>2607467.754745347</v>
      </c>
      <c r="R23" s="8">
        <f>SUM([2]Sheet1!R27,[2]Sheet1!R61,[2]Sheet1!R95,[2]Sheet1!R129)</f>
        <v>2571845.9367150427</v>
      </c>
      <c r="S23" s="8">
        <f>SUM([2]Sheet1!S27,[2]Sheet1!S61,[2]Sheet1!S95,[2]Sheet1!S129)</f>
        <v>2526937.2369979741</v>
      </c>
      <c r="T23" s="8"/>
      <c r="U23" s="8"/>
      <c r="V23" s="8"/>
      <c r="W23" s="8"/>
      <c r="X23" s="8"/>
      <c r="Y23" s="8"/>
      <c r="Z23" s="8"/>
      <c r="AA23" s="8"/>
      <c r="AB23" s="8"/>
      <c r="AC23" s="8"/>
      <c r="AD23" s="8"/>
      <c r="AE23" s="8"/>
    </row>
    <row r="24" spans="2:31">
      <c r="B24" s="4" t="s">
        <v>479</v>
      </c>
      <c r="C24" s="4" t="s">
        <v>467</v>
      </c>
      <c r="D24" s="8">
        <f>SUM([2]Sheet1!D28,[2]Sheet1!D62,[2]Sheet1!D96,[2]Sheet1!D130)</f>
        <v>1918966.6231761393</v>
      </c>
      <c r="E24" s="8">
        <f>SUM([2]Sheet1!E28,[2]Sheet1!E62,[2]Sheet1!E96,[2]Sheet1!E130)</f>
        <v>1936845.2591374554</v>
      </c>
      <c r="F24" s="8">
        <f>SUM([2]Sheet1!F28,[2]Sheet1!F62,[2]Sheet1!F96,[2]Sheet1!F130)</f>
        <v>1962772.8536281188</v>
      </c>
      <c r="G24" s="8">
        <f>SUM([2]Sheet1!G28,[2]Sheet1!G62,[2]Sheet1!G96,[2]Sheet1!G130)</f>
        <v>2005892.0603399104</v>
      </c>
      <c r="H24" s="8">
        <f>SUM([2]Sheet1!H28,[2]Sheet1!H62,[2]Sheet1!H96,[2]Sheet1!H130)</f>
        <v>2083509.2746003985</v>
      </c>
      <c r="I24" s="8">
        <f>SUM([2]Sheet1!I28,[2]Sheet1!I62,[2]Sheet1!I96,[2]Sheet1!I130)</f>
        <v>2176092.6744755041</v>
      </c>
      <c r="J24" s="8">
        <f>SUM([2]Sheet1!J28,[2]Sheet1!J62,[2]Sheet1!J96,[2]Sheet1!J130)</f>
        <v>2273059.0280612623</v>
      </c>
      <c r="K24" s="8">
        <f>SUM([2]Sheet1!K28,[2]Sheet1!K62,[2]Sheet1!K96,[2]Sheet1!K130)</f>
        <v>2368024.7514624433</v>
      </c>
      <c r="L24" s="8">
        <f>SUM([2]Sheet1!L28,[2]Sheet1!L62,[2]Sheet1!L96,[2]Sheet1!L130)</f>
        <v>2459304.5114334365</v>
      </c>
      <c r="M24" s="8">
        <f>SUM([2]Sheet1!M28,[2]Sheet1!M62,[2]Sheet1!M96,[2]Sheet1!M130)</f>
        <v>2534666.1892032642</v>
      </c>
      <c r="N24" s="8">
        <f>SUM([2]Sheet1!N28,[2]Sheet1!N62,[2]Sheet1!N96,[2]Sheet1!N130)</f>
        <v>2600507.0284008244</v>
      </c>
      <c r="O24" s="8">
        <f>SUM([2]Sheet1!O28,[2]Sheet1!O62,[2]Sheet1!O96,[2]Sheet1!O130)</f>
        <v>2662779.0364503008</v>
      </c>
      <c r="P24" s="8">
        <f>SUM([2]Sheet1!P28,[2]Sheet1!P62,[2]Sheet1!P96,[2]Sheet1!P130)</f>
        <v>2715430.3365264274</v>
      </c>
      <c r="Q24" s="8">
        <f>SUM([2]Sheet1!Q28,[2]Sheet1!Q62,[2]Sheet1!Q96,[2]Sheet1!Q130)</f>
        <v>2751872.7891952903</v>
      </c>
      <c r="R24" s="8">
        <f>SUM([2]Sheet1!R28,[2]Sheet1!R62,[2]Sheet1!R96,[2]Sheet1!R130)</f>
        <v>2765955.0211466602</v>
      </c>
      <c r="S24" s="8">
        <f>SUM([2]Sheet1!S28,[2]Sheet1!S62,[2]Sheet1!S96,[2]Sheet1!S130)</f>
        <v>2767011.8655370576</v>
      </c>
      <c r="T24" s="8"/>
      <c r="U24" s="8"/>
      <c r="V24" s="8"/>
      <c r="W24" s="8"/>
      <c r="X24" s="8"/>
      <c r="Y24" s="8"/>
      <c r="Z24" s="8"/>
      <c r="AA24" s="8"/>
      <c r="AB24" s="8"/>
      <c r="AC24" s="8"/>
      <c r="AD24" s="8"/>
      <c r="AE24" s="8"/>
    </row>
    <row r="25" spans="2:31">
      <c r="B25" s="4" t="s">
        <v>479</v>
      </c>
      <c r="C25" s="4" t="s">
        <v>468</v>
      </c>
      <c r="D25" s="8">
        <f>SUM([2]Sheet1!D29,[2]Sheet1!D63,[2]Sheet1!D97,[2]Sheet1!D131)</f>
        <v>1779414.1308026365</v>
      </c>
      <c r="E25" s="8">
        <f>SUM([2]Sheet1!E29,[2]Sheet1!E63,[2]Sheet1!E97,[2]Sheet1!E131)</f>
        <v>1787017.7849738379</v>
      </c>
      <c r="F25" s="8">
        <f>SUM([2]Sheet1!F29,[2]Sheet1!F63,[2]Sheet1!F97,[2]Sheet1!F131)</f>
        <v>1797127.0742289505</v>
      </c>
      <c r="G25" s="8">
        <f>SUM([2]Sheet1!G29,[2]Sheet1!G63,[2]Sheet1!G97,[2]Sheet1!G131)</f>
        <v>1806383.8900453988</v>
      </c>
      <c r="H25" s="8">
        <f>SUM([2]Sheet1!H29,[2]Sheet1!H63,[2]Sheet1!H97,[2]Sheet1!H131)</f>
        <v>1817188.2010282455</v>
      </c>
      <c r="I25" s="8">
        <f>SUM([2]Sheet1!I29,[2]Sheet1!I63,[2]Sheet1!I97,[2]Sheet1!I131)</f>
        <v>1832439.1643527753</v>
      </c>
      <c r="J25" s="8">
        <f>SUM([2]Sheet1!J29,[2]Sheet1!J63,[2]Sheet1!J97,[2]Sheet1!J131)</f>
        <v>1856654.7403300449</v>
      </c>
      <c r="K25" s="8">
        <f>SUM([2]Sheet1!K29,[2]Sheet1!K63,[2]Sheet1!K97,[2]Sheet1!K131)</f>
        <v>1892144.2161354907</v>
      </c>
      <c r="L25" s="8">
        <f>SUM([2]Sheet1!L29,[2]Sheet1!L63,[2]Sheet1!L97,[2]Sheet1!L131)</f>
        <v>1946646.0880797545</v>
      </c>
      <c r="M25" s="8">
        <f>SUM([2]Sheet1!M29,[2]Sheet1!M63,[2]Sheet1!M97,[2]Sheet1!M131)</f>
        <v>2035731.8268357639</v>
      </c>
      <c r="N25" s="8">
        <f>SUM([2]Sheet1!N29,[2]Sheet1!N63,[2]Sheet1!N97,[2]Sheet1!N131)</f>
        <v>2138965.9563517049</v>
      </c>
      <c r="O25" s="8">
        <f>SUM([2]Sheet1!O29,[2]Sheet1!O63,[2]Sheet1!O97,[2]Sheet1!O131)</f>
        <v>2246129.3752120649</v>
      </c>
      <c r="P25" s="8">
        <f>SUM([2]Sheet1!P29,[2]Sheet1!P63,[2]Sheet1!P97,[2]Sheet1!P131)</f>
        <v>2351029.1590842283</v>
      </c>
      <c r="Q25" s="8">
        <f>SUM([2]Sheet1!Q29,[2]Sheet1!Q63,[2]Sheet1!Q97,[2]Sheet1!Q131)</f>
        <v>2452317.6107869637</v>
      </c>
      <c r="R25" s="8">
        <f>SUM([2]Sheet1!R29,[2]Sheet1!R63,[2]Sheet1!R97,[2]Sheet1!R131)</f>
        <v>2539363.2227157126</v>
      </c>
      <c r="S25" s="8">
        <f>SUM([2]Sheet1!S29,[2]Sheet1!S63,[2]Sheet1!S97,[2]Sheet1!S131)</f>
        <v>2618476.1925114365</v>
      </c>
      <c r="T25" s="8"/>
      <c r="U25" s="8"/>
      <c r="V25" s="8"/>
      <c r="W25" s="8"/>
      <c r="X25" s="8"/>
      <c r="Y25" s="8"/>
      <c r="Z25" s="8"/>
      <c r="AA25" s="8"/>
      <c r="AB25" s="8"/>
      <c r="AC25" s="8"/>
      <c r="AD25" s="8"/>
      <c r="AE25" s="8"/>
    </row>
    <row r="26" spans="2:31">
      <c r="B26" s="4" t="s">
        <v>479</v>
      </c>
      <c r="C26" s="4" t="s">
        <v>469</v>
      </c>
      <c r="D26" s="8">
        <f>SUM([2]Sheet1!D30,[2]Sheet1!D64,[2]Sheet1!D98,[2]Sheet1!D132)</f>
        <v>1642096.0319126931</v>
      </c>
      <c r="E26" s="8">
        <f>SUM([2]Sheet1!E30,[2]Sheet1!E64,[2]Sheet1!E98,[2]Sheet1!E132)</f>
        <v>1648393.6499930636</v>
      </c>
      <c r="F26" s="8">
        <f>SUM([2]Sheet1!F30,[2]Sheet1!F64,[2]Sheet1!F98,[2]Sheet1!F132)</f>
        <v>1647080.5279278457</v>
      </c>
      <c r="G26" s="8">
        <f>SUM([2]Sheet1!G30,[2]Sheet1!G64,[2]Sheet1!G98,[2]Sheet1!G132)</f>
        <v>1641368.6063667263</v>
      </c>
      <c r="H26" s="8">
        <f>SUM([2]Sheet1!H30,[2]Sheet1!H64,[2]Sheet1!H98,[2]Sheet1!H132)</f>
        <v>1631613.6750165252</v>
      </c>
      <c r="I26" s="8">
        <f>SUM([2]Sheet1!I30,[2]Sheet1!I64,[2]Sheet1!I98,[2]Sheet1!I132)</f>
        <v>1628201.3243612831</v>
      </c>
      <c r="J26" s="8">
        <f>SUM([2]Sheet1!J30,[2]Sheet1!J64,[2]Sheet1!J98,[2]Sheet1!J132)</f>
        <v>1635076.4155470517</v>
      </c>
      <c r="K26" s="8">
        <f>SUM([2]Sheet1!K30,[2]Sheet1!K64,[2]Sheet1!K98,[2]Sheet1!K132)</f>
        <v>1650240.4194820663</v>
      </c>
      <c r="L26" s="8">
        <f>SUM([2]Sheet1!L30,[2]Sheet1!L64,[2]Sheet1!L98,[2]Sheet1!L132)</f>
        <v>1672263.0024591764</v>
      </c>
      <c r="M26" s="8">
        <f>SUM([2]Sheet1!M30,[2]Sheet1!M64,[2]Sheet1!M98,[2]Sheet1!M132)</f>
        <v>1701559.395333298</v>
      </c>
      <c r="N26" s="8">
        <f>SUM([2]Sheet1!N30,[2]Sheet1!N64,[2]Sheet1!N98,[2]Sheet1!N132)</f>
        <v>1734822.4567588056</v>
      </c>
      <c r="O26" s="8">
        <f>SUM([2]Sheet1!O30,[2]Sheet1!O64,[2]Sheet1!O98,[2]Sheet1!O132)</f>
        <v>1774881.7709789607</v>
      </c>
      <c r="P26" s="8">
        <f>SUM([2]Sheet1!P30,[2]Sheet1!P64,[2]Sheet1!P98,[2]Sheet1!P132)</f>
        <v>1824490.1330635822</v>
      </c>
      <c r="Q26" s="8">
        <f>SUM([2]Sheet1!Q30,[2]Sheet1!Q64,[2]Sheet1!Q98,[2]Sheet1!Q132)</f>
        <v>1889949.5009571237</v>
      </c>
      <c r="R26" s="8">
        <f>SUM([2]Sheet1!R30,[2]Sheet1!R64,[2]Sheet1!R98,[2]Sheet1!R132)</f>
        <v>1988075.9628010623</v>
      </c>
      <c r="S26" s="8">
        <f>SUM([2]Sheet1!S30,[2]Sheet1!S64,[2]Sheet1!S98,[2]Sheet1!S132)</f>
        <v>2100757.0553932535</v>
      </c>
      <c r="T26" s="8"/>
      <c r="U26" s="8"/>
      <c r="V26" s="8"/>
      <c r="W26" s="8"/>
      <c r="X26" s="8"/>
      <c r="Y26" s="8"/>
      <c r="Z26" s="8"/>
      <c r="AA26" s="8"/>
      <c r="AB26" s="8"/>
      <c r="AC26" s="8"/>
      <c r="AD26" s="8"/>
      <c r="AE26" s="8"/>
    </row>
    <row r="27" spans="2:31">
      <c r="B27" s="4" t="s">
        <v>479</v>
      </c>
      <c r="C27" s="4" t="s">
        <v>470</v>
      </c>
      <c r="D27" s="8">
        <f>SUM([2]Sheet1!D31,[2]Sheet1!D65,[2]Sheet1!D99,[2]Sheet1!D133)</f>
        <v>1402027.6533103944</v>
      </c>
      <c r="E27" s="8">
        <f>SUM([2]Sheet1!E31,[2]Sheet1!E65,[2]Sheet1!E99,[2]Sheet1!E133)</f>
        <v>1426047.7995350808</v>
      </c>
      <c r="F27" s="8">
        <f>SUM([2]Sheet1!F31,[2]Sheet1!F65,[2]Sheet1!F99,[2]Sheet1!F133)</f>
        <v>1446181.6642364541</v>
      </c>
      <c r="G27" s="8">
        <f>SUM([2]Sheet1!G31,[2]Sheet1!G65,[2]Sheet1!G99,[2]Sheet1!G133)</f>
        <v>1462550.4670548316</v>
      </c>
      <c r="H27" s="8">
        <f>SUM([2]Sheet1!H31,[2]Sheet1!H65,[2]Sheet1!H99,[2]Sheet1!H133)</f>
        <v>1475326.5846899678</v>
      </c>
      <c r="I27" s="8">
        <f>SUM([2]Sheet1!I31,[2]Sheet1!I65,[2]Sheet1!I99,[2]Sheet1!I133)</f>
        <v>1480037.3834871426</v>
      </c>
      <c r="J27" s="8">
        <f>SUM([2]Sheet1!J31,[2]Sheet1!J65,[2]Sheet1!J99,[2]Sheet1!J133)</f>
        <v>1482362.1489303811</v>
      </c>
      <c r="K27" s="8">
        <f>SUM([2]Sheet1!K31,[2]Sheet1!K65,[2]Sheet1!K99,[2]Sheet1!K133)</f>
        <v>1482190.3740225662</v>
      </c>
      <c r="L27" s="8">
        <f>SUM([2]Sheet1!L31,[2]Sheet1!L65,[2]Sheet1!L99,[2]Sheet1!L133)</f>
        <v>1485350.6397509773</v>
      </c>
      <c r="M27" s="8">
        <f>SUM([2]Sheet1!M31,[2]Sheet1!M65,[2]Sheet1!M99,[2]Sheet1!M133)</f>
        <v>1491688.9758731932</v>
      </c>
      <c r="N27" s="8">
        <f>SUM([2]Sheet1!N31,[2]Sheet1!N65,[2]Sheet1!N99,[2]Sheet1!N133)</f>
        <v>1504514.6858033591</v>
      </c>
      <c r="O27" s="8">
        <f>SUM([2]Sheet1!O31,[2]Sheet1!O65,[2]Sheet1!O99,[2]Sheet1!O133)</f>
        <v>1526365.4917804026</v>
      </c>
      <c r="P27" s="8">
        <f>SUM([2]Sheet1!P31,[2]Sheet1!P65,[2]Sheet1!P99,[2]Sheet1!P133)</f>
        <v>1555757.569276219</v>
      </c>
      <c r="Q27" s="8">
        <f>SUM([2]Sheet1!Q31,[2]Sheet1!Q65,[2]Sheet1!Q99,[2]Sheet1!Q133)</f>
        <v>1588360.6352088826</v>
      </c>
      <c r="R27" s="8">
        <f>SUM([2]Sheet1!R31,[2]Sheet1!R65,[2]Sheet1!R99,[2]Sheet1!R133)</f>
        <v>1625854.9578729572</v>
      </c>
      <c r="S27" s="8">
        <f>SUM([2]Sheet1!S31,[2]Sheet1!S65,[2]Sheet1!S99,[2]Sheet1!S133)</f>
        <v>1667342.4943241491</v>
      </c>
      <c r="T27" s="8"/>
      <c r="U27" s="8"/>
      <c r="V27" s="8"/>
      <c r="W27" s="8"/>
      <c r="X27" s="8"/>
      <c r="Y27" s="8"/>
      <c r="Z27" s="8"/>
      <c r="AA27" s="8"/>
      <c r="AB27" s="8"/>
      <c r="AC27" s="8"/>
      <c r="AD27" s="8"/>
      <c r="AE27" s="8"/>
    </row>
    <row r="28" spans="2:31">
      <c r="B28" s="4" t="s">
        <v>479</v>
      </c>
      <c r="C28" s="4" t="s">
        <v>471</v>
      </c>
      <c r="D28" s="8">
        <f>SUM([2]Sheet1!D32,[2]Sheet1!D66,[2]Sheet1!D100,[2]Sheet1!D134)</f>
        <v>1185286.6686835042</v>
      </c>
      <c r="E28" s="8">
        <f>SUM([2]Sheet1!E32,[2]Sheet1!E66,[2]Sheet1!E100,[2]Sheet1!E134)</f>
        <v>1212180.0515144523</v>
      </c>
      <c r="F28" s="8">
        <f>SUM([2]Sheet1!F32,[2]Sheet1!F66,[2]Sheet1!F100,[2]Sheet1!F134)</f>
        <v>1229803.7698387392</v>
      </c>
      <c r="G28" s="8">
        <f>SUM([2]Sheet1!G32,[2]Sheet1!G66,[2]Sheet1!G100,[2]Sheet1!G134)</f>
        <v>1244678.3021730746</v>
      </c>
      <c r="H28" s="8">
        <f>SUM([2]Sheet1!H32,[2]Sheet1!H66,[2]Sheet1!H100,[2]Sheet1!H134)</f>
        <v>1257151.5344251695</v>
      </c>
      <c r="I28" s="8">
        <f>SUM([2]Sheet1!I32,[2]Sheet1!I66,[2]Sheet1!I100,[2]Sheet1!I134)</f>
        <v>1276536.1545844849</v>
      </c>
      <c r="J28" s="8">
        <f>SUM([2]Sheet1!J32,[2]Sheet1!J66,[2]Sheet1!J100,[2]Sheet1!J134)</f>
        <v>1295031.4997696059</v>
      </c>
      <c r="K28" s="8">
        <f>SUM([2]Sheet1!K32,[2]Sheet1!K66,[2]Sheet1!K100,[2]Sheet1!K134)</f>
        <v>1313293.3848658907</v>
      </c>
      <c r="L28" s="8">
        <f>SUM([2]Sheet1!L32,[2]Sheet1!L66,[2]Sheet1!L100,[2]Sheet1!L134)</f>
        <v>1332685.5720439134</v>
      </c>
      <c r="M28" s="8">
        <f>SUM([2]Sheet1!M32,[2]Sheet1!M66,[2]Sheet1!M100,[2]Sheet1!M134)</f>
        <v>1353404.6592401951</v>
      </c>
      <c r="N28" s="8">
        <f>SUM([2]Sheet1!N32,[2]Sheet1!N66,[2]Sheet1!N100,[2]Sheet1!N134)</f>
        <v>1367540.3781677291</v>
      </c>
      <c r="O28" s="8">
        <f>SUM([2]Sheet1!O32,[2]Sheet1!O66,[2]Sheet1!O100,[2]Sheet1!O134)</f>
        <v>1379252.9572288836</v>
      </c>
      <c r="P28" s="8">
        <f>SUM([2]Sheet1!P32,[2]Sheet1!P66,[2]Sheet1!P100,[2]Sheet1!P134)</f>
        <v>1389633.6552545663</v>
      </c>
      <c r="Q28" s="8">
        <f>SUM([2]Sheet1!Q32,[2]Sheet1!Q66,[2]Sheet1!Q100,[2]Sheet1!Q134)</f>
        <v>1400866.5597875512</v>
      </c>
      <c r="R28" s="8">
        <f>SUM([2]Sheet1!R32,[2]Sheet1!R66,[2]Sheet1!R100,[2]Sheet1!R134)</f>
        <v>1413409.8626961482</v>
      </c>
      <c r="S28" s="8">
        <f>SUM([2]Sheet1!S32,[2]Sheet1!S66,[2]Sheet1!S100,[2]Sheet1!S134)</f>
        <v>1431997.4800720459</v>
      </c>
      <c r="T28" s="8"/>
      <c r="U28" s="8"/>
      <c r="V28" s="8"/>
      <c r="W28" s="8"/>
      <c r="X28" s="8"/>
      <c r="Y28" s="8"/>
      <c r="Z28" s="8"/>
      <c r="AA28" s="8"/>
      <c r="AB28" s="8"/>
      <c r="AC28" s="8"/>
      <c r="AD28" s="8"/>
      <c r="AE28" s="8"/>
    </row>
    <row r="29" spans="2:31">
      <c r="B29" s="4" t="s">
        <v>479</v>
      </c>
      <c r="C29" s="4" t="s">
        <v>472</v>
      </c>
      <c r="D29" s="8">
        <f>SUM([2]Sheet1!D33,[2]Sheet1!D67,[2]Sheet1!D101,[2]Sheet1!D135)</f>
        <v>949477.85179764708</v>
      </c>
      <c r="E29" s="8">
        <f>SUM([2]Sheet1!E33,[2]Sheet1!E67,[2]Sheet1!E101,[2]Sheet1!E135)</f>
        <v>976492.80186084006</v>
      </c>
      <c r="F29" s="8">
        <f>SUM([2]Sheet1!F33,[2]Sheet1!F67,[2]Sheet1!F101,[2]Sheet1!F135)</f>
        <v>1005786.1024701957</v>
      </c>
      <c r="G29" s="8">
        <f>SUM([2]Sheet1!G33,[2]Sheet1!G67,[2]Sheet1!G101,[2]Sheet1!G135)</f>
        <v>1031518.1793366233</v>
      </c>
      <c r="H29" s="8">
        <f>SUM([2]Sheet1!H33,[2]Sheet1!H67,[2]Sheet1!H101,[2]Sheet1!H135)</f>
        <v>1053524.1967533669</v>
      </c>
      <c r="I29" s="8">
        <f>SUM([2]Sheet1!I33,[2]Sheet1!I67,[2]Sheet1!I101,[2]Sheet1!I135)</f>
        <v>1073534.8238687986</v>
      </c>
      <c r="J29" s="8">
        <f>SUM([2]Sheet1!J33,[2]Sheet1!J67,[2]Sheet1!J101,[2]Sheet1!J135)</f>
        <v>1096342.3754344778</v>
      </c>
      <c r="K29" s="8">
        <f>SUM([2]Sheet1!K33,[2]Sheet1!K67,[2]Sheet1!K101,[2]Sheet1!K135)</f>
        <v>1113999.7931359564</v>
      </c>
      <c r="L29" s="8">
        <f>SUM([2]Sheet1!L33,[2]Sheet1!L67,[2]Sheet1!L101,[2]Sheet1!L135)</f>
        <v>1132558.8040899944</v>
      </c>
      <c r="M29" s="8">
        <f>SUM([2]Sheet1!M33,[2]Sheet1!M67,[2]Sheet1!M101,[2]Sheet1!M135)</f>
        <v>1151946.2506453583</v>
      </c>
      <c r="N29" s="8">
        <f>SUM([2]Sheet1!N33,[2]Sheet1!N67,[2]Sheet1!N101,[2]Sheet1!N135)</f>
        <v>1177523.7123978955</v>
      </c>
      <c r="O29" s="8">
        <f>SUM([2]Sheet1!O33,[2]Sheet1!O67,[2]Sheet1!O101,[2]Sheet1!O135)</f>
        <v>1201280.2350876799</v>
      </c>
      <c r="P29" s="8">
        <f>SUM([2]Sheet1!P33,[2]Sheet1!P67,[2]Sheet1!P101,[2]Sheet1!P135)</f>
        <v>1225141.2891459153</v>
      </c>
      <c r="Q29" s="8">
        <f>SUM([2]Sheet1!Q33,[2]Sheet1!Q67,[2]Sheet1!Q101,[2]Sheet1!Q135)</f>
        <v>1249018.712737343</v>
      </c>
      <c r="R29" s="8">
        <f>SUM([2]Sheet1!R33,[2]Sheet1!R67,[2]Sheet1!R101,[2]Sheet1!R135)</f>
        <v>1273231.8512455069</v>
      </c>
      <c r="S29" s="8">
        <f>SUM([2]Sheet1!S33,[2]Sheet1!S67,[2]Sheet1!S101,[2]Sheet1!S135)</f>
        <v>1291517.6332961721</v>
      </c>
      <c r="T29" s="8"/>
      <c r="U29" s="8"/>
      <c r="V29" s="8"/>
      <c r="W29" s="8"/>
      <c r="X29" s="8"/>
      <c r="Y29" s="8"/>
      <c r="Z29" s="8"/>
      <c r="AA29" s="8"/>
      <c r="AB29" s="8"/>
      <c r="AC29" s="8"/>
      <c r="AD29" s="8"/>
      <c r="AE29" s="8"/>
    </row>
    <row r="30" spans="2:31">
      <c r="B30" s="4" t="s">
        <v>479</v>
      </c>
      <c r="C30" s="4" t="s">
        <v>473</v>
      </c>
      <c r="D30" s="8">
        <f>SUM([2]Sheet1!D34,[2]Sheet1!D68,[2]Sheet1!D102,[2]Sheet1!D136)</f>
        <v>722286.31152572401</v>
      </c>
      <c r="E30" s="8">
        <f>SUM([2]Sheet1!E34,[2]Sheet1!E68,[2]Sheet1!E102,[2]Sheet1!E136)</f>
        <v>751445.26964750851</v>
      </c>
      <c r="F30" s="8">
        <f>SUM([2]Sheet1!F34,[2]Sheet1!F68,[2]Sheet1!F102,[2]Sheet1!F136)</f>
        <v>780700.01735918457</v>
      </c>
      <c r="G30" s="8">
        <f>SUM([2]Sheet1!G34,[2]Sheet1!G68,[2]Sheet1!G102,[2]Sheet1!G136)</f>
        <v>808676.66620096704</v>
      </c>
      <c r="H30" s="8">
        <f>SUM([2]Sheet1!H34,[2]Sheet1!H68,[2]Sheet1!H102,[2]Sheet1!H136)</f>
        <v>835139.93541952025</v>
      </c>
      <c r="I30" s="8">
        <f>SUM([2]Sheet1!I34,[2]Sheet1!I68,[2]Sheet1!I102,[2]Sheet1!I136)</f>
        <v>860929.8657717224</v>
      </c>
      <c r="J30" s="8">
        <f>SUM([2]Sheet1!J34,[2]Sheet1!J68,[2]Sheet1!J102,[2]Sheet1!J136)</f>
        <v>884138.63359455473</v>
      </c>
      <c r="K30" s="8">
        <f>SUM([2]Sheet1!K34,[2]Sheet1!K68,[2]Sheet1!K102,[2]Sheet1!K136)</f>
        <v>911154.6441733609</v>
      </c>
      <c r="L30" s="8">
        <f>SUM([2]Sheet1!L34,[2]Sheet1!L68,[2]Sheet1!L102,[2]Sheet1!L136)</f>
        <v>937038.00349771907</v>
      </c>
      <c r="M30" s="8">
        <f>SUM([2]Sheet1!M34,[2]Sheet1!M68,[2]Sheet1!M102,[2]Sheet1!M136)</f>
        <v>961567.6688079806</v>
      </c>
      <c r="N30" s="8">
        <f>SUM([2]Sheet1!N34,[2]Sheet1!N68,[2]Sheet1!N102,[2]Sheet1!N136)</f>
        <v>984498.89171542064</v>
      </c>
      <c r="O30" s="8">
        <f>SUM([2]Sheet1!O34,[2]Sheet1!O68,[2]Sheet1!O102,[2]Sheet1!O136)</f>
        <v>1009743.010148451</v>
      </c>
      <c r="P30" s="8">
        <f>SUM([2]Sheet1!P34,[2]Sheet1!P68,[2]Sheet1!P102,[2]Sheet1!P136)</f>
        <v>1030315.2787757871</v>
      </c>
      <c r="Q30" s="8">
        <f>SUM([2]Sheet1!Q34,[2]Sheet1!Q68,[2]Sheet1!Q102,[2]Sheet1!Q136)</f>
        <v>1051283.4096340458</v>
      </c>
      <c r="R30" s="8">
        <f>SUM([2]Sheet1!R34,[2]Sheet1!R68,[2]Sheet1!R102,[2]Sheet1!R136)</f>
        <v>1072703.858067486</v>
      </c>
      <c r="S30" s="8">
        <f>SUM([2]Sheet1!S34,[2]Sheet1!S68,[2]Sheet1!S102,[2]Sheet1!S136)</f>
        <v>1100143.2667125042</v>
      </c>
      <c r="T30" s="8"/>
      <c r="U30" s="8"/>
      <c r="V30" s="8"/>
      <c r="W30" s="8"/>
      <c r="X30" s="8"/>
      <c r="Y30" s="8"/>
      <c r="Z30" s="8"/>
      <c r="AA30" s="8"/>
      <c r="AB30" s="8"/>
      <c r="AC30" s="8"/>
      <c r="AD30" s="8"/>
      <c r="AE30" s="8"/>
    </row>
    <row r="31" spans="2:31">
      <c r="B31" s="4" t="s">
        <v>479</v>
      </c>
      <c r="C31" s="4" t="s">
        <v>474</v>
      </c>
      <c r="D31" s="8">
        <f>SUM([2]Sheet1!D35,[2]Sheet1!D69,[2]Sheet1!D103,[2]Sheet1!D137)</f>
        <v>579859.29014261323</v>
      </c>
      <c r="E31" s="8">
        <f>SUM([2]Sheet1!E35,[2]Sheet1!E69,[2]Sheet1!E103,[2]Sheet1!E137)</f>
        <v>586477.31331067183</v>
      </c>
      <c r="F31" s="8">
        <f>SUM([2]Sheet1!F35,[2]Sheet1!F69,[2]Sheet1!F103,[2]Sheet1!F137)</f>
        <v>595533.83680261485</v>
      </c>
      <c r="G31" s="8">
        <f>SUM([2]Sheet1!G35,[2]Sheet1!G69,[2]Sheet1!G103,[2]Sheet1!G137)</f>
        <v>608700.04422071343</v>
      </c>
      <c r="H31" s="8">
        <f>SUM([2]Sheet1!H35,[2]Sheet1!H69,[2]Sheet1!H103,[2]Sheet1!H137)</f>
        <v>626289.22538925754</v>
      </c>
      <c r="I31" s="8">
        <f>SUM([2]Sheet1!I35,[2]Sheet1!I69,[2]Sheet1!I103,[2]Sheet1!I137)</f>
        <v>647565.07854951243</v>
      </c>
      <c r="J31" s="8">
        <f>SUM([2]Sheet1!J35,[2]Sheet1!J69,[2]Sheet1!J103,[2]Sheet1!J137)</f>
        <v>672946.84471890365</v>
      </c>
      <c r="K31" s="8">
        <f>SUM([2]Sheet1!K35,[2]Sheet1!K69,[2]Sheet1!K103,[2]Sheet1!K137)</f>
        <v>699478.09910990647</v>
      </c>
      <c r="L31" s="8">
        <f>SUM([2]Sheet1!L35,[2]Sheet1!L69,[2]Sheet1!L103,[2]Sheet1!L137)</f>
        <v>725921.38743100991</v>
      </c>
      <c r="M31" s="8">
        <f>SUM([2]Sheet1!M35,[2]Sheet1!M69,[2]Sheet1!M103,[2]Sheet1!M137)</f>
        <v>752044.31814723578</v>
      </c>
      <c r="N31" s="8">
        <f>SUM([2]Sheet1!N35,[2]Sheet1!N69,[2]Sheet1!N103,[2]Sheet1!N137)</f>
        <v>777887.54297075444</v>
      </c>
      <c r="O31" s="8">
        <f>SUM([2]Sheet1!O35,[2]Sheet1!O69,[2]Sheet1!O103,[2]Sheet1!O137)</f>
        <v>801253.22127470886</v>
      </c>
      <c r="P31" s="8">
        <f>SUM([2]Sheet1!P35,[2]Sheet1!P69,[2]Sheet1!P103,[2]Sheet1!P137)</f>
        <v>828062.99635831313</v>
      </c>
      <c r="Q31" s="8">
        <f>SUM([2]Sheet1!Q35,[2]Sheet1!Q69,[2]Sheet1!Q103,[2]Sheet1!Q137)</f>
        <v>853879.26115851279</v>
      </c>
      <c r="R31" s="8">
        <f>SUM([2]Sheet1!R35,[2]Sheet1!R69,[2]Sheet1!R103,[2]Sheet1!R137)</f>
        <v>878542.47269662272</v>
      </c>
      <c r="S31" s="8">
        <f>SUM([2]Sheet1!S35,[2]Sheet1!S69,[2]Sheet1!S103,[2]Sheet1!S137)</f>
        <v>902078.93905384885</v>
      </c>
      <c r="T31" s="8"/>
      <c r="U31" s="8"/>
      <c r="V31" s="8"/>
      <c r="W31" s="8"/>
      <c r="X31" s="8"/>
      <c r="Y31" s="8"/>
      <c r="Z31" s="8"/>
      <c r="AA31" s="8"/>
      <c r="AB31" s="8"/>
      <c r="AC31" s="8"/>
      <c r="AD31" s="8"/>
      <c r="AE31" s="8"/>
    </row>
    <row r="32" spans="2:31">
      <c r="B32" s="4" t="s">
        <v>479</v>
      </c>
      <c r="C32" s="4" t="s">
        <v>475</v>
      </c>
      <c r="D32" s="8">
        <f>SUM([2]Sheet1!D36,[2]Sheet1!D70,[2]Sheet1!D104,[2]Sheet1!D138)</f>
        <v>474393.72675805382</v>
      </c>
      <c r="E32" s="8">
        <f>SUM([2]Sheet1!E36,[2]Sheet1!E70,[2]Sheet1!E104,[2]Sheet1!E138)</f>
        <v>481697.57829761948</v>
      </c>
      <c r="F32" s="8">
        <f>SUM([2]Sheet1!F36,[2]Sheet1!F70,[2]Sheet1!F104,[2]Sheet1!F138)</f>
        <v>489029.48482408392</v>
      </c>
      <c r="G32" s="8">
        <f>SUM([2]Sheet1!G36,[2]Sheet1!G70,[2]Sheet1!G104,[2]Sheet1!G138)</f>
        <v>495387.36403490871</v>
      </c>
      <c r="H32" s="8">
        <f>SUM([2]Sheet1!H36,[2]Sheet1!H70,[2]Sheet1!H104,[2]Sheet1!H138)</f>
        <v>500270.85879412753</v>
      </c>
      <c r="I32" s="8">
        <f>SUM([2]Sheet1!I36,[2]Sheet1!I70,[2]Sheet1!I104,[2]Sheet1!I138)</f>
        <v>505209.03593906056</v>
      </c>
      <c r="J32" s="8">
        <f>SUM([2]Sheet1!J36,[2]Sheet1!J70,[2]Sheet1!J104,[2]Sheet1!J138)</f>
        <v>510586.15628505149</v>
      </c>
      <c r="K32" s="8">
        <f>SUM([2]Sheet1!K36,[2]Sheet1!K70,[2]Sheet1!K104,[2]Sheet1!K138)</f>
        <v>518760.87387394276</v>
      </c>
      <c r="L32" s="8">
        <f>SUM([2]Sheet1!L36,[2]Sheet1!L70,[2]Sheet1!L104,[2]Sheet1!L138)</f>
        <v>531047.17987147928</v>
      </c>
      <c r="M32" s="8">
        <f>SUM([2]Sheet1!M36,[2]Sheet1!M70,[2]Sheet1!M104,[2]Sheet1!M138)</f>
        <v>547708.14483689226</v>
      </c>
      <c r="N32" s="8">
        <f>SUM([2]Sheet1!N36,[2]Sheet1!N70,[2]Sheet1!N104,[2]Sheet1!N138)</f>
        <v>567858.4387986362</v>
      </c>
      <c r="O32" s="8">
        <f>SUM([2]Sheet1!O36,[2]Sheet1!O70,[2]Sheet1!O104,[2]Sheet1!O138)</f>
        <v>591642.34661036427</v>
      </c>
      <c r="P32" s="8">
        <f>SUM([2]Sheet1!P36,[2]Sheet1!P70,[2]Sheet1!P104,[2]Sheet1!P138)</f>
        <v>616439.74896170851</v>
      </c>
      <c r="Q32" s="8">
        <f>SUM([2]Sheet1!Q36,[2]Sheet1!Q70,[2]Sheet1!Q104,[2]Sheet1!Q138)</f>
        <v>641350.96363445348</v>
      </c>
      <c r="R32" s="8">
        <f>SUM([2]Sheet1!R36,[2]Sheet1!R70,[2]Sheet1!R104,[2]Sheet1!R138)</f>
        <v>666207.04724138102</v>
      </c>
      <c r="S32" s="8">
        <f>SUM([2]Sheet1!S36,[2]Sheet1!S70,[2]Sheet1!S104,[2]Sheet1!S138)</f>
        <v>691114.03464364796</v>
      </c>
      <c r="T32" s="8"/>
      <c r="U32" s="8"/>
      <c r="V32" s="8"/>
      <c r="W32" s="8"/>
      <c r="X32" s="8"/>
      <c r="Y32" s="8"/>
      <c r="Z32" s="8"/>
      <c r="AA32" s="8"/>
      <c r="AB32" s="8"/>
      <c r="AC32" s="8"/>
      <c r="AD32" s="8"/>
      <c r="AE32" s="8"/>
    </row>
    <row r="33" spans="2:31">
      <c r="B33" s="4" t="s">
        <v>479</v>
      </c>
      <c r="C33" s="4" t="s">
        <v>476</v>
      </c>
      <c r="D33" s="8">
        <f>SUM([2]Sheet1!D37,[2]Sheet1!D71,[2]Sheet1!D105,[2]Sheet1!D139)</f>
        <v>371655.21540191141</v>
      </c>
      <c r="E33" s="8">
        <f>SUM([2]Sheet1!E37,[2]Sheet1!E71,[2]Sheet1!E105,[2]Sheet1!E139)</f>
        <v>374262.55318544857</v>
      </c>
      <c r="F33" s="8">
        <f>SUM([2]Sheet1!F37,[2]Sheet1!F71,[2]Sheet1!F105,[2]Sheet1!F139)</f>
        <v>377635.5146412683</v>
      </c>
      <c r="G33" s="8">
        <f>SUM([2]Sheet1!G37,[2]Sheet1!G71,[2]Sheet1!G105,[2]Sheet1!G139)</f>
        <v>381662.8191563515</v>
      </c>
      <c r="H33" s="8">
        <f>SUM([2]Sheet1!H37,[2]Sheet1!H71,[2]Sheet1!H105,[2]Sheet1!H139)</f>
        <v>386126.63213597931</v>
      </c>
      <c r="I33" s="8">
        <f>SUM([2]Sheet1!I37,[2]Sheet1!I71,[2]Sheet1!I105,[2]Sheet1!I139)</f>
        <v>390986.28367846907</v>
      </c>
      <c r="J33" s="8">
        <f>SUM([2]Sheet1!J37,[2]Sheet1!J71,[2]Sheet1!J105,[2]Sheet1!J139)</f>
        <v>397112.5560582694</v>
      </c>
      <c r="K33" s="8">
        <f>SUM([2]Sheet1!K37,[2]Sheet1!K71,[2]Sheet1!K105,[2]Sheet1!K139)</f>
        <v>403599.78575393872</v>
      </c>
      <c r="L33" s="8">
        <f>SUM([2]Sheet1!L37,[2]Sheet1!L71,[2]Sheet1!L105,[2]Sheet1!L139)</f>
        <v>409495.85077769245</v>
      </c>
      <c r="M33" s="8">
        <f>SUM([2]Sheet1!M37,[2]Sheet1!M71,[2]Sheet1!M105,[2]Sheet1!M139)</f>
        <v>414417.79793791129</v>
      </c>
      <c r="N33" s="8">
        <f>SUM([2]Sheet1!N37,[2]Sheet1!N71,[2]Sheet1!N105,[2]Sheet1!N139)</f>
        <v>419591.22075584409</v>
      </c>
      <c r="O33" s="8">
        <f>SUM([2]Sheet1!O37,[2]Sheet1!O71,[2]Sheet1!O105,[2]Sheet1!O139)</f>
        <v>425242.68091680575</v>
      </c>
      <c r="P33" s="8">
        <f>SUM([2]Sheet1!P37,[2]Sheet1!P71,[2]Sheet1!P105,[2]Sheet1!P139)</f>
        <v>433225.90586201468</v>
      </c>
      <c r="Q33" s="8">
        <f>SUM([2]Sheet1!Q37,[2]Sheet1!Q71,[2]Sheet1!Q105,[2]Sheet1!Q139)</f>
        <v>444868.43200232444</v>
      </c>
      <c r="R33" s="8">
        <f>SUM([2]Sheet1!R37,[2]Sheet1!R71,[2]Sheet1!R105,[2]Sheet1!R139)</f>
        <v>460368.13310133852</v>
      </c>
      <c r="S33" s="8">
        <f>SUM([2]Sheet1!S37,[2]Sheet1!S71,[2]Sheet1!S105,[2]Sheet1!S139)</f>
        <v>478972.09715614852</v>
      </c>
      <c r="T33" s="8"/>
      <c r="U33" s="8"/>
      <c r="V33" s="8"/>
      <c r="W33" s="8"/>
      <c r="X33" s="8"/>
      <c r="Y33" s="8"/>
      <c r="Z33" s="8"/>
      <c r="AA33" s="8"/>
      <c r="AB33" s="8"/>
      <c r="AC33" s="8"/>
      <c r="AD33" s="8"/>
      <c r="AE33" s="8"/>
    </row>
    <row r="34" spans="2:31">
      <c r="B34" s="4" t="s">
        <v>479</v>
      </c>
      <c r="C34" s="4" t="s">
        <v>477</v>
      </c>
      <c r="D34" s="8">
        <f>SUM([2]Sheet1!D38,[2]Sheet1!D72,[2]Sheet1!D106,[2]Sheet1!D140)</f>
        <v>273180.08970414061</v>
      </c>
      <c r="E34" s="8">
        <f>SUM([2]Sheet1!E38,[2]Sheet1!E72,[2]Sheet1!E106,[2]Sheet1!E140)</f>
        <v>274237.92090230854</v>
      </c>
      <c r="F34" s="8">
        <f>SUM([2]Sheet1!F38,[2]Sheet1!F72,[2]Sheet1!F106,[2]Sheet1!F140)</f>
        <v>275250.01956567977</v>
      </c>
      <c r="G34" s="8">
        <f>SUM([2]Sheet1!G38,[2]Sheet1!G72,[2]Sheet1!G106,[2]Sheet1!G140)</f>
        <v>276531.01584473439</v>
      </c>
      <c r="H34" s="8">
        <f>SUM([2]Sheet1!H38,[2]Sheet1!H72,[2]Sheet1!H106,[2]Sheet1!H140)</f>
        <v>278983.34139684984</v>
      </c>
      <c r="I34" s="8">
        <f>SUM([2]Sheet1!I38,[2]Sheet1!I72,[2]Sheet1!I106,[2]Sheet1!I140)</f>
        <v>280838.122807534</v>
      </c>
      <c r="J34" s="8">
        <f>SUM([2]Sheet1!J38,[2]Sheet1!J72,[2]Sheet1!J106,[2]Sheet1!J140)</f>
        <v>282987.5980975742</v>
      </c>
      <c r="K34" s="8">
        <f>SUM([2]Sheet1!K38,[2]Sheet1!K72,[2]Sheet1!K106,[2]Sheet1!K140)</f>
        <v>285919.23505151883</v>
      </c>
      <c r="L34" s="8">
        <f>SUM([2]Sheet1!L38,[2]Sheet1!L72,[2]Sheet1!L106,[2]Sheet1!L140)</f>
        <v>289540.11717371951</v>
      </c>
      <c r="M34" s="8">
        <f>SUM([2]Sheet1!M38,[2]Sheet1!M72,[2]Sheet1!M106,[2]Sheet1!M140)</f>
        <v>293762.26792329334</v>
      </c>
      <c r="N34" s="8">
        <f>SUM([2]Sheet1!N38,[2]Sheet1!N72,[2]Sheet1!N106,[2]Sheet1!N140)</f>
        <v>298556.00785643142</v>
      </c>
      <c r="O34" s="8">
        <f>SUM([2]Sheet1!O38,[2]Sheet1!O72,[2]Sheet1!O106,[2]Sheet1!O140)</f>
        <v>304423.30081952002</v>
      </c>
      <c r="P34" s="8">
        <f>SUM([2]Sheet1!P38,[2]Sheet1!P72,[2]Sheet1!P106,[2]Sheet1!P140)</f>
        <v>310506.63758250891</v>
      </c>
      <c r="Q34" s="8">
        <f>SUM([2]Sheet1!Q38,[2]Sheet1!Q72,[2]Sheet1!Q106,[2]Sheet1!Q140)</f>
        <v>316277.6135772444</v>
      </c>
      <c r="R34" s="8">
        <f>SUM([2]Sheet1!R38,[2]Sheet1!R72,[2]Sheet1!R106,[2]Sheet1!R140)</f>
        <v>321439.12865788431</v>
      </c>
      <c r="S34" s="8">
        <f>SUM([2]Sheet1!S38,[2]Sheet1!S72,[2]Sheet1!S106,[2]Sheet1!S140)</f>
        <v>326870.72170895565</v>
      </c>
      <c r="T34" s="8"/>
      <c r="U34" s="8"/>
      <c r="V34" s="8"/>
      <c r="W34" s="8"/>
      <c r="X34" s="8"/>
      <c r="Y34" s="8"/>
      <c r="Z34" s="8"/>
      <c r="AA34" s="8"/>
      <c r="AB34" s="8"/>
      <c r="AC34" s="8"/>
      <c r="AD34" s="8"/>
      <c r="AE34" s="8"/>
    </row>
    <row r="35" spans="2:31">
      <c r="B35" s="4" t="s">
        <v>479</v>
      </c>
      <c r="C35" s="4" t="s">
        <v>478</v>
      </c>
      <c r="D35" s="8">
        <f>SUM([2]Sheet1!D39,[2]Sheet1!D73,[2]Sheet1!D107,[2]Sheet1!D141)</f>
        <v>279694.58470269787</v>
      </c>
      <c r="E35" s="8">
        <f>SUM([2]Sheet1!E39,[2]Sheet1!E73,[2]Sheet1!E107,[2]Sheet1!E141)</f>
        <v>285227.91579977877</v>
      </c>
      <c r="F35" s="8">
        <f>SUM([2]Sheet1!F39,[2]Sheet1!F73,[2]Sheet1!F107,[2]Sheet1!F141)</f>
        <v>290369.87766233098</v>
      </c>
      <c r="G35" s="8">
        <f>SUM([2]Sheet1!G39,[2]Sheet1!G73,[2]Sheet1!G107,[2]Sheet1!G141)</f>
        <v>295228.92253892811</v>
      </c>
      <c r="H35" s="8">
        <f>SUM([2]Sheet1!H39,[2]Sheet1!H73,[2]Sheet1!H107,[2]Sheet1!H141)</f>
        <v>299361.22032538132</v>
      </c>
      <c r="I35" s="8">
        <f>SUM([2]Sheet1!I39,[2]Sheet1!I73,[2]Sheet1!I107,[2]Sheet1!I141)</f>
        <v>303288.75716719771</v>
      </c>
      <c r="J35" s="8">
        <f>SUM([2]Sheet1!J39,[2]Sheet1!J73,[2]Sheet1!J107,[2]Sheet1!J141)</f>
        <v>307157.49394098669</v>
      </c>
      <c r="K35" s="8">
        <f>SUM([2]Sheet1!K39,[2]Sheet1!K73,[2]Sheet1!K107,[2]Sheet1!K141)</f>
        <v>310937.40360830061</v>
      </c>
      <c r="L35" s="8">
        <f>SUM([2]Sheet1!L39,[2]Sheet1!L73,[2]Sheet1!L107,[2]Sheet1!L141)</f>
        <v>314828.56950708933</v>
      </c>
      <c r="M35" s="8">
        <f>SUM([2]Sheet1!M39,[2]Sheet1!M73,[2]Sheet1!M107,[2]Sheet1!M141)</f>
        <v>319165.179527862</v>
      </c>
      <c r="N35" s="8">
        <f>SUM([2]Sheet1!N39,[2]Sheet1!N73,[2]Sheet1!N107,[2]Sheet1!N141)</f>
        <v>323218.44711834996</v>
      </c>
      <c r="O35" s="8">
        <f>SUM([2]Sheet1!O39,[2]Sheet1!O73,[2]Sheet1!O107,[2]Sheet1!O141)</f>
        <v>327531.57993903878</v>
      </c>
      <c r="P35" s="8">
        <f>SUM([2]Sheet1!P39,[2]Sheet1!P73,[2]Sheet1!P107,[2]Sheet1!P141)</f>
        <v>332295.40131270327</v>
      </c>
      <c r="Q35" s="8">
        <f>SUM([2]Sheet1!Q39,[2]Sheet1!Q73,[2]Sheet1!Q107,[2]Sheet1!Q141)</f>
        <v>337931.54167997243</v>
      </c>
      <c r="R35" s="8">
        <f>SUM([2]Sheet1!R39,[2]Sheet1!R73,[2]Sheet1!R107,[2]Sheet1!R141)</f>
        <v>344537.119596206</v>
      </c>
      <c r="S35" s="8">
        <f>SUM([2]Sheet1!S39,[2]Sheet1!S73,[2]Sheet1!S107,[2]Sheet1!S141)</f>
        <v>351469.05435617641</v>
      </c>
      <c r="T35" s="8"/>
      <c r="U35" s="8"/>
      <c r="V35" s="8"/>
      <c r="W35" s="8"/>
      <c r="X35" s="8"/>
      <c r="Y35" s="8"/>
      <c r="Z35" s="8"/>
      <c r="AA35" s="8"/>
      <c r="AB35" s="8"/>
      <c r="AC35" s="8"/>
      <c r="AD35" s="8"/>
      <c r="AE35" s="8"/>
    </row>
    <row r="36" spans="2:31">
      <c r="B36" s="4" t="s">
        <v>238</v>
      </c>
      <c r="C36" s="4" t="s">
        <v>462</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463</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464</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465</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466</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467</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468</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469</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470</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471</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472</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473</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474</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475</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476</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477</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478</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408</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2"/>
  <sheetViews>
    <sheetView topLeftCell="A21" workbookViewId="0">
      <selection activeCell="A43" sqref="A43:AM43"/>
    </sheetView>
  </sheetViews>
  <sheetFormatPr defaultColWidth="8.7109375" defaultRowHeight="15"/>
  <cols>
    <col min="1" max="16384" width="8.7109375" style="225"/>
  </cols>
  <sheetData>
    <row r="4" spans="1:40">
      <c r="A4" s="225" t="s">
        <v>648</v>
      </c>
    </row>
    <row r="5" spans="1:40">
      <c r="B5" s="36">
        <v>2012</v>
      </c>
      <c r="C5" s="36">
        <v>2013</v>
      </c>
      <c r="D5" s="36">
        <v>2014</v>
      </c>
      <c r="E5" s="36">
        <v>2015</v>
      </c>
      <c r="F5" s="36">
        <v>2016</v>
      </c>
      <c r="G5" s="36">
        <v>2017</v>
      </c>
      <c r="H5" s="36">
        <v>2018</v>
      </c>
      <c r="I5" s="36">
        <v>2019</v>
      </c>
      <c r="J5" s="36">
        <v>2020</v>
      </c>
      <c r="K5" s="36">
        <v>2021</v>
      </c>
      <c r="L5" s="36">
        <v>2022</v>
      </c>
      <c r="M5" s="36">
        <v>2023</v>
      </c>
      <c r="N5" s="36">
        <v>2024</v>
      </c>
      <c r="O5" s="36">
        <v>2025</v>
      </c>
      <c r="P5" s="36">
        <v>2026</v>
      </c>
      <c r="Q5" s="36">
        <v>2027</v>
      </c>
      <c r="R5" s="36">
        <v>2028</v>
      </c>
      <c r="S5" s="36">
        <v>2029</v>
      </c>
      <c r="T5" s="36">
        <v>2030</v>
      </c>
      <c r="U5" s="36">
        <v>2031</v>
      </c>
      <c r="V5" s="36">
        <v>2032</v>
      </c>
      <c r="W5" s="36">
        <v>2033</v>
      </c>
      <c r="X5" s="36">
        <v>2034</v>
      </c>
      <c r="Y5" s="36">
        <v>2035</v>
      </c>
      <c r="Z5" s="36">
        <v>2036</v>
      </c>
      <c r="AA5" s="36">
        <v>2037</v>
      </c>
      <c r="AB5" s="36">
        <v>2038</v>
      </c>
      <c r="AC5" s="225">
        <v>2039</v>
      </c>
      <c r="AD5" s="225">
        <v>2040</v>
      </c>
      <c r="AE5" s="225">
        <v>2041</v>
      </c>
      <c r="AF5" s="225">
        <v>2042</v>
      </c>
      <c r="AG5" s="225">
        <v>2043</v>
      </c>
      <c r="AH5" s="225">
        <v>2044</v>
      </c>
      <c r="AI5" s="225">
        <v>2045</v>
      </c>
      <c r="AJ5" s="225">
        <v>2046</v>
      </c>
      <c r="AK5" s="225">
        <v>2047</v>
      </c>
      <c r="AL5" s="225">
        <v>2048</v>
      </c>
      <c r="AM5" s="225">
        <v>2049</v>
      </c>
      <c r="AN5" s="225">
        <v>2050</v>
      </c>
    </row>
    <row r="6" spans="1:40">
      <c r="A6" s="36" t="s">
        <v>554</v>
      </c>
      <c r="B6" s="225">
        <v>27.52</v>
      </c>
      <c r="C6" s="225">
        <v>27.49</v>
      </c>
      <c r="D6" s="225">
        <v>27.45</v>
      </c>
      <c r="E6" s="225">
        <v>27.42</v>
      </c>
      <c r="F6" s="225">
        <v>27.39</v>
      </c>
      <c r="G6" s="225">
        <v>27.36</v>
      </c>
      <c r="H6" s="225">
        <v>27.33</v>
      </c>
      <c r="I6" s="225">
        <v>27.24</v>
      </c>
      <c r="J6" s="225">
        <v>27.16</v>
      </c>
      <c r="K6" s="225">
        <v>26.07</v>
      </c>
      <c r="L6" s="225">
        <v>25.79</v>
      </c>
      <c r="M6" s="225">
        <v>25.7</v>
      </c>
      <c r="N6" s="225">
        <v>25.62</v>
      </c>
      <c r="O6" s="225">
        <v>24.83</v>
      </c>
      <c r="P6" s="225">
        <v>22.54</v>
      </c>
      <c r="Q6" s="225">
        <v>20.239999999999998</v>
      </c>
      <c r="R6" s="225">
        <v>17.95</v>
      </c>
      <c r="S6" s="225">
        <v>15.66</v>
      </c>
      <c r="T6" s="225">
        <v>13.37</v>
      </c>
      <c r="U6" s="225">
        <v>12.37</v>
      </c>
      <c r="V6" s="225">
        <v>11.37</v>
      </c>
      <c r="W6" s="225">
        <v>10.37</v>
      </c>
      <c r="X6" s="10">
        <v>9.3699999999999992</v>
      </c>
      <c r="Y6" s="24">
        <v>8.41</v>
      </c>
      <c r="Z6" s="225">
        <v>7.24</v>
      </c>
      <c r="AA6" s="225">
        <v>6.06</v>
      </c>
      <c r="AB6" s="225">
        <v>4.88</v>
      </c>
      <c r="AC6" s="225">
        <v>3.7</v>
      </c>
      <c r="AD6" s="225">
        <v>2.52</v>
      </c>
      <c r="AE6" s="225">
        <v>2.52</v>
      </c>
      <c r="AF6" s="225">
        <v>2.52</v>
      </c>
      <c r="AG6" s="225">
        <v>2.52</v>
      </c>
      <c r="AH6" s="225">
        <v>2.52</v>
      </c>
      <c r="AI6" s="225">
        <v>2.52</v>
      </c>
      <c r="AJ6" s="225">
        <v>2.52</v>
      </c>
      <c r="AK6" s="225">
        <v>2.52</v>
      </c>
      <c r="AL6" s="225">
        <v>2.52</v>
      </c>
      <c r="AM6" s="225">
        <v>2.52</v>
      </c>
      <c r="AN6" s="225">
        <v>2.52</v>
      </c>
    </row>
    <row r="7" spans="1:40">
      <c r="A7" s="36" t="s">
        <v>639</v>
      </c>
      <c r="B7" s="225">
        <v>0</v>
      </c>
      <c r="C7" s="225">
        <v>0</v>
      </c>
      <c r="D7" s="225">
        <v>0</v>
      </c>
      <c r="E7" s="225">
        <v>0</v>
      </c>
      <c r="F7" s="225">
        <v>0</v>
      </c>
      <c r="G7" s="225">
        <v>0</v>
      </c>
      <c r="H7" s="225">
        <v>0</v>
      </c>
      <c r="I7" s="225">
        <v>0</v>
      </c>
      <c r="J7" s="225">
        <v>0</v>
      </c>
      <c r="K7" s="225">
        <v>0</v>
      </c>
      <c r="L7" s="225">
        <v>0</v>
      </c>
      <c r="M7" s="225">
        <v>0</v>
      </c>
      <c r="N7" s="225">
        <v>0</v>
      </c>
      <c r="O7" s="225">
        <v>0</v>
      </c>
      <c r="P7" s="225">
        <v>0</v>
      </c>
      <c r="Q7" s="225">
        <v>0</v>
      </c>
      <c r="R7" s="225">
        <v>0</v>
      </c>
      <c r="S7" s="225">
        <v>0.63</v>
      </c>
      <c r="T7" s="225">
        <v>1.1000000000000001</v>
      </c>
      <c r="U7" s="225">
        <v>1.62</v>
      </c>
      <c r="V7" s="225">
        <v>2.14</v>
      </c>
      <c r="W7" s="225">
        <v>2.65</v>
      </c>
      <c r="X7" s="225">
        <v>3.15</v>
      </c>
      <c r="Y7" s="225">
        <v>3.95</v>
      </c>
      <c r="Z7" s="225">
        <v>4.43</v>
      </c>
      <c r="AA7" s="225">
        <v>4.9000000000000004</v>
      </c>
      <c r="AB7" s="225">
        <v>5.38</v>
      </c>
      <c r="AC7" s="225">
        <v>5.86</v>
      </c>
      <c r="AD7" s="225">
        <v>6.34</v>
      </c>
      <c r="AE7" s="225">
        <v>6.79</v>
      </c>
      <c r="AF7" s="225">
        <v>7.25</v>
      </c>
      <c r="AG7" s="225">
        <v>7.7</v>
      </c>
      <c r="AH7" s="225">
        <v>8.15</v>
      </c>
      <c r="AI7" s="225">
        <v>8.6</v>
      </c>
      <c r="AJ7" s="225">
        <v>8.86</v>
      </c>
      <c r="AK7" s="225">
        <v>9.1199999999999992</v>
      </c>
      <c r="AL7" s="225">
        <v>9.3800000000000008</v>
      </c>
      <c r="AM7" s="225">
        <v>9.64</v>
      </c>
      <c r="AN7" s="225">
        <v>9.9</v>
      </c>
    </row>
    <row r="8" spans="1:40">
      <c r="A8" s="36" t="s">
        <v>138</v>
      </c>
      <c r="B8" s="225">
        <v>69.819999999999993</v>
      </c>
      <c r="C8" s="225">
        <v>72.77</v>
      </c>
      <c r="D8" s="225">
        <v>75.510000000000005</v>
      </c>
      <c r="E8" s="225">
        <v>74.36</v>
      </c>
      <c r="F8" s="225">
        <v>73.55</v>
      </c>
      <c r="G8" s="225">
        <v>76</v>
      </c>
      <c r="H8" s="225">
        <v>74.78</v>
      </c>
      <c r="I8" s="225">
        <v>73.53</v>
      </c>
      <c r="J8" s="225">
        <v>70.959999999999994</v>
      </c>
      <c r="K8" s="225">
        <v>72.959999999999994</v>
      </c>
      <c r="L8" s="225">
        <v>75</v>
      </c>
      <c r="M8" s="225">
        <v>76.52</v>
      </c>
      <c r="N8" s="225">
        <v>77.900000000000006</v>
      </c>
      <c r="O8" s="225">
        <v>79.13</v>
      </c>
      <c r="P8" s="225">
        <v>81.150000000000006</v>
      </c>
      <c r="Q8" s="225">
        <v>83.06</v>
      </c>
      <c r="R8" s="225">
        <v>85</v>
      </c>
      <c r="S8" s="225">
        <v>86.79</v>
      </c>
      <c r="T8" s="225">
        <v>88.61</v>
      </c>
      <c r="U8" s="225">
        <v>90.52</v>
      </c>
      <c r="V8" s="225">
        <v>92.22</v>
      </c>
      <c r="W8" s="225">
        <v>94</v>
      </c>
      <c r="X8" s="225">
        <v>95.83</v>
      </c>
      <c r="Y8" s="225">
        <v>97.69</v>
      </c>
      <c r="Z8" s="225">
        <v>99.72</v>
      </c>
      <c r="AA8" s="225">
        <v>101.85</v>
      </c>
      <c r="AB8" s="225">
        <v>104.02</v>
      </c>
      <c r="AC8" s="225">
        <v>106.26</v>
      </c>
      <c r="AD8" s="225">
        <v>108.6</v>
      </c>
      <c r="AE8" s="225">
        <v>110.85</v>
      </c>
      <c r="AF8" s="225">
        <v>113.14</v>
      </c>
      <c r="AG8" s="225">
        <v>115.46</v>
      </c>
      <c r="AH8" s="225">
        <v>117.97</v>
      </c>
      <c r="AI8" s="225">
        <v>120.7</v>
      </c>
      <c r="AJ8" s="225">
        <v>123.56</v>
      </c>
      <c r="AK8" s="225">
        <v>126.62</v>
      </c>
      <c r="AL8" s="225">
        <v>129.62</v>
      </c>
      <c r="AM8" s="225">
        <v>132.85</v>
      </c>
      <c r="AN8" s="225">
        <v>136.25</v>
      </c>
    </row>
    <row r="9" spans="1:40">
      <c r="A9" s="36" t="s">
        <v>4</v>
      </c>
      <c r="B9" s="225">
        <v>1833.85</v>
      </c>
      <c r="C9" s="225">
        <v>1884.55</v>
      </c>
      <c r="D9" s="225">
        <v>1927.88</v>
      </c>
      <c r="E9" s="225">
        <v>1957.41</v>
      </c>
      <c r="F9" s="225">
        <v>1982.72</v>
      </c>
      <c r="G9" s="225">
        <v>2007.4</v>
      </c>
      <c r="H9" s="225">
        <v>2036.6</v>
      </c>
      <c r="I9" s="225">
        <v>2071.14</v>
      </c>
      <c r="J9" s="225">
        <v>1915.6</v>
      </c>
      <c r="K9" s="225">
        <v>1960.19</v>
      </c>
      <c r="L9" s="225">
        <v>2004.23</v>
      </c>
      <c r="M9" s="225">
        <v>2048.11</v>
      </c>
      <c r="N9" s="225">
        <v>2091.16</v>
      </c>
      <c r="O9" s="225">
        <v>2135.91</v>
      </c>
      <c r="P9" s="225">
        <v>2188.48</v>
      </c>
      <c r="Q9" s="225">
        <v>2240.58</v>
      </c>
      <c r="R9" s="225">
        <v>2295.15</v>
      </c>
      <c r="S9" s="225">
        <v>2351.59</v>
      </c>
      <c r="T9" s="225">
        <v>2409.79</v>
      </c>
      <c r="U9" s="225">
        <v>2477.56</v>
      </c>
      <c r="V9" s="225">
        <v>2544.31</v>
      </c>
      <c r="W9" s="225">
        <v>2617.34</v>
      </c>
      <c r="X9" s="225">
        <v>2695.68</v>
      </c>
      <c r="Y9" s="225">
        <v>2779.08</v>
      </c>
      <c r="Z9" s="225">
        <v>2866.42</v>
      </c>
      <c r="AA9" s="225">
        <v>2957.38</v>
      </c>
      <c r="AB9" s="225">
        <v>3050.01</v>
      </c>
      <c r="AC9" s="225">
        <v>3146.53</v>
      </c>
      <c r="AD9" s="225">
        <v>3249.04</v>
      </c>
      <c r="AE9" s="225">
        <v>3355.38</v>
      </c>
      <c r="AF9" s="225">
        <v>3466.6</v>
      </c>
      <c r="AG9" s="225">
        <v>3582.52</v>
      </c>
      <c r="AH9" s="225">
        <v>3703.15</v>
      </c>
      <c r="AI9" s="225">
        <v>3831.42</v>
      </c>
      <c r="AJ9" s="225">
        <v>3966.01</v>
      </c>
      <c r="AK9" s="225">
        <v>4107.3999999999996</v>
      </c>
      <c r="AL9" s="225">
        <v>4251</v>
      </c>
      <c r="AM9" s="225">
        <v>4401.6400000000003</v>
      </c>
      <c r="AN9" s="225">
        <v>4560.04</v>
      </c>
    </row>
    <row r="10" spans="1:40">
      <c r="A10" s="36" t="s">
        <v>635</v>
      </c>
      <c r="B10" s="225">
        <v>11.26</v>
      </c>
      <c r="C10" s="225">
        <v>11.57</v>
      </c>
      <c r="D10" s="225">
        <v>11.91</v>
      </c>
      <c r="E10" s="225">
        <v>12.12</v>
      </c>
      <c r="F10" s="225">
        <v>12.2</v>
      </c>
      <c r="G10" s="225">
        <v>12.36</v>
      </c>
      <c r="H10" s="225">
        <v>12.64</v>
      </c>
      <c r="I10" s="225">
        <v>12.79</v>
      </c>
      <c r="J10" s="225">
        <v>12</v>
      </c>
      <c r="K10" s="225">
        <v>12.34</v>
      </c>
      <c r="L10" s="225">
        <v>12.61</v>
      </c>
      <c r="M10" s="225">
        <v>12.86</v>
      </c>
      <c r="N10" s="225">
        <v>13.09</v>
      </c>
      <c r="O10" s="225">
        <v>13.32</v>
      </c>
      <c r="P10" s="225">
        <v>13.6</v>
      </c>
      <c r="Q10" s="225">
        <v>13.87</v>
      </c>
      <c r="R10" s="225">
        <v>14.15</v>
      </c>
      <c r="S10" s="225">
        <v>14.45</v>
      </c>
      <c r="T10" s="225">
        <v>14.74</v>
      </c>
      <c r="U10" s="225">
        <v>15.11</v>
      </c>
      <c r="V10" s="225">
        <v>15.46</v>
      </c>
      <c r="W10" s="225">
        <v>15.83</v>
      </c>
      <c r="X10" s="225">
        <v>16.22</v>
      </c>
      <c r="Y10" s="225">
        <v>16.63</v>
      </c>
      <c r="Z10" s="225">
        <v>17.04</v>
      </c>
      <c r="AA10" s="225">
        <v>17.47</v>
      </c>
      <c r="AB10" s="225">
        <v>17.89</v>
      </c>
      <c r="AC10" s="225">
        <v>18.329999999999998</v>
      </c>
      <c r="AD10" s="225">
        <v>18.8</v>
      </c>
      <c r="AE10" s="225">
        <v>19.29</v>
      </c>
      <c r="AF10" s="225">
        <v>19.79</v>
      </c>
      <c r="AG10" s="225">
        <v>20.29</v>
      </c>
      <c r="AH10" s="225">
        <v>20.8</v>
      </c>
      <c r="AI10" s="225">
        <v>21.32</v>
      </c>
      <c r="AJ10" s="225">
        <v>21.84</v>
      </c>
      <c r="AK10" s="225">
        <v>22.38</v>
      </c>
      <c r="AL10" s="225">
        <v>22.91</v>
      </c>
      <c r="AM10" s="225">
        <v>23.46</v>
      </c>
      <c r="AN10" s="225">
        <v>24.05</v>
      </c>
    </row>
    <row r="11" spans="1:40">
      <c r="A11" s="36" t="s">
        <v>634</v>
      </c>
      <c r="B11" s="225">
        <v>135.96</v>
      </c>
      <c r="C11" s="225">
        <v>139.72999999999999</v>
      </c>
      <c r="D11" s="225">
        <v>142.69999999999999</v>
      </c>
      <c r="E11" s="225">
        <v>144.16</v>
      </c>
      <c r="F11" s="225">
        <v>145.31</v>
      </c>
      <c r="G11" s="225">
        <v>147.16</v>
      </c>
      <c r="H11" s="225">
        <v>148.75</v>
      </c>
      <c r="I11" s="225">
        <v>149.16999999999999</v>
      </c>
      <c r="J11" s="225">
        <v>138.22</v>
      </c>
      <c r="K11" s="225">
        <v>141.11000000000001</v>
      </c>
      <c r="L11" s="225">
        <v>144.02000000000001</v>
      </c>
      <c r="M11" s="225">
        <v>146.85</v>
      </c>
      <c r="N11" s="225">
        <v>149.56</v>
      </c>
      <c r="O11" s="225">
        <v>152.32</v>
      </c>
      <c r="P11" s="225">
        <v>155.71</v>
      </c>
      <c r="Q11" s="225">
        <v>158.9</v>
      </c>
      <c r="R11" s="225">
        <v>162.26</v>
      </c>
      <c r="S11" s="225">
        <v>165.94</v>
      </c>
      <c r="T11" s="225">
        <v>169.63</v>
      </c>
      <c r="U11" s="225">
        <v>174.19</v>
      </c>
      <c r="V11" s="225">
        <v>178.43</v>
      </c>
      <c r="W11" s="225">
        <v>183.19</v>
      </c>
      <c r="X11" s="225">
        <v>188.3</v>
      </c>
      <c r="Y11" s="225">
        <v>193.91</v>
      </c>
      <c r="Z11" s="225">
        <v>199.62</v>
      </c>
      <c r="AA11" s="225">
        <v>205.55</v>
      </c>
      <c r="AB11" s="225">
        <v>211.53</v>
      </c>
      <c r="AC11" s="225">
        <v>217.76</v>
      </c>
      <c r="AD11" s="225">
        <v>224.36</v>
      </c>
      <c r="AE11" s="225">
        <v>231.21</v>
      </c>
      <c r="AF11" s="225">
        <v>238.37</v>
      </c>
      <c r="AG11" s="225">
        <v>245.82</v>
      </c>
      <c r="AH11" s="225">
        <v>253.64</v>
      </c>
      <c r="AI11" s="225">
        <v>261.98</v>
      </c>
      <c r="AJ11" s="225">
        <v>270.7</v>
      </c>
      <c r="AK11" s="225">
        <v>279.86</v>
      </c>
      <c r="AL11" s="225">
        <v>289.08</v>
      </c>
      <c r="AM11" s="225">
        <v>298.81</v>
      </c>
      <c r="AN11" s="225">
        <v>309.06</v>
      </c>
    </row>
    <row r="12" spans="1:40">
      <c r="A12" s="36" t="s">
        <v>633</v>
      </c>
      <c r="B12" s="225">
        <v>21.15</v>
      </c>
      <c r="C12" s="225">
        <v>22.37</v>
      </c>
      <c r="D12" s="225">
        <v>23.86</v>
      </c>
      <c r="E12" s="225">
        <v>24.79</v>
      </c>
      <c r="F12" s="225">
        <v>25.39</v>
      </c>
      <c r="G12" s="225">
        <v>26.91</v>
      </c>
      <c r="H12" s="225">
        <v>28.69</v>
      </c>
      <c r="I12" s="225">
        <v>29.81</v>
      </c>
      <c r="J12" s="225">
        <v>28.74</v>
      </c>
      <c r="K12" s="225">
        <v>30.06</v>
      </c>
      <c r="L12" s="225">
        <v>31.41</v>
      </c>
      <c r="M12" s="225">
        <v>32.79</v>
      </c>
      <c r="N12" s="225">
        <v>34.18</v>
      </c>
      <c r="O12" s="225">
        <v>35.74</v>
      </c>
      <c r="P12" s="225">
        <v>37.880000000000003</v>
      </c>
      <c r="Q12" s="225">
        <v>40.24</v>
      </c>
      <c r="R12" s="225">
        <v>42.9</v>
      </c>
      <c r="S12" s="225">
        <v>45.9</v>
      </c>
      <c r="T12" s="225">
        <v>49.13</v>
      </c>
      <c r="U12" s="225">
        <v>52.76</v>
      </c>
      <c r="V12" s="225">
        <v>56.4</v>
      </c>
      <c r="W12" s="225">
        <v>60.42</v>
      </c>
      <c r="X12" s="225">
        <v>64.709999999999994</v>
      </c>
      <c r="Y12" s="225">
        <v>69.47</v>
      </c>
      <c r="Z12" s="225">
        <v>74.56</v>
      </c>
      <c r="AA12" s="225">
        <v>79.92</v>
      </c>
      <c r="AB12" s="225">
        <v>85.44</v>
      </c>
      <c r="AC12" s="225">
        <v>91.27</v>
      </c>
      <c r="AD12" s="225">
        <v>97.47</v>
      </c>
      <c r="AE12" s="225">
        <v>103.66</v>
      </c>
      <c r="AF12" s="225">
        <v>109.94</v>
      </c>
      <c r="AG12" s="225">
        <v>116.29</v>
      </c>
      <c r="AH12" s="225">
        <v>122.76</v>
      </c>
      <c r="AI12" s="225">
        <v>129.41999999999999</v>
      </c>
      <c r="AJ12" s="225">
        <v>136.13999999999999</v>
      </c>
      <c r="AK12" s="225">
        <v>142.99</v>
      </c>
      <c r="AL12" s="225">
        <v>149.66</v>
      </c>
      <c r="AM12" s="225">
        <v>156.57</v>
      </c>
      <c r="AN12" s="225">
        <v>163.72</v>
      </c>
    </row>
    <row r="13" spans="1:40">
      <c r="A13" s="36" t="s">
        <v>636</v>
      </c>
      <c r="B13" s="225">
        <v>1.1399999999999999</v>
      </c>
      <c r="C13" s="225">
        <v>1.1599999999999999</v>
      </c>
      <c r="D13" s="225">
        <v>1.1399999999999999</v>
      </c>
      <c r="E13" s="225">
        <v>1.1299999999999999</v>
      </c>
      <c r="F13" s="225">
        <v>1.1499999999999999</v>
      </c>
      <c r="G13" s="225">
        <v>1.1499999999999999</v>
      </c>
      <c r="H13" s="225">
        <v>1.1200000000000001</v>
      </c>
      <c r="I13" s="225">
        <v>1.0900000000000001</v>
      </c>
      <c r="J13" s="225">
        <v>0.99</v>
      </c>
      <c r="K13" s="225">
        <v>0.99</v>
      </c>
      <c r="L13" s="225">
        <v>1</v>
      </c>
      <c r="M13" s="225">
        <v>1.02</v>
      </c>
      <c r="N13" s="225">
        <v>1.03</v>
      </c>
      <c r="O13" s="225">
        <v>1.05</v>
      </c>
      <c r="P13" s="225">
        <v>1.07</v>
      </c>
      <c r="Q13" s="225">
        <v>1.0900000000000001</v>
      </c>
      <c r="R13" s="225">
        <v>1.1100000000000001</v>
      </c>
      <c r="S13" s="225">
        <v>1.1399999999999999</v>
      </c>
      <c r="T13" s="225">
        <v>1.1599999999999999</v>
      </c>
      <c r="U13" s="225">
        <v>1.2</v>
      </c>
      <c r="V13" s="225">
        <v>1.23</v>
      </c>
      <c r="W13" s="225">
        <v>1.27</v>
      </c>
      <c r="X13" s="225">
        <v>1.31</v>
      </c>
      <c r="Y13" s="225">
        <v>1.36</v>
      </c>
      <c r="Z13" s="225">
        <v>1.42</v>
      </c>
      <c r="AA13" s="225">
        <v>1.47</v>
      </c>
      <c r="AB13" s="225">
        <v>1.53</v>
      </c>
      <c r="AC13" s="225">
        <v>1.58</v>
      </c>
      <c r="AD13" s="225">
        <v>1.65</v>
      </c>
      <c r="AE13" s="225">
        <v>1.71</v>
      </c>
      <c r="AF13" s="225">
        <v>1.79</v>
      </c>
      <c r="AG13" s="225">
        <v>1.87</v>
      </c>
      <c r="AH13" s="225">
        <v>1.95</v>
      </c>
      <c r="AI13" s="225">
        <v>2.0499999999999998</v>
      </c>
      <c r="AJ13" s="225">
        <v>2.16</v>
      </c>
      <c r="AK13" s="225">
        <v>2.2799999999999998</v>
      </c>
      <c r="AL13" s="225">
        <v>2.4</v>
      </c>
      <c r="AM13" s="225">
        <v>2.5299999999999998</v>
      </c>
      <c r="AN13" s="225">
        <v>2.66</v>
      </c>
    </row>
    <row r="14" spans="1:40">
      <c r="A14" s="36" t="s">
        <v>550</v>
      </c>
      <c r="B14" s="225">
        <v>52.81</v>
      </c>
      <c r="C14" s="225">
        <v>54.31</v>
      </c>
      <c r="D14" s="225">
        <v>55.26</v>
      </c>
      <c r="E14" s="225">
        <v>55.73</v>
      </c>
      <c r="F14" s="225">
        <v>56.3</v>
      </c>
      <c r="G14" s="225">
        <v>56.6</v>
      </c>
      <c r="H14" s="225">
        <v>57.09</v>
      </c>
      <c r="I14" s="225">
        <v>56.96</v>
      </c>
      <c r="J14" s="225">
        <v>52.37</v>
      </c>
      <c r="K14" s="225">
        <v>53.76</v>
      </c>
      <c r="L14" s="225">
        <v>55.02</v>
      </c>
      <c r="M14" s="225">
        <v>56.21</v>
      </c>
      <c r="N14" s="225">
        <v>57.35</v>
      </c>
      <c r="O14" s="225">
        <v>58.59</v>
      </c>
      <c r="P14" s="225">
        <v>60.17</v>
      </c>
      <c r="Q14" s="225">
        <v>61.72</v>
      </c>
      <c r="R14" s="225">
        <v>63.31</v>
      </c>
      <c r="S14" s="225">
        <v>65.09</v>
      </c>
      <c r="T14" s="225">
        <v>66.930000000000007</v>
      </c>
      <c r="U14" s="225">
        <v>68.83</v>
      </c>
      <c r="V14" s="225">
        <v>70.67</v>
      </c>
      <c r="W14" s="225">
        <v>72.69</v>
      </c>
      <c r="X14" s="225">
        <v>74.849999999999994</v>
      </c>
      <c r="Y14" s="225">
        <v>77.23</v>
      </c>
      <c r="Z14" s="225">
        <v>79.680000000000007</v>
      </c>
      <c r="AA14" s="225">
        <v>82.2</v>
      </c>
      <c r="AB14" s="225">
        <v>84.75</v>
      </c>
      <c r="AC14" s="225">
        <v>87.38</v>
      </c>
      <c r="AD14" s="225">
        <v>90.15</v>
      </c>
      <c r="AE14" s="225">
        <v>92.83</v>
      </c>
      <c r="AF14" s="225">
        <v>95.65</v>
      </c>
      <c r="AG14" s="225">
        <v>98.6</v>
      </c>
      <c r="AH14" s="225">
        <v>101.7</v>
      </c>
      <c r="AI14" s="225">
        <v>105</v>
      </c>
      <c r="AJ14" s="225">
        <v>108.37</v>
      </c>
      <c r="AK14" s="225">
        <v>111.9</v>
      </c>
      <c r="AL14" s="225">
        <v>115.47</v>
      </c>
      <c r="AM14" s="225">
        <v>119.23</v>
      </c>
      <c r="AN14" s="225">
        <v>123.19</v>
      </c>
    </row>
    <row r="15" spans="1:40">
      <c r="A15" s="36" t="s">
        <v>547</v>
      </c>
      <c r="B15" s="225">
        <v>93.1</v>
      </c>
      <c r="C15" s="225">
        <v>94.81</v>
      </c>
      <c r="D15" s="225">
        <v>96.04</v>
      </c>
      <c r="E15" s="225">
        <v>96.13</v>
      </c>
      <c r="F15" s="225">
        <v>97.44</v>
      </c>
      <c r="G15" s="225">
        <v>97.81</v>
      </c>
      <c r="H15" s="225">
        <v>98.48</v>
      </c>
      <c r="I15" s="225">
        <v>97.71</v>
      </c>
      <c r="J15" s="225">
        <v>92.79</v>
      </c>
      <c r="K15" s="225">
        <v>95.58</v>
      </c>
      <c r="L15" s="225">
        <v>98.13</v>
      </c>
      <c r="M15" s="225">
        <v>100.22</v>
      </c>
      <c r="N15" s="225">
        <v>102.18</v>
      </c>
      <c r="O15" s="225">
        <v>104.28</v>
      </c>
      <c r="P15" s="225">
        <v>107.16</v>
      </c>
      <c r="Q15" s="225">
        <v>109.9</v>
      </c>
      <c r="R15" s="225">
        <v>112.65</v>
      </c>
      <c r="S15" s="225">
        <v>115.22</v>
      </c>
      <c r="T15" s="225">
        <v>117.84</v>
      </c>
      <c r="U15" s="225">
        <v>120.44</v>
      </c>
      <c r="V15" s="225">
        <v>122.85</v>
      </c>
      <c r="W15" s="225">
        <v>125.47</v>
      </c>
      <c r="X15" s="225">
        <v>128.21</v>
      </c>
      <c r="Y15" s="225">
        <v>131.01</v>
      </c>
      <c r="Z15" s="225">
        <v>134.12</v>
      </c>
      <c r="AA15" s="225">
        <v>137.33000000000001</v>
      </c>
      <c r="AB15" s="225">
        <v>140.49</v>
      </c>
      <c r="AC15" s="225">
        <v>143.72</v>
      </c>
      <c r="AD15" s="225">
        <v>147.09</v>
      </c>
      <c r="AE15" s="225">
        <v>150.19</v>
      </c>
      <c r="AF15" s="225">
        <v>153.37</v>
      </c>
      <c r="AG15" s="225">
        <v>156.65</v>
      </c>
      <c r="AH15" s="225">
        <v>160.22</v>
      </c>
      <c r="AI15" s="225">
        <v>164.01</v>
      </c>
      <c r="AJ15" s="225">
        <v>167.91</v>
      </c>
      <c r="AK15" s="225">
        <v>171.93</v>
      </c>
      <c r="AL15" s="225">
        <v>175.86</v>
      </c>
      <c r="AM15" s="225">
        <v>180.05</v>
      </c>
      <c r="AN15" s="225">
        <v>184.39</v>
      </c>
    </row>
    <row r="16" spans="1:40">
      <c r="A16" s="36" t="s">
        <v>389</v>
      </c>
      <c r="B16" s="225">
        <v>13.35</v>
      </c>
      <c r="C16" s="225">
        <v>13.74</v>
      </c>
      <c r="D16" s="225">
        <v>13.91</v>
      </c>
      <c r="E16" s="225">
        <v>14.13</v>
      </c>
      <c r="F16" s="225">
        <v>14.15</v>
      </c>
      <c r="G16" s="225">
        <v>14.18</v>
      </c>
      <c r="H16" s="225">
        <v>14.21</v>
      </c>
      <c r="I16" s="225">
        <v>14.08</v>
      </c>
      <c r="J16" s="225">
        <v>12.26</v>
      </c>
      <c r="K16" s="225">
        <v>12.65</v>
      </c>
      <c r="L16" s="225">
        <v>12.9</v>
      </c>
      <c r="M16" s="225">
        <v>13.13</v>
      </c>
      <c r="N16" s="225">
        <v>13.34</v>
      </c>
      <c r="O16" s="225">
        <v>13.63</v>
      </c>
      <c r="P16" s="225">
        <v>14.12</v>
      </c>
      <c r="Q16" s="225">
        <v>14.6</v>
      </c>
      <c r="R16" s="225">
        <v>15.08</v>
      </c>
      <c r="S16" s="225">
        <v>15.43</v>
      </c>
      <c r="T16" s="225">
        <v>15.88</v>
      </c>
      <c r="U16" s="225">
        <v>16.239999999999998</v>
      </c>
      <c r="V16" s="225">
        <v>16.559999999999999</v>
      </c>
      <c r="W16" s="225">
        <v>16.93</v>
      </c>
      <c r="X16" s="225">
        <v>17.34</v>
      </c>
      <c r="Y16" s="225">
        <v>17.73</v>
      </c>
      <c r="Z16" s="225">
        <v>18.190000000000001</v>
      </c>
      <c r="AA16" s="225">
        <v>18.670000000000002</v>
      </c>
      <c r="AB16" s="225">
        <v>19.14</v>
      </c>
      <c r="AC16" s="225">
        <v>19.63</v>
      </c>
      <c r="AD16" s="225">
        <v>20.14</v>
      </c>
      <c r="AE16" s="225">
        <v>20.57</v>
      </c>
      <c r="AF16" s="225">
        <v>21.03</v>
      </c>
      <c r="AG16" s="225">
        <v>21.51</v>
      </c>
      <c r="AH16" s="225">
        <v>22.03</v>
      </c>
      <c r="AI16" s="225">
        <v>22.59</v>
      </c>
      <c r="AJ16" s="225">
        <v>23.19</v>
      </c>
      <c r="AK16" s="225">
        <v>23.82</v>
      </c>
      <c r="AL16" s="225">
        <v>24.47</v>
      </c>
      <c r="AM16" s="225">
        <v>25.16</v>
      </c>
      <c r="AN16" s="225">
        <v>25.89</v>
      </c>
    </row>
    <row r="17" spans="1:40">
      <c r="A17" s="36" t="s">
        <v>388</v>
      </c>
      <c r="B17" s="225">
        <v>205.45</v>
      </c>
      <c r="C17" s="225">
        <v>210.29</v>
      </c>
      <c r="D17" s="225">
        <v>210.09</v>
      </c>
      <c r="E17" s="225">
        <v>214.84</v>
      </c>
      <c r="F17" s="225">
        <v>210.99</v>
      </c>
      <c r="G17" s="225">
        <v>215.85</v>
      </c>
      <c r="H17" s="225">
        <v>213.65</v>
      </c>
      <c r="I17" s="225">
        <v>210.07</v>
      </c>
      <c r="J17" s="225">
        <v>193.07</v>
      </c>
      <c r="K17" s="225">
        <v>196.38</v>
      </c>
      <c r="L17" s="225">
        <v>199.05</v>
      </c>
      <c r="M17" s="225">
        <v>201.54</v>
      </c>
      <c r="N17" s="225">
        <v>203.91</v>
      </c>
      <c r="O17" s="225">
        <v>207.14</v>
      </c>
      <c r="P17" s="225">
        <v>212.19</v>
      </c>
      <c r="Q17" s="225">
        <v>217.65</v>
      </c>
      <c r="R17" s="225">
        <v>223.52</v>
      </c>
      <c r="S17" s="225">
        <v>228.69</v>
      </c>
      <c r="T17" s="225">
        <v>234.66</v>
      </c>
      <c r="U17" s="225">
        <v>240.3</v>
      </c>
      <c r="V17" s="225">
        <v>245.53</v>
      </c>
      <c r="W17" s="225">
        <v>251.1</v>
      </c>
      <c r="X17" s="225">
        <v>256.91000000000003</v>
      </c>
      <c r="Y17" s="225">
        <v>262.83</v>
      </c>
      <c r="Z17" s="225">
        <v>269.37</v>
      </c>
      <c r="AA17" s="225">
        <v>276.17</v>
      </c>
      <c r="AB17" s="225">
        <v>282.98</v>
      </c>
      <c r="AC17" s="225">
        <v>290.05</v>
      </c>
      <c r="AD17" s="225">
        <v>297.62</v>
      </c>
      <c r="AE17" s="225">
        <v>304.49</v>
      </c>
      <c r="AF17" s="225">
        <v>311.5</v>
      </c>
      <c r="AG17" s="225">
        <v>318.7</v>
      </c>
      <c r="AH17" s="225">
        <v>326.24</v>
      </c>
      <c r="AI17" s="225">
        <v>334.31</v>
      </c>
      <c r="AJ17" s="225">
        <v>342.67</v>
      </c>
      <c r="AK17" s="225">
        <v>351.49</v>
      </c>
      <c r="AL17" s="225">
        <v>360.41</v>
      </c>
      <c r="AM17" s="225">
        <v>369.89</v>
      </c>
      <c r="AN17" s="225">
        <v>380</v>
      </c>
    </row>
    <row r="18" spans="1:40">
      <c r="A18" s="36" t="s">
        <v>552</v>
      </c>
      <c r="B18" s="225">
        <v>10.11</v>
      </c>
      <c r="C18" s="225">
        <v>8.43</v>
      </c>
      <c r="D18" s="225">
        <v>7.26</v>
      </c>
      <c r="E18" s="225">
        <v>6.85</v>
      </c>
      <c r="F18" s="225">
        <v>6.43</v>
      </c>
      <c r="G18" s="225">
        <v>5.96</v>
      </c>
      <c r="H18" s="225">
        <v>5.84</v>
      </c>
      <c r="I18" s="225">
        <v>5.52</v>
      </c>
      <c r="J18" s="225">
        <v>4.53</v>
      </c>
      <c r="K18" s="225">
        <v>4.6900000000000004</v>
      </c>
      <c r="L18" s="225">
        <v>4.71</v>
      </c>
      <c r="M18" s="225">
        <v>4.74</v>
      </c>
      <c r="N18" s="225">
        <v>4.7699999999999996</v>
      </c>
      <c r="O18" s="225">
        <v>4.84</v>
      </c>
      <c r="P18" s="225">
        <v>5.01</v>
      </c>
      <c r="Q18" s="225">
        <v>5.21</v>
      </c>
      <c r="R18" s="225">
        <v>5.45</v>
      </c>
      <c r="S18" s="225">
        <v>5.64</v>
      </c>
      <c r="T18" s="225">
        <v>5.88</v>
      </c>
      <c r="U18" s="225">
        <v>6.08</v>
      </c>
      <c r="V18" s="225">
        <v>6.21</v>
      </c>
      <c r="W18" s="225">
        <v>6.36</v>
      </c>
      <c r="X18" s="225">
        <v>6.52</v>
      </c>
      <c r="Y18" s="225">
        <v>6.66</v>
      </c>
      <c r="Z18" s="225">
        <v>6.83</v>
      </c>
      <c r="AA18" s="225">
        <v>7</v>
      </c>
      <c r="AB18" s="225">
        <v>7.17</v>
      </c>
      <c r="AC18" s="225">
        <v>7.34</v>
      </c>
      <c r="AD18" s="225">
        <v>7.52</v>
      </c>
      <c r="AE18" s="225">
        <v>7.63</v>
      </c>
      <c r="AF18" s="225">
        <v>7.74</v>
      </c>
      <c r="AG18" s="225">
        <v>7.85</v>
      </c>
      <c r="AH18" s="225">
        <v>7.96</v>
      </c>
      <c r="AI18" s="225">
        <v>8.08</v>
      </c>
      <c r="AJ18" s="225">
        <v>8.2100000000000009</v>
      </c>
      <c r="AK18" s="225">
        <v>8.35</v>
      </c>
      <c r="AL18" s="225">
        <v>8.49</v>
      </c>
      <c r="AM18" s="225">
        <v>8.65</v>
      </c>
      <c r="AN18" s="225">
        <v>8.82</v>
      </c>
    </row>
    <row r="19" spans="1:40">
      <c r="A19" s="36" t="s">
        <v>551</v>
      </c>
      <c r="B19" s="225">
        <v>14.11</v>
      </c>
      <c r="C19" s="225">
        <v>14.52</v>
      </c>
      <c r="D19" s="225">
        <v>14.79</v>
      </c>
      <c r="E19" s="225">
        <v>15.03</v>
      </c>
      <c r="F19" s="225">
        <v>15.21</v>
      </c>
      <c r="G19" s="225">
        <v>15.35</v>
      </c>
      <c r="H19" s="225">
        <v>15.51</v>
      </c>
      <c r="I19" s="225">
        <v>15.54</v>
      </c>
      <c r="J19" s="225">
        <v>14.21</v>
      </c>
      <c r="K19" s="225">
        <v>14.6</v>
      </c>
      <c r="L19" s="225">
        <v>14.95</v>
      </c>
      <c r="M19" s="225">
        <v>15.3</v>
      </c>
      <c r="N19" s="225">
        <v>15.64</v>
      </c>
      <c r="O19" s="225">
        <v>16</v>
      </c>
      <c r="P19" s="225">
        <v>16.440000000000001</v>
      </c>
      <c r="Q19" s="225">
        <v>16.88</v>
      </c>
      <c r="R19" s="225">
        <v>17.34</v>
      </c>
      <c r="S19" s="225">
        <v>17.8</v>
      </c>
      <c r="T19" s="225">
        <v>18.27</v>
      </c>
      <c r="U19" s="225">
        <v>18.809999999999999</v>
      </c>
      <c r="V19" s="225">
        <v>19.32</v>
      </c>
      <c r="W19" s="225">
        <v>19.88</v>
      </c>
      <c r="X19" s="225">
        <v>20.49</v>
      </c>
      <c r="Y19" s="225">
        <v>21.14</v>
      </c>
      <c r="Z19" s="225">
        <v>21.81</v>
      </c>
      <c r="AA19" s="225">
        <v>22.5</v>
      </c>
      <c r="AB19" s="225">
        <v>23.19</v>
      </c>
      <c r="AC19" s="225">
        <v>23.92</v>
      </c>
      <c r="AD19" s="225">
        <v>24.68</v>
      </c>
      <c r="AE19" s="225">
        <v>25.46</v>
      </c>
      <c r="AF19" s="225">
        <v>26.29</v>
      </c>
      <c r="AG19" s="225">
        <v>27.15</v>
      </c>
      <c r="AH19" s="225">
        <v>28.04</v>
      </c>
      <c r="AI19" s="225">
        <v>28.99</v>
      </c>
      <c r="AJ19" s="225">
        <v>30</v>
      </c>
      <c r="AK19" s="225">
        <v>31.06</v>
      </c>
      <c r="AL19" s="225">
        <v>32.130000000000003</v>
      </c>
      <c r="AM19" s="225">
        <v>33.26</v>
      </c>
      <c r="AN19" s="225">
        <v>34.44</v>
      </c>
    </row>
    <row r="20" spans="1:40">
      <c r="A20" s="36" t="s">
        <v>548</v>
      </c>
      <c r="B20" s="225">
        <v>235.5</v>
      </c>
      <c r="C20" s="225">
        <v>241.63</v>
      </c>
      <c r="D20" s="225">
        <v>245.65</v>
      </c>
      <c r="E20" s="225">
        <v>248.47</v>
      </c>
      <c r="F20" s="225">
        <v>251.07</v>
      </c>
      <c r="G20" s="225">
        <v>252.54</v>
      </c>
      <c r="H20" s="225">
        <v>254.74</v>
      </c>
      <c r="I20" s="225">
        <v>254.67</v>
      </c>
      <c r="J20" s="225">
        <v>230.24</v>
      </c>
      <c r="K20" s="225">
        <v>236.69</v>
      </c>
      <c r="L20" s="225">
        <v>242.59</v>
      </c>
      <c r="M20" s="225">
        <v>248.33</v>
      </c>
      <c r="N20" s="225">
        <v>253.83</v>
      </c>
      <c r="O20" s="225">
        <v>259.61</v>
      </c>
      <c r="P20" s="225">
        <v>266.92</v>
      </c>
      <c r="Q20" s="225">
        <v>274.13</v>
      </c>
      <c r="R20" s="225">
        <v>281.63</v>
      </c>
      <c r="S20" s="225">
        <v>289.23</v>
      </c>
      <c r="T20" s="225">
        <v>297.02</v>
      </c>
      <c r="U20" s="225">
        <v>305.64</v>
      </c>
      <c r="V20" s="225">
        <v>313.91000000000003</v>
      </c>
      <c r="W20" s="225">
        <v>323.06</v>
      </c>
      <c r="X20" s="225">
        <v>332.87</v>
      </c>
      <c r="Y20" s="225">
        <v>343.27</v>
      </c>
      <c r="Z20" s="225">
        <v>354.09</v>
      </c>
      <c r="AA20" s="225">
        <v>365.3</v>
      </c>
      <c r="AB20" s="225">
        <v>376.62</v>
      </c>
      <c r="AC20" s="225">
        <v>388.36</v>
      </c>
      <c r="AD20" s="225">
        <v>400.79</v>
      </c>
      <c r="AE20" s="225">
        <v>413.32</v>
      </c>
      <c r="AF20" s="225">
        <v>426.43</v>
      </c>
      <c r="AG20" s="225">
        <v>440.09</v>
      </c>
      <c r="AH20" s="225">
        <v>454.44</v>
      </c>
      <c r="AI20" s="225">
        <v>469.74</v>
      </c>
      <c r="AJ20" s="225">
        <v>485.82</v>
      </c>
      <c r="AK20" s="225">
        <v>502.71</v>
      </c>
      <c r="AL20" s="225">
        <v>519.79999999999995</v>
      </c>
      <c r="AM20" s="225">
        <v>537.78</v>
      </c>
      <c r="AN20" s="225">
        <v>556.72</v>
      </c>
    </row>
    <row r="21" spans="1:40">
      <c r="A21" s="36" t="s">
        <v>549</v>
      </c>
      <c r="B21" s="225">
        <v>17.78</v>
      </c>
      <c r="C21" s="225">
        <v>18.190000000000001</v>
      </c>
      <c r="D21" s="225">
        <v>18.54</v>
      </c>
      <c r="E21" s="225">
        <v>18.73</v>
      </c>
      <c r="F21" s="225">
        <v>19.13</v>
      </c>
      <c r="G21" s="225">
        <v>19.23</v>
      </c>
      <c r="H21" s="225">
        <v>19.5</v>
      </c>
      <c r="I21" s="225">
        <v>19.52</v>
      </c>
      <c r="J21" s="225">
        <v>18.16</v>
      </c>
      <c r="K21" s="225">
        <v>18.68</v>
      </c>
      <c r="L21" s="225">
        <v>19.149999999999999</v>
      </c>
      <c r="M21" s="225">
        <v>19.61</v>
      </c>
      <c r="N21" s="225">
        <v>20.04</v>
      </c>
      <c r="O21" s="225">
        <v>20.51</v>
      </c>
      <c r="P21" s="225">
        <v>21.11</v>
      </c>
      <c r="Q21" s="225">
        <v>21.69</v>
      </c>
      <c r="R21" s="225">
        <v>22.28</v>
      </c>
      <c r="S21" s="225">
        <v>22.83</v>
      </c>
      <c r="T21" s="225">
        <v>23.42</v>
      </c>
      <c r="U21" s="225">
        <v>24.02</v>
      </c>
      <c r="V21" s="225">
        <v>24.61</v>
      </c>
      <c r="W21" s="225">
        <v>25.26</v>
      </c>
      <c r="X21" s="225">
        <v>25.94</v>
      </c>
      <c r="Y21" s="225">
        <v>26.65</v>
      </c>
      <c r="Z21" s="225">
        <v>27.42</v>
      </c>
      <c r="AA21" s="225">
        <v>28.22</v>
      </c>
      <c r="AB21" s="225">
        <v>29.03</v>
      </c>
      <c r="AC21" s="225">
        <v>29.88</v>
      </c>
      <c r="AD21" s="225">
        <v>30.78</v>
      </c>
      <c r="AE21" s="225">
        <v>31.65</v>
      </c>
      <c r="AF21" s="225">
        <v>32.57</v>
      </c>
      <c r="AG21" s="225">
        <v>33.53</v>
      </c>
      <c r="AH21" s="225">
        <v>34.54</v>
      </c>
      <c r="AI21" s="225">
        <v>35.619999999999997</v>
      </c>
      <c r="AJ21" s="225">
        <v>36.75</v>
      </c>
      <c r="AK21" s="225">
        <v>37.93</v>
      </c>
      <c r="AL21" s="225">
        <v>39.130000000000003</v>
      </c>
      <c r="AM21" s="225">
        <v>40.380000000000003</v>
      </c>
      <c r="AN21" s="225">
        <v>41.7</v>
      </c>
    </row>
    <row r="22" spans="1:40">
      <c r="A22" s="36" t="s">
        <v>640</v>
      </c>
      <c r="B22" s="225">
        <v>66.42</v>
      </c>
      <c r="C22" s="225">
        <v>65.98</v>
      </c>
      <c r="D22" s="225">
        <v>65.72</v>
      </c>
      <c r="E22" s="225">
        <v>65.459999999999994</v>
      </c>
      <c r="F22" s="225">
        <v>64.28</v>
      </c>
      <c r="G22" s="225">
        <v>63.85</v>
      </c>
      <c r="H22" s="225">
        <v>63.13</v>
      </c>
      <c r="I22" s="225">
        <v>62.24</v>
      </c>
      <c r="J22" s="225">
        <v>61.58</v>
      </c>
      <c r="K22" s="225">
        <v>60.37</v>
      </c>
      <c r="L22" s="225">
        <v>60.1</v>
      </c>
      <c r="M22" s="225">
        <v>59.84</v>
      </c>
      <c r="N22" s="225">
        <v>59.34</v>
      </c>
      <c r="O22" s="225">
        <v>58.75</v>
      </c>
      <c r="P22" s="225">
        <v>56.4</v>
      </c>
      <c r="Q22" s="225">
        <v>53.36</v>
      </c>
      <c r="R22" s="225">
        <v>50.36</v>
      </c>
      <c r="S22" s="225">
        <v>46.96</v>
      </c>
      <c r="T22" s="225">
        <v>43.51</v>
      </c>
      <c r="U22" s="225">
        <v>43.76</v>
      </c>
      <c r="V22" s="225">
        <v>42.68</v>
      </c>
      <c r="W22" s="225">
        <v>42.31</v>
      </c>
      <c r="X22" s="225">
        <v>41.94</v>
      </c>
      <c r="Y22" s="225">
        <v>41.15</v>
      </c>
      <c r="Z22" s="225">
        <v>39.86</v>
      </c>
      <c r="AA22" s="225">
        <v>38.57</v>
      </c>
      <c r="AB22" s="225">
        <v>37.28</v>
      </c>
      <c r="AC22" s="225">
        <v>36</v>
      </c>
      <c r="AD22" s="225">
        <v>34.71</v>
      </c>
      <c r="AE22" s="225">
        <v>34.86</v>
      </c>
      <c r="AF22" s="225">
        <v>35.01</v>
      </c>
      <c r="AG22" s="225">
        <v>35.15</v>
      </c>
      <c r="AH22" s="225">
        <v>35.299999999999997</v>
      </c>
      <c r="AI22" s="225">
        <v>35.450000000000003</v>
      </c>
      <c r="AJ22" s="225">
        <v>35.75</v>
      </c>
      <c r="AK22" s="225">
        <v>36.04</v>
      </c>
      <c r="AL22" s="225">
        <v>36.340000000000003</v>
      </c>
      <c r="AM22" s="225">
        <v>36.64</v>
      </c>
      <c r="AN22" s="225">
        <v>36.93</v>
      </c>
    </row>
    <row r="23" spans="1:40">
      <c r="A23" s="36" t="s">
        <v>553</v>
      </c>
      <c r="B23" s="225">
        <v>84.25</v>
      </c>
      <c r="C23" s="225">
        <v>83.73</v>
      </c>
      <c r="D23" s="225">
        <v>83.25</v>
      </c>
      <c r="E23" s="225">
        <v>82.69</v>
      </c>
      <c r="F23" s="225">
        <v>81.209999999999994</v>
      </c>
      <c r="G23" s="225">
        <v>80.83</v>
      </c>
      <c r="H23" s="225">
        <v>80.180000000000007</v>
      </c>
      <c r="I23" s="225">
        <v>78.209999999999994</v>
      </c>
      <c r="J23" s="225">
        <v>76.040000000000006</v>
      </c>
      <c r="K23" s="225">
        <v>77.260000000000005</v>
      </c>
      <c r="L23" s="225">
        <v>76.540000000000006</v>
      </c>
      <c r="M23" s="225">
        <v>77.84</v>
      </c>
      <c r="N23" s="225">
        <v>78.83</v>
      </c>
      <c r="O23" s="225">
        <v>79.89</v>
      </c>
      <c r="P23" s="225">
        <v>81.33</v>
      </c>
      <c r="Q23" s="225">
        <v>83.16</v>
      </c>
      <c r="R23" s="225">
        <v>84.74</v>
      </c>
      <c r="S23" s="225">
        <v>87.09</v>
      </c>
      <c r="T23" s="225">
        <v>89.18</v>
      </c>
      <c r="U23" s="225">
        <v>91.58</v>
      </c>
      <c r="V23" s="225">
        <v>93.3</v>
      </c>
      <c r="W23" s="225">
        <v>95.88</v>
      </c>
      <c r="X23" s="225">
        <v>98.58</v>
      </c>
      <c r="Y23" s="225">
        <v>102.12</v>
      </c>
      <c r="Z23" s="225">
        <v>104.15</v>
      </c>
      <c r="AA23" s="225">
        <v>106.44</v>
      </c>
      <c r="AB23" s="225">
        <v>108.7</v>
      </c>
      <c r="AC23" s="225">
        <v>110.96</v>
      </c>
      <c r="AD23" s="225">
        <v>113.25</v>
      </c>
      <c r="AE23" s="225">
        <v>116.13</v>
      </c>
      <c r="AF23" s="225">
        <v>119.11</v>
      </c>
      <c r="AG23" s="225">
        <v>122.09</v>
      </c>
      <c r="AH23" s="225">
        <v>125.09</v>
      </c>
      <c r="AI23" s="225">
        <v>128.13</v>
      </c>
      <c r="AJ23" s="225">
        <v>131.97</v>
      </c>
      <c r="AK23" s="225">
        <v>135.72</v>
      </c>
      <c r="AL23" s="225">
        <v>139.46</v>
      </c>
      <c r="AM23" s="225">
        <v>143.13999999999999</v>
      </c>
      <c r="AN23" s="225">
        <v>146.85</v>
      </c>
    </row>
    <row r="41" spans="1:39">
      <c r="A41" s="156"/>
      <c r="B41" s="156"/>
      <c r="C41" s="156"/>
      <c r="D41" s="156"/>
      <c r="E41" s="156"/>
      <c r="F41" s="156"/>
      <c r="G41" s="156"/>
      <c r="H41" s="156"/>
      <c r="I41" s="156"/>
    </row>
    <row r="42" spans="1:39">
      <c r="A42" s="36">
        <v>2012</v>
      </c>
      <c r="B42" s="36">
        <v>2013</v>
      </c>
      <c r="C42" s="36">
        <v>2014</v>
      </c>
      <c r="D42" s="36">
        <v>2015</v>
      </c>
      <c r="E42" s="36">
        <v>2016</v>
      </c>
      <c r="F42" s="36">
        <v>2017</v>
      </c>
      <c r="G42" s="36">
        <v>2018</v>
      </c>
      <c r="H42" s="36">
        <v>2019</v>
      </c>
      <c r="I42" s="36">
        <v>2020</v>
      </c>
      <c r="J42" s="36">
        <v>2021</v>
      </c>
      <c r="K42" s="36">
        <v>2022</v>
      </c>
      <c r="L42" s="36">
        <v>2023</v>
      </c>
      <c r="M42" s="36">
        <v>2024</v>
      </c>
      <c r="N42" s="36">
        <v>2025</v>
      </c>
      <c r="O42" s="36">
        <v>2026</v>
      </c>
      <c r="P42" s="36">
        <v>2027</v>
      </c>
      <c r="Q42" s="36">
        <v>2028</v>
      </c>
      <c r="R42" s="36">
        <v>2029</v>
      </c>
      <c r="S42" s="36">
        <v>2030</v>
      </c>
      <c r="T42" s="36">
        <v>2031</v>
      </c>
      <c r="U42" s="36">
        <v>2032</v>
      </c>
      <c r="V42" s="36">
        <v>2033</v>
      </c>
      <c r="W42" s="36">
        <v>2034</v>
      </c>
      <c r="X42" s="36">
        <v>2035</v>
      </c>
      <c r="Y42" s="36">
        <v>2036</v>
      </c>
      <c r="Z42" s="36">
        <v>2037</v>
      </c>
      <c r="AA42" s="225">
        <v>2038</v>
      </c>
      <c r="AB42" s="225">
        <v>2039</v>
      </c>
      <c r="AC42" s="225">
        <v>2040</v>
      </c>
      <c r="AD42" s="225">
        <v>2041</v>
      </c>
      <c r="AE42" s="225">
        <v>2042</v>
      </c>
      <c r="AF42" s="225">
        <v>2043</v>
      </c>
      <c r="AG42" s="225">
        <v>2044</v>
      </c>
      <c r="AH42" s="225">
        <v>2045</v>
      </c>
      <c r="AI42" s="225">
        <v>2046</v>
      </c>
      <c r="AJ42" s="225">
        <v>2047</v>
      </c>
      <c r="AK42" s="225">
        <v>2048</v>
      </c>
      <c r="AL42" s="225">
        <v>2049</v>
      </c>
      <c r="AM42" s="225">
        <v>2050</v>
      </c>
    </row>
    <row r="43" spans="1:39">
      <c r="A43" s="8">
        <v>52325.432882070083</v>
      </c>
      <c r="B43" s="8">
        <v>53104.386458423345</v>
      </c>
      <c r="C43" s="8">
        <v>53912.365691429273</v>
      </c>
      <c r="D43" s="8">
        <v>54750.491457321114</v>
      </c>
      <c r="E43" s="8">
        <v>55619.940469824825</v>
      </c>
      <c r="F43" s="8">
        <v>56521.948041648095</v>
      </c>
      <c r="G43" s="8">
        <v>57436.000617299658</v>
      </c>
      <c r="H43" s="8">
        <v>58364.834921819442</v>
      </c>
      <c r="I43" s="8">
        <v>59308.69</v>
      </c>
      <c r="J43" s="8">
        <v>59991.580449204266</v>
      </c>
      <c r="K43" s="8">
        <v>60682.333816399376</v>
      </c>
      <c r="L43" s="8">
        <v>61381.040636574369</v>
      </c>
      <c r="M43" s="8">
        <v>62087.792487153696</v>
      </c>
      <c r="N43" s="8">
        <v>62802.682000000023</v>
      </c>
      <c r="O43" s="8">
        <v>63421.065342005146</v>
      </c>
      <c r="P43" s="8">
        <v>64045.537563425794</v>
      </c>
      <c r="Q43" s="8">
        <v>64676.158618096451</v>
      </c>
      <c r="R43" s="8">
        <v>65312.989050183925</v>
      </c>
      <c r="S43" s="8">
        <v>65956.09</v>
      </c>
      <c r="T43" s="8">
        <v>66518.97719068767</v>
      </c>
      <c r="U43" s="8">
        <v>67086.668213583107</v>
      </c>
      <c r="V43" s="8">
        <v>67659.20406589545</v>
      </c>
      <c r="W43" s="8">
        <v>68236.62609471516</v>
      </c>
      <c r="X43" s="8">
        <v>68818.97600000001</v>
      </c>
      <c r="Y43" s="8">
        <v>69322.810489383541</v>
      </c>
      <c r="Z43" s="8">
        <v>69830.333629884059</v>
      </c>
      <c r="AA43" s="8">
        <v>70341.572426693441</v>
      </c>
      <c r="AB43" s="8">
        <v>70856.554082712813</v>
      </c>
      <c r="AC43" s="8">
        <v>71375.305999999997</v>
      </c>
      <c r="AD43" s="8">
        <v>71818.612994947311</v>
      </c>
      <c r="AE43" s="8">
        <v>72264.673338395412</v>
      </c>
      <c r="AF43" s="8">
        <v>72713.504131197798</v>
      </c>
      <c r="AG43" s="8">
        <v>73165.122580420139</v>
      </c>
      <c r="AH43" s="8">
        <v>73619.545999999973</v>
      </c>
      <c r="AI43" s="8">
        <v>73995.362001779533</v>
      </c>
      <c r="AJ43" s="8">
        <v>74373.096484110356</v>
      </c>
      <c r="AK43" s="8">
        <v>74752.759240528656</v>
      </c>
      <c r="AL43" s="8">
        <v>75134.360114565105</v>
      </c>
      <c r="AM43" s="8">
        <v>75517.908999999985</v>
      </c>
    </row>
    <row r="50" spans="1:40">
      <c r="A50" s="225">
        <v>0</v>
      </c>
    </row>
    <row r="60" spans="1:40">
      <c r="B60" s="36">
        <v>2012</v>
      </c>
      <c r="C60" s="36">
        <v>2013</v>
      </c>
      <c r="D60" s="36">
        <v>2014</v>
      </c>
      <c r="E60" s="36">
        <v>2015</v>
      </c>
      <c r="F60" s="36">
        <v>2016</v>
      </c>
      <c r="G60" s="36">
        <v>2017</v>
      </c>
      <c r="H60" s="36">
        <v>2018</v>
      </c>
      <c r="I60" s="36">
        <v>2019</v>
      </c>
      <c r="J60" s="36">
        <v>2020</v>
      </c>
      <c r="K60" s="36">
        <v>2021</v>
      </c>
      <c r="L60" s="36">
        <v>2022</v>
      </c>
      <c r="M60" s="36">
        <v>2023</v>
      </c>
      <c r="N60" s="36">
        <v>2024</v>
      </c>
      <c r="O60" s="36">
        <v>2025</v>
      </c>
      <c r="P60" s="36">
        <v>2026</v>
      </c>
      <c r="Q60" s="36">
        <v>2027</v>
      </c>
      <c r="R60" s="36">
        <v>2028</v>
      </c>
      <c r="S60" s="36">
        <v>2029</v>
      </c>
      <c r="T60" s="36">
        <v>2030</v>
      </c>
      <c r="U60" s="36">
        <v>2031</v>
      </c>
      <c r="V60" s="36">
        <v>2032</v>
      </c>
      <c r="W60" s="36">
        <v>2033</v>
      </c>
      <c r="X60" s="36">
        <v>2034</v>
      </c>
      <c r="Y60" s="36">
        <v>2035</v>
      </c>
      <c r="Z60" s="36">
        <v>2036</v>
      </c>
      <c r="AA60" s="36">
        <v>2037</v>
      </c>
      <c r="AB60" s="36">
        <v>2038</v>
      </c>
      <c r="AC60" s="225">
        <v>2039</v>
      </c>
      <c r="AD60" s="225">
        <v>2040</v>
      </c>
      <c r="AE60" s="225">
        <v>2041</v>
      </c>
      <c r="AF60" s="225">
        <v>2042</v>
      </c>
      <c r="AG60" s="225">
        <v>2043</v>
      </c>
      <c r="AH60" s="225">
        <v>2044</v>
      </c>
      <c r="AI60" s="225">
        <v>2045</v>
      </c>
      <c r="AJ60" s="225">
        <v>2046</v>
      </c>
      <c r="AK60" s="225">
        <v>2047</v>
      </c>
      <c r="AL60" s="225">
        <v>2048</v>
      </c>
      <c r="AM60" s="225">
        <v>2049</v>
      </c>
      <c r="AN60" s="225">
        <v>2050</v>
      </c>
    </row>
    <row r="61" spans="1:40">
      <c r="A61" s="36" t="s">
        <v>275</v>
      </c>
      <c r="B61" s="225">
        <v>0.50003199863472492</v>
      </c>
      <c r="C61" s="225">
        <v>0.49674335943460585</v>
      </c>
      <c r="D61" s="225">
        <v>0.48822868689454441</v>
      </c>
      <c r="E61" s="225">
        <v>0.48147500627885365</v>
      </c>
      <c r="F61" s="225">
        <v>0.47737656478533347</v>
      </c>
      <c r="G61" s="225">
        <v>0.47023794558911891</v>
      </c>
      <c r="H61" s="225">
        <v>0.46353394236211087</v>
      </c>
      <c r="I61" s="225">
        <v>0.46108769196199162</v>
      </c>
      <c r="J61" s="225">
        <v>0.47398769619141334</v>
      </c>
      <c r="K61" s="225">
        <v>0.48802294893321585</v>
      </c>
      <c r="L61" s="225">
        <v>0.48160744524963783</v>
      </c>
      <c r="M61" s="225">
        <v>0.47529731801684205</v>
      </c>
      <c r="N61" s="225">
        <v>0.4689535605229086</v>
      </c>
      <c r="O61" s="225">
        <v>0.46306118439391969</v>
      </c>
      <c r="P61" s="225">
        <v>0.4555068405538002</v>
      </c>
      <c r="Q61" s="225">
        <v>0.44739940977174142</v>
      </c>
      <c r="R61" s="225">
        <v>0.43930961502928784</v>
      </c>
      <c r="S61" s="225">
        <v>0.43052643049427919</v>
      </c>
      <c r="T61" s="225">
        <v>0.42216842844292707</v>
      </c>
      <c r="U61" s="225">
        <v>0.4135496006513194</v>
      </c>
      <c r="V61" s="225">
        <v>0.40521721442606407</v>
      </c>
      <c r="W61" s="225">
        <v>0.39683874390439688</v>
      </c>
      <c r="X61" s="225">
        <v>0.38789767317654972</v>
      </c>
      <c r="Y61" s="225">
        <v>0.37860953755372506</v>
      </c>
      <c r="Z61" s="225">
        <v>0.3694539819598327</v>
      </c>
      <c r="AA61" s="225">
        <v>0.36068644391934845</v>
      </c>
      <c r="AB61" s="225">
        <v>0.35227821304680329</v>
      </c>
      <c r="AC61" s="225">
        <v>0.34415250138874304</v>
      </c>
      <c r="AD61" s="225">
        <v>0.33605734555939903</v>
      </c>
      <c r="AE61" s="225">
        <v>0.32771224641837343</v>
      </c>
      <c r="AF61" s="225">
        <v>0.3195955838917251</v>
      </c>
      <c r="AG61" s="225">
        <v>0.31161667472449101</v>
      </c>
      <c r="AH61" s="225">
        <v>0.30376621559511952</v>
      </c>
      <c r="AI61" s="225">
        <v>0.29595650938485324</v>
      </c>
      <c r="AJ61" s="225">
        <v>0.28826782153236025</v>
      </c>
      <c r="AK61" s="225">
        <v>0.28068634430159989</v>
      </c>
      <c r="AL61" s="225">
        <v>0.27343643787439709</v>
      </c>
      <c r="AM61" s="225">
        <v>0.2664185400721153</v>
      </c>
      <c r="AN61" s="225">
        <v>0.25945257650105208</v>
      </c>
    </row>
    <row r="62" spans="1:40">
      <c r="A62" s="36" t="s">
        <v>276</v>
      </c>
      <c r="B62" s="225">
        <v>0.30001919918083497</v>
      </c>
      <c r="C62" s="225">
        <v>0.29644362454654938</v>
      </c>
      <c r="D62" s="225">
        <v>0.29989890368726985</v>
      </c>
      <c r="E62" s="225">
        <v>0.30319595185227072</v>
      </c>
      <c r="F62" s="225">
        <v>0.30522800836475233</v>
      </c>
      <c r="G62" s="225">
        <v>0.30605482173653453</v>
      </c>
      <c r="H62" s="225">
        <v>0.30932373575545163</v>
      </c>
      <c r="I62" s="225">
        <v>0.31228368417755731</v>
      </c>
      <c r="J62" s="225">
        <v>0.32375163521226069</v>
      </c>
      <c r="K62" s="225">
        <v>0.30681637697278535</v>
      </c>
      <c r="L62" s="225">
        <v>0.30899051207902728</v>
      </c>
      <c r="M62" s="225">
        <v>0.31073061540438202</v>
      </c>
      <c r="N62" s="225">
        <v>0.31288111144304859</v>
      </c>
      <c r="O62" s="225">
        <v>0.31491255593475925</v>
      </c>
      <c r="P62" s="225">
        <v>0.31628939074725432</v>
      </c>
      <c r="Q62" s="225">
        <v>0.31847593645969752</v>
      </c>
      <c r="R62" s="225">
        <v>0.32044792827503243</v>
      </c>
      <c r="S62" s="225">
        <v>0.32217124766279381</v>
      </c>
      <c r="T62" s="225">
        <v>0.32472047549482769</v>
      </c>
      <c r="U62" s="225">
        <v>0.32634303861147274</v>
      </c>
      <c r="V62" s="225">
        <v>0.32889986401097365</v>
      </c>
      <c r="W62" s="225">
        <v>0.33081335717795152</v>
      </c>
      <c r="X62" s="225">
        <v>0.33290577410474198</v>
      </c>
      <c r="Y62" s="225">
        <v>0.3350106446536113</v>
      </c>
      <c r="Z62" s="225">
        <v>0.33736398356282593</v>
      </c>
      <c r="AA62" s="225">
        <v>0.33948242167787424</v>
      </c>
      <c r="AB62" s="225">
        <v>0.34168685597597181</v>
      </c>
      <c r="AC62" s="225">
        <v>0.34372210155141747</v>
      </c>
      <c r="AD62" s="225">
        <v>0.34569570470434441</v>
      </c>
      <c r="AE62" s="225">
        <v>0.3473542306386222</v>
      </c>
      <c r="AF62" s="225">
        <v>0.34891157351144181</v>
      </c>
      <c r="AG62" s="225">
        <v>0.35047596741434678</v>
      </c>
      <c r="AH62" s="225">
        <v>0.3520351033371365</v>
      </c>
      <c r="AI62" s="225">
        <v>0.35353162196051169</v>
      </c>
      <c r="AJ62" s="225">
        <v>0.35519503153173082</v>
      </c>
      <c r="AK62" s="225">
        <v>0.35685939070599704</v>
      </c>
      <c r="AL62" s="225">
        <v>0.35861453802253224</v>
      </c>
      <c r="AM62" s="225">
        <v>0.36021589852188485</v>
      </c>
      <c r="AN62" s="225">
        <v>0.36180135191051532</v>
      </c>
    </row>
    <row r="63" spans="1:40">
      <c r="A63" s="36" t="s">
        <v>277</v>
      </c>
      <c r="B63" s="225">
        <v>0.19994880218444011</v>
      </c>
      <c r="C63" s="225">
        <v>0.20681301601884478</v>
      </c>
      <c r="D63" s="225">
        <v>0.21187240941818569</v>
      </c>
      <c r="E63" s="225">
        <v>0.21532904186887569</v>
      </c>
      <c r="F63" s="225">
        <v>0.21739542684991425</v>
      </c>
      <c r="G63" s="225">
        <v>0.22370723267434656</v>
      </c>
      <c r="H63" s="225">
        <v>0.22714232188243744</v>
      </c>
      <c r="I63" s="225">
        <v>0.22662862386045102</v>
      </c>
      <c r="J63" s="225">
        <v>0.20226066859632597</v>
      </c>
      <c r="K63" s="225">
        <v>0.20516067409399874</v>
      </c>
      <c r="L63" s="225">
        <v>0.20940204267133489</v>
      </c>
      <c r="M63" s="225">
        <v>0.21397206657877588</v>
      </c>
      <c r="N63" s="225">
        <v>0.21816532803404287</v>
      </c>
      <c r="O63" s="225">
        <v>0.22202625967132111</v>
      </c>
      <c r="P63" s="225">
        <v>0.22820376869894543</v>
      </c>
      <c r="Q63" s="225">
        <v>0.23412465376856106</v>
      </c>
      <c r="R63" s="225">
        <v>0.24024245669567973</v>
      </c>
      <c r="S63" s="225">
        <v>0.247302321842927</v>
      </c>
      <c r="T63" s="225">
        <v>0.2531110960622453</v>
      </c>
      <c r="U63" s="225">
        <v>0.26010736073720786</v>
      </c>
      <c r="V63" s="225">
        <v>0.26588292156296223</v>
      </c>
      <c r="W63" s="225">
        <v>0.27234789891765165</v>
      </c>
      <c r="X63" s="225">
        <v>0.2791965527187083</v>
      </c>
      <c r="Y63" s="225">
        <v>0.28637981779266364</v>
      </c>
      <c r="Z63" s="225">
        <v>0.29318203447734137</v>
      </c>
      <c r="AA63" s="225">
        <v>0.29983113440277731</v>
      </c>
      <c r="AB63" s="225">
        <v>0.30603493097722489</v>
      </c>
      <c r="AC63" s="225">
        <v>0.31212539705983949</v>
      </c>
      <c r="AD63" s="225">
        <v>0.31824694973625656</v>
      </c>
      <c r="AE63" s="225">
        <v>0.32493352294300443</v>
      </c>
      <c r="AF63" s="225">
        <v>0.33149284259683304</v>
      </c>
      <c r="AG63" s="225">
        <v>0.33790735786116227</v>
      </c>
      <c r="AH63" s="225">
        <v>0.34419868106774398</v>
      </c>
      <c r="AI63" s="225">
        <v>0.35051186865463507</v>
      </c>
      <c r="AJ63" s="225">
        <v>0.35653714693590893</v>
      </c>
      <c r="AK63" s="225">
        <v>0.36245426499240307</v>
      </c>
      <c r="AL63" s="225">
        <v>0.36794902410307062</v>
      </c>
      <c r="AM63" s="225">
        <v>0.37336556140599986</v>
      </c>
      <c r="AN63" s="225">
        <v>0.3787460715884326</v>
      </c>
    </row>
    <row r="64" spans="1:40">
      <c r="A64" s="36"/>
    </row>
    <row r="65" spans="1:39">
      <c r="A65" s="36"/>
    </row>
    <row r="66" spans="1:39">
      <c r="A66" s="36"/>
    </row>
    <row r="70" spans="1:39">
      <c r="A70" s="36">
        <v>2012</v>
      </c>
      <c r="B70" s="36">
        <v>2013</v>
      </c>
      <c r="C70" s="36">
        <v>2014</v>
      </c>
      <c r="D70" s="36">
        <v>2015</v>
      </c>
      <c r="E70" s="36">
        <v>2016</v>
      </c>
      <c r="F70" s="36">
        <v>2017</v>
      </c>
      <c r="G70" s="36">
        <v>2018</v>
      </c>
      <c r="H70" s="36">
        <v>2019</v>
      </c>
      <c r="I70" s="36">
        <v>2020</v>
      </c>
      <c r="J70" s="36">
        <v>2021</v>
      </c>
      <c r="K70" s="36">
        <v>2022</v>
      </c>
      <c r="L70" s="36">
        <v>2023</v>
      </c>
      <c r="M70" s="36">
        <v>2024</v>
      </c>
      <c r="N70" s="36">
        <v>2025</v>
      </c>
      <c r="O70" s="36">
        <v>2026</v>
      </c>
      <c r="P70" s="36">
        <v>2027</v>
      </c>
      <c r="Q70" s="36">
        <v>2028</v>
      </c>
      <c r="R70" s="36">
        <v>2029</v>
      </c>
      <c r="S70" s="36">
        <v>2030</v>
      </c>
      <c r="T70" s="36">
        <v>2031</v>
      </c>
      <c r="U70" s="36">
        <v>2032</v>
      </c>
      <c r="V70" s="36">
        <v>2033</v>
      </c>
      <c r="W70" s="36">
        <v>2034</v>
      </c>
      <c r="X70" s="36">
        <v>2035</v>
      </c>
      <c r="Y70" s="36">
        <v>2036</v>
      </c>
      <c r="Z70" s="225">
        <v>2037</v>
      </c>
      <c r="AA70" s="225">
        <v>2038</v>
      </c>
      <c r="AB70" s="225">
        <v>2039</v>
      </c>
      <c r="AC70" s="225">
        <v>2040</v>
      </c>
      <c r="AD70" s="225">
        <v>2041</v>
      </c>
      <c r="AE70" s="225">
        <v>2042</v>
      </c>
      <c r="AF70" s="225">
        <v>2043</v>
      </c>
      <c r="AG70" s="225">
        <v>2044</v>
      </c>
      <c r="AH70" s="225">
        <v>2045</v>
      </c>
      <c r="AI70" s="225">
        <v>2046</v>
      </c>
      <c r="AJ70" s="225">
        <v>2047</v>
      </c>
      <c r="AK70" s="225">
        <v>2048</v>
      </c>
      <c r="AL70" s="225">
        <v>2049</v>
      </c>
      <c r="AM70" s="225">
        <v>2050</v>
      </c>
    </row>
    <row r="71" spans="1:39">
      <c r="A71" s="225">
        <v>0.29299999999999998</v>
      </c>
      <c r="B71" s="225">
        <v>0.29799999999999999</v>
      </c>
      <c r="C71" s="225">
        <v>0.30099999999999999</v>
      </c>
      <c r="D71" s="225">
        <v>0.30299999999999999</v>
      </c>
      <c r="E71" s="225">
        <v>0.30299999999999999</v>
      </c>
      <c r="F71" s="225">
        <v>0.307</v>
      </c>
      <c r="G71" s="225">
        <v>0.308</v>
      </c>
      <c r="H71" s="225">
        <v>0.30599999999999999</v>
      </c>
      <c r="I71" s="225">
        <v>0.27900000000000003</v>
      </c>
      <c r="J71" s="225">
        <v>0.28599999999999998</v>
      </c>
      <c r="K71" s="225">
        <v>0.28899999999999998</v>
      </c>
      <c r="L71" s="225">
        <v>0.29299999999999998</v>
      </c>
      <c r="M71" s="225">
        <v>0.29599999999999999</v>
      </c>
      <c r="N71" s="225">
        <v>0.29899999999999999</v>
      </c>
      <c r="O71" s="225">
        <v>0.30399999999999999</v>
      </c>
      <c r="P71" s="225">
        <v>0.308</v>
      </c>
      <c r="Q71" s="225">
        <v>0.313</v>
      </c>
      <c r="R71" s="225">
        <v>0.31900000000000001</v>
      </c>
      <c r="S71" s="225">
        <v>0.32300000000000001</v>
      </c>
      <c r="T71" s="225">
        <v>0.33</v>
      </c>
      <c r="U71" s="225">
        <v>0.33600000000000002</v>
      </c>
      <c r="V71" s="225">
        <v>0.34300000000000003</v>
      </c>
      <c r="W71" s="225">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593</v>
      </c>
      <c r="D101" s="36" t="s">
        <v>602</v>
      </c>
      <c r="E101" s="36" t="s">
        <v>603</v>
      </c>
      <c r="F101" s="36" t="s">
        <v>594</v>
      </c>
      <c r="G101" s="36" t="s">
        <v>604</v>
      </c>
      <c r="H101" s="36" t="s">
        <v>605</v>
      </c>
      <c r="I101" s="36" t="s">
        <v>606</v>
      </c>
      <c r="J101" s="36" t="s">
        <v>607</v>
      </c>
      <c r="K101" s="36" t="s">
        <v>595</v>
      </c>
      <c r="L101" s="36" t="s">
        <v>608</v>
      </c>
      <c r="M101" s="36" t="s">
        <v>609</v>
      </c>
      <c r="N101" s="36" t="s">
        <v>610</v>
      </c>
      <c r="O101" s="36" t="s">
        <v>611</v>
      </c>
      <c r="P101" s="36" t="s">
        <v>596</v>
      </c>
      <c r="Q101" s="36" t="s">
        <v>612</v>
      </c>
      <c r="R101" s="36" t="s">
        <v>613</v>
      </c>
      <c r="S101" s="36" t="s">
        <v>614</v>
      </c>
      <c r="T101" s="36" t="s">
        <v>615</v>
      </c>
      <c r="U101" s="36" t="s">
        <v>597</v>
      </c>
      <c r="V101" s="36" t="s">
        <v>616</v>
      </c>
      <c r="W101" s="36" t="s">
        <v>617</v>
      </c>
      <c r="X101" s="36" t="s">
        <v>618</v>
      </c>
      <c r="Y101" s="36" t="s">
        <v>619</v>
      </c>
      <c r="Z101" s="36" t="s">
        <v>598</v>
      </c>
      <c r="AA101" s="36" t="s">
        <v>620</v>
      </c>
      <c r="AB101" s="36" t="s">
        <v>621</v>
      </c>
      <c r="AC101" s="36" t="s">
        <v>622</v>
      </c>
      <c r="AD101" s="36" t="s">
        <v>623</v>
      </c>
      <c r="AE101" s="36" t="s">
        <v>599</v>
      </c>
      <c r="AF101" s="36" t="s">
        <v>624</v>
      </c>
      <c r="AG101" s="36" t="s">
        <v>625</v>
      </c>
      <c r="AH101" s="36" t="s">
        <v>626</v>
      </c>
      <c r="AI101" s="36" t="s">
        <v>627</v>
      </c>
      <c r="AJ101" s="36" t="s">
        <v>600</v>
      </c>
      <c r="AK101" s="36" t="s">
        <v>628</v>
      </c>
      <c r="AL101" s="36" t="s">
        <v>629</v>
      </c>
      <c r="AM101" s="36" t="s">
        <v>630</v>
      </c>
      <c r="AN101" s="36" t="s">
        <v>631</v>
      </c>
      <c r="AO101" s="36" t="s">
        <v>601</v>
      </c>
      <c r="AP101" s="36"/>
      <c r="AQ101" s="36"/>
      <c r="AR101" s="36"/>
      <c r="AS101" s="36"/>
      <c r="AT101" s="36"/>
      <c r="AU101" s="36"/>
    </row>
    <row r="102" spans="1:47">
      <c r="A102" s="36" t="s">
        <v>275</v>
      </c>
      <c r="B102" s="36" t="s">
        <v>555</v>
      </c>
      <c r="C102" s="225" t="s">
        <v>396</v>
      </c>
      <c r="D102" s="225" t="s">
        <v>396</v>
      </c>
      <c r="E102" s="225" t="s">
        <v>396</v>
      </c>
      <c r="F102" s="225" t="s">
        <v>396</v>
      </c>
      <c r="G102" s="225" t="s">
        <v>396</v>
      </c>
      <c r="H102" s="225" t="s">
        <v>396</v>
      </c>
      <c r="I102" s="225" t="s">
        <v>396</v>
      </c>
      <c r="J102" s="225" t="s">
        <v>396</v>
      </c>
      <c r="K102" s="225" t="s">
        <v>396</v>
      </c>
      <c r="L102" s="225" t="s">
        <v>396</v>
      </c>
      <c r="M102" s="225" t="s">
        <v>396</v>
      </c>
      <c r="N102" s="225" t="s">
        <v>396</v>
      </c>
      <c r="O102" s="225" t="s">
        <v>396</v>
      </c>
      <c r="P102" s="225" t="s">
        <v>396</v>
      </c>
      <c r="Q102" s="225" t="s">
        <v>396</v>
      </c>
      <c r="R102" s="225" t="s">
        <v>396</v>
      </c>
      <c r="S102" s="225" t="s">
        <v>396</v>
      </c>
      <c r="T102" s="225" t="s">
        <v>396</v>
      </c>
      <c r="U102" s="225" t="s">
        <v>396</v>
      </c>
      <c r="V102" s="225" t="s">
        <v>396</v>
      </c>
      <c r="W102" s="225" t="s">
        <v>396</v>
      </c>
      <c r="X102" s="225" t="s">
        <v>396</v>
      </c>
      <c r="Y102" s="225" t="s">
        <v>396</v>
      </c>
      <c r="Z102" s="225" t="s">
        <v>396</v>
      </c>
      <c r="AA102" s="225" t="s">
        <v>396</v>
      </c>
      <c r="AB102" s="225" t="s">
        <v>396</v>
      </c>
      <c r="AC102" s="225" t="s">
        <v>396</v>
      </c>
      <c r="AD102" s="225" t="s">
        <v>396</v>
      </c>
      <c r="AE102" s="225" t="s">
        <v>396</v>
      </c>
      <c r="AF102" s="225" t="s">
        <v>396</v>
      </c>
      <c r="AG102" s="225" t="s">
        <v>396</v>
      </c>
      <c r="AH102" s="225" t="s">
        <v>396</v>
      </c>
      <c r="AI102" s="225" t="s">
        <v>396</v>
      </c>
      <c r="AJ102" s="225" t="s">
        <v>396</v>
      </c>
      <c r="AK102" s="225" t="s">
        <v>396</v>
      </c>
      <c r="AL102" s="225" t="s">
        <v>396</v>
      </c>
      <c r="AM102" s="225" t="s">
        <v>396</v>
      </c>
      <c r="AN102" s="225" t="s">
        <v>396</v>
      </c>
      <c r="AO102" s="225" t="s">
        <v>396</v>
      </c>
    </row>
    <row r="103" spans="1:47">
      <c r="A103" s="36" t="s">
        <v>275</v>
      </c>
      <c r="B103" s="36" t="s">
        <v>556</v>
      </c>
      <c r="C103" s="225" t="s">
        <v>396</v>
      </c>
      <c r="D103" s="225" t="s">
        <v>396</v>
      </c>
      <c r="E103" s="225" t="s">
        <v>396</v>
      </c>
      <c r="F103" s="225" t="s">
        <v>396</v>
      </c>
      <c r="G103" s="225" t="s">
        <v>396</v>
      </c>
      <c r="H103" s="225" t="s">
        <v>396</v>
      </c>
      <c r="I103" s="225" t="s">
        <v>396</v>
      </c>
      <c r="J103" s="225" t="s">
        <v>396</v>
      </c>
      <c r="K103" s="225" t="s">
        <v>396</v>
      </c>
      <c r="L103" s="225" t="s">
        <v>396</v>
      </c>
      <c r="M103" s="225" t="s">
        <v>396</v>
      </c>
      <c r="N103" s="225" t="s">
        <v>396</v>
      </c>
      <c r="O103" s="225" t="s">
        <v>396</v>
      </c>
      <c r="P103" s="225" t="s">
        <v>396</v>
      </c>
      <c r="Q103" s="225" t="s">
        <v>396</v>
      </c>
      <c r="R103" s="225" t="s">
        <v>396</v>
      </c>
      <c r="S103" s="225" t="s">
        <v>396</v>
      </c>
      <c r="T103" s="225" t="s">
        <v>396</v>
      </c>
      <c r="U103" s="225" t="s">
        <v>396</v>
      </c>
      <c r="V103" s="225" t="s">
        <v>396</v>
      </c>
      <c r="W103" s="225" t="s">
        <v>396</v>
      </c>
      <c r="X103" s="225" t="s">
        <v>396</v>
      </c>
      <c r="Y103" s="225" t="s">
        <v>396</v>
      </c>
      <c r="Z103" s="225" t="s">
        <v>396</v>
      </c>
      <c r="AA103" s="225" t="s">
        <v>396</v>
      </c>
      <c r="AB103" s="225" t="s">
        <v>396</v>
      </c>
      <c r="AC103" s="225" t="s">
        <v>396</v>
      </c>
      <c r="AD103" s="225" t="s">
        <v>396</v>
      </c>
      <c r="AE103" s="225" t="s">
        <v>396</v>
      </c>
      <c r="AF103" s="225" t="s">
        <v>396</v>
      </c>
      <c r="AG103" s="225" t="s">
        <v>396</v>
      </c>
      <c r="AH103" s="225" t="s">
        <v>396</v>
      </c>
      <c r="AI103" s="225" t="s">
        <v>396</v>
      </c>
      <c r="AJ103" s="225" t="s">
        <v>396</v>
      </c>
      <c r="AK103" s="225" t="s">
        <v>396</v>
      </c>
      <c r="AL103" s="225" t="s">
        <v>396</v>
      </c>
      <c r="AM103" s="225" t="s">
        <v>396</v>
      </c>
      <c r="AN103" s="225" t="s">
        <v>396</v>
      </c>
      <c r="AO103" s="225" t="s">
        <v>396</v>
      </c>
    </row>
    <row r="104" spans="1:47">
      <c r="A104" s="36" t="s">
        <v>275</v>
      </c>
      <c r="B104" s="36" t="s">
        <v>557</v>
      </c>
      <c r="C104" s="225" t="s">
        <v>396</v>
      </c>
      <c r="D104" s="225" t="s">
        <v>396</v>
      </c>
      <c r="E104" s="225" t="s">
        <v>396</v>
      </c>
      <c r="F104" s="225" t="s">
        <v>396</v>
      </c>
      <c r="G104" s="225" t="s">
        <v>396</v>
      </c>
      <c r="H104" s="225" t="s">
        <v>396</v>
      </c>
      <c r="I104" s="225" t="s">
        <v>396</v>
      </c>
      <c r="J104" s="225" t="s">
        <v>396</v>
      </c>
      <c r="K104" s="225" t="s">
        <v>396</v>
      </c>
      <c r="L104" s="225" t="s">
        <v>396</v>
      </c>
      <c r="M104" s="225" t="s">
        <v>396</v>
      </c>
      <c r="N104" s="225" t="s">
        <v>396</v>
      </c>
      <c r="O104" s="225" t="s">
        <v>396</v>
      </c>
      <c r="P104" s="225" t="s">
        <v>396</v>
      </c>
      <c r="Q104" s="225" t="s">
        <v>396</v>
      </c>
      <c r="R104" s="225" t="s">
        <v>396</v>
      </c>
      <c r="S104" s="225" t="s">
        <v>396</v>
      </c>
      <c r="T104" s="225" t="s">
        <v>396</v>
      </c>
      <c r="U104" s="225" t="s">
        <v>396</v>
      </c>
      <c r="V104" s="225" t="s">
        <v>396</v>
      </c>
      <c r="W104" s="225" t="s">
        <v>396</v>
      </c>
      <c r="X104" s="225" t="s">
        <v>396</v>
      </c>
      <c r="Y104" s="225" t="s">
        <v>396</v>
      </c>
      <c r="Z104" s="225" t="s">
        <v>396</v>
      </c>
      <c r="AA104" s="225" t="s">
        <v>396</v>
      </c>
      <c r="AB104" s="225" t="s">
        <v>396</v>
      </c>
      <c r="AC104" s="225" t="s">
        <v>396</v>
      </c>
      <c r="AD104" s="225" t="s">
        <v>396</v>
      </c>
      <c r="AE104" s="225" t="s">
        <v>396</v>
      </c>
      <c r="AF104" s="225" t="s">
        <v>396</v>
      </c>
      <c r="AG104" s="225" t="s">
        <v>396</v>
      </c>
      <c r="AH104" s="225" t="s">
        <v>396</v>
      </c>
      <c r="AI104" s="225" t="s">
        <v>396</v>
      </c>
      <c r="AJ104" s="225" t="s">
        <v>396</v>
      </c>
      <c r="AK104" s="225" t="s">
        <v>396</v>
      </c>
      <c r="AL104" s="225" t="s">
        <v>396</v>
      </c>
      <c r="AM104" s="225" t="s">
        <v>396</v>
      </c>
      <c r="AN104" s="225" t="s">
        <v>396</v>
      </c>
      <c r="AO104" s="225" t="s">
        <v>396</v>
      </c>
    </row>
    <row r="105" spans="1:47">
      <c r="A105" s="36" t="s">
        <v>275</v>
      </c>
      <c r="B105" s="36" t="s">
        <v>558</v>
      </c>
      <c r="C105" s="225" t="s">
        <v>396</v>
      </c>
      <c r="D105" s="225" t="s">
        <v>396</v>
      </c>
      <c r="E105" s="225" t="s">
        <v>396</v>
      </c>
      <c r="F105" s="225" t="s">
        <v>396</v>
      </c>
      <c r="G105" s="225" t="s">
        <v>396</v>
      </c>
      <c r="H105" s="225" t="s">
        <v>396</v>
      </c>
      <c r="I105" s="225" t="s">
        <v>396</v>
      </c>
      <c r="J105" s="225" t="s">
        <v>396</v>
      </c>
      <c r="K105" s="225" t="s">
        <v>396</v>
      </c>
      <c r="L105" s="225" t="s">
        <v>396</v>
      </c>
      <c r="M105" s="225" t="s">
        <v>396</v>
      </c>
      <c r="N105" s="225" t="s">
        <v>396</v>
      </c>
      <c r="O105" s="225" t="s">
        <v>396</v>
      </c>
      <c r="P105" s="225" t="s">
        <v>396</v>
      </c>
      <c r="Q105" s="225" t="s">
        <v>396</v>
      </c>
      <c r="R105" s="225" t="s">
        <v>396</v>
      </c>
      <c r="S105" s="225" t="s">
        <v>396</v>
      </c>
      <c r="T105" s="225" t="s">
        <v>396</v>
      </c>
      <c r="U105" s="225" t="s">
        <v>396</v>
      </c>
      <c r="V105" s="225" t="s">
        <v>396</v>
      </c>
      <c r="W105" s="225" t="s">
        <v>396</v>
      </c>
      <c r="X105" s="225" t="s">
        <v>396</v>
      </c>
      <c r="Y105" s="225" t="s">
        <v>396</v>
      </c>
      <c r="Z105" s="225" t="s">
        <v>396</v>
      </c>
    </row>
    <row r="106" spans="1:47">
      <c r="A106" s="36" t="s">
        <v>275</v>
      </c>
      <c r="B106" s="36" t="s">
        <v>559</v>
      </c>
      <c r="C106" s="225" t="s">
        <v>396</v>
      </c>
      <c r="D106" s="225" t="s">
        <v>396</v>
      </c>
      <c r="E106" s="225" t="s">
        <v>396</v>
      </c>
      <c r="F106" s="225" t="s">
        <v>396</v>
      </c>
      <c r="G106" s="225" t="s">
        <v>396</v>
      </c>
      <c r="H106" s="225" t="s">
        <v>396</v>
      </c>
      <c r="I106" s="225" t="s">
        <v>396</v>
      </c>
      <c r="J106" s="225" t="s">
        <v>396</v>
      </c>
      <c r="K106" s="225" t="s">
        <v>396</v>
      </c>
    </row>
    <row r="107" spans="1:47">
      <c r="A107" s="36" t="s">
        <v>276</v>
      </c>
      <c r="B107" s="36" t="s">
        <v>558</v>
      </c>
      <c r="AA107" s="225" t="s">
        <v>396</v>
      </c>
      <c r="AB107" s="225" t="s">
        <v>396</v>
      </c>
      <c r="AC107" s="225" t="s">
        <v>396</v>
      </c>
      <c r="AD107" s="225" t="s">
        <v>396</v>
      </c>
      <c r="AE107" s="225" t="s">
        <v>396</v>
      </c>
      <c r="AF107" s="225" t="s">
        <v>396</v>
      </c>
      <c r="AG107" s="225" t="s">
        <v>396</v>
      </c>
      <c r="AH107" s="225" t="s">
        <v>396</v>
      </c>
      <c r="AI107" s="225" t="s">
        <v>396</v>
      </c>
      <c r="AJ107" s="225" t="s">
        <v>396</v>
      </c>
      <c r="AK107" s="225" t="s">
        <v>396</v>
      </c>
      <c r="AL107" s="225" t="s">
        <v>396</v>
      </c>
      <c r="AM107" s="225" t="s">
        <v>396</v>
      </c>
      <c r="AN107" s="225" t="s">
        <v>396</v>
      </c>
      <c r="AO107" s="225" t="s">
        <v>396</v>
      </c>
    </row>
    <row r="108" spans="1:47">
      <c r="A108" s="36" t="s">
        <v>276</v>
      </c>
      <c r="B108" s="36" t="s">
        <v>559</v>
      </c>
      <c r="L108" s="225" t="s">
        <v>396</v>
      </c>
      <c r="M108" s="225" t="s">
        <v>396</v>
      </c>
      <c r="N108" s="225" t="s">
        <v>396</v>
      </c>
      <c r="O108" s="225" t="s">
        <v>396</v>
      </c>
      <c r="P108" s="225" t="s">
        <v>396</v>
      </c>
      <c r="Q108" s="225" t="s">
        <v>396</v>
      </c>
      <c r="R108" s="225" t="s">
        <v>396</v>
      </c>
      <c r="S108" s="225" t="s">
        <v>396</v>
      </c>
      <c r="T108" s="225" t="s">
        <v>396</v>
      </c>
      <c r="U108" s="225" t="s">
        <v>396</v>
      </c>
      <c r="V108" s="225" t="s">
        <v>396</v>
      </c>
      <c r="W108" s="225" t="s">
        <v>396</v>
      </c>
      <c r="X108" s="225" t="s">
        <v>396</v>
      </c>
      <c r="Y108" s="225" t="s">
        <v>396</v>
      </c>
      <c r="Z108" s="225" t="s">
        <v>396</v>
      </c>
      <c r="AA108" s="225" t="s">
        <v>396</v>
      </c>
      <c r="AB108" s="225" t="s">
        <v>396</v>
      </c>
      <c r="AC108" s="225" t="s">
        <v>396</v>
      </c>
      <c r="AD108" s="225" t="s">
        <v>396</v>
      </c>
      <c r="AE108" s="225" t="s">
        <v>396</v>
      </c>
      <c r="AF108" s="225" t="s">
        <v>396</v>
      </c>
      <c r="AG108" s="225" t="s">
        <v>396</v>
      </c>
      <c r="AH108" s="225" t="s">
        <v>396</v>
      </c>
      <c r="AI108" s="225" t="s">
        <v>396</v>
      </c>
      <c r="AJ108" s="225" t="s">
        <v>396</v>
      </c>
      <c r="AK108" s="225" t="s">
        <v>396</v>
      </c>
      <c r="AL108" s="225" t="s">
        <v>396</v>
      </c>
      <c r="AM108" s="225" t="s">
        <v>396</v>
      </c>
      <c r="AN108" s="225" t="s">
        <v>396</v>
      </c>
      <c r="AO108" s="225" t="s">
        <v>396</v>
      </c>
    </row>
    <row r="109" spans="1:47">
      <c r="A109" s="36" t="s">
        <v>276</v>
      </c>
      <c r="B109" s="36" t="s">
        <v>560</v>
      </c>
      <c r="C109" s="225" t="s">
        <v>396</v>
      </c>
      <c r="D109" s="225" t="s">
        <v>396</v>
      </c>
      <c r="E109" s="225" t="s">
        <v>396</v>
      </c>
      <c r="F109" s="225" t="s">
        <v>396</v>
      </c>
      <c r="G109" s="225" t="s">
        <v>396</v>
      </c>
      <c r="H109" s="225" t="s">
        <v>396</v>
      </c>
      <c r="I109" s="225" t="s">
        <v>396</v>
      </c>
      <c r="J109" s="225" t="s">
        <v>396</v>
      </c>
      <c r="K109" s="225" t="s">
        <v>396</v>
      </c>
      <c r="L109" s="225" t="s">
        <v>396</v>
      </c>
      <c r="M109" s="225" t="s">
        <v>396</v>
      </c>
      <c r="N109" s="225" t="s">
        <v>396</v>
      </c>
      <c r="O109" s="225" t="s">
        <v>396</v>
      </c>
      <c r="P109" s="225" t="s">
        <v>396</v>
      </c>
      <c r="Q109" s="225" t="s">
        <v>396</v>
      </c>
      <c r="R109" s="225" t="s">
        <v>396</v>
      </c>
      <c r="S109" s="225" t="s">
        <v>396</v>
      </c>
      <c r="T109" s="225" t="s">
        <v>396</v>
      </c>
      <c r="U109" s="225" t="s">
        <v>396</v>
      </c>
      <c r="V109" s="225" t="s">
        <v>396</v>
      </c>
      <c r="W109" s="225" t="s">
        <v>396</v>
      </c>
      <c r="X109" s="225" t="s">
        <v>396</v>
      </c>
      <c r="Y109" s="225" t="s">
        <v>396</v>
      </c>
      <c r="Z109" s="225" t="s">
        <v>396</v>
      </c>
      <c r="AA109" s="225" t="s">
        <v>396</v>
      </c>
      <c r="AB109" s="225" t="s">
        <v>396</v>
      </c>
      <c r="AC109" s="225" t="s">
        <v>396</v>
      </c>
      <c r="AD109" s="225" t="s">
        <v>396</v>
      </c>
      <c r="AE109" s="225" t="s">
        <v>396</v>
      </c>
      <c r="AF109" s="225" t="s">
        <v>396</v>
      </c>
      <c r="AG109" s="225" t="s">
        <v>396</v>
      </c>
      <c r="AH109" s="225" t="s">
        <v>396</v>
      </c>
      <c r="AI109" s="225" t="s">
        <v>396</v>
      </c>
      <c r="AJ109" s="225" t="s">
        <v>396</v>
      </c>
      <c r="AK109" s="225" t="s">
        <v>396</v>
      </c>
      <c r="AL109" s="225" t="s">
        <v>396</v>
      </c>
      <c r="AM109" s="225" t="s">
        <v>396</v>
      </c>
      <c r="AN109" s="225" t="s">
        <v>396</v>
      </c>
      <c r="AO109" s="225" t="s">
        <v>396</v>
      </c>
    </row>
    <row r="110" spans="1:47">
      <c r="A110" s="36" t="s">
        <v>276</v>
      </c>
      <c r="B110" s="36" t="s">
        <v>561</v>
      </c>
      <c r="C110" s="225" t="s">
        <v>396</v>
      </c>
      <c r="D110" s="225" t="s">
        <v>396</v>
      </c>
      <c r="E110" s="225" t="s">
        <v>396</v>
      </c>
      <c r="F110" s="225" t="s">
        <v>396</v>
      </c>
      <c r="G110" s="225" t="s">
        <v>396</v>
      </c>
      <c r="H110" s="225" t="s">
        <v>396</v>
      </c>
      <c r="I110" s="225" t="s">
        <v>396</v>
      </c>
      <c r="J110" s="225" t="s">
        <v>396</v>
      </c>
      <c r="K110" s="225" t="s">
        <v>396</v>
      </c>
      <c r="L110" s="225" t="s">
        <v>396</v>
      </c>
      <c r="M110" s="225" t="s">
        <v>396</v>
      </c>
      <c r="N110" s="225" t="s">
        <v>396</v>
      </c>
      <c r="O110" s="225" t="s">
        <v>396</v>
      </c>
      <c r="P110" s="225" t="s">
        <v>396</v>
      </c>
      <c r="Q110" s="225" t="s">
        <v>396</v>
      </c>
      <c r="R110" s="225" t="s">
        <v>396</v>
      </c>
      <c r="S110" s="225" t="s">
        <v>396</v>
      </c>
      <c r="T110" s="225" t="s">
        <v>396</v>
      </c>
      <c r="U110" s="225" t="s">
        <v>396</v>
      </c>
      <c r="V110" s="225" t="s">
        <v>396</v>
      </c>
      <c r="W110" s="225" t="s">
        <v>396</v>
      </c>
      <c r="X110" s="225" t="s">
        <v>396</v>
      </c>
      <c r="Y110" s="225" t="s">
        <v>396</v>
      </c>
      <c r="Z110" s="225" t="s">
        <v>396</v>
      </c>
      <c r="AA110" s="225" t="s">
        <v>396</v>
      </c>
      <c r="AB110" s="225" t="s">
        <v>396</v>
      </c>
      <c r="AC110" s="225" t="s">
        <v>396</v>
      </c>
      <c r="AD110" s="225" t="s">
        <v>396</v>
      </c>
      <c r="AE110" s="225" t="s">
        <v>396</v>
      </c>
      <c r="AF110" s="225" t="s">
        <v>396</v>
      </c>
      <c r="AG110" s="225" t="s">
        <v>396</v>
      </c>
      <c r="AH110" s="225" t="s">
        <v>396</v>
      </c>
      <c r="AI110" s="225" t="s">
        <v>396</v>
      </c>
      <c r="AJ110" s="225" t="s">
        <v>396</v>
      </c>
      <c r="AK110" s="225" t="s">
        <v>396</v>
      </c>
      <c r="AL110" s="225" t="s">
        <v>396</v>
      </c>
      <c r="AM110" s="225" t="s">
        <v>396</v>
      </c>
      <c r="AN110" s="225" t="s">
        <v>396</v>
      </c>
      <c r="AO110" s="225" t="s">
        <v>396</v>
      </c>
    </row>
    <row r="111" spans="1:47">
      <c r="A111" s="36" t="s">
        <v>276</v>
      </c>
      <c r="B111" s="36" t="s">
        <v>562</v>
      </c>
      <c r="C111" s="225" t="s">
        <v>396</v>
      </c>
      <c r="D111" s="225" t="s">
        <v>396</v>
      </c>
      <c r="E111" s="225" t="s">
        <v>396</v>
      </c>
      <c r="F111" s="225" t="s">
        <v>396</v>
      </c>
      <c r="G111" s="225" t="s">
        <v>396</v>
      </c>
      <c r="H111" s="225" t="s">
        <v>396</v>
      </c>
      <c r="I111" s="225" t="s">
        <v>396</v>
      </c>
      <c r="J111" s="225" t="s">
        <v>396</v>
      </c>
      <c r="K111" s="225" t="s">
        <v>396</v>
      </c>
      <c r="L111" s="225" t="s">
        <v>396</v>
      </c>
      <c r="M111" s="225" t="s">
        <v>396</v>
      </c>
      <c r="N111" s="225" t="s">
        <v>396</v>
      </c>
      <c r="O111" s="225" t="s">
        <v>396</v>
      </c>
      <c r="P111" s="225" t="s">
        <v>396</v>
      </c>
      <c r="Q111" s="225" t="s">
        <v>396</v>
      </c>
      <c r="R111" s="225" t="s">
        <v>396</v>
      </c>
      <c r="S111" s="225" t="s">
        <v>396</v>
      </c>
      <c r="T111" s="225" t="s">
        <v>396</v>
      </c>
      <c r="U111" s="225" t="s">
        <v>396</v>
      </c>
      <c r="V111" s="225" t="s">
        <v>396</v>
      </c>
    </row>
    <row r="112" spans="1:47">
      <c r="A112" s="36" t="s">
        <v>277</v>
      </c>
      <c r="B112" s="36" t="s">
        <v>562</v>
      </c>
      <c r="W112" s="225" t="s">
        <v>396</v>
      </c>
      <c r="X112" s="225" t="s">
        <v>396</v>
      </c>
      <c r="Y112" s="225" t="s">
        <v>396</v>
      </c>
      <c r="Z112" s="225" t="s">
        <v>396</v>
      </c>
      <c r="AA112" s="225" t="s">
        <v>396</v>
      </c>
      <c r="AB112" s="225" t="s">
        <v>396</v>
      </c>
      <c r="AC112" s="225" t="s">
        <v>396</v>
      </c>
      <c r="AD112" s="225" t="s">
        <v>396</v>
      </c>
      <c r="AE112" s="225" t="s">
        <v>396</v>
      </c>
      <c r="AF112" s="225" t="s">
        <v>396</v>
      </c>
      <c r="AG112" s="225" t="s">
        <v>396</v>
      </c>
      <c r="AH112" s="225" t="s">
        <v>396</v>
      </c>
      <c r="AI112" s="225" t="s">
        <v>396</v>
      </c>
      <c r="AJ112" s="225" t="s">
        <v>396</v>
      </c>
      <c r="AK112" s="225" t="s">
        <v>396</v>
      </c>
      <c r="AL112" s="225" t="s">
        <v>396</v>
      </c>
      <c r="AM112" s="225" t="s">
        <v>396</v>
      </c>
      <c r="AN112" s="225" t="s">
        <v>396</v>
      </c>
      <c r="AO112" s="225" t="s">
        <v>396</v>
      </c>
    </row>
    <row r="113" spans="1:41">
      <c r="A113" s="36" t="s">
        <v>277</v>
      </c>
      <c r="B113" s="36" t="s">
        <v>563</v>
      </c>
      <c r="C113" s="225" t="s">
        <v>396</v>
      </c>
      <c r="D113" s="225" t="s">
        <v>396</v>
      </c>
      <c r="E113" s="225" t="s">
        <v>396</v>
      </c>
      <c r="F113" s="225" t="s">
        <v>396</v>
      </c>
      <c r="G113" s="225" t="s">
        <v>396</v>
      </c>
      <c r="H113" s="225" t="s">
        <v>396</v>
      </c>
      <c r="I113" s="225" t="s">
        <v>396</v>
      </c>
      <c r="J113" s="225" t="s">
        <v>396</v>
      </c>
      <c r="K113" s="225" t="s">
        <v>396</v>
      </c>
      <c r="L113" s="225" t="s">
        <v>396</v>
      </c>
      <c r="M113" s="225" t="s">
        <v>396</v>
      </c>
      <c r="N113" s="225" t="s">
        <v>396</v>
      </c>
      <c r="O113" s="225" t="s">
        <v>396</v>
      </c>
      <c r="P113" s="225" t="s">
        <v>396</v>
      </c>
      <c r="Q113" s="225" t="s">
        <v>396</v>
      </c>
      <c r="R113" s="225" t="s">
        <v>396</v>
      </c>
      <c r="S113" s="225" t="s">
        <v>396</v>
      </c>
      <c r="T113" s="225" t="s">
        <v>396</v>
      </c>
      <c r="U113" s="225" t="s">
        <v>396</v>
      </c>
      <c r="V113" s="225" t="s">
        <v>396</v>
      </c>
      <c r="W113" s="225" t="s">
        <v>396</v>
      </c>
      <c r="X113" s="225" t="s">
        <v>396</v>
      </c>
      <c r="Y113" s="225" t="s">
        <v>396</v>
      </c>
      <c r="Z113" s="225" t="s">
        <v>396</v>
      </c>
      <c r="AA113" s="225" t="s">
        <v>396</v>
      </c>
      <c r="AB113" s="225" t="s">
        <v>396</v>
      </c>
      <c r="AC113" s="225" t="s">
        <v>396</v>
      </c>
      <c r="AD113" s="225" t="s">
        <v>396</v>
      </c>
      <c r="AE113" s="225" t="s">
        <v>396</v>
      </c>
      <c r="AF113" s="225" t="s">
        <v>396</v>
      </c>
      <c r="AG113" s="225" t="s">
        <v>396</v>
      </c>
      <c r="AH113" s="225" t="s">
        <v>396</v>
      </c>
      <c r="AI113" s="225" t="s">
        <v>396</v>
      </c>
      <c r="AJ113" s="225" t="s">
        <v>396</v>
      </c>
      <c r="AK113" s="225" t="s">
        <v>396</v>
      </c>
      <c r="AL113" s="225" t="s">
        <v>396</v>
      </c>
      <c r="AM113" s="225" t="s">
        <v>396</v>
      </c>
      <c r="AN113" s="225" t="s">
        <v>396</v>
      </c>
      <c r="AO113" s="225" t="s">
        <v>396</v>
      </c>
    </row>
    <row r="114" spans="1:41">
      <c r="A114" s="36" t="s">
        <v>277</v>
      </c>
      <c r="B114" s="36" t="s">
        <v>641</v>
      </c>
      <c r="C114" s="225" t="s">
        <v>396</v>
      </c>
      <c r="D114" s="225" t="s">
        <v>396</v>
      </c>
      <c r="E114" s="225" t="s">
        <v>396</v>
      </c>
      <c r="F114" s="225" t="s">
        <v>396</v>
      </c>
      <c r="G114" s="225" t="s">
        <v>396</v>
      </c>
      <c r="H114" s="225" t="s">
        <v>396</v>
      </c>
      <c r="I114" s="225" t="s">
        <v>396</v>
      </c>
      <c r="J114" s="225" t="s">
        <v>396</v>
      </c>
      <c r="K114" s="225" t="s">
        <v>396</v>
      </c>
      <c r="L114" s="225" t="s">
        <v>396</v>
      </c>
      <c r="M114" s="225" t="s">
        <v>396</v>
      </c>
      <c r="N114" s="225" t="s">
        <v>396</v>
      </c>
      <c r="O114" s="225" t="s">
        <v>396</v>
      </c>
      <c r="P114" s="225" t="s">
        <v>396</v>
      </c>
      <c r="Q114" s="225" t="s">
        <v>396</v>
      </c>
      <c r="R114" s="225" t="s">
        <v>396</v>
      </c>
      <c r="S114" s="225" t="s">
        <v>396</v>
      </c>
      <c r="T114" s="225" t="s">
        <v>396</v>
      </c>
      <c r="U114" s="225" t="s">
        <v>396</v>
      </c>
      <c r="V114" s="225" t="s">
        <v>396</v>
      </c>
      <c r="W114" s="225" t="s">
        <v>396</v>
      </c>
      <c r="X114" s="225" t="s">
        <v>396</v>
      </c>
      <c r="Y114" s="225" t="s">
        <v>396</v>
      </c>
      <c r="Z114" s="225" t="s">
        <v>396</v>
      </c>
      <c r="AA114" s="225" t="s">
        <v>396</v>
      </c>
      <c r="AB114" s="225" t="s">
        <v>396</v>
      </c>
      <c r="AC114" s="225" t="s">
        <v>396</v>
      </c>
      <c r="AD114" s="225" t="s">
        <v>396</v>
      </c>
      <c r="AE114" s="225" t="s">
        <v>396</v>
      </c>
      <c r="AF114" s="225" t="s">
        <v>396</v>
      </c>
      <c r="AG114" s="225" t="s">
        <v>396</v>
      </c>
      <c r="AH114" s="225" t="s">
        <v>396</v>
      </c>
      <c r="AI114" s="225" t="s">
        <v>396</v>
      </c>
      <c r="AJ114" s="225" t="s">
        <v>396</v>
      </c>
      <c r="AK114" s="225" t="s">
        <v>396</v>
      </c>
      <c r="AL114" s="225" t="s">
        <v>396</v>
      </c>
      <c r="AM114" s="225" t="s">
        <v>396</v>
      </c>
      <c r="AN114" s="225" t="s">
        <v>396</v>
      </c>
      <c r="AO114" s="225" t="s">
        <v>396</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37"/>
      <c r="D131" s="238"/>
      <c r="E131" s="238"/>
      <c r="F131" s="238"/>
      <c r="G131" s="238"/>
      <c r="H131" s="238"/>
      <c r="I131" s="238"/>
      <c r="J131" s="238"/>
      <c r="K131" s="238"/>
      <c r="L131" s="36"/>
      <c r="M131" s="238"/>
      <c r="N131" s="219"/>
      <c r="O131" s="219"/>
    </row>
    <row r="132" spans="1:15">
      <c r="A132" s="36"/>
      <c r="B132" s="36"/>
    </row>
    <row r="133" spans="1:15">
      <c r="A133" s="36"/>
      <c r="B133" s="36"/>
    </row>
    <row r="134" spans="1:15">
      <c r="A134" s="36"/>
      <c r="B134" s="36"/>
    </row>
    <row r="161" spans="1:13">
      <c r="A161" s="36" t="s">
        <v>1</v>
      </c>
      <c r="B161" s="36" t="s">
        <v>450</v>
      </c>
      <c r="C161" s="36" t="s">
        <v>451</v>
      </c>
      <c r="D161" s="36" t="s">
        <v>452</v>
      </c>
      <c r="E161" s="36" t="s">
        <v>453</v>
      </c>
      <c r="F161" s="36" t="s">
        <v>454</v>
      </c>
      <c r="G161" s="36" t="s">
        <v>575</v>
      </c>
      <c r="H161" s="36" t="s">
        <v>576</v>
      </c>
      <c r="I161" s="36" t="s">
        <v>577</v>
      </c>
      <c r="J161" s="36" t="s">
        <v>0</v>
      </c>
      <c r="K161" s="36" t="s">
        <v>140</v>
      </c>
      <c r="L161" s="36" t="s">
        <v>578</v>
      </c>
      <c r="M161" s="36" t="s">
        <v>579</v>
      </c>
    </row>
    <row r="162" spans="1:13">
      <c r="A162" s="225">
        <v>-1</v>
      </c>
      <c r="B162" s="225">
        <v>-1</v>
      </c>
      <c r="C162" s="225">
        <v>-1</v>
      </c>
      <c r="D162" s="225">
        <v>-1</v>
      </c>
      <c r="E162" s="225">
        <v>-1</v>
      </c>
      <c r="F162" s="225">
        <v>-1</v>
      </c>
      <c r="G162" s="225">
        <v>-1</v>
      </c>
      <c r="H162" s="225">
        <v>-1</v>
      </c>
      <c r="I162" s="225">
        <v>-1</v>
      </c>
      <c r="J162" s="225">
        <v>-1</v>
      </c>
      <c r="K162" s="225">
        <v>-1</v>
      </c>
      <c r="L162" s="225">
        <v>-1</v>
      </c>
      <c r="M162" s="22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tabSelected="1" workbookViewId="0">
      <selection activeCell="E3" sqref="E3"/>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row r="4" spans="1:41" s="4" customFormat="1"/>
    <row r="5" spans="1:41" s="4" customFormat="1">
      <c r="A5" s="4" t="s">
        <v>649</v>
      </c>
      <c r="C5" s="4">
        <v>2012</v>
      </c>
      <c r="D5" s="4">
        <f>1+C5</f>
        <v>2013</v>
      </c>
      <c r="E5" s="4">
        <f t="shared" ref="E5:AE5" si="0">1+D5</f>
        <v>2014</v>
      </c>
      <c r="F5" s="4">
        <f t="shared" si="0"/>
        <v>2015</v>
      </c>
      <c r="G5" s="4">
        <f t="shared" si="0"/>
        <v>2016</v>
      </c>
      <c r="H5" s="4">
        <f t="shared" si="0"/>
        <v>2017</v>
      </c>
      <c r="I5" s="4">
        <f t="shared" si="0"/>
        <v>2018</v>
      </c>
      <c r="J5" s="4">
        <f t="shared" si="0"/>
        <v>2019</v>
      </c>
      <c r="K5" s="4">
        <f t="shared" si="0"/>
        <v>2020</v>
      </c>
      <c r="L5" s="4">
        <f t="shared" si="0"/>
        <v>2021</v>
      </c>
      <c r="M5" s="4">
        <f t="shared" si="0"/>
        <v>2022</v>
      </c>
      <c r="N5" s="4">
        <f t="shared" si="0"/>
        <v>2023</v>
      </c>
      <c r="O5" s="4">
        <f t="shared" si="0"/>
        <v>2024</v>
      </c>
      <c r="P5" s="4">
        <f t="shared" si="0"/>
        <v>2025</v>
      </c>
      <c r="Q5" s="4">
        <f t="shared" si="0"/>
        <v>2026</v>
      </c>
      <c r="R5" s="4">
        <f t="shared" si="0"/>
        <v>2027</v>
      </c>
      <c r="S5" s="4">
        <f t="shared" si="0"/>
        <v>2028</v>
      </c>
      <c r="T5" s="4">
        <f t="shared" si="0"/>
        <v>2029</v>
      </c>
      <c r="U5" s="4">
        <f t="shared" si="0"/>
        <v>2030</v>
      </c>
      <c r="V5" s="4">
        <f t="shared" si="0"/>
        <v>2031</v>
      </c>
      <c r="W5" s="4">
        <f t="shared" si="0"/>
        <v>2032</v>
      </c>
      <c r="X5" s="4">
        <f t="shared" si="0"/>
        <v>2033</v>
      </c>
      <c r="Y5" s="4">
        <f t="shared" si="0"/>
        <v>2034</v>
      </c>
      <c r="Z5" s="4">
        <f t="shared" si="0"/>
        <v>2035</v>
      </c>
      <c r="AA5" s="4">
        <f t="shared" si="0"/>
        <v>2036</v>
      </c>
      <c r="AB5" s="4">
        <f t="shared" si="0"/>
        <v>2037</v>
      </c>
      <c r="AC5" s="4">
        <f t="shared" si="0"/>
        <v>2038</v>
      </c>
      <c r="AD5" s="4">
        <f t="shared" si="0"/>
        <v>2039</v>
      </c>
      <c r="AE5" s="4">
        <f t="shared" si="0"/>
        <v>2040</v>
      </c>
      <c r="AF5" s="4">
        <v>2045</v>
      </c>
      <c r="AG5" s="4">
        <v>2050</v>
      </c>
      <c r="AN5" s="5"/>
    </row>
    <row r="6" spans="1:41">
      <c r="A6" t="s">
        <v>650</v>
      </c>
      <c r="C6">
        <v>0</v>
      </c>
      <c r="D6">
        <f>C6+1</f>
        <v>1</v>
      </c>
      <c r="E6" s="4">
        <f t="shared" ref="E6:AG6" si="1">D6+1</f>
        <v>2</v>
      </c>
      <c r="F6" s="4">
        <f t="shared" si="1"/>
        <v>3</v>
      </c>
      <c r="G6" s="4">
        <f t="shared" si="1"/>
        <v>4</v>
      </c>
      <c r="H6" s="4">
        <f t="shared" si="1"/>
        <v>5</v>
      </c>
      <c r="I6" s="4">
        <f t="shared" si="1"/>
        <v>6</v>
      </c>
      <c r="J6" s="4">
        <f t="shared" si="1"/>
        <v>7</v>
      </c>
      <c r="K6" s="4">
        <f t="shared" si="1"/>
        <v>8</v>
      </c>
      <c r="L6" s="4">
        <f t="shared" si="1"/>
        <v>9</v>
      </c>
      <c r="M6" s="4">
        <f t="shared" si="1"/>
        <v>10</v>
      </c>
      <c r="N6" s="4">
        <f t="shared" si="1"/>
        <v>11</v>
      </c>
      <c r="O6" s="4">
        <f t="shared" si="1"/>
        <v>12</v>
      </c>
      <c r="P6" s="4">
        <f t="shared" si="1"/>
        <v>13</v>
      </c>
      <c r="Q6" s="4">
        <f t="shared" si="1"/>
        <v>14</v>
      </c>
      <c r="R6" s="4">
        <f t="shared" si="1"/>
        <v>15</v>
      </c>
      <c r="S6" s="4">
        <f t="shared" si="1"/>
        <v>16</v>
      </c>
      <c r="T6" s="4">
        <f t="shared" si="1"/>
        <v>17</v>
      </c>
      <c r="U6" s="4">
        <f t="shared" si="1"/>
        <v>18</v>
      </c>
      <c r="V6" s="4">
        <f t="shared" si="1"/>
        <v>19</v>
      </c>
      <c r="W6" s="4">
        <f t="shared" si="1"/>
        <v>20</v>
      </c>
      <c r="X6" s="4">
        <f t="shared" si="1"/>
        <v>21</v>
      </c>
      <c r="Y6" s="4">
        <f t="shared" si="1"/>
        <v>22</v>
      </c>
      <c r="Z6" s="4">
        <f t="shared" si="1"/>
        <v>23</v>
      </c>
      <c r="AA6" s="4">
        <f t="shared" si="1"/>
        <v>24</v>
      </c>
      <c r="AB6" s="4">
        <f t="shared" si="1"/>
        <v>25</v>
      </c>
      <c r="AC6" s="4">
        <f t="shared" si="1"/>
        <v>26</v>
      </c>
      <c r="AD6" s="4">
        <f t="shared" si="1"/>
        <v>27</v>
      </c>
      <c r="AE6" s="4">
        <f t="shared" si="1"/>
        <v>28</v>
      </c>
      <c r="AF6" s="4">
        <f t="shared" si="1"/>
        <v>29</v>
      </c>
      <c r="AG6" s="4">
        <f t="shared" si="1"/>
        <v>30</v>
      </c>
      <c r="AH6" s="4"/>
      <c r="AI6" s="4"/>
      <c r="AJ6" s="4"/>
      <c r="AK6" s="4"/>
      <c r="AL6" s="4"/>
      <c r="AM6" s="4"/>
    </row>
    <row r="7" spans="1:41">
      <c r="A7" s="158" t="s">
        <v>138</v>
      </c>
      <c r="B7" s="4">
        <v>1</v>
      </c>
      <c r="C7" s="10">
        <f>INDEX(DriversGams!$A$5:$AN$23,MATCH(Drivers!$A7,DriversGams!$A$5:$A$23,0),MATCH(Drivers!C$5,DriversGams!$A$5:$AN$5,0))</f>
        <v>69.819999999999993</v>
      </c>
      <c r="D7" s="10">
        <f>INDEX(DriversGams!$A$5:$AN$23,MATCH(Drivers!$A7,DriversGams!$A$5:$A$23,0),MATCH(Drivers!D$5,DriversGams!$A$5:$AN$5,0))</f>
        <v>72.77</v>
      </c>
      <c r="E7" s="10">
        <f>INDEX(DriversGams!$A$5:$AN$23,MATCH(Drivers!$A7,DriversGams!$A$5:$A$23,0),MATCH(Drivers!E$5,DriversGams!$A$5:$AN$5,0))</f>
        <v>75.510000000000005</v>
      </c>
      <c r="F7" s="10">
        <f>INDEX(DriversGams!$A$5:$AN$23,MATCH(Drivers!$A7,DriversGams!$A$5:$A$23,0),MATCH(Drivers!F$5,DriversGams!$A$5:$AN$5,0))</f>
        <v>74.36</v>
      </c>
      <c r="G7" s="10">
        <f>INDEX(DriversGams!$A$5:$AN$23,MATCH(Drivers!$A7,DriversGams!$A$5:$A$23,0),MATCH(Drivers!G$5,DriversGams!$A$5:$AN$5,0))</f>
        <v>73.55</v>
      </c>
      <c r="H7" s="10">
        <f>INDEX(DriversGams!$A$5:$AN$23,MATCH(Drivers!$A7,DriversGams!$A$5:$A$23,0),MATCH(Drivers!H$5,DriversGams!$A$5:$AN$5,0))</f>
        <v>76</v>
      </c>
      <c r="I7" s="10">
        <f>INDEX(DriversGams!$A$5:$AN$23,MATCH(Drivers!$A7,DriversGams!$A$5:$A$23,0),MATCH(Drivers!I$5,DriversGams!$A$5:$AN$5,0))</f>
        <v>74.78</v>
      </c>
      <c r="J7" s="10">
        <f>INDEX(DriversGams!$A$5:$AN$23,MATCH(Drivers!$A7,DriversGams!$A$5:$A$23,0),MATCH(Drivers!J$5,DriversGams!$A$5:$AN$5,0))</f>
        <v>73.53</v>
      </c>
      <c r="K7" s="10">
        <f>INDEX(DriversGams!$A$5:$AN$23,MATCH(Drivers!$A7,DriversGams!$A$5:$A$23,0),MATCH(Drivers!K$5,DriversGams!$A$5:$AN$5,0))</f>
        <v>70.959999999999994</v>
      </c>
      <c r="L7" s="10">
        <f>INDEX(DriversGams!$A$5:$AN$23,MATCH(Drivers!$A7,DriversGams!$A$5:$A$23,0),MATCH(Drivers!L$5,DriversGams!$A$5:$AN$5,0))</f>
        <v>72.959999999999994</v>
      </c>
      <c r="M7" s="10">
        <f>INDEX(DriversGams!$A$5:$AN$23,MATCH(Drivers!$A7,DriversGams!$A$5:$A$23,0),MATCH(Drivers!M$5,DriversGams!$A$5:$AN$5,0))</f>
        <v>75</v>
      </c>
      <c r="N7" s="10">
        <f>INDEX(DriversGams!$A$5:$AN$23,MATCH(Drivers!$A7,DriversGams!$A$5:$A$23,0),MATCH(Drivers!N$5,DriversGams!$A$5:$AN$5,0))</f>
        <v>76.52</v>
      </c>
      <c r="O7" s="10">
        <f>INDEX(DriversGams!$A$5:$AN$23,MATCH(Drivers!$A7,DriversGams!$A$5:$A$23,0),MATCH(Drivers!O$5,DriversGams!$A$5:$AN$5,0))</f>
        <v>77.900000000000006</v>
      </c>
      <c r="P7" s="10">
        <f>INDEX(DriversGams!$A$5:$AN$23,MATCH(Drivers!$A7,DriversGams!$A$5:$A$23,0),MATCH(Drivers!P$5,DriversGams!$A$5:$AN$5,0))</f>
        <v>79.13</v>
      </c>
      <c r="Q7" s="10">
        <f>INDEX(DriversGams!$A$5:$AN$23,MATCH(Drivers!$A7,DriversGams!$A$5:$A$23,0),MATCH(Drivers!Q$5,DriversGams!$A$5:$AN$5,0))</f>
        <v>81.150000000000006</v>
      </c>
      <c r="R7" s="10">
        <f>INDEX(DriversGams!$A$5:$AN$23,MATCH(Drivers!$A7,DriversGams!$A$5:$A$23,0),MATCH(Drivers!R$5,DriversGams!$A$5:$AN$5,0))</f>
        <v>83.06</v>
      </c>
      <c r="S7" s="10">
        <f>INDEX(DriversGams!$A$5:$AN$23,MATCH(Drivers!$A7,DriversGams!$A$5:$A$23,0),MATCH(Drivers!S$5,DriversGams!$A$5:$AN$5,0))</f>
        <v>85</v>
      </c>
      <c r="T7" s="10">
        <f>INDEX(DriversGams!$A$5:$AN$23,MATCH(Drivers!$A7,DriversGams!$A$5:$A$23,0),MATCH(Drivers!T$5,DriversGams!$A$5:$AN$5,0))</f>
        <v>86.79</v>
      </c>
      <c r="U7" s="10">
        <f>INDEX(DriversGams!$A$5:$AN$23,MATCH(Drivers!$A7,DriversGams!$A$5:$A$23,0),MATCH(Drivers!U$5,DriversGams!$A$5:$AN$5,0))</f>
        <v>88.61</v>
      </c>
      <c r="V7" s="10">
        <f>INDEX(DriversGams!$A$5:$AN$23,MATCH(Drivers!$A7,DriversGams!$A$5:$A$23,0),MATCH(Drivers!V$5,DriversGams!$A$5:$AN$5,0))</f>
        <v>90.52</v>
      </c>
      <c r="W7" s="10">
        <f>INDEX(DriversGams!$A$5:$AN$23,MATCH(Drivers!$A7,DriversGams!$A$5:$A$23,0),MATCH(Drivers!W$5,DriversGams!$A$5:$AN$5,0))</f>
        <v>92.22</v>
      </c>
      <c r="X7" s="10">
        <f>INDEX(DriversGams!$A$5:$AN$23,MATCH(Drivers!$A7,DriversGams!$A$5:$A$23,0),MATCH(Drivers!X$5,DriversGams!$A$5:$AN$5,0))</f>
        <v>94</v>
      </c>
      <c r="Y7" s="10">
        <f>INDEX(DriversGams!$A$5:$AN$23,MATCH(Drivers!$A7,DriversGams!$A$5:$A$23,0),MATCH(Drivers!Y$5,DriversGams!$A$5:$AN$5,0))</f>
        <v>95.83</v>
      </c>
      <c r="Z7" s="10">
        <f>INDEX(DriversGams!$A$5:$AN$23,MATCH(Drivers!$A7,DriversGams!$A$5:$A$23,0),MATCH(Drivers!Z$5,DriversGams!$A$5:$AN$5,0))</f>
        <v>97.69</v>
      </c>
      <c r="AA7" s="10">
        <f>INDEX(DriversGams!$A$5:$AN$23,MATCH(Drivers!$A7,DriversGams!$A$5:$A$23,0),MATCH(Drivers!AA$5,DriversGams!$A$5:$AN$5,0))</f>
        <v>99.72</v>
      </c>
      <c r="AB7" s="10">
        <f>INDEX(DriversGams!$A$5:$AN$23,MATCH(Drivers!$A7,DriversGams!$A$5:$A$23,0),MATCH(Drivers!AB$5,DriversGams!$A$5:$AN$5,0))</f>
        <v>101.85</v>
      </c>
      <c r="AC7" s="10">
        <f>INDEX(DriversGams!$A$5:$AN$23,MATCH(Drivers!$A7,DriversGams!$A$5:$A$23,0),MATCH(Drivers!AC$5,DriversGams!$A$5:$AN$5,0))</f>
        <v>104.02</v>
      </c>
      <c r="AD7" s="10">
        <f>INDEX(DriversGams!$A$5:$AN$23,MATCH(Drivers!$A7,DriversGams!$A$5:$A$23,0),MATCH(Drivers!AD$5,DriversGams!$A$5:$AN$5,0))</f>
        <v>106.26</v>
      </c>
      <c r="AE7" s="10">
        <f>INDEX(DriversGams!$A$5:$AN$23,MATCH(Drivers!$A7,DriversGams!$A$5:$A$23,0),MATCH(Drivers!AE$5,DriversGams!$A$5:$AN$5,0))</f>
        <v>108.6</v>
      </c>
      <c r="AF7" s="10">
        <f>INDEX(DriversGams!$A$5:$AN$23,MATCH(Drivers!$A7,DriversGams!$A$5:$A$23,0),MATCH(Drivers!AF$5,DriversGams!$A$5:$AN$5,0))</f>
        <v>120.7</v>
      </c>
      <c r="AG7" s="10">
        <f>INDEX(DriversGams!$A$5:$AN$23,MATCH(Drivers!$A7,DriversGams!$A$5:$A$23,0),MATCH(Drivers!AG$5,DriversGams!$A$5:$AN$5,0))</f>
        <v>136.25</v>
      </c>
      <c r="AH7" s="150"/>
      <c r="AI7" s="150"/>
      <c r="AJ7" s="150"/>
      <c r="AK7" s="150"/>
      <c r="AL7" s="150"/>
      <c r="AM7" s="150"/>
      <c r="AO7">
        <v>1</v>
      </c>
    </row>
    <row r="8" spans="1:41">
      <c r="A8" s="158" t="s">
        <v>4</v>
      </c>
      <c r="B8" s="4">
        <f>B7+1</f>
        <v>2</v>
      </c>
      <c r="C8" s="10">
        <f>INDEX(DriversGams!$A$5:$AN$23,MATCH(Drivers!$A8,DriversGams!$A$5:$A$23,0),MATCH(Drivers!C$5,DriversGams!$A$5:$AN$5,0))</f>
        <v>1833.85</v>
      </c>
      <c r="D8" s="10">
        <f>INDEX(DriversGams!$A$5:$AN$23,MATCH(Drivers!$A8,DriversGams!$A$5:$A$23,0),MATCH(Drivers!D$5,DriversGams!$A$5:$AN$5,0))</f>
        <v>1884.55</v>
      </c>
      <c r="E8" s="10">
        <f>INDEX(DriversGams!$A$5:$AN$23,MATCH(Drivers!$A8,DriversGams!$A$5:$A$23,0),MATCH(Drivers!E$5,DriversGams!$A$5:$AN$5,0))</f>
        <v>1927.88</v>
      </c>
      <c r="F8" s="10">
        <f>INDEX(DriversGams!$A$5:$AN$23,MATCH(Drivers!$A8,DriversGams!$A$5:$A$23,0),MATCH(Drivers!F$5,DriversGams!$A$5:$AN$5,0))</f>
        <v>1957.41</v>
      </c>
      <c r="G8" s="10">
        <f>INDEX(DriversGams!$A$5:$AN$23,MATCH(Drivers!$A8,DriversGams!$A$5:$A$23,0),MATCH(Drivers!G$5,DriversGams!$A$5:$AN$5,0))</f>
        <v>1982.72</v>
      </c>
      <c r="H8" s="10">
        <f>INDEX(DriversGams!$A$5:$AN$23,MATCH(Drivers!$A8,DriversGams!$A$5:$A$23,0),MATCH(Drivers!H$5,DriversGams!$A$5:$AN$5,0))</f>
        <v>2007.4</v>
      </c>
      <c r="I8" s="10">
        <f>INDEX(DriversGams!$A$5:$AN$23,MATCH(Drivers!$A8,DriversGams!$A$5:$A$23,0),MATCH(Drivers!I$5,DriversGams!$A$5:$AN$5,0))</f>
        <v>2036.6</v>
      </c>
      <c r="J8" s="10">
        <f>INDEX(DriversGams!$A$5:$AN$23,MATCH(Drivers!$A8,DriversGams!$A$5:$A$23,0),MATCH(Drivers!J$5,DriversGams!$A$5:$AN$5,0))</f>
        <v>2071.14</v>
      </c>
      <c r="K8" s="10">
        <f>INDEX(DriversGams!$A$5:$AN$23,MATCH(Drivers!$A8,DriversGams!$A$5:$A$23,0),MATCH(Drivers!K$5,DriversGams!$A$5:$AN$5,0))</f>
        <v>1915.6</v>
      </c>
      <c r="L8" s="10">
        <f>INDEX(DriversGams!$A$5:$AN$23,MATCH(Drivers!$A8,DriversGams!$A$5:$A$23,0),MATCH(Drivers!L$5,DriversGams!$A$5:$AN$5,0))</f>
        <v>1960.19</v>
      </c>
      <c r="M8" s="10">
        <f>INDEX(DriversGams!$A$5:$AN$23,MATCH(Drivers!$A8,DriversGams!$A$5:$A$23,0),MATCH(Drivers!M$5,DriversGams!$A$5:$AN$5,0))</f>
        <v>2004.23</v>
      </c>
      <c r="N8" s="10">
        <f>INDEX(DriversGams!$A$5:$AN$23,MATCH(Drivers!$A8,DriversGams!$A$5:$A$23,0),MATCH(Drivers!N$5,DriversGams!$A$5:$AN$5,0))</f>
        <v>2048.11</v>
      </c>
      <c r="O8" s="10">
        <f>INDEX(DriversGams!$A$5:$AN$23,MATCH(Drivers!$A8,DriversGams!$A$5:$A$23,0),MATCH(Drivers!O$5,DriversGams!$A$5:$AN$5,0))</f>
        <v>2091.16</v>
      </c>
      <c r="P8" s="10">
        <f>INDEX(DriversGams!$A$5:$AN$23,MATCH(Drivers!$A8,DriversGams!$A$5:$A$23,0),MATCH(Drivers!P$5,DriversGams!$A$5:$AN$5,0))</f>
        <v>2135.91</v>
      </c>
      <c r="Q8" s="10">
        <f>INDEX(DriversGams!$A$5:$AN$23,MATCH(Drivers!$A8,DriversGams!$A$5:$A$23,0),MATCH(Drivers!Q$5,DriversGams!$A$5:$AN$5,0))</f>
        <v>2188.48</v>
      </c>
      <c r="R8" s="10">
        <f>INDEX(DriversGams!$A$5:$AN$23,MATCH(Drivers!$A8,DriversGams!$A$5:$A$23,0),MATCH(Drivers!R$5,DriversGams!$A$5:$AN$5,0))</f>
        <v>2240.58</v>
      </c>
      <c r="S8" s="10">
        <f>INDEX(DriversGams!$A$5:$AN$23,MATCH(Drivers!$A8,DriversGams!$A$5:$A$23,0),MATCH(Drivers!S$5,DriversGams!$A$5:$AN$5,0))</f>
        <v>2295.15</v>
      </c>
      <c r="T8" s="10">
        <f>INDEX(DriversGams!$A$5:$AN$23,MATCH(Drivers!$A8,DriversGams!$A$5:$A$23,0),MATCH(Drivers!T$5,DriversGams!$A$5:$AN$5,0))</f>
        <v>2351.59</v>
      </c>
      <c r="U8" s="10">
        <f>INDEX(DriversGams!$A$5:$AN$23,MATCH(Drivers!$A8,DriversGams!$A$5:$A$23,0),MATCH(Drivers!U$5,DriversGams!$A$5:$AN$5,0))</f>
        <v>2409.79</v>
      </c>
      <c r="V8" s="10">
        <f>INDEX(DriversGams!$A$5:$AN$23,MATCH(Drivers!$A8,DriversGams!$A$5:$A$23,0),MATCH(Drivers!V$5,DriversGams!$A$5:$AN$5,0))</f>
        <v>2477.56</v>
      </c>
      <c r="W8" s="10">
        <f>INDEX(DriversGams!$A$5:$AN$23,MATCH(Drivers!$A8,DriversGams!$A$5:$A$23,0),MATCH(Drivers!W$5,DriversGams!$A$5:$AN$5,0))</f>
        <v>2544.31</v>
      </c>
      <c r="X8" s="10">
        <f>INDEX(DriversGams!$A$5:$AN$23,MATCH(Drivers!$A8,DriversGams!$A$5:$A$23,0),MATCH(Drivers!X$5,DriversGams!$A$5:$AN$5,0))</f>
        <v>2617.34</v>
      </c>
      <c r="Y8" s="10">
        <f>INDEX(DriversGams!$A$5:$AN$23,MATCH(Drivers!$A8,DriversGams!$A$5:$A$23,0),MATCH(Drivers!Y$5,DriversGams!$A$5:$AN$5,0))</f>
        <v>2695.68</v>
      </c>
      <c r="Z8" s="10">
        <f>INDEX(DriversGams!$A$5:$AN$23,MATCH(Drivers!$A8,DriversGams!$A$5:$A$23,0),MATCH(Drivers!Z$5,DriversGams!$A$5:$AN$5,0))</f>
        <v>2779.08</v>
      </c>
      <c r="AA8" s="10">
        <f>INDEX(DriversGams!$A$5:$AN$23,MATCH(Drivers!$A8,DriversGams!$A$5:$A$23,0),MATCH(Drivers!AA$5,DriversGams!$A$5:$AN$5,0))</f>
        <v>2866.42</v>
      </c>
      <c r="AB8" s="10">
        <f>INDEX(DriversGams!$A$5:$AN$23,MATCH(Drivers!$A8,DriversGams!$A$5:$A$23,0),MATCH(Drivers!AB$5,DriversGams!$A$5:$AN$5,0))</f>
        <v>2957.38</v>
      </c>
      <c r="AC8" s="10">
        <f>INDEX(DriversGams!$A$5:$AN$23,MATCH(Drivers!$A8,DriversGams!$A$5:$A$23,0),MATCH(Drivers!AC$5,DriversGams!$A$5:$AN$5,0))</f>
        <v>3050.01</v>
      </c>
      <c r="AD8" s="10">
        <f>INDEX(DriversGams!$A$5:$AN$23,MATCH(Drivers!$A8,DriversGams!$A$5:$A$23,0),MATCH(Drivers!AD$5,DriversGams!$A$5:$AN$5,0))</f>
        <v>3146.53</v>
      </c>
      <c r="AE8" s="10">
        <f>INDEX(DriversGams!$A$5:$AN$23,MATCH(Drivers!$A8,DriversGams!$A$5:$A$23,0),MATCH(Drivers!AE$5,DriversGams!$A$5:$AN$5,0))</f>
        <v>3249.04</v>
      </c>
      <c r="AF8" s="10">
        <f>INDEX(DriversGams!$A$5:$AN$23,MATCH(Drivers!$A8,DriversGams!$A$5:$A$23,0),MATCH(Drivers!AF$5,DriversGams!$A$5:$AN$5,0))</f>
        <v>3831.42</v>
      </c>
      <c r="AG8" s="10">
        <f>INDEX(DriversGams!$A$5:$AN$23,MATCH(Drivers!$A8,DriversGams!$A$5:$A$23,0),MATCH(Drivers!AG$5,DriversGams!$A$5:$AN$5,0))</f>
        <v>4560.04</v>
      </c>
      <c r="AH8" s="150"/>
      <c r="AI8" s="150"/>
      <c r="AJ8" s="150"/>
      <c r="AK8" s="150"/>
      <c r="AL8" s="150"/>
      <c r="AM8" s="150"/>
      <c r="AO8">
        <f>AO7+1</f>
        <v>2</v>
      </c>
    </row>
    <row r="9" spans="1:41">
      <c r="A9" s="158" t="s">
        <v>550</v>
      </c>
      <c r="B9" s="225">
        <f t="shared" ref="B9:B34" si="2">B8+1</f>
        <v>3</v>
      </c>
      <c r="C9" s="10">
        <f>INDEX(DriversGams!$A$5:$AN$23,MATCH(Drivers!$A9,DriversGams!$A$5:$A$23,0),MATCH(Drivers!C$5,DriversGams!$A$5:$AN$5,0))</f>
        <v>52.81</v>
      </c>
      <c r="D9" s="10">
        <f>INDEX(DriversGams!$A$5:$AN$23,MATCH(Drivers!$A9,DriversGams!$A$5:$A$23,0),MATCH(Drivers!D$5,DriversGams!$A$5:$AN$5,0))</f>
        <v>54.31</v>
      </c>
      <c r="E9" s="10">
        <f>INDEX(DriversGams!$A$5:$AN$23,MATCH(Drivers!$A9,DriversGams!$A$5:$A$23,0),MATCH(Drivers!E$5,DriversGams!$A$5:$AN$5,0))</f>
        <v>55.26</v>
      </c>
      <c r="F9" s="10">
        <f>INDEX(DriversGams!$A$5:$AN$23,MATCH(Drivers!$A9,DriversGams!$A$5:$A$23,0),MATCH(Drivers!F$5,DriversGams!$A$5:$AN$5,0))</f>
        <v>55.73</v>
      </c>
      <c r="G9" s="10">
        <f>INDEX(DriversGams!$A$5:$AN$23,MATCH(Drivers!$A9,DriversGams!$A$5:$A$23,0),MATCH(Drivers!G$5,DriversGams!$A$5:$AN$5,0))</f>
        <v>56.3</v>
      </c>
      <c r="H9" s="10">
        <f>INDEX(DriversGams!$A$5:$AN$23,MATCH(Drivers!$A9,DriversGams!$A$5:$A$23,0),MATCH(Drivers!H$5,DriversGams!$A$5:$AN$5,0))</f>
        <v>56.6</v>
      </c>
      <c r="I9" s="10">
        <f>INDEX(DriversGams!$A$5:$AN$23,MATCH(Drivers!$A9,DriversGams!$A$5:$A$23,0),MATCH(Drivers!I$5,DriversGams!$A$5:$AN$5,0))</f>
        <v>57.09</v>
      </c>
      <c r="J9" s="10">
        <f>INDEX(DriversGams!$A$5:$AN$23,MATCH(Drivers!$A9,DriversGams!$A$5:$A$23,0),MATCH(Drivers!J$5,DriversGams!$A$5:$AN$5,0))</f>
        <v>56.96</v>
      </c>
      <c r="K9" s="10">
        <f>INDEX(DriversGams!$A$5:$AN$23,MATCH(Drivers!$A9,DriversGams!$A$5:$A$23,0),MATCH(Drivers!K$5,DriversGams!$A$5:$AN$5,0))</f>
        <v>52.37</v>
      </c>
      <c r="L9" s="10">
        <f>INDEX(DriversGams!$A$5:$AN$23,MATCH(Drivers!$A9,DriversGams!$A$5:$A$23,0),MATCH(Drivers!L$5,DriversGams!$A$5:$AN$5,0))</f>
        <v>53.76</v>
      </c>
      <c r="M9" s="10">
        <f>INDEX(DriversGams!$A$5:$AN$23,MATCH(Drivers!$A9,DriversGams!$A$5:$A$23,0),MATCH(Drivers!M$5,DriversGams!$A$5:$AN$5,0))</f>
        <v>55.02</v>
      </c>
      <c r="N9" s="10">
        <f>INDEX(DriversGams!$A$5:$AN$23,MATCH(Drivers!$A9,DriversGams!$A$5:$A$23,0),MATCH(Drivers!N$5,DriversGams!$A$5:$AN$5,0))</f>
        <v>56.21</v>
      </c>
      <c r="O9" s="10">
        <f>INDEX(DriversGams!$A$5:$AN$23,MATCH(Drivers!$A9,DriversGams!$A$5:$A$23,0),MATCH(Drivers!O$5,DriversGams!$A$5:$AN$5,0))</f>
        <v>57.35</v>
      </c>
      <c r="P9" s="10">
        <f>INDEX(DriversGams!$A$5:$AN$23,MATCH(Drivers!$A9,DriversGams!$A$5:$A$23,0),MATCH(Drivers!P$5,DriversGams!$A$5:$AN$5,0))</f>
        <v>58.59</v>
      </c>
      <c r="Q9" s="10">
        <f>INDEX(DriversGams!$A$5:$AN$23,MATCH(Drivers!$A9,DriversGams!$A$5:$A$23,0),MATCH(Drivers!Q$5,DriversGams!$A$5:$AN$5,0))</f>
        <v>60.17</v>
      </c>
      <c r="R9" s="10">
        <f>INDEX(DriversGams!$A$5:$AN$23,MATCH(Drivers!$A9,DriversGams!$A$5:$A$23,0),MATCH(Drivers!R$5,DriversGams!$A$5:$AN$5,0))</f>
        <v>61.72</v>
      </c>
      <c r="S9" s="10">
        <f>INDEX(DriversGams!$A$5:$AN$23,MATCH(Drivers!$A9,DriversGams!$A$5:$A$23,0),MATCH(Drivers!S$5,DriversGams!$A$5:$AN$5,0))</f>
        <v>63.31</v>
      </c>
      <c r="T9" s="10">
        <f>INDEX(DriversGams!$A$5:$AN$23,MATCH(Drivers!$A9,DriversGams!$A$5:$A$23,0),MATCH(Drivers!T$5,DriversGams!$A$5:$AN$5,0))</f>
        <v>65.09</v>
      </c>
      <c r="U9" s="10">
        <f>INDEX(DriversGams!$A$5:$AN$23,MATCH(Drivers!$A9,DriversGams!$A$5:$A$23,0),MATCH(Drivers!U$5,DriversGams!$A$5:$AN$5,0))</f>
        <v>66.930000000000007</v>
      </c>
      <c r="V9" s="10">
        <f>INDEX(DriversGams!$A$5:$AN$23,MATCH(Drivers!$A9,DriversGams!$A$5:$A$23,0),MATCH(Drivers!V$5,DriversGams!$A$5:$AN$5,0))</f>
        <v>68.83</v>
      </c>
      <c r="W9" s="10">
        <f>INDEX(DriversGams!$A$5:$AN$23,MATCH(Drivers!$A9,DriversGams!$A$5:$A$23,0),MATCH(Drivers!W$5,DriversGams!$A$5:$AN$5,0))</f>
        <v>70.67</v>
      </c>
      <c r="X9" s="10">
        <f>INDEX(DriversGams!$A$5:$AN$23,MATCH(Drivers!$A9,DriversGams!$A$5:$A$23,0),MATCH(Drivers!X$5,DriversGams!$A$5:$AN$5,0))</f>
        <v>72.69</v>
      </c>
      <c r="Y9" s="10">
        <f>INDEX(DriversGams!$A$5:$AN$23,MATCH(Drivers!$A9,DriversGams!$A$5:$A$23,0),MATCH(Drivers!Y$5,DriversGams!$A$5:$AN$5,0))</f>
        <v>74.849999999999994</v>
      </c>
      <c r="Z9" s="10">
        <f>INDEX(DriversGams!$A$5:$AN$23,MATCH(Drivers!$A9,DriversGams!$A$5:$A$23,0),MATCH(Drivers!Z$5,DriversGams!$A$5:$AN$5,0))</f>
        <v>77.23</v>
      </c>
      <c r="AA9" s="10">
        <f>INDEX(DriversGams!$A$5:$AN$23,MATCH(Drivers!$A9,DriversGams!$A$5:$A$23,0),MATCH(Drivers!AA$5,DriversGams!$A$5:$AN$5,0))</f>
        <v>79.680000000000007</v>
      </c>
      <c r="AB9" s="10">
        <f>INDEX(DriversGams!$A$5:$AN$23,MATCH(Drivers!$A9,DriversGams!$A$5:$A$23,0),MATCH(Drivers!AB$5,DriversGams!$A$5:$AN$5,0))</f>
        <v>82.2</v>
      </c>
      <c r="AC9" s="10">
        <f>INDEX(DriversGams!$A$5:$AN$23,MATCH(Drivers!$A9,DriversGams!$A$5:$A$23,0),MATCH(Drivers!AC$5,DriversGams!$A$5:$AN$5,0))</f>
        <v>84.75</v>
      </c>
      <c r="AD9" s="10">
        <f>INDEX(DriversGams!$A$5:$AN$23,MATCH(Drivers!$A9,DriversGams!$A$5:$A$23,0),MATCH(Drivers!AD$5,DriversGams!$A$5:$AN$5,0))</f>
        <v>87.38</v>
      </c>
      <c r="AE9" s="10">
        <f>INDEX(DriversGams!$A$5:$AN$23,MATCH(Drivers!$A9,DriversGams!$A$5:$A$23,0),MATCH(Drivers!AE$5,DriversGams!$A$5:$AN$5,0))</f>
        <v>90.15</v>
      </c>
      <c r="AF9" s="10">
        <f>INDEX(DriversGams!$A$5:$AN$23,MATCH(Drivers!$A9,DriversGams!$A$5:$A$23,0),MATCH(Drivers!AF$5,DriversGams!$A$5:$AN$5,0))</f>
        <v>105</v>
      </c>
      <c r="AG9" s="10">
        <f>INDEX(DriversGams!$A$5:$AN$23,MATCH(Drivers!$A9,DriversGams!$A$5:$A$23,0),MATCH(Drivers!AG$5,DriversGams!$A$5:$AN$5,0))</f>
        <v>123.19</v>
      </c>
      <c r="AH9" s="150"/>
      <c r="AI9" s="150"/>
      <c r="AJ9" s="150"/>
      <c r="AK9" s="150"/>
      <c r="AL9" s="150"/>
      <c r="AM9" s="150"/>
      <c r="AO9" s="4">
        <f t="shared" ref="AO9:AO22" si="3">AO8+1</f>
        <v>3</v>
      </c>
    </row>
    <row r="10" spans="1:41">
      <c r="A10" s="158" t="s">
        <v>547</v>
      </c>
      <c r="B10" s="225">
        <f t="shared" si="2"/>
        <v>4</v>
      </c>
      <c r="C10" s="10">
        <f>INDEX(DriversGams!$A$5:$AN$23,MATCH(Drivers!$A10,DriversGams!$A$5:$A$23,0),MATCH(Drivers!C$5,DriversGams!$A$5:$AN$5,0))</f>
        <v>93.1</v>
      </c>
      <c r="D10" s="10">
        <f>INDEX(DriversGams!$A$5:$AN$23,MATCH(Drivers!$A10,DriversGams!$A$5:$A$23,0),MATCH(Drivers!D$5,DriversGams!$A$5:$AN$5,0))</f>
        <v>94.81</v>
      </c>
      <c r="E10" s="10">
        <f>INDEX(DriversGams!$A$5:$AN$23,MATCH(Drivers!$A10,DriversGams!$A$5:$A$23,0),MATCH(Drivers!E$5,DriversGams!$A$5:$AN$5,0))</f>
        <v>96.04</v>
      </c>
      <c r="F10" s="10">
        <f>INDEX(DriversGams!$A$5:$AN$23,MATCH(Drivers!$A10,DriversGams!$A$5:$A$23,0),MATCH(Drivers!F$5,DriversGams!$A$5:$AN$5,0))</f>
        <v>96.13</v>
      </c>
      <c r="G10" s="10">
        <f>INDEX(DriversGams!$A$5:$AN$23,MATCH(Drivers!$A10,DriversGams!$A$5:$A$23,0),MATCH(Drivers!G$5,DriversGams!$A$5:$AN$5,0))</f>
        <v>97.44</v>
      </c>
      <c r="H10" s="10">
        <f>INDEX(DriversGams!$A$5:$AN$23,MATCH(Drivers!$A10,DriversGams!$A$5:$A$23,0),MATCH(Drivers!H$5,DriversGams!$A$5:$AN$5,0))</f>
        <v>97.81</v>
      </c>
      <c r="I10" s="10">
        <f>INDEX(DriversGams!$A$5:$AN$23,MATCH(Drivers!$A10,DriversGams!$A$5:$A$23,0),MATCH(Drivers!I$5,DriversGams!$A$5:$AN$5,0))</f>
        <v>98.48</v>
      </c>
      <c r="J10" s="10">
        <f>INDEX(DriversGams!$A$5:$AN$23,MATCH(Drivers!$A10,DriversGams!$A$5:$A$23,0),MATCH(Drivers!J$5,DriversGams!$A$5:$AN$5,0))</f>
        <v>97.71</v>
      </c>
      <c r="K10" s="10">
        <f>INDEX(DriversGams!$A$5:$AN$23,MATCH(Drivers!$A10,DriversGams!$A$5:$A$23,0),MATCH(Drivers!K$5,DriversGams!$A$5:$AN$5,0))</f>
        <v>92.79</v>
      </c>
      <c r="L10" s="10">
        <f>INDEX(DriversGams!$A$5:$AN$23,MATCH(Drivers!$A10,DriversGams!$A$5:$A$23,0),MATCH(Drivers!L$5,DriversGams!$A$5:$AN$5,0))</f>
        <v>95.58</v>
      </c>
      <c r="M10" s="10">
        <f>INDEX(DriversGams!$A$5:$AN$23,MATCH(Drivers!$A10,DriversGams!$A$5:$A$23,0),MATCH(Drivers!M$5,DriversGams!$A$5:$AN$5,0))</f>
        <v>98.13</v>
      </c>
      <c r="N10" s="10">
        <f>INDEX(DriversGams!$A$5:$AN$23,MATCH(Drivers!$A10,DriversGams!$A$5:$A$23,0),MATCH(Drivers!N$5,DriversGams!$A$5:$AN$5,0))</f>
        <v>100.22</v>
      </c>
      <c r="O10" s="10">
        <f>INDEX(DriversGams!$A$5:$AN$23,MATCH(Drivers!$A10,DriversGams!$A$5:$A$23,0),MATCH(Drivers!O$5,DriversGams!$A$5:$AN$5,0))</f>
        <v>102.18</v>
      </c>
      <c r="P10" s="10">
        <f>INDEX(DriversGams!$A$5:$AN$23,MATCH(Drivers!$A10,DriversGams!$A$5:$A$23,0),MATCH(Drivers!P$5,DriversGams!$A$5:$AN$5,0))</f>
        <v>104.28</v>
      </c>
      <c r="Q10" s="10">
        <f>INDEX(DriversGams!$A$5:$AN$23,MATCH(Drivers!$A10,DriversGams!$A$5:$A$23,0),MATCH(Drivers!Q$5,DriversGams!$A$5:$AN$5,0))</f>
        <v>107.16</v>
      </c>
      <c r="R10" s="10">
        <f>INDEX(DriversGams!$A$5:$AN$23,MATCH(Drivers!$A10,DriversGams!$A$5:$A$23,0),MATCH(Drivers!R$5,DriversGams!$A$5:$AN$5,0))</f>
        <v>109.9</v>
      </c>
      <c r="S10" s="10">
        <f>INDEX(DriversGams!$A$5:$AN$23,MATCH(Drivers!$A10,DriversGams!$A$5:$A$23,0),MATCH(Drivers!S$5,DriversGams!$A$5:$AN$5,0))</f>
        <v>112.65</v>
      </c>
      <c r="T10" s="10">
        <f>INDEX(DriversGams!$A$5:$AN$23,MATCH(Drivers!$A10,DriversGams!$A$5:$A$23,0),MATCH(Drivers!T$5,DriversGams!$A$5:$AN$5,0))</f>
        <v>115.22</v>
      </c>
      <c r="U10" s="10">
        <f>INDEX(DriversGams!$A$5:$AN$23,MATCH(Drivers!$A10,DriversGams!$A$5:$A$23,0),MATCH(Drivers!U$5,DriversGams!$A$5:$AN$5,0))</f>
        <v>117.84</v>
      </c>
      <c r="V10" s="10">
        <f>INDEX(DriversGams!$A$5:$AN$23,MATCH(Drivers!$A10,DriversGams!$A$5:$A$23,0),MATCH(Drivers!V$5,DriversGams!$A$5:$AN$5,0))</f>
        <v>120.44</v>
      </c>
      <c r="W10" s="10">
        <f>INDEX(DriversGams!$A$5:$AN$23,MATCH(Drivers!$A10,DriversGams!$A$5:$A$23,0),MATCH(Drivers!W$5,DriversGams!$A$5:$AN$5,0))</f>
        <v>122.85</v>
      </c>
      <c r="X10" s="10">
        <f>INDEX(DriversGams!$A$5:$AN$23,MATCH(Drivers!$A10,DriversGams!$A$5:$A$23,0),MATCH(Drivers!X$5,DriversGams!$A$5:$AN$5,0))</f>
        <v>125.47</v>
      </c>
      <c r="Y10" s="10">
        <f>INDEX(DriversGams!$A$5:$AN$23,MATCH(Drivers!$A10,DriversGams!$A$5:$A$23,0),MATCH(Drivers!Y$5,DriversGams!$A$5:$AN$5,0))</f>
        <v>128.21</v>
      </c>
      <c r="Z10" s="10">
        <f>INDEX(DriversGams!$A$5:$AN$23,MATCH(Drivers!$A10,DriversGams!$A$5:$A$23,0),MATCH(Drivers!Z$5,DriversGams!$A$5:$AN$5,0))</f>
        <v>131.01</v>
      </c>
      <c r="AA10" s="10">
        <f>INDEX(DriversGams!$A$5:$AN$23,MATCH(Drivers!$A10,DriversGams!$A$5:$A$23,0),MATCH(Drivers!AA$5,DriversGams!$A$5:$AN$5,0))</f>
        <v>134.12</v>
      </c>
      <c r="AB10" s="10">
        <f>INDEX(DriversGams!$A$5:$AN$23,MATCH(Drivers!$A10,DriversGams!$A$5:$A$23,0),MATCH(Drivers!AB$5,DriversGams!$A$5:$AN$5,0))</f>
        <v>137.33000000000001</v>
      </c>
      <c r="AC10" s="10">
        <f>INDEX(DriversGams!$A$5:$AN$23,MATCH(Drivers!$A10,DriversGams!$A$5:$A$23,0),MATCH(Drivers!AC$5,DriversGams!$A$5:$AN$5,0))</f>
        <v>140.49</v>
      </c>
      <c r="AD10" s="10">
        <f>INDEX(DriversGams!$A$5:$AN$23,MATCH(Drivers!$A10,DriversGams!$A$5:$A$23,0),MATCH(Drivers!AD$5,DriversGams!$A$5:$AN$5,0))</f>
        <v>143.72</v>
      </c>
      <c r="AE10" s="10">
        <f>INDEX(DriversGams!$A$5:$AN$23,MATCH(Drivers!$A10,DriversGams!$A$5:$A$23,0),MATCH(Drivers!AE$5,DriversGams!$A$5:$AN$5,0))</f>
        <v>147.09</v>
      </c>
      <c r="AF10" s="10">
        <f>INDEX(DriversGams!$A$5:$AN$23,MATCH(Drivers!$A10,DriversGams!$A$5:$A$23,0),MATCH(Drivers!AF$5,DriversGams!$A$5:$AN$5,0))</f>
        <v>164.01</v>
      </c>
      <c r="AG10" s="10">
        <f>INDEX(DriversGams!$A$5:$AN$23,MATCH(Drivers!$A10,DriversGams!$A$5:$A$23,0),MATCH(Drivers!AG$5,DriversGams!$A$5:$AN$5,0))</f>
        <v>184.39</v>
      </c>
      <c r="AH10" s="150"/>
      <c r="AI10" s="150"/>
      <c r="AJ10" s="150"/>
      <c r="AK10" s="150"/>
      <c r="AL10" s="150"/>
      <c r="AM10" s="150"/>
      <c r="AO10" s="4">
        <f t="shared" si="3"/>
        <v>4</v>
      </c>
    </row>
    <row r="11" spans="1:41">
      <c r="A11" s="158" t="s">
        <v>639</v>
      </c>
      <c r="B11" s="225">
        <f t="shared" si="2"/>
        <v>5</v>
      </c>
      <c r="C11" s="10">
        <f>INDEX(DriversGams!$A$5:$AN$23,MATCH(Drivers!$A11,DriversGams!$A$5:$A$23,0),MATCH(Drivers!C$5,DriversGams!$A$5:$AN$5,0))</f>
        <v>0</v>
      </c>
      <c r="D11" s="10">
        <f>INDEX(DriversGams!$A$5:$AN$23,MATCH(Drivers!$A11,DriversGams!$A$5:$A$23,0),MATCH(Drivers!D$5,DriversGams!$A$5:$AN$5,0))</f>
        <v>0</v>
      </c>
      <c r="E11" s="10">
        <f>INDEX(DriversGams!$A$5:$AN$23,MATCH(Drivers!$A11,DriversGams!$A$5:$A$23,0),MATCH(Drivers!E$5,DriversGams!$A$5:$AN$5,0))</f>
        <v>0</v>
      </c>
      <c r="F11" s="10">
        <f>INDEX(DriversGams!$A$5:$AN$23,MATCH(Drivers!$A11,DriversGams!$A$5:$A$23,0),MATCH(Drivers!F$5,DriversGams!$A$5:$AN$5,0))</f>
        <v>0</v>
      </c>
      <c r="G11" s="10">
        <f>INDEX(DriversGams!$A$5:$AN$23,MATCH(Drivers!$A11,DriversGams!$A$5:$A$23,0),MATCH(Drivers!G$5,DriversGams!$A$5:$AN$5,0))</f>
        <v>0</v>
      </c>
      <c r="H11" s="10">
        <f>INDEX(DriversGams!$A$5:$AN$23,MATCH(Drivers!$A11,DriversGams!$A$5:$A$23,0),MATCH(Drivers!H$5,DriversGams!$A$5:$AN$5,0))</f>
        <v>0</v>
      </c>
      <c r="I11" s="10">
        <f>INDEX(DriversGams!$A$5:$AN$23,MATCH(Drivers!$A11,DriversGams!$A$5:$A$23,0),MATCH(Drivers!I$5,DriversGams!$A$5:$AN$5,0))</f>
        <v>0</v>
      </c>
      <c r="J11" s="10">
        <f>INDEX(DriversGams!$A$5:$AN$23,MATCH(Drivers!$A11,DriversGams!$A$5:$A$23,0),MATCH(Drivers!J$5,DriversGams!$A$5:$AN$5,0))</f>
        <v>0</v>
      </c>
      <c r="K11" s="10">
        <f>INDEX(DriversGams!$A$5:$AN$23,MATCH(Drivers!$A11,DriversGams!$A$5:$A$23,0),MATCH(Drivers!K$5,DriversGams!$A$5:$AN$5,0))</f>
        <v>0</v>
      </c>
      <c r="L11" s="10">
        <f>INDEX(DriversGams!$A$5:$AN$23,MATCH(Drivers!$A11,DriversGams!$A$5:$A$23,0),MATCH(Drivers!L$5,DriversGams!$A$5:$AN$5,0))</f>
        <v>0</v>
      </c>
      <c r="M11" s="10">
        <f>INDEX(DriversGams!$A$5:$AN$23,MATCH(Drivers!$A11,DriversGams!$A$5:$A$23,0),MATCH(Drivers!M$5,DriversGams!$A$5:$AN$5,0))</f>
        <v>0</v>
      </c>
      <c r="N11" s="10">
        <f>INDEX(DriversGams!$A$5:$AN$23,MATCH(Drivers!$A11,DriversGams!$A$5:$A$23,0),MATCH(Drivers!N$5,DriversGams!$A$5:$AN$5,0))</f>
        <v>0</v>
      </c>
      <c r="O11" s="10">
        <f>INDEX(DriversGams!$A$5:$AN$23,MATCH(Drivers!$A11,DriversGams!$A$5:$A$23,0),MATCH(Drivers!O$5,DriversGams!$A$5:$AN$5,0))</f>
        <v>0</v>
      </c>
      <c r="P11" s="10">
        <f>INDEX(DriversGams!$A$5:$AN$23,MATCH(Drivers!$A11,DriversGams!$A$5:$A$23,0),MATCH(Drivers!P$5,DriversGams!$A$5:$AN$5,0))</f>
        <v>0</v>
      </c>
      <c r="Q11" s="10">
        <f>INDEX(DriversGams!$A$5:$AN$23,MATCH(Drivers!$A11,DriversGams!$A$5:$A$23,0),MATCH(Drivers!Q$5,DriversGams!$A$5:$AN$5,0))</f>
        <v>0</v>
      </c>
      <c r="R11" s="10">
        <f>INDEX(DriversGams!$A$5:$AN$23,MATCH(Drivers!$A11,DriversGams!$A$5:$A$23,0),MATCH(Drivers!R$5,DriversGams!$A$5:$AN$5,0))</f>
        <v>0</v>
      </c>
      <c r="S11" s="10">
        <f>INDEX(DriversGams!$A$5:$AN$23,MATCH(Drivers!$A11,DriversGams!$A$5:$A$23,0),MATCH(Drivers!S$5,DriversGams!$A$5:$AN$5,0))</f>
        <v>0</v>
      </c>
      <c r="T11" s="10">
        <f>INDEX(DriversGams!$A$5:$AN$23,MATCH(Drivers!$A11,DriversGams!$A$5:$A$23,0),MATCH(Drivers!T$5,DriversGams!$A$5:$AN$5,0))</f>
        <v>0.63</v>
      </c>
      <c r="U11" s="10">
        <f>INDEX(DriversGams!$A$5:$AN$23,MATCH(Drivers!$A11,DriversGams!$A$5:$A$23,0),MATCH(Drivers!U$5,DriversGams!$A$5:$AN$5,0))</f>
        <v>1.1000000000000001</v>
      </c>
      <c r="V11" s="10">
        <f>INDEX(DriversGams!$A$5:$AN$23,MATCH(Drivers!$A11,DriversGams!$A$5:$A$23,0),MATCH(Drivers!V$5,DriversGams!$A$5:$AN$5,0))</f>
        <v>1.62</v>
      </c>
      <c r="W11" s="10">
        <f>INDEX(DriversGams!$A$5:$AN$23,MATCH(Drivers!$A11,DriversGams!$A$5:$A$23,0),MATCH(Drivers!W$5,DriversGams!$A$5:$AN$5,0))</f>
        <v>2.14</v>
      </c>
      <c r="X11" s="10">
        <f>INDEX(DriversGams!$A$5:$AN$23,MATCH(Drivers!$A11,DriversGams!$A$5:$A$23,0),MATCH(Drivers!X$5,DriversGams!$A$5:$AN$5,0))</f>
        <v>2.65</v>
      </c>
      <c r="Y11" s="10">
        <f>INDEX(DriversGams!$A$5:$AN$23,MATCH(Drivers!$A11,DriversGams!$A$5:$A$23,0),MATCH(Drivers!Y$5,DriversGams!$A$5:$AN$5,0))</f>
        <v>3.15</v>
      </c>
      <c r="Z11" s="10">
        <f>INDEX(DriversGams!$A$5:$AN$23,MATCH(Drivers!$A11,DriversGams!$A$5:$A$23,0),MATCH(Drivers!Z$5,DriversGams!$A$5:$AN$5,0))</f>
        <v>3.95</v>
      </c>
      <c r="AA11" s="10">
        <f>INDEX(DriversGams!$A$5:$AN$23,MATCH(Drivers!$A11,DriversGams!$A$5:$A$23,0),MATCH(Drivers!AA$5,DriversGams!$A$5:$AN$5,0))</f>
        <v>4.43</v>
      </c>
      <c r="AB11" s="10">
        <f>INDEX(DriversGams!$A$5:$AN$23,MATCH(Drivers!$A11,DriversGams!$A$5:$A$23,0),MATCH(Drivers!AB$5,DriversGams!$A$5:$AN$5,0))</f>
        <v>4.9000000000000004</v>
      </c>
      <c r="AC11" s="10">
        <f>INDEX(DriversGams!$A$5:$AN$23,MATCH(Drivers!$A11,DriversGams!$A$5:$A$23,0),MATCH(Drivers!AC$5,DriversGams!$A$5:$AN$5,0))</f>
        <v>5.38</v>
      </c>
      <c r="AD11" s="10">
        <f>INDEX(DriversGams!$A$5:$AN$23,MATCH(Drivers!$A11,DriversGams!$A$5:$A$23,0),MATCH(Drivers!AD$5,DriversGams!$A$5:$AN$5,0))</f>
        <v>5.86</v>
      </c>
      <c r="AE11" s="10">
        <f>INDEX(DriversGams!$A$5:$AN$23,MATCH(Drivers!$A11,DriversGams!$A$5:$A$23,0),MATCH(Drivers!AE$5,DriversGams!$A$5:$AN$5,0))</f>
        <v>6.34</v>
      </c>
      <c r="AF11" s="10">
        <f>INDEX(DriversGams!$A$5:$AN$23,MATCH(Drivers!$A11,DriversGams!$A$5:$A$23,0),MATCH(Drivers!AF$5,DriversGams!$A$5:$AN$5,0))</f>
        <v>8.6</v>
      </c>
      <c r="AG11" s="10">
        <f>INDEX(DriversGams!$A$5:$AN$23,MATCH(Drivers!$A11,DriversGams!$A$5:$A$23,0),MATCH(Drivers!AG$5,DriversGams!$A$5:$AN$5,0))</f>
        <v>9.9</v>
      </c>
      <c r="AH11" s="150"/>
      <c r="AI11" s="150"/>
      <c r="AJ11" s="150"/>
      <c r="AK11" s="150"/>
      <c r="AL11" s="150"/>
      <c r="AM11" s="150"/>
      <c r="AO11" s="4">
        <f t="shared" si="3"/>
        <v>5</v>
      </c>
    </row>
    <row r="12" spans="1:41">
      <c r="A12" s="158" t="s">
        <v>389</v>
      </c>
      <c r="B12" s="225">
        <f t="shared" si="2"/>
        <v>6</v>
      </c>
      <c r="C12" s="10">
        <f>INDEX(DriversGams!$A$5:$AN$23,MATCH(Drivers!$A12,DriversGams!$A$5:$A$23,0),MATCH(Drivers!C$5,DriversGams!$A$5:$AN$5,0))</f>
        <v>13.35</v>
      </c>
      <c r="D12" s="10">
        <f>INDEX(DriversGams!$A$5:$AN$23,MATCH(Drivers!$A12,DriversGams!$A$5:$A$23,0),MATCH(Drivers!D$5,DriversGams!$A$5:$AN$5,0))</f>
        <v>13.74</v>
      </c>
      <c r="E12" s="10">
        <f>INDEX(DriversGams!$A$5:$AN$23,MATCH(Drivers!$A12,DriversGams!$A$5:$A$23,0),MATCH(Drivers!E$5,DriversGams!$A$5:$AN$5,0))</f>
        <v>13.91</v>
      </c>
      <c r="F12" s="10">
        <f>INDEX(DriversGams!$A$5:$AN$23,MATCH(Drivers!$A12,DriversGams!$A$5:$A$23,0),MATCH(Drivers!F$5,DriversGams!$A$5:$AN$5,0))</f>
        <v>14.13</v>
      </c>
      <c r="G12" s="10">
        <f>INDEX(DriversGams!$A$5:$AN$23,MATCH(Drivers!$A12,DriversGams!$A$5:$A$23,0),MATCH(Drivers!G$5,DriversGams!$A$5:$AN$5,0))</f>
        <v>14.15</v>
      </c>
      <c r="H12" s="10">
        <f>INDEX(DriversGams!$A$5:$AN$23,MATCH(Drivers!$A12,DriversGams!$A$5:$A$23,0),MATCH(Drivers!H$5,DriversGams!$A$5:$AN$5,0))</f>
        <v>14.18</v>
      </c>
      <c r="I12" s="10">
        <f>INDEX(DriversGams!$A$5:$AN$23,MATCH(Drivers!$A12,DriversGams!$A$5:$A$23,0),MATCH(Drivers!I$5,DriversGams!$A$5:$AN$5,0))</f>
        <v>14.21</v>
      </c>
      <c r="J12" s="10">
        <f>INDEX(DriversGams!$A$5:$AN$23,MATCH(Drivers!$A12,DriversGams!$A$5:$A$23,0),MATCH(Drivers!J$5,DriversGams!$A$5:$AN$5,0))</f>
        <v>14.08</v>
      </c>
      <c r="K12" s="10">
        <f>INDEX(DriversGams!$A$5:$AN$23,MATCH(Drivers!$A12,DriversGams!$A$5:$A$23,0),MATCH(Drivers!K$5,DriversGams!$A$5:$AN$5,0))</f>
        <v>12.26</v>
      </c>
      <c r="L12" s="10">
        <f>INDEX(DriversGams!$A$5:$AN$23,MATCH(Drivers!$A12,DriversGams!$A$5:$A$23,0),MATCH(Drivers!L$5,DriversGams!$A$5:$AN$5,0))</f>
        <v>12.65</v>
      </c>
      <c r="M12" s="10">
        <f>INDEX(DriversGams!$A$5:$AN$23,MATCH(Drivers!$A12,DriversGams!$A$5:$A$23,0),MATCH(Drivers!M$5,DriversGams!$A$5:$AN$5,0))</f>
        <v>12.9</v>
      </c>
      <c r="N12" s="10">
        <f>INDEX(DriversGams!$A$5:$AN$23,MATCH(Drivers!$A12,DriversGams!$A$5:$A$23,0),MATCH(Drivers!N$5,DriversGams!$A$5:$AN$5,0))</f>
        <v>13.13</v>
      </c>
      <c r="O12" s="10">
        <f>INDEX(DriversGams!$A$5:$AN$23,MATCH(Drivers!$A12,DriversGams!$A$5:$A$23,0),MATCH(Drivers!O$5,DriversGams!$A$5:$AN$5,0))</f>
        <v>13.34</v>
      </c>
      <c r="P12" s="10">
        <f>INDEX(DriversGams!$A$5:$AN$23,MATCH(Drivers!$A12,DriversGams!$A$5:$A$23,0),MATCH(Drivers!P$5,DriversGams!$A$5:$AN$5,0))</f>
        <v>13.63</v>
      </c>
      <c r="Q12" s="10">
        <f>INDEX(DriversGams!$A$5:$AN$23,MATCH(Drivers!$A12,DriversGams!$A$5:$A$23,0),MATCH(Drivers!Q$5,DriversGams!$A$5:$AN$5,0))</f>
        <v>14.12</v>
      </c>
      <c r="R12" s="10">
        <f>INDEX(DriversGams!$A$5:$AN$23,MATCH(Drivers!$A12,DriversGams!$A$5:$A$23,0),MATCH(Drivers!R$5,DriversGams!$A$5:$AN$5,0))</f>
        <v>14.6</v>
      </c>
      <c r="S12" s="10">
        <f>INDEX(DriversGams!$A$5:$AN$23,MATCH(Drivers!$A12,DriversGams!$A$5:$A$23,0),MATCH(Drivers!S$5,DriversGams!$A$5:$AN$5,0))</f>
        <v>15.08</v>
      </c>
      <c r="T12" s="10">
        <f>INDEX(DriversGams!$A$5:$AN$23,MATCH(Drivers!$A12,DriversGams!$A$5:$A$23,0),MATCH(Drivers!T$5,DriversGams!$A$5:$AN$5,0))</f>
        <v>15.43</v>
      </c>
      <c r="U12" s="10">
        <f>INDEX(DriversGams!$A$5:$AN$23,MATCH(Drivers!$A12,DriversGams!$A$5:$A$23,0),MATCH(Drivers!U$5,DriversGams!$A$5:$AN$5,0))</f>
        <v>15.88</v>
      </c>
      <c r="V12" s="10">
        <f>INDEX(DriversGams!$A$5:$AN$23,MATCH(Drivers!$A12,DriversGams!$A$5:$A$23,0),MATCH(Drivers!V$5,DriversGams!$A$5:$AN$5,0))</f>
        <v>16.239999999999998</v>
      </c>
      <c r="W12" s="10">
        <f>INDEX(DriversGams!$A$5:$AN$23,MATCH(Drivers!$A12,DriversGams!$A$5:$A$23,0),MATCH(Drivers!W$5,DriversGams!$A$5:$AN$5,0))</f>
        <v>16.559999999999999</v>
      </c>
      <c r="X12" s="10">
        <f>INDEX(DriversGams!$A$5:$AN$23,MATCH(Drivers!$A12,DriversGams!$A$5:$A$23,0),MATCH(Drivers!X$5,DriversGams!$A$5:$AN$5,0))</f>
        <v>16.93</v>
      </c>
      <c r="Y12" s="10">
        <f>INDEX(DriversGams!$A$5:$AN$23,MATCH(Drivers!$A12,DriversGams!$A$5:$A$23,0),MATCH(Drivers!Y$5,DriversGams!$A$5:$AN$5,0))</f>
        <v>17.34</v>
      </c>
      <c r="Z12" s="10">
        <f>INDEX(DriversGams!$A$5:$AN$23,MATCH(Drivers!$A12,DriversGams!$A$5:$A$23,0),MATCH(Drivers!Z$5,DriversGams!$A$5:$AN$5,0))</f>
        <v>17.73</v>
      </c>
      <c r="AA12" s="10">
        <f>INDEX(DriversGams!$A$5:$AN$23,MATCH(Drivers!$A12,DriversGams!$A$5:$A$23,0),MATCH(Drivers!AA$5,DriversGams!$A$5:$AN$5,0))</f>
        <v>18.190000000000001</v>
      </c>
      <c r="AB12" s="10">
        <f>INDEX(DriversGams!$A$5:$AN$23,MATCH(Drivers!$A12,DriversGams!$A$5:$A$23,0),MATCH(Drivers!AB$5,DriversGams!$A$5:$AN$5,0))</f>
        <v>18.670000000000002</v>
      </c>
      <c r="AC12" s="10">
        <f>INDEX(DriversGams!$A$5:$AN$23,MATCH(Drivers!$A12,DriversGams!$A$5:$A$23,0),MATCH(Drivers!AC$5,DriversGams!$A$5:$AN$5,0))</f>
        <v>19.14</v>
      </c>
      <c r="AD12" s="10">
        <f>INDEX(DriversGams!$A$5:$AN$23,MATCH(Drivers!$A12,DriversGams!$A$5:$A$23,0),MATCH(Drivers!AD$5,DriversGams!$A$5:$AN$5,0))</f>
        <v>19.63</v>
      </c>
      <c r="AE12" s="10">
        <f>INDEX(DriversGams!$A$5:$AN$23,MATCH(Drivers!$A12,DriversGams!$A$5:$A$23,0),MATCH(Drivers!AE$5,DriversGams!$A$5:$AN$5,0))</f>
        <v>20.14</v>
      </c>
      <c r="AF12" s="10">
        <f>INDEX(DriversGams!$A$5:$AN$23,MATCH(Drivers!$A12,DriversGams!$A$5:$A$23,0),MATCH(Drivers!AF$5,DriversGams!$A$5:$AN$5,0))</f>
        <v>22.59</v>
      </c>
      <c r="AG12" s="10">
        <f>INDEX(DriversGams!$A$5:$AN$23,MATCH(Drivers!$A12,DriversGams!$A$5:$A$23,0),MATCH(Drivers!AG$5,DriversGams!$A$5:$AN$5,0))</f>
        <v>25.89</v>
      </c>
      <c r="AH12" s="150"/>
      <c r="AI12" s="150"/>
      <c r="AJ12" s="150"/>
      <c r="AK12" s="150"/>
      <c r="AL12" s="150"/>
      <c r="AM12" s="150"/>
      <c r="AO12" s="4">
        <f t="shared" si="3"/>
        <v>6</v>
      </c>
    </row>
    <row r="13" spans="1:41">
      <c r="A13" s="158" t="s">
        <v>388</v>
      </c>
      <c r="B13" s="225">
        <f t="shared" si="2"/>
        <v>7</v>
      </c>
      <c r="C13" s="10">
        <f>INDEX(DriversGams!$A$5:$AN$23,MATCH(Drivers!$A13,DriversGams!$A$5:$A$23,0),MATCH(Drivers!C$5,DriversGams!$A$5:$AN$5,0))</f>
        <v>205.45</v>
      </c>
      <c r="D13" s="10">
        <f>INDEX(DriversGams!$A$5:$AN$23,MATCH(Drivers!$A13,DriversGams!$A$5:$A$23,0),MATCH(Drivers!D$5,DriversGams!$A$5:$AN$5,0))</f>
        <v>210.29</v>
      </c>
      <c r="E13" s="10">
        <f>INDEX(DriversGams!$A$5:$AN$23,MATCH(Drivers!$A13,DriversGams!$A$5:$A$23,0),MATCH(Drivers!E$5,DriversGams!$A$5:$AN$5,0))</f>
        <v>210.09</v>
      </c>
      <c r="F13" s="10">
        <f>INDEX(DriversGams!$A$5:$AN$23,MATCH(Drivers!$A13,DriversGams!$A$5:$A$23,0),MATCH(Drivers!F$5,DriversGams!$A$5:$AN$5,0))</f>
        <v>214.84</v>
      </c>
      <c r="G13" s="10">
        <f>INDEX(DriversGams!$A$5:$AN$23,MATCH(Drivers!$A13,DriversGams!$A$5:$A$23,0),MATCH(Drivers!G$5,DriversGams!$A$5:$AN$5,0))</f>
        <v>210.99</v>
      </c>
      <c r="H13" s="10">
        <f>INDEX(DriversGams!$A$5:$AN$23,MATCH(Drivers!$A13,DriversGams!$A$5:$A$23,0),MATCH(Drivers!H$5,DriversGams!$A$5:$AN$5,0))</f>
        <v>215.85</v>
      </c>
      <c r="I13" s="10">
        <f>INDEX(DriversGams!$A$5:$AN$23,MATCH(Drivers!$A13,DriversGams!$A$5:$A$23,0),MATCH(Drivers!I$5,DriversGams!$A$5:$AN$5,0))</f>
        <v>213.65</v>
      </c>
      <c r="J13" s="10">
        <f>INDEX(DriversGams!$A$5:$AN$23,MATCH(Drivers!$A13,DriversGams!$A$5:$A$23,0),MATCH(Drivers!J$5,DriversGams!$A$5:$AN$5,0))</f>
        <v>210.07</v>
      </c>
      <c r="K13" s="10">
        <f>INDEX(DriversGams!$A$5:$AN$23,MATCH(Drivers!$A13,DriversGams!$A$5:$A$23,0),MATCH(Drivers!K$5,DriversGams!$A$5:$AN$5,0))</f>
        <v>193.07</v>
      </c>
      <c r="L13" s="10">
        <f>INDEX(DriversGams!$A$5:$AN$23,MATCH(Drivers!$A13,DriversGams!$A$5:$A$23,0),MATCH(Drivers!L$5,DriversGams!$A$5:$AN$5,0))</f>
        <v>196.38</v>
      </c>
      <c r="M13" s="10">
        <f>INDEX(DriversGams!$A$5:$AN$23,MATCH(Drivers!$A13,DriversGams!$A$5:$A$23,0),MATCH(Drivers!M$5,DriversGams!$A$5:$AN$5,0))</f>
        <v>199.05</v>
      </c>
      <c r="N13" s="10">
        <f>INDEX(DriversGams!$A$5:$AN$23,MATCH(Drivers!$A13,DriversGams!$A$5:$A$23,0),MATCH(Drivers!N$5,DriversGams!$A$5:$AN$5,0))</f>
        <v>201.54</v>
      </c>
      <c r="O13" s="10">
        <f>INDEX(DriversGams!$A$5:$AN$23,MATCH(Drivers!$A13,DriversGams!$A$5:$A$23,0),MATCH(Drivers!O$5,DriversGams!$A$5:$AN$5,0))</f>
        <v>203.91</v>
      </c>
      <c r="P13" s="10">
        <f>INDEX(DriversGams!$A$5:$AN$23,MATCH(Drivers!$A13,DriversGams!$A$5:$A$23,0),MATCH(Drivers!P$5,DriversGams!$A$5:$AN$5,0))</f>
        <v>207.14</v>
      </c>
      <c r="Q13" s="10">
        <f>INDEX(DriversGams!$A$5:$AN$23,MATCH(Drivers!$A13,DriversGams!$A$5:$A$23,0),MATCH(Drivers!Q$5,DriversGams!$A$5:$AN$5,0))</f>
        <v>212.19</v>
      </c>
      <c r="R13" s="10">
        <f>INDEX(DriversGams!$A$5:$AN$23,MATCH(Drivers!$A13,DriversGams!$A$5:$A$23,0),MATCH(Drivers!R$5,DriversGams!$A$5:$AN$5,0))</f>
        <v>217.65</v>
      </c>
      <c r="S13" s="10">
        <f>INDEX(DriversGams!$A$5:$AN$23,MATCH(Drivers!$A13,DriversGams!$A$5:$A$23,0),MATCH(Drivers!S$5,DriversGams!$A$5:$AN$5,0))</f>
        <v>223.52</v>
      </c>
      <c r="T13" s="10">
        <f>INDEX(DriversGams!$A$5:$AN$23,MATCH(Drivers!$A13,DriversGams!$A$5:$A$23,0),MATCH(Drivers!T$5,DriversGams!$A$5:$AN$5,0))</f>
        <v>228.69</v>
      </c>
      <c r="U13" s="10">
        <f>INDEX(DriversGams!$A$5:$AN$23,MATCH(Drivers!$A13,DriversGams!$A$5:$A$23,0),MATCH(Drivers!U$5,DriversGams!$A$5:$AN$5,0))</f>
        <v>234.66</v>
      </c>
      <c r="V13" s="10">
        <f>INDEX(DriversGams!$A$5:$AN$23,MATCH(Drivers!$A13,DriversGams!$A$5:$A$23,0),MATCH(Drivers!V$5,DriversGams!$A$5:$AN$5,0))</f>
        <v>240.3</v>
      </c>
      <c r="W13" s="10">
        <f>INDEX(DriversGams!$A$5:$AN$23,MATCH(Drivers!$A13,DriversGams!$A$5:$A$23,0),MATCH(Drivers!W$5,DriversGams!$A$5:$AN$5,0))</f>
        <v>245.53</v>
      </c>
      <c r="X13" s="10">
        <f>INDEX(DriversGams!$A$5:$AN$23,MATCH(Drivers!$A13,DriversGams!$A$5:$A$23,0),MATCH(Drivers!X$5,DriversGams!$A$5:$AN$5,0))</f>
        <v>251.1</v>
      </c>
      <c r="Y13" s="10">
        <f>INDEX(DriversGams!$A$5:$AN$23,MATCH(Drivers!$A13,DriversGams!$A$5:$A$23,0),MATCH(Drivers!Y$5,DriversGams!$A$5:$AN$5,0))</f>
        <v>256.91000000000003</v>
      </c>
      <c r="Z13" s="10">
        <f>INDEX(DriversGams!$A$5:$AN$23,MATCH(Drivers!$A13,DriversGams!$A$5:$A$23,0),MATCH(Drivers!Z$5,DriversGams!$A$5:$AN$5,0))</f>
        <v>262.83</v>
      </c>
      <c r="AA13" s="10">
        <f>INDEX(DriversGams!$A$5:$AN$23,MATCH(Drivers!$A13,DriversGams!$A$5:$A$23,0),MATCH(Drivers!AA$5,DriversGams!$A$5:$AN$5,0))</f>
        <v>269.37</v>
      </c>
      <c r="AB13" s="10">
        <f>INDEX(DriversGams!$A$5:$AN$23,MATCH(Drivers!$A13,DriversGams!$A$5:$A$23,0),MATCH(Drivers!AB$5,DriversGams!$A$5:$AN$5,0))</f>
        <v>276.17</v>
      </c>
      <c r="AC13" s="10">
        <f>INDEX(DriversGams!$A$5:$AN$23,MATCH(Drivers!$A13,DriversGams!$A$5:$A$23,0),MATCH(Drivers!AC$5,DriversGams!$A$5:$AN$5,0))</f>
        <v>282.98</v>
      </c>
      <c r="AD13" s="10">
        <f>INDEX(DriversGams!$A$5:$AN$23,MATCH(Drivers!$A13,DriversGams!$A$5:$A$23,0),MATCH(Drivers!AD$5,DriversGams!$A$5:$AN$5,0))</f>
        <v>290.05</v>
      </c>
      <c r="AE13" s="10">
        <f>INDEX(DriversGams!$A$5:$AN$23,MATCH(Drivers!$A13,DriversGams!$A$5:$A$23,0),MATCH(Drivers!AE$5,DriversGams!$A$5:$AN$5,0))</f>
        <v>297.62</v>
      </c>
      <c r="AF13" s="10">
        <f>INDEX(DriversGams!$A$5:$AN$23,MATCH(Drivers!$A13,DriversGams!$A$5:$A$23,0),MATCH(Drivers!AF$5,DriversGams!$A$5:$AN$5,0))</f>
        <v>334.31</v>
      </c>
      <c r="AG13" s="10">
        <f>INDEX(DriversGams!$A$5:$AN$23,MATCH(Drivers!$A13,DriversGams!$A$5:$A$23,0),MATCH(Drivers!AG$5,DriversGams!$A$5:$AN$5,0))</f>
        <v>380</v>
      </c>
      <c r="AH13" s="150"/>
      <c r="AI13" s="150"/>
      <c r="AJ13" s="150"/>
      <c r="AK13" s="150"/>
      <c r="AL13" s="150"/>
      <c r="AM13" s="150"/>
      <c r="AO13" s="4">
        <f t="shared" si="3"/>
        <v>7</v>
      </c>
    </row>
    <row r="14" spans="1:41">
      <c r="A14" s="158" t="s">
        <v>552</v>
      </c>
      <c r="B14" s="225">
        <f t="shared" si="2"/>
        <v>8</v>
      </c>
      <c r="C14" s="10">
        <f>INDEX(DriversGams!$A$5:$AN$23,MATCH(Drivers!$A14,DriversGams!$A$5:$A$23,0),MATCH(Drivers!C$5,DriversGams!$A$5:$AN$5,0))</f>
        <v>10.11</v>
      </c>
      <c r="D14" s="10">
        <f>INDEX(DriversGams!$A$5:$AN$23,MATCH(Drivers!$A14,DriversGams!$A$5:$A$23,0),MATCH(Drivers!D$5,DriversGams!$A$5:$AN$5,0))</f>
        <v>8.43</v>
      </c>
      <c r="E14" s="10">
        <f>INDEX(DriversGams!$A$5:$AN$23,MATCH(Drivers!$A14,DriversGams!$A$5:$A$23,0),MATCH(Drivers!E$5,DriversGams!$A$5:$AN$5,0))</f>
        <v>7.26</v>
      </c>
      <c r="F14" s="10">
        <f>INDEX(DriversGams!$A$5:$AN$23,MATCH(Drivers!$A14,DriversGams!$A$5:$A$23,0),MATCH(Drivers!F$5,DriversGams!$A$5:$AN$5,0))</f>
        <v>6.85</v>
      </c>
      <c r="G14" s="10">
        <f>INDEX(DriversGams!$A$5:$AN$23,MATCH(Drivers!$A14,DriversGams!$A$5:$A$23,0),MATCH(Drivers!G$5,DriversGams!$A$5:$AN$5,0))</f>
        <v>6.43</v>
      </c>
      <c r="H14" s="10">
        <f>INDEX(DriversGams!$A$5:$AN$23,MATCH(Drivers!$A14,DriversGams!$A$5:$A$23,0),MATCH(Drivers!H$5,DriversGams!$A$5:$AN$5,0))</f>
        <v>5.96</v>
      </c>
      <c r="I14" s="10">
        <f>INDEX(DriversGams!$A$5:$AN$23,MATCH(Drivers!$A14,DriversGams!$A$5:$A$23,0),MATCH(Drivers!I$5,DriversGams!$A$5:$AN$5,0))</f>
        <v>5.84</v>
      </c>
      <c r="J14" s="10">
        <f>INDEX(DriversGams!$A$5:$AN$23,MATCH(Drivers!$A14,DriversGams!$A$5:$A$23,0),MATCH(Drivers!J$5,DriversGams!$A$5:$AN$5,0))</f>
        <v>5.52</v>
      </c>
      <c r="K14" s="10">
        <f>INDEX(DriversGams!$A$5:$AN$23,MATCH(Drivers!$A14,DriversGams!$A$5:$A$23,0),MATCH(Drivers!K$5,DriversGams!$A$5:$AN$5,0))</f>
        <v>4.53</v>
      </c>
      <c r="L14" s="10">
        <f>INDEX(DriversGams!$A$5:$AN$23,MATCH(Drivers!$A14,DriversGams!$A$5:$A$23,0),MATCH(Drivers!L$5,DriversGams!$A$5:$AN$5,0))</f>
        <v>4.6900000000000004</v>
      </c>
      <c r="M14" s="10">
        <f>INDEX(DriversGams!$A$5:$AN$23,MATCH(Drivers!$A14,DriversGams!$A$5:$A$23,0),MATCH(Drivers!M$5,DriversGams!$A$5:$AN$5,0))</f>
        <v>4.71</v>
      </c>
      <c r="N14" s="10">
        <f>INDEX(DriversGams!$A$5:$AN$23,MATCH(Drivers!$A14,DriversGams!$A$5:$A$23,0),MATCH(Drivers!N$5,DriversGams!$A$5:$AN$5,0))</f>
        <v>4.74</v>
      </c>
      <c r="O14" s="10">
        <f>INDEX(DriversGams!$A$5:$AN$23,MATCH(Drivers!$A14,DriversGams!$A$5:$A$23,0),MATCH(Drivers!O$5,DriversGams!$A$5:$AN$5,0))</f>
        <v>4.7699999999999996</v>
      </c>
      <c r="P14" s="10">
        <f>INDEX(DriversGams!$A$5:$AN$23,MATCH(Drivers!$A14,DriversGams!$A$5:$A$23,0),MATCH(Drivers!P$5,DriversGams!$A$5:$AN$5,0))</f>
        <v>4.84</v>
      </c>
      <c r="Q14" s="10">
        <f>INDEX(DriversGams!$A$5:$AN$23,MATCH(Drivers!$A14,DriversGams!$A$5:$A$23,0),MATCH(Drivers!Q$5,DriversGams!$A$5:$AN$5,0))</f>
        <v>5.01</v>
      </c>
      <c r="R14" s="10">
        <f>INDEX(DriversGams!$A$5:$AN$23,MATCH(Drivers!$A14,DriversGams!$A$5:$A$23,0),MATCH(Drivers!R$5,DriversGams!$A$5:$AN$5,0))</f>
        <v>5.21</v>
      </c>
      <c r="S14" s="10">
        <f>INDEX(DriversGams!$A$5:$AN$23,MATCH(Drivers!$A14,DriversGams!$A$5:$A$23,0),MATCH(Drivers!S$5,DriversGams!$A$5:$AN$5,0))</f>
        <v>5.45</v>
      </c>
      <c r="T14" s="10">
        <f>INDEX(DriversGams!$A$5:$AN$23,MATCH(Drivers!$A14,DriversGams!$A$5:$A$23,0),MATCH(Drivers!T$5,DriversGams!$A$5:$AN$5,0))</f>
        <v>5.64</v>
      </c>
      <c r="U14" s="10">
        <f>INDEX(DriversGams!$A$5:$AN$23,MATCH(Drivers!$A14,DriversGams!$A$5:$A$23,0),MATCH(Drivers!U$5,DriversGams!$A$5:$AN$5,0))</f>
        <v>5.88</v>
      </c>
      <c r="V14" s="10">
        <f>INDEX(DriversGams!$A$5:$AN$23,MATCH(Drivers!$A14,DriversGams!$A$5:$A$23,0),MATCH(Drivers!V$5,DriversGams!$A$5:$AN$5,0))</f>
        <v>6.08</v>
      </c>
      <c r="W14" s="10">
        <f>INDEX(DriversGams!$A$5:$AN$23,MATCH(Drivers!$A14,DriversGams!$A$5:$A$23,0),MATCH(Drivers!W$5,DriversGams!$A$5:$AN$5,0))</f>
        <v>6.21</v>
      </c>
      <c r="X14" s="10">
        <f>INDEX(DriversGams!$A$5:$AN$23,MATCH(Drivers!$A14,DriversGams!$A$5:$A$23,0),MATCH(Drivers!X$5,DriversGams!$A$5:$AN$5,0))</f>
        <v>6.36</v>
      </c>
      <c r="Y14" s="10">
        <f>INDEX(DriversGams!$A$5:$AN$23,MATCH(Drivers!$A14,DriversGams!$A$5:$A$23,0),MATCH(Drivers!Y$5,DriversGams!$A$5:$AN$5,0))</f>
        <v>6.52</v>
      </c>
      <c r="Z14" s="10">
        <f>INDEX(DriversGams!$A$5:$AN$23,MATCH(Drivers!$A14,DriversGams!$A$5:$A$23,0),MATCH(Drivers!Z$5,DriversGams!$A$5:$AN$5,0))</f>
        <v>6.66</v>
      </c>
      <c r="AA14" s="10">
        <f>INDEX(DriversGams!$A$5:$AN$23,MATCH(Drivers!$A14,DriversGams!$A$5:$A$23,0),MATCH(Drivers!AA$5,DriversGams!$A$5:$AN$5,0))</f>
        <v>6.83</v>
      </c>
      <c r="AB14" s="10">
        <f>INDEX(DriversGams!$A$5:$AN$23,MATCH(Drivers!$A14,DriversGams!$A$5:$A$23,0),MATCH(Drivers!AB$5,DriversGams!$A$5:$AN$5,0))</f>
        <v>7</v>
      </c>
      <c r="AC14" s="10">
        <f>INDEX(DriversGams!$A$5:$AN$23,MATCH(Drivers!$A14,DriversGams!$A$5:$A$23,0),MATCH(Drivers!AC$5,DriversGams!$A$5:$AN$5,0))</f>
        <v>7.17</v>
      </c>
      <c r="AD14" s="10">
        <f>INDEX(DriversGams!$A$5:$AN$23,MATCH(Drivers!$A14,DriversGams!$A$5:$A$23,0),MATCH(Drivers!AD$5,DriversGams!$A$5:$AN$5,0))</f>
        <v>7.34</v>
      </c>
      <c r="AE14" s="10">
        <f>INDEX(DriversGams!$A$5:$AN$23,MATCH(Drivers!$A14,DriversGams!$A$5:$A$23,0),MATCH(Drivers!AE$5,DriversGams!$A$5:$AN$5,0))</f>
        <v>7.52</v>
      </c>
      <c r="AF14" s="10">
        <f>INDEX(DriversGams!$A$5:$AN$23,MATCH(Drivers!$A14,DriversGams!$A$5:$A$23,0),MATCH(Drivers!AF$5,DriversGams!$A$5:$AN$5,0))</f>
        <v>8.08</v>
      </c>
      <c r="AG14" s="10">
        <f>INDEX(DriversGams!$A$5:$AN$23,MATCH(Drivers!$A14,DriversGams!$A$5:$A$23,0),MATCH(Drivers!AG$5,DriversGams!$A$5:$AN$5,0))</f>
        <v>8.82</v>
      </c>
      <c r="AH14" s="150"/>
      <c r="AI14" s="150"/>
      <c r="AJ14" s="150"/>
      <c r="AK14" s="150"/>
      <c r="AL14" s="150"/>
      <c r="AM14" s="150"/>
      <c r="AO14" s="4">
        <f t="shared" si="3"/>
        <v>8</v>
      </c>
    </row>
    <row r="15" spans="1:41">
      <c r="A15" s="158" t="s">
        <v>551</v>
      </c>
      <c r="B15" s="225">
        <f t="shared" si="2"/>
        <v>9</v>
      </c>
      <c r="C15" s="10">
        <f>INDEX(DriversGams!$A$5:$AN$23,MATCH(Drivers!$A15,DriversGams!$A$5:$A$23,0),MATCH(Drivers!C$5,DriversGams!$A$5:$AN$5,0))</f>
        <v>14.11</v>
      </c>
      <c r="D15" s="10">
        <f>INDEX(DriversGams!$A$5:$AN$23,MATCH(Drivers!$A15,DriversGams!$A$5:$A$23,0),MATCH(Drivers!D$5,DriversGams!$A$5:$AN$5,0))</f>
        <v>14.52</v>
      </c>
      <c r="E15" s="10">
        <f>INDEX(DriversGams!$A$5:$AN$23,MATCH(Drivers!$A15,DriversGams!$A$5:$A$23,0),MATCH(Drivers!E$5,DriversGams!$A$5:$AN$5,0))</f>
        <v>14.79</v>
      </c>
      <c r="F15" s="10">
        <f>INDEX(DriversGams!$A$5:$AN$23,MATCH(Drivers!$A15,DriversGams!$A$5:$A$23,0),MATCH(Drivers!F$5,DriversGams!$A$5:$AN$5,0))</f>
        <v>15.03</v>
      </c>
      <c r="G15" s="10">
        <f>INDEX(DriversGams!$A$5:$AN$23,MATCH(Drivers!$A15,DriversGams!$A$5:$A$23,0),MATCH(Drivers!G$5,DriversGams!$A$5:$AN$5,0))</f>
        <v>15.21</v>
      </c>
      <c r="H15" s="10">
        <f>INDEX(DriversGams!$A$5:$AN$23,MATCH(Drivers!$A15,DriversGams!$A$5:$A$23,0),MATCH(Drivers!H$5,DriversGams!$A$5:$AN$5,0))</f>
        <v>15.35</v>
      </c>
      <c r="I15" s="10">
        <f>INDEX(DriversGams!$A$5:$AN$23,MATCH(Drivers!$A15,DriversGams!$A$5:$A$23,0),MATCH(Drivers!I$5,DriversGams!$A$5:$AN$5,0))</f>
        <v>15.51</v>
      </c>
      <c r="J15" s="10">
        <f>INDEX(DriversGams!$A$5:$AN$23,MATCH(Drivers!$A15,DriversGams!$A$5:$A$23,0),MATCH(Drivers!J$5,DriversGams!$A$5:$AN$5,0))</f>
        <v>15.54</v>
      </c>
      <c r="K15" s="10">
        <f>INDEX(DriversGams!$A$5:$AN$23,MATCH(Drivers!$A15,DriversGams!$A$5:$A$23,0),MATCH(Drivers!K$5,DriversGams!$A$5:$AN$5,0))</f>
        <v>14.21</v>
      </c>
      <c r="L15" s="10">
        <f>INDEX(DriversGams!$A$5:$AN$23,MATCH(Drivers!$A15,DriversGams!$A$5:$A$23,0),MATCH(Drivers!L$5,DriversGams!$A$5:$AN$5,0))</f>
        <v>14.6</v>
      </c>
      <c r="M15" s="10">
        <f>INDEX(DriversGams!$A$5:$AN$23,MATCH(Drivers!$A15,DriversGams!$A$5:$A$23,0),MATCH(Drivers!M$5,DriversGams!$A$5:$AN$5,0))</f>
        <v>14.95</v>
      </c>
      <c r="N15" s="10">
        <f>INDEX(DriversGams!$A$5:$AN$23,MATCH(Drivers!$A15,DriversGams!$A$5:$A$23,0),MATCH(Drivers!N$5,DriversGams!$A$5:$AN$5,0))</f>
        <v>15.3</v>
      </c>
      <c r="O15" s="10">
        <f>INDEX(DriversGams!$A$5:$AN$23,MATCH(Drivers!$A15,DriversGams!$A$5:$A$23,0),MATCH(Drivers!O$5,DriversGams!$A$5:$AN$5,0))</f>
        <v>15.64</v>
      </c>
      <c r="P15" s="10">
        <f>INDEX(DriversGams!$A$5:$AN$23,MATCH(Drivers!$A15,DriversGams!$A$5:$A$23,0),MATCH(Drivers!P$5,DriversGams!$A$5:$AN$5,0))</f>
        <v>16</v>
      </c>
      <c r="Q15" s="10">
        <f>INDEX(DriversGams!$A$5:$AN$23,MATCH(Drivers!$A15,DriversGams!$A$5:$A$23,0),MATCH(Drivers!Q$5,DriversGams!$A$5:$AN$5,0))</f>
        <v>16.440000000000001</v>
      </c>
      <c r="R15" s="10">
        <f>INDEX(DriversGams!$A$5:$AN$23,MATCH(Drivers!$A15,DriversGams!$A$5:$A$23,0),MATCH(Drivers!R$5,DriversGams!$A$5:$AN$5,0))</f>
        <v>16.88</v>
      </c>
      <c r="S15" s="10">
        <f>INDEX(DriversGams!$A$5:$AN$23,MATCH(Drivers!$A15,DriversGams!$A$5:$A$23,0),MATCH(Drivers!S$5,DriversGams!$A$5:$AN$5,0))</f>
        <v>17.34</v>
      </c>
      <c r="T15" s="10">
        <f>INDEX(DriversGams!$A$5:$AN$23,MATCH(Drivers!$A15,DriversGams!$A$5:$A$23,0),MATCH(Drivers!T$5,DriversGams!$A$5:$AN$5,0))</f>
        <v>17.8</v>
      </c>
      <c r="U15" s="10">
        <f>INDEX(DriversGams!$A$5:$AN$23,MATCH(Drivers!$A15,DriversGams!$A$5:$A$23,0),MATCH(Drivers!U$5,DriversGams!$A$5:$AN$5,0))</f>
        <v>18.27</v>
      </c>
      <c r="V15" s="10">
        <f>INDEX(DriversGams!$A$5:$AN$23,MATCH(Drivers!$A15,DriversGams!$A$5:$A$23,0),MATCH(Drivers!V$5,DriversGams!$A$5:$AN$5,0))</f>
        <v>18.809999999999999</v>
      </c>
      <c r="W15" s="10">
        <f>INDEX(DriversGams!$A$5:$AN$23,MATCH(Drivers!$A15,DriversGams!$A$5:$A$23,0),MATCH(Drivers!W$5,DriversGams!$A$5:$AN$5,0))</f>
        <v>19.32</v>
      </c>
      <c r="X15" s="10">
        <f>INDEX(DriversGams!$A$5:$AN$23,MATCH(Drivers!$A15,DriversGams!$A$5:$A$23,0),MATCH(Drivers!X$5,DriversGams!$A$5:$AN$5,0))</f>
        <v>19.88</v>
      </c>
      <c r="Y15" s="10">
        <f>INDEX(DriversGams!$A$5:$AN$23,MATCH(Drivers!$A15,DriversGams!$A$5:$A$23,0),MATCH(Drivers!Y$5,DriversGams!$A$5:$AN$5,0))</f>
        <v>20.49</v>
      </c>
      <c r="Z15" s="10">
        <f>INDEX(DriversGams!$A$5:$AN$23,MATCH(Drivers!$A15,DriversGams!$A$5:$A$23,0),MATCH(Drivers!Z$5,DriversGams!$A$5:$AN$5,0))</f>
        <v>21.14</v>
      </c>
      <c r="AA15" s="10">
        <f>INDEX(DriversGams!$A$5:$AN$23,MATCH(Drivers!$A15,DriversGams!$A$5:$A$23,0),MATCH(Drivers!AA$5,DriversGams!$A$5:$AN$5,0))</f>
        <v>21.81</v>
      </c>
      <c r="AB15" s="10">
        <f>INDEX(DriversGams!$A$5:$AN$23,MATCH(Drivers!$A15,DriversGams!$A$5:$A$23,0),MATCH(Drivers!AB$5,DriversGams!$A$5:$AN$5,0))</f>
        <v>22.5</v>
      </c>
      <c r="AC15" s="10">
        <f>INDEX(DriversGams!$A$5:$AN$23,MATCH(Drivers!$A15,DriversGams!$A$5:$A$23,0),MATCH(Drivers!AC$5,DriversGams!$A$5:$AN$5,0))</f>
        <v>23.19</v>
      </c>
      <c r="AD15" s="10">
        <f>INDEX(DriversGams!$A$5:$AN$23,MATCH(Drivers!$A15,DriversGams!$A$5:$A$23,0),MATCH(Drivers!AD$5,DriversGams!$A$5:$AN$5,0))</f>
        <v>23.92</v>
      </c>
      <c r="AE15" s="10">
        <f>INDEX(DriversGams!$A$5:$AN$23,MATCH(Drivers!$A15,DriversGams!$A$5:$A$23,0),MATCH(Drivers!AE$5,DriversGams!$A$5:$AN$5,0))</f>
        <v>24.68</v>
      </c>
      <c r="AF15" s="10">
        <f>INDEX(DriversGams!$A$5:$AN$23,MATCH(Drivers!$A15,DriversGams!$A$5:$A$23,0),MATCH(Drivers!AF$5,DriversGams!$A$5:$AN$5,0))</f>
        <v>28.99</v>
      </c>
      <c r="AG15" s="10">
        <f>INDEX(DriversGams!$A$5:$AN$23,MATCH(Drivers!$A15,DriversGams!$A$5:$A$23,0),MATCH(Drivers!AG$5,DriversGams!$A$5:$AN$5,0))</f>
        <v>34.44</v>
      </c>
      <c r="AH15" s="150"/>
      <c r="AI15" s="150"/>
      <c r="AJ15" s="150"/>
      <c r="AK15" s="150"/>
      <c r="AL15" s="150"/>
      <c r="AM15" s="150"/>
      <c r="AO15" s="4">
        <f t="shared" si="3"/>
        <v>9</v>
      </c>
    </row>
    <row r="16" spans="1:41">
      <c r="A16" s="158" t="s">
        <v>548</v>
      </c>
      <c r="B16" s="225">
        <f t="shared" si="2"/>
        <v>10</v>
      </c>
      <c r="C16" s="10">
        <f>INDEX(DriversGams!$A$5:$AN$23,MATCH(Drivers!$A16,DriversGams!$A$5:$A$23,0),MATCH(Drivers!C$5,DriversGams!$A$5:$AN$5,0))</f>
        <v>235.5</v>
      </c>
      <c r="D16" s="10">
        <f>INDEX(DriversGams!$A$5:$AN$23,MATCH(Drivers!$A16,DriversGams!$A$5:$A$23,0),MATCH(Drivers!D$5,DriversGams!$A$5:$AN$5,0))</f>
        <v>241.63</v>
      </c>
      <c r="E16" s="10">
        <f>INDEX(DriversGams!$A$5:$AN$23,MATCH(Drivers!$A16,DriversGams!$A$5:$A$23,0),MATCH(Drivers!E$5,DriversGams!$A$5:$AN$5,0))</f>
        <v>245.65</v>
      </c>
      <c r="F16" s="10">
        <f>INDEX(DriversGams!$A$5:$AN$23,MATCH(Drivers!$A16,DriversGams!$A$5:$A$23,0),MATCH(Drivers!F$5,DriversGams!$A$5:$AN$5,0))</f>
        <v>248.47</v>
      </c>
      <c r="G16" s="10">
        <f>INDEX(DriversGams!$A$5:$AN$23,MATCH(Drivers!$A16,DriversGams!$A$5:$A$23,0),MATCH(Drivers!G$5,DriversGams!$A$5:$AN$5,0))</f>
        <v>251.07</v>
      </c>
      <c r="H16" s="10">
        <f>INDEX(DriversGams!$A$5:$AN$23,MATCH(Drivers!$A16,DriversGams!$A$5:$A$23,0),MATCH(Drivers!H$5,DriversGams!$A$5:$AN$5,0))</f>
        <v>252.54</v>
      </c>
      <c r="I16" s="10">
        <f>INDEX(DriversGams!$A$5:$AN$23,MATCH(Drivers!$A16,DriversGams!$A$5:$A$23,0),MATCH(Drivers!I$5,DriversGams!$A$5:$AN$5,0))</f>
        <v>254.74</v>
      </c>
      <c r="J16" s="10">
        <f>INDEX(DriversGams!$A$5:$AN$23,MATCH(Drivers!$A16,DriversGams!$A$5:$A$23,0),MATCH(Drivers!J$5,DriversGams!$A$5:$AN$5,0))</f>
        <v>254.67</v>
      </c>
      <c r="K16" s="10">
        <f>INDEX(DriversGams!$A$5:$AN$23,MATCH(Drivers!$A16,DriversGams!$A$5:$A$23,0),MATCH(Drivers!K$5,DriversGams!$A$5:$AN$5,0))</f>
        <v>230.24</v>
      </c>
      <c r="L16" s="10">
        <f>INDEX(DriversGams!$A$5:$AN$23,MATCH(Drivers!$A16,DriversGams!$A$5:$A$23,0),MATCH(Drivers!L$5,DriversGams!$A$5:$AN$5,0))</f>
        <v>236.69</v>
      </c>
      <c r="M16" s="10">
        <f>INDEX(DriversGams!$A$5:$AN$23,MATCH(Drivers!$A16,DriversGams!$A$5:$A$23,0),MATCH(Drivers!M$5,DriversGams!$A$5:$AN$5,0))</f>
        <v>242.59</v>
      </c>
      <c r="N16" s="10">
        <f>INDEX(DriversGams!$A$5:$AN$23,MATCH(Drivers!$A16,DriversGams!$A$5:$A$23,0),MATCH(Drivers!N$5,DriversGams!$A$5:$AN$5,0))</f>
        <v>248.33</v>
      </c>
      <c r="O16" s="10">
        <f>INDEX(DriversGams!$A$5:$AN$23,MATCH(Drivers!$A16,DriversGams!$A$5:$A$23,0),MATCH(Drivers!O$5,DriversGams!$A$5:$AN$5,0))</f>
        <v>253.83</v>
      </c>
      <c r="P16" s="10">
        <f>INDEX(DriversGams!$A$5:$AN$23,MATCH(Drivers!$A16,DriversGams!$A$5:$A$23,0),MATCH(Drivers!P$5,DriversGams!$A$5:$AN$5,0))</f>
        <v>259.61</v>
      </c>
      <c r="Q16" s="10">
        <f>INDEX(DriversGams!$A$5:$AN$23,MATCH(Drivers!$A16,DriversGams!$A$5:$A$23,0),MATCH(Drivers!Q$5,DriversGams!$A$5:$AN$5,0))</f>
        <v>266.92</v>
      </c>
      <c r="R16" s="10">
        <f>INDEX(DriversGams!$A$5:$AN$23,MATCH(Drivers!$A16,DriversGams!$A$5:$A$23,0),MATCH(Drivers!R$5,DriversGams!$A$5:$AN$5,0))</f>
        <v>274.13</v>
      </c>
      <c r="S16" s="10">
        <f>INDEX(DriversGams!$A$5:$AN$23,MATCH(Drivers!$A16,DriversGams!$A$5:$A$23,0),MATCH(Drivers!S$5,DriversGams!$A$5:$AN$5,0))</f>
        <v>281.63</v>
      </c>
      <c r="T16" s="10">
        <f>INDEX(DriversGams!$A$5:$AN$23,MATCH(Drivers!$A16,DriversGams!$A$5:$A$23,0),MATCH(Drivers!T$5,DriversGams!$A$5:$AN$5,0))</f>
        <v>289.23</v>
      </c>
      <c r="U16" s="10">
        <f>INDEX(DriversGams!$A$5:$AN$23,MATCH(Drivers!$A16,DriversGams!$A$5:$A$23,0),MATCH(Drivers!U$5,DriversGams!$A$5:$AN$5,0))</f>
        <v>297.02</v>
      </c>
      <c r="V16" s="10">
        <f>INDEX(DriversGams!$A$5:$AN$23,MATCH(Drivers!$A16,DriversGams!$A$5:$A$23,0),MATCH(Drivers!V$5,DriversGams!$A$5:$AN$5,0))</f>
        <v>305.64</v>
      </c>
      <c r="W16" s="10">
        <f>INDEX(DriversGams!$A$5:$AN$23,MATCH(Drivers!$A16,DriversGams!$A$5:$A$23,0),MATCH(Drivers!W$5,DriversGams!$A$5:$AN$5,0))</f>
        <v>313.91000000000003</v>
      </c>
      <c r="X16" s="10">
        <f>INDEX(DriversGams!$A$5:$AN$23,MATCH(Drivers!$A16,DriversGams!$A$5:$A$23,0),MATCH(Drivers!X$5,DriversGams!$A$5:$AN$5,0))</f>
        <v>323.06</v>
      </c>
      <c r="Y16" s="10">
        <f>INDEX(DriversGams!$A$5:$AN$23,MATCH(Drivers!$A16,DriversGams!$A$5:$A$23,0),MATCH(Drivers!Y$5,DriversGams!$A$5:$AN$5,0))</f>
        <v>332.87</v>
      </c>
      <c r="Z16" s="10">
        <f>INDEX(DriversGams!$A$5:$AN$23,MATCH(Drivers!$A16,DriversGams!$A$5:$A$23,0),MATCH(Drivers!Z$5,DriversGams!$A$5:$AN$5,0))</f>
        <v>343.27</v>
      </c>
      <c r="AA16" s="10">
        <f>INDEX(DriversGams!$A$5:$AN$23,MATCH(Drivers!$A16,DriversGams!$A$5:$A$23,0),MATCH(Drivers!AA$5,DriversGams!$A$5:$AN$5,0))</f>
        <v>354.09</v>
      </c>
      <c r="AB16" s="10">
        <f>INDEX(DriversGams!$A$5:$AN$23,MATCH(Drivers!$A16,DriversGams!$A$5:$A$23,0),MATCH(Drivers!AB$5,DriversGams!$A$5:$AN$5,0))</f>
        <v>365.3</v>
      </c>
      <c r="AC16" s="10">
        <f>INDEX(DriversGams!$A$5:$AN$23,MATCH(Drivers!$A16,DriversGams!$A$5:$A$23,0),MATCH(Drivers!AC$5,DriversGams!$A$5:$AN$5,0))</f>
        <v>376.62</v>
      </c>
      <c r="AD16" s="10">
        <f>INDEX(DriversGams!$A$5:$AN$23,MATCH(Drivers!$A16,DriversGams!$A$5:$A$23,0),MATCH(Drivers!AD$5,DriversGams!$A$5:$AN$5,0))</f>
        <v>388.36</v>
      </c>
      <c r="AE16" s="10">
        <f>INDEX(DriversGams!$A$5:$AN$23,MATCH(Drivers!$A16,DriversGams!$A$5:$A$23,0),MATCH(Drivers!AE$5,DriversGams!$A$5:$AN$5,0))</f>
        <v>400.79</v>
      </c>
      <c r="AF16" s="10">
        <f>INDEX(DriversGams!$A$5:$AN$23,MATCH(Drivers!$A16,DriversGams!$A$5:$A$23,0),MATCH(Drivers!AF$5,DriversGams!$A$5:$AN$5,0))</f>
        <v>469.74</v>
      </c>
      <c r="AG16" s="10">
        <f>INDEX(DriversGams!$A$5:$AN$23,MATCH(Drivers!$A16,DriversGams!$A$5:$A$23,0),MATCH(Drivers!AG$5,DriversGams!$A$5:$AN$5,0))</f>
        <v>556.72</v>
      </c>
      <c r="AH16" s="150"/>
      <c r="AI16" s="150"/>
      <c r="AJ16" s="150"/>
      <c r="AK16" s="150"/>
      <c r="AL16" s="150"/>
      <c r="AM16" s="150"/>
      <c r="AO16" s="4">
        <f t="shared" si="3"/>
        <v>10</v>
      </c>
    </row>
    <row r="17" spans="1:41">
      <c r="A17" s="158" t="s">
        <v>554</v>
      </c>
      <c r="B17" s="225">
        <f t="shared" si="2"/>
        <v>11</v>
      </c>
      <c r="C17" s="10">
        <f>INDEX(DriversGams!$A$5:$AN$23,MATCH(Drivers!$A17,DriversGams!$A$5:$A$23,0),MATCH(Drivers!C$5,DriversGams!$A$5:$AN$5,0))</f>
        <v>27.52</v>
      </c>
      <c r="D17" s="10">
        <f>INDEX(DriversGams!$A$5:$AN$23,MATCH(Drivers!$A17,DriversGams!$A$5:$A$23,0),MATCH(Drivers!D$5,DriversGams!$A$5:$AN$5,0))</f>
        <v>27.49</v>
      </c>
      <c r="E17" s="10">
        <f>INDEX(DriversGams!$A$5:$AN$23,MATCH(Drivers!$A17,DriversGams!$A$5:$A$23,0),MATCH(Drivers!E$5,DriversGams!$A$5:$AN$5,0))</f>
        <v>27.45</v>
      </c>
      <c r="F17" s="10">
        <f>INDEX(DriversGams!$A$5:$AN$23,MATCH(Drivers!$A17,DriversGams!$A$5:$A$23,0),MATCH(Drivers!F$5,DriversGams!$A$5:$AN$5,0))</f>
        <v>27.42</v>
      </c>
      <c r="G17" s="10">
        <f>INDEX(DriversGams!$A$5:$AN$23,MATCH(Drivers!$A17,DriversGams!$A$5:$A$23,0),MATCH(Drivers!G$5,DriversGams!$A$5:$AN$5,0))</f>
        <v>27.39</v>
      </c>
      <c r="H17" s="10">
        <f>INDEX(DriversGams!$A$5:$AN$23,MATCH(Drivers!$A17,DriversGams!$A$5:$A$23,0),MATCH(Drivers!H$5,DriversGams!$A$5:$AN$5,0))</f>
        <v>27.36</v>
      </c>
      <c r="I17" s="10">
        <f>INDEX(DriversGams!$A$5:$AN$23,MATCH(Drivers!$A17,DriversGams!$A$5:$A$23,0),MATCH(Drivers!I$5,DriversGams!$A$5:$AN$5,0))</f>
        <v>27.33</v>
      </c>
      <c r="J17" s="10">
        <f>INDEX(DriversGams!$A$5:$AN$23,MATCH(Drivers!$A17,DriversGams!$A$5:$A$23,0),MATCH(Drivers!J$5,DriversGams!$A$5:$AN$5,0))</f>
        <v>27.24</v>
      </c>
      <c r="K17" s="10">
        <f>INDEX(DriversGams!$A$5:$AN$23,MATCH(Drivers!$A17,DriversGams!$A$5:$A$23,0),MATCH(Drivers!K$5,DriversGams!$A$5:$AN$5,0))</f>
        <v>27.16</v>
      </c>
      <c r="L17" s="10">
        <f>INDEX(DriversGams!$A$5:$AN$23,MATCH(Drivers!$A17,DriversGams!$A$5:$A$23,0),MATCH(Drivers!L$5,DriversGams!$A$5:$AN$5,0))</f>
        <v>26.07</v>
      </c>
      <c r="M17" s="10">
        <f>INDEX(DriversGams!$A$5:$AN$23,MATCH(Drivers!$A17,DriversGams!$A$5:$A$23,0),MATCH(Drivers!M$5,DriversGams!$A$5:$AN$5,0))</f>
        <v>25.79</v>
      </c>
      <c r="N17" s="10">
        <f>INDEX(DriversGams!$A$5:$AN$23,MATCH(Drivers!$A17,DriversGams!$A$5:$A$23,0),MATCH(Drivers!N$5,DriversGams!$A$5:$AN$5,0))</f>
        <v>25.7</v>
      </c>
      <c r="O17" s="10">
        <f>INDEX(DriversGams!$A$5:$AN$23,MATCH(Drivers!$A17,DriversGams!$A$5:$A$23,0),MATCH(Drivers!O$5,DriversGams!$A$5:$AN$5,0))</f>
        <v>25.62</v>
      </c>
      <c r="P17" s="10">
        <f>INDEX(DriversGams!$A$5:$AN$23,MATCH(Drivers!$A17,DriversGams!$A$5:$A$23,0),MATCH(Drivers!P$5,DriversGams!$A$5:$AN$5,0))</f>
        <v>24.83</v>
      </c>
      <c r="Q17" s="10">
        <f>INDEX(DriversGams!$A$5:$AN$23,MATCH(Drivers!$A17,DriversGams!$A$5:$A$23,0),MATCH(Drivers!Q$5,DriversGams!$A$5:$AN$5,0))</f>
        <v>22.54</v>
      </c>
      <c r="R17" s="10">
        <f>INDEX(DriversGams!$A$5:$AN$23,MATCH(Drivers!$A17,DriversGams!$A$5:$A$23,0),MATCH(Drivers!R$5,DriversGams!$A$5:$AN$5,0))</f>
        <v>20.239999999999998</v>
      </c>
      <c r="S17" s="10">
        <f>INDEX(DriversGams!$A$5:$AN$23,MATCH(Drivers!$A17,DriversGams!$A$5:$A$23,0),MATCH(Drivers!S$5,DriversGams!$A$5:$AN$5,0))</f>
        <v>17.95</v>
      </c>
      <c r="T17" s="10">
        <f>INDEX(DriversGams!$A$5:$AN$23,MATCH(Drivers!$A17,DriversGams!$A$5:$A$23,0),MATCH(Drivers!T$5,DriversGams!$A$5:$AN$5,0))</f>
        <v>15.66</v>
      </c>
      <c r="U17" s="10">
        <f>INDEX(DriversGams!$A$5:$AN$23,MATCH(Drivers!$A17,DriversGams!$A$5:$A$23,0),MATCH(Drivers!U$5,DriversGams!$A$5:$AN$5,0))</f>
        <v>13.37</v>
      </c>
      <c r="V17" s="10">
        <f>INDEX(DriversGams!$A$5:$AN$23,MATCH(Drivers!$A17,DriversGams!$A$5:$A$23,0),MATCH(Drivers!V$5,DriversGams!$A$5:$AN$5,0))</f>
        <v>12.37</v>
      </c>
      <c r="W17" s="10">
        <f>INDEX(DriversGams!$A$5:$AN$23,MATCH(Drivers!$A17,DriversGams!$A$5:$A$23,0),MATCH(Drivers!W$5,DriversGams!$A$5:$AN$5,0))</f>
        <v>11.37</v>
      </c>
      <c r="X17" s="10">
        <f>INDEX(DriversGams!$A$5:$AN$23,MATCH(Drivers!$A17,DriversGams!$A$5:$A$23,0),MATCH(Drivers!X$5,DriversGams!$A$5:$AN$5,0))</f>
        <v>10.37</v>
      </c>
      <c r="Y17" s="10">
        <f>INDEX(DriversGams!$A$5:$AN$23,MATCH(Drivers!$A17,DriversGams!$A$5:$A$23,0),MATCH(Drivers!Y$5,DriversGams!$A$5:$AN$5,0))</f>
        <v>9.3699999999999992</v>
      </c>
      <c r="Z17" s="10">
        <f>INDEX(DriversGams!$A$5:$AN$23,MATCH(Drivers!$A17,DriversGams!$A$5:$A$23,0),MATCH(Drivers!Z$5,DriversGams!$A$5:$AN$5,0))</f>
        <v>8.41</v>
      </c>
      <c r="AA17" s="10">
        <f>INDEX(DriversGams!$A$5:$AN$23,MATCH(Drivers!$A17,DriversGams!$A$5:$A$23,0),MATCH(Drivers!AA$5,DriversGams!$A$5:$AN$5,0))</f>
        <v>7.24</v>
      </c>
      <c r="AB17" s="10">
        <f>INDEX(DriversGams!$A$5:$AN$23,MATCH(Drivers!$A17,DriversGams!$A$5:$A$23,0),MATCH(Drivers!AB$5,DriversGams!$A$5:$AN$5,0))</f>
        <v>6.06</v>
      </c>
      <c r="AC17" s="10">
        <f>INDEX(DriversGams!$A$5:$AN$23,MATCH(Drivers!$A17,DriversGams!$A$5:$A$23,0),MATCH(Drivers!AC$5,DriversGams!$A$5:$AN$5,0))</f>
        <v>4.88</v>
      </c>
      <c r="AD17" s="10">
        <f>INDEX(DriversGams!$A$5:$AN$23,MATCH(Drivers!$A17,DriversGams!$A$5:$A$23,0),MATCH(Drivers!AD$5,DriversGams!$A$5:$AN$5,0))</f>
        <v>3.7</v>
      </c>
      <c r="AE17" s="10">
        <f>INDEX(DriversGams!$A$5:$AN$23,MATCH(Drivers!$A17,DriversGams!$A$5:$A$23,0),MATCH(Drivers!AE$5,DriversGams!$A$5:$AN$5,0))</f>
        <v>2.52</v>
      </c>
      <c r="AF17" s="10">
        <f>INDEX(DriversGams!$A$5:$AN$23,MATCH(Drivers!$A17,DriversGams!$A$5:$A$23,0),MATCH(Drivers!AF$5,DriversGams!$A$5:$AN$5,0))</f>
        <v>2.52</v>
      </c>
      <c r="AG17" s="10">
        <f>INDEX(DriversGams!$A$5:$AN$23,MATCH(Drivers!$A17,DriversGams!$A$5:$A$23,0),MATCH(Drivers!AG$5,DriversGams!$A$5:$AN$5,0))</f>
        <v>2.52</v>
      </c>
      <c r="AH17" s="150"/>
      <c r="AI17" s="150"/>
      <c r="AJ17" s="150"/>
      <c r="AK17" s="150"/>
      <c r="AL17" s="150"/>
      <c r="AM17" s="150"/>
      <c r="AO17" s="4">
        <f t="shared" si="3"/>
        <v>11</v>
      </c>
    </row>
    <row r="18" spans="1:41" s="225" customFormat="1">
      <c r="A18" s="158" t="s">
        <v>549</v>
      </c>
      <c r="B18" s="225">
        <f t="shared" si="2"/>
        <v>12</v>
      </c>
      <c r="C18" s="10">
        <f>INDEX(DriversGams!$A$5:$AN$23,MATCH(Drivers!$A18,DriversGams!$A$5:$A$23,0),MATCH(Drivers!C$5,DriversGams!$A$5:$AN$5,0))</f>
        <v>17.78</v>
      </c>
      <c r="D18" s="10">
        <f>INDEX(DriversGams!$A$5:$AN$23,MATCH(Drivers!$A18,DriversGams!$A$5:$A$23,0),MATCH(Drivers!D$5,DriversGams!$A$5:$AN$5,0))</f>
        <v>18.190000000000001</v>
      </c>
      <c r="E18" s="10">
        <f>INDEX(DriversGams!$A$5:$AN$23,MATCH(Drivers!$A18,DriversGams!$A$5:$A$23,0),MATCH(Drivers!E$5,DriversGams!$A$5:$AN$5,0))</f>
        <v>18.54</v>
      </c>
      <c r="F18" s="10">
        <f>INDEX(DriversGams!$A$5:$AN$23,MATCH(Drivers!$A18,DriversGams!$A$5:$A$23,0),MATCH(Drivers!F$5,DriversGams!$A$5:$AN$5,0))</f>
        <v>18.73</v>
      </c>
      <c r="G18" s="10">
        <f>INDEX(DriversGams!$A$5:$AN$23,MATCH(Drivers!$A18,DriversGams!$A$5:$A$23,0),MATCH(Drivers!G$5,DriversGams!$A$5:$AN$5,0))</f>
        <v>19.13</v>
      </c>
      <c r="H18" s="10">
        <f>INDEX(DriversGams!$A$5:$AN$23,MATCH(Drivers!$A18,DriversGams!$A$5:$A$23,0),MATCH(Drivers!H$5,DriversGams!$A$5:$AN$5,0))</f>
        <v>19.23</v>
      </c>
      <c r="I18" s="10">
        <f>INDEX(DriversGams!$A$5:$AN$23,MATCH(Drivers!$A18,DriversGams!$A$5:$A$23,0),MATCH(Drivers!I$5,DriversGams!$A$5:$AN$5,0))</f>
        <v>19.5</v>
      </c>
      <c r="J18" s="10">
        <f>INDEX(DriversGams!$A$5:$AN$23,MATCH(Drivers!$A18,DriversGams!$A$5:$A$23,0),MATCH(Drivers!J$5,DriversGams!$A$5:$AN$5,0))</f>
        <v>19.52</v>
      </c>
      <c r="K18" s="10">
        <f>INDEX(DriversGams!$A$5:$AN$23,MATCH(Drivers!$A18,DriversGams!$A$5:$A$23,0),MATCH(Drivers!K$5,DriversGams!$A$5:$AN$5,0))</f>
        <v>18.16</v>
      </c>
      <c r="L18" s="10">
        <f>INDEX(DriversGams!$A$5:$AN$23,MATCH(Drivers!$A18,DriversGams!$A$5:$A$23,0),MATCH(Drivers!L$5,DriversGams!$A$5:$AN$5,0))</f>
        <v>18.68</v>
      </c>
      <c r="M18" s="10">
        <f>INDEX(DriversGams!$A$5:$AN$23,MATCH(Drivers!$A18,DriversGams!$A$5:$A$23,0),MATCH(Drivers!M$5,DriversGams!$A$5:$AN$5,0))</f>
        <v>19.149999999999999</v>
      </c>
      <c r="N18" s="10">
        <f>INDEX(DriversGams!$A$5:$AN$23,MATCH(Drivers!$A18,DriversGams!$A$5:$A$23,0),MATCH(Drivers!N$5,DriversGams!$A$5:$AN$5,0))</f>
        <v>19.61</v>
      </c>
      <c r="O18" s="10">
        <f>INDEX(DriversGams!$A$5:$AN$23,MATCH(Drivers!$A18,DriversGams!$A$5:$A$23,0),MATCH(Drivers!O$5,DriversGams!$A$5:$AN$5,0))</f>
        <v>20.04</v>
      </c>
      <c r="P18" s="10">
        <f>INDEX(DriversGams!$A$5:$AN$23,MATCH(Drivers!$A18,DriversGams!$A$5:$A$23,0),MATCH(Drivers!P$5,DriversGams!$A$5:$AN$5,0))</f>
        <v>20.51</v>
      </c>
      <c r="Q18" s="10">
        <f>INDEX(DriversGams!$A$5:$AN$23,MATCH(Drivers!$A18,DriversGams!$A$5:$A$23,0),MATCH(Drivers!Q$5,DriversGams!$A$5:$AN$5,0))</f>
        <v>21.11</v>
      </c>
      <c r="R18" s="10">
        <f>INDEX(DriversGams!$A$5:$AN$23,MATCH(Drivers!$A18,DriversGams!$A$5:$A$23,0),MATCH(Drivers!R$5,DriversGams!$A$5:$AN$5,0))</f>
        <v>21.69</v>
      </c>
      <c r="S18" s="10">
        <f>INDEX(DriversGams!$A$5:$AN$23,MATCH(Drivers!$A18,DriversGams!$A$5:$A$23,0),MATCH(Drivers!S$5,DriversGams!$A$5:$AN$5,0))</f>
        <v>22.28</v>
      </c>
      <c r="T18" s="10">
        <f>INDEX(DriversGams!$A$5:$AN$23,MATCH(Drivers!$A18,DriversGams!$A$5:$A$23,0),MATCH(Drivers!T$5,DriversGams!$A$5:$AN$5,0))</f>
        <v>22.83</v>
      </c>
      <c r="U18" s="10">
        <f>INDEX(DriversGams!$A$5:$AN$23,MATCH(Drivers!$A18,DriversGams!$A$5:$A$23,0),MATCH(Drivers!U$5,DriversGams!$A$5:$AN$5,0))</f>
        <v>23.42</v>
      </c>
      <c r="V18" s="10">
        <f>INDEX(DriversGams!$A$5:$AN$23,MATCH(Drivers!$A18,DriversGams!$A$5:$A$23,0),MATCH(Drivers!V$5,DriversGams!$A$5:$AN$5,0))</f>
        <v>24.02</v>
      </c>
      <c r="W18" s="10">
        <f>INDEX(DriversGams!$A$5:$AN$23,MATCH(Drivers!$A18,DriversGams!$A$5:$A$23,0),MATCH(Drivers!W$5,DriversGams!$A$5:$AN$5,0))</f>
        <v>24.61</v>
      </c>
      <c r="X18" s="10">
        <f>INDEX(DriversGams!$A$5:$AN$23,MATCH(Drivers!$A18,DriversGams!$A$5:$A$23,0),MATCH(Drivers!X$5,DriversGams!$A$5:$AN$5,0))</f>
        <v>25.26</v>
      </c>
      <c r="Y18" s="10">
        <f>INDEX(DriversGams!$A$5:$AN$23,MATCH(Drivers!$A18,DriversGams!$A$5:$A$23,0),MATCH(Drivers!Y$5,DriversGams!$A$5:$AN$5,0))</f>
        <v>25.94</v>
      </c>
      <c r="Z18" s="10">
        <f>INDEX(DriversGams!$A$5:$AN$23,MATCH(Drivers!$A18,DriversGams!$A$5:$A$23,0),MATCH(Drivers!Z$5,DriversGams!$A$5:$AN$5,0))</f>
        <v>26.65</v>
      </c>
      <c r="AA18" s="10">
        <f>INDEX(DriversGams!$A$5:$AN$23,MATCH(Drivers!$A18,DriversGams!$A$5:$A$23,0),MATCH(Drivers!AA$5,DriversGams!$A$5:$AN$5,0))</f>
        <v>27.42</v>
      </c>
      <c r="AB18" s="10">
        <f>INDEX(DriversGams!$A$5:$AN$23,MATCH(Drivers!$A18,DriversGams!$A$5:$A$23,0),MATCH(Drivers!AB$5,DriversGams!$A$5:$AN$5,0))</f>
        <v>28.22</v>
      </c>
      <c r="AC18" s="10">
        <f>INDEX(DriversGams!$A$5:$AN$23,MATCH(Drivers!$A18,DriversGams!$A$5:$A$23,0),MATCH(Drivers!AC$5,DriversGams!$A$5:$AN$5,0))</f>
        <v>29.03</v>
      </c>
      <c r="AD18" s="10">
        <f>INDEX(DriversGams!$A$5:$AN$23,MATCH(Drivers!$A18,DriversGams!$A$5:$A$23,0),MATCH(Drivers!AD$5,DriversGams!$A$5:$AN$5,0))</f>
        <v>29.88</v>
      </c>
      <c r="AE18" s="10">
        <f>INDEX(DriversGams!$A$5:$AN$23,MATCH(Drivers!$A18,DriversGams!$A$5:$A$23,0),MATCH(Drivers!AE$5,DriversGams!$A$5:$AN$5,0))</f>
        <v>30.78</v>
      </c>
      <c r="AF18" s="10">
        <f>INDEX(DriversGams!$A$5:$AN$23,MATCH(Drivers!$A18,DriversGams!$A$5:$A$23,0),MATCH(Drivers!AF$5,DriversGams!$A$5:$AN$5,0))</f>
        <v>35.619999999999997</v>
      </c>
      <c r="AG18" s="10">
        <f>INDEX(DriversGams!$A$5:$AN$23,MATCH(Drivers!$A18,DriversGams!$A$5:$A$23,0),MATCH(Drivers!AG$5,DriversGams!$A$5:$AN$5,0))</f>
        <v>41.7</v>
      </c>
      <c r="AH18" s="150"/>
      <c r="AI18" s="150"/>
      <c r="AJ18" s="150"/>
      <c r="AK18" s="150"/>
      <c r="AL18" s="150"/>
      <c r="AM18" s="150"/>
      <c r="AO18" s="225">
        <f t="shared" si="3"/>
        <v>12</v>
      </c>
    </row>
    <row r="19" spans="1:41" s="225" customFormat="1">
      <c r="A19" s="158" t="s">
        <v>635</v>
      </c>
      <c r="B19" s="225">
        <f t="shared" si="2"/>
        <v>13</v>
      </c>
      <c r="C19" s="10">
        <f>INDEX(DriversGams!$A$5:$AN$23,MATCH(Drivers!$A19,DriversGams!$A$5:$A$23,0),MATCH(Drivers!C$5,DriversGams!$A$5:$AN$5,0))</f>
        <v>11.26</v>
      </c>
      <c r="D19" s="10">
        <f>INDEX(DriversGams!$A$5:$AN$23,MATCH(Drivers!$A19,DriversGams!$A$5:$A$23,0),MATCH(Drivers!D$5,DriversGams!$A$5:$AN$5,0))</f>
        <v>11.57</v>
      </c>
      <c r="E19" s="10">
        <f>INDEX(DriversGams!$A$5:$AN$23,MATCH(Drivers!$A19,DriversGams!$A$5:$A$23,0),MATCH(Drivers!E$5,DriversGams!$A$5:$AN$5,0))</f>
        <v>11.91</v>
      </c>
      <c r="F19" s="10">
        <f>INDEX(DriversGams!$A$5:$AN$23,MATCH(Drivers!$A19,DriversGams!$A$5:$A$23,0),MATCH(Drivers!F$5,DriversGams!$A$5:$AN$5,0))</f>
        <v>12.12</v>
      </c>
      <c r="G19" s="10">
        <f>INDEX(DriversGams!$A$5:$AN$23,MATCH(Drivers!$A19,DriversGams!$A$5:$A$23,0),MATCH(Drivers!G$5,DriversGams!$A$5:$AN$5,0))</f>
        <v>12.2</v>
      </c>
      <c r="H19" s="10">
        <f>INDEX(DriversGams!$A$5:$AN$23,MATCH(Drivers!$A19,DriversGams!$A$5:$A$23,0),MATCH(Drivers!H$5,DriversGams!$A$5:$AN$5,0))</f>
        <v>12.36</v>
      </c>
      <c r="I19" s="10">
        <f>INDEX(DriversGams!$A$5:$AN$23,MATCH(Drivers!$A19,DriversGams!$A$5:$A$23,0),MATCH(Drivers!I$5,DriversGams!$A$5:$AN$5,0))</f>
        <v>12.64</v>
      </c>
      <c r="J19" s="10">
        <f>INDEX(DriversGams!$A$5:$AN$23,MATCH(Drivers!$A19,DriversGams!$A$5:$A$23,0),MATCH(Drivers!J$5,DriversGams!$A$5:$AN$5,0))</f>
        <v>12.79</v>
      </c>
      <c r="K19" s="10">
        <f>INDEX(DriversGams!$A$5:$AN$23,MATCH(Drivers!$A19,DriversGams!$A$5:$A$23,0),MATCH(Drivers!K$5,DriversGams!$A$5:$AN$5,0))</f>
        <v>12</v>
      </c>
      <c r="L19" s="10">
        <f>INDEX(DriversGams!$A$5:$AN$23,MATCH(Drivers!$A19,DriversGams!$A$5:$A$23,0),MATCH(Drivers!L$5,DriversGams!$A$5:$AN$5,0))</f>
        <v>12.34</v>
      </c>
      <c r="M19" s="10">
        <f>INDEX(DriversGams!$A$5:$AN$23,MATCH(Drivers!$A19,DriversGams!$A$5:$A$23,0),MATCH(Drivers!M$5,DriversGams!$A$5:$AN$5,0))</f>
        <v>12.61</v>
      </c>
      <c r="N19" s="10">
        <f>INDEX(DriversGams!$A$5:$AN$23,MATCH(Drivers!$A19,DriversGams!$A$5:$A$23,0),MATCH(Drivers!N$5,DriversGams!$A$5:$AN$5,0))</f>
        <v>12.86</v>
      </c>
      <c r="O19" s="10">
        <f>INDEX(DriversGams!$A$5:$AN$23,MATCH(Drivers!$A19,DriversGams!$A$5:$A$23,0),MATCH(Drivers!O$5,DriversGams!$A$5:$AN$5,0))</f>
        <v>13.09</v>
      </c>
      <c r="P19" s="10">
        <f>INDEX(DriversGams!$A$5:$AN$23,MATCH(Drivers!$A19,DriversGams!$A$5:$A$23,0),MATCH(Drivers!P$5,DriversGams!$A$5:$AN$5,0))</f>
        <v>13.32</v>
      </c>
      <c r="Q19" s="10">
        <f>INDEX(DriversGams!$A$5:$AN$23,MATCH(Drivers!$A19,DriversGams!$A$5:$A$23,0),MATCH(Drivers!Q$5,DriversGams!$A$5:$AN$5,0))</f>
        <v>13.6</v>
      </c>
      <c r="R19" s="10">
        <f>INDEX(DriversGams!$A$5:$AN$23,MATCH(Drivers!$A19,DriversGams!$A$5:$A$23,0),MATCH(Drivers!R$5,DriversGams!$A$5:$AN$5,0))</f>
        <v>13.87</v>
      </c>
      <c r="S19" s="10">
        <f>INDEX(DriversGams!$A$5:$AN$23,MATCH(Drivers!$A19,DriversGams!$A$5:$A$23,0),MATCH(Drivers!S$5,DriversGams!$A$5:$AN$5,0))</f>
        <v>14.15</v>
      </c>
      <c r="T19" s="10">
        <f>INDEX(DriversGams!$A$5:$AN$23,MATCH(Drivers!$A19,DriversGams!$A$5:$A$23,0),MATCH(Drivers!T$5,DriversGams!$A$5:$AN$5,0))</f>
        <v>14.45</v>
      </c>
      <c r="U19" s="10">
        <f>INDEX(DriversGams!$A$5:$AN$23,MATCH(Drivers!$A19,DriversGams!$A$5:$A$23,0),MATCH(Drivers!U$5,DriversGams!$A$5:$AN$5,0))</f>
        <v>14.74</v>
      </c>
      <c r="V19" s="10">
        <f>INDEX(DriversGams!$A$5:$AN$23,MATCH(Drivers!$A19,DriversGams!$A$5:$A$23,0),MATCH(Drivers!V$5,DriversGams!$A$5:$AN$5,0))</f>
        <v>15.11</v>
      </c>
      <c r="W19" s="10">
        <f>INDEX(DriversGams!$A$5:$AN$23,MATCH(Drivers!$A19,DriversGams!$A$5:$A$23,0),MATCH(Drivers!W$5,DriversGams!$A$5:$AN$5,0))</f>
        <v>15.46</v>
      </c>
      <c r="X19" s="10">
        <f>INDEX(DriversGams!$A$5:$AN$23,MATCH(Drivers!$A19,DriversGams!$A$5:$A$23,0),MATCH(Drivers!X$5,DriversGams!$A$5:$AN$5,0))</f>
        <v>15.83</v>
      </c>
      <c r="Y19" s="10">
        <f>INDEX(DriversGams!$A$5:$AN$23,MATCH(Drivers!$A19,DriversGams!$A$5:$A$23,0),MATCH(Drivers!Y$5,DriversGams!$A$5:$AN$5,0))</f>
        <v>16.22</v>
      </c>
      <c r="Z19" s="10">
        <f>INDEX(DriversGams!$A$5:$AN$23,MATCH(Drivers!$A19,DriversGams!$A$5:$A$23,0),MATCH(Drivers!Z$5,DriversGams!$A$5:$AN$5,0))</f>
        <v>16.63</v>
      </c>
      <c r="AA19" s="10">
        <f>INDEX(DriversGams!$A$5:$AN$23,MATCH(Drivers!$A19,DriversGams!$A$5:$A$23,0),MATCH(Drivers!AA$5,DriversGams!$A$5:$AN$5,0))</f>
        <v>17.04</v>
      </c>
      <c r="AB19" s="10">
        <f>INDEX(DriversGams!$A$5:$AN$23,MATCH(Drivers!$A19,DriversGams!$A$5:$A$23,0),MATCH(Drivers!AB$5,DriversGams!$A$5:$AN$5,0))</f>
        <v>17.47</v>
      </c>
      <c r="AC19" s="10">
        <f>INDEX(DriversGams!$A$5:$AN$23,MATCH(Drivers!$A19,DriversGams!$A$5:$A$23,0),MATCH(Drivers!AC$5,DriversGams!$A$5:$AN$5,0))</f>
        <v>17.89</v>
      </c>
      <c r="AD19" s="10">
        <f>INDEX(DriversGams!$A$5:$AN$23,MATCH(Drivers!$A19,DriversGams!$A$5:$A$23,0),MATCH(Drivers!AD$5,DriversGams!$A$5:$AN$5,0))</f>
        <v>18.329999999999998</v>
      </c>
      <c r="AE19" s="10">
        <f>INDEX(DriversGams!$A$5:$AN$23,MATCH(Drivers!$A19,DriversGams!$A$5:$A$23,0),MATCH(Drivers!AE$5,DriversGams!$A$5:$AN$5,0))</f>
        <v>18.8</v>
      </c>
      <c r="AF19" s="10">
        <f>INDEX(DriversGams!$A$5:$AN$23,MATCH(Drivers!$A19,DriversGams!$A$5:$A$23,0),MATCH(Drivers!AF$5,DriversGams!$A$5:$AN$5,0))</f>
        <v>21.32</v>
      </c>
      <c r="AG19" s="10">
        <f>INDEX(DriversGams!$A$5:$AN$23,MATCH(Drivers!$A19,DriversGams!$A$5:$A$23,0),MATCH(Drivers!AG$5,DriversGams!$A$5:$AN$5,0))</f>
        <v>24.05</v>
      </c>
      <c r="AH19" s="150"/>
      <c r="AI19" s="150"/>
      <c r="AJ19" s="150"/>
      <c r="AK19" s="150"/>
      <c r="AL19" s="150"/>
      <c r="AM19" s="150"/>
      <c r="AO19" s="225">
        <f t="shared" si="3"/>
        <v>13</v>
      </c>
    </row>
    <row r="20" spans="1:41" s="225" customFormat="1">
      <c r="A20" s="158" t="s">
        <v>634</v>
      </c>
      <c r="B20" s="225">
        <f t="shared" si="2"/>
        <v>14</v>
      </c>
      <c r="C20" s="10">
        <f>INDEX(DriversGams!$A$5:$AN$23,MATCH(Drivers!$A20,DriversGams!$A$5:$A$23,0),MATCH(Drivers!C$5,DriversGams!$A$5:$AN$5,0))</f>
        <v>135.96</v>
      </c>
      <c r="D20" s="10">
        <f>INDEX(DriversGams!$A$5:$AN$23,MATCH(Drivers!$A20,DriversGams!$A$5:$A$23,0),MATCH(Drivers!D$5,DriversGams!$A$5:$AN$5,0))</f>
        <v>139.72999999999999</v>
      </c>
      <c r="E20" s="10">
        <f>INDEX(DriversGams!$A$5:$AN$23,MATCH(Drivers!$A20,DriversGams!$A$5:$A$23,0),MATCH(Drivers!E$5,DriversGams!$A$5:$AN$5,0))</f>
        <v>142.69999999999999</v>
      </c>
      <c r="F20" s="10">
        <f>INDEX(DriversGams!$A$5:$AN$23,MATCH(Drivers!$A20,DriversGams!$A$5:$A$23,0),MATCH(Drivers!F$5,DriversGams!$A$5:$AN$5,0))</f>
        <v>144.16</v>
      </c>
      <c r="G20" s="10">
        <f>INDEX(DriversGams!$A$5:$AN$23,MATCH(Drivers!$A20,DriversGams!$A$5:$A$23,0),MATCH(Drivers!G$5,DriversGams!$A$5:$AN$5,0))</f>
        <v>145.31</v>
      </c>
      <c r="H20" s="10">
        <f>INDEX(DriversGams!$A$5:$AN$23,MATCH(Drivers!$A20,DriversGams!$A$5:$A$23,0),MATCH(Drivers!H$5,DriversGams!$A$5:$AN$5,0))</f>
        <v>147.16</v>
      </c>
      <c r="I20" s="10">
        <f>INDEX(DriversGams!$A$5:$AN$23,MATCH(Drivers!$A20,DriversGams!$A$5:$A$23,0),MATCH(Drivers!I$5,DriversGams!$A$5:$AN$5,0))</f>
        <v>148.75</v>
      </c>
      <c r="J20" s="10">
        <f>INDEX(DriversGams!$A$5:$AN$23,MATCH(Drivers!$A20,DriversGams!$A$5:$A$23,0),MATCH(Drivers!J$5,DriversGams!$A$5:$AN$5,0))</f>
        <v>149.16999999999999</v>
      </c>
      <c r="K20" s="10">
        <f>INDEX(DriversGams!$A$5:$AN$23,MATCH(Drivers!$A20,DriversGams!$A$5:$A$23,0),MATCH(Drivers!K$5,DriversGams!$A$5:$AN$5,0))</f>
        <v>138.22</v>
      </c>
      <c r="L20" s="10">
        <f>INDEX(DriversGams!$A$5:$AN$23,MATCH(Drivers!$A20,DriversGams!$A$5:$A$23,0),MATCH(Drivers!L$5,DriversGams!$A$5:$AN$5,0))</f>
        <v>141.11000000000001</v>
      </c>
      <c r="M20" s="10">
        <f>INDEX(DriversGams!$A$5:$AN$23,MATCH(Drivers!$A20,DriversGams!$A$5:$A$23,0),MATCH(Drivers!M$5,DriversGams!$A$5:$AN$5,0))</f>
        <v>144.02000000000001</v>
      </c>
      <c r="N20" s="10">
        <f>INDEX(DriversGams!$A$5:$AN$23,MATCH(Drivers!$A20,DriversGams!$A$5:$A$23,0),MATCH(Drivers!N$5,DriversGams!$A$5:$AN$5,0))</f>
        <v>146.85</v>
      </c>
      <c r="O20" s="10">
        <f>INDEX(DriversGams!$A$5:$AN$23,MATCH(Drivers!$A20,DriversGams!$A$5:$A$23,0),MATCH(Drivers!O$5,DriversGams!$A$5:$AN$5,0))</f>
        <v>149.56</v>
      </c>
      <c r="P20" s="10">
        <f>INDEX(DriversGams!$A$5:$AN$23,MATCH(Drivers!$A20,DriversGams!$A$5:$A$23,0),MATCH(Drivers!P$5,DriversGams!$A$5:$AN$5,0))</f>
        <v>152.32</v>
      </c>
      <c r="Q20" s="10">
        <f>INDEX(DriversGams!$A$5:$AN$23,MATCH(Drivers!$A20,DriversGams!$A$5:$A$23,0),MATCH(Drivers!Q$5,DriversGams!$A$5:$AN$5,0))</f>
        <v>155.71</v>
      </c>
      <c r="R20" s="10">
        <f>INDEX(DriversGams!$A$5:$AN$23,MATCH(Drivers!$A20,DriversGams!$A$5:$A$23,0),MATCH(Drivers!R$5,DriversGams!$A$5:$AN$5,0))</f>
        <v>158.9</v>
      </c>
      <c r="S20" s="10">
        <f>INDEX(DriversGams!$A$5:$AN$23,MATCH(Drivers!$A20,DriversGams!$A$5:$A$23,0),MATCH(Drivers!S$5,DriversGams!$A$5:$AN$5,0))</f>
        <v>162.26</v>
      </c>
      <c r="T20" s="10">
        <f>INDEX(DriversGams!$A$5:$AN$23,MATCH(Drivers!$A20,DriversGams!$A$5:$A$23,0),MATCH(Drivers!T$5,DriversGams!$A$5:$AN$5,0))</f>
        <v>165.94</v>
      </c>
      <c r="U20" s="10">
        <f>INDEX(DriversGams!$A$5:$AN$23,MATCH(Drivers!$A20,DriversGams!$A$5:$A$23,0),MATCH(Drivers!U$5,DriversGams!$A$5:$AN$5,0))</f>
        <v>169.63</v>
      </c>
      <c r="V20" s="10">
        <f>INDEX(DriversGams!$A$5:$AN$23,MATCH(Drivers!$A20,DriversGams!$A$5:$A$23,0),MATCH(Drivers!V$5,DriversGams!$A$5:$AN$5,0))</f>
        <v>174.19</v>
      </c>
      <c r="W20" s="10">
        <f>INDEX(DriversGams!$A$5:$AN$23,MATCH(Drivers!$A20,DriversGams!$A$5:$A$23,0),MATCH(Drivers!W$5,DriversGams!$A$5:$AN$5,0))</f>
        <v>178.43</v>
      </c>
      <c r="X20" s="10">
        <f>INDEX(DriversGams!$A$5:$AN$23,MATCH(Drivers!$A20,DriversGams!$A$5:$A$23,0),MATCH(Drivers!X$5,DriversGams!$A$5:$AN$5,0))</f>
        <v>183.19</v>
      </c>
      <c r="Y20" s="10">
        <f>INDEX(DriversGams!$A$5:$AN$23,MATCH(Drivers!$A20,DriversGams!$A$5:$A$23,0),MATCH(Drivers!Y$5,DriversGams!$A$5:$AN$5,0))</f>
        <v>188.3</v>
      </c>
      <c r="Z20" s="10">
        <f>INDEX(DriversGams!$A$5:$AN$23,MATCH(Drivers!$A20,DriversGams!$A$5:$A$23,0),MATCH(Drivers!Z$5,DriversGams!$A$5:$AN$5,0))</f>
        <v>193.91</v>
      </c>
      <c r="AA20" s="10">
        <f>INDEX(DriversGams!$A$5:$AN$23,MATCH(Drivers!$A20,DriversGams!$A$5:$A$23,0),MATCH(Drivers!AA$5,DriversGams!$A$5:$AN$5,0))</f>
        <v>199.62</v>
      </c>
      <c r="AB20" s="10">
        <f>INDEX(DriversGams!$A$5:$AN$23,MATCH(Drivers!$A20,DriversGams!$A$5:$A$23,0),MATCH(Drivers!AB$5,DriversGams!$A$5:$AN$5,0))</f>
        <v>205.55</v>
      </c>
      <c r="AC20" s="10">
        <f>INDEX(DriversGams!$A$5:$AN$23,MATCH(Drivers!$A20,DriversGams!$A$5:$A$23,0),MATCH(Drivers!AC$5,DriversGams!$A$5:$AN$5,0))</f>
        <v>211.53</v>
      </c>
      <c r="AD20" s="10">
        <f>INDEX(DriversGams!$A$5:$AN$23,MATCH(Drivers!$A20,DriversGams!$A$5:$A$23,0),MATCH(Drivers!AD$5,DriversGams!$A$5:$AN$5,0))</f>
        <v>217.76</v>
      </c>
      <c r="AE20" s="10">
        <f>INDEX(DriversGams!$A$5:$AN$23,MATCH(Drivers!$A20,DriversGams!$A$5:$A$23,0),MATCH(Drivers!AE$5,DriversGams!$A$5:$AN$5,0))</f>
        <v>224.36</v>
      </c>
      <c r="AF20" s="10">
        <f>INDEX(DriversGams!$A$5:$AN$23,MATCH(Drivers!$A20,DriversGams!$A$5:$A$23,0),MATCH(Drivers!AF$5,DriversGams!$A$5:$AN$5,0))</f>
        <v>261.98</v>
      </c>
      <c r="AG20" s="10">
        <f>INDEX(DriversGams!$A$5:$AN$23,MATCH(Drivers!$A20,DriversGams!$A$5:$A$23,0),MATCH(Drivers!AG$5,DriversGams!$A$5:$AN$5,0))</f>
        <v>309.06</v>
      </c>
      <c r="AH20" s="150"/>
      <c r="AI20" s="150"/>
      <c r="AJ20" s="150"/>
      <c r="AK20" s="150"/>
      <c r="AL20" s="150"/>
      <c r="AM20" s="150"/>
      <c r="AO20" s="225">
        <f t="shared" si="3"/>
        <v>14</v>
      </c>
    </row>
    <row r="21" spans="1:41" s="225" customFormat="1">
      <c r="A21" s="158" t="s">
        <v>633</v>
      </c>
      <c r="B21" s="225">
        <f t="shared" si="2"/>
        <v>15</v>
      </c>
      <c r="C21" s="10">
        <f>INDEX(DriversGams!$A$5:$AN$23,MATCH(Drivers!$A21,DriversGams!$A$5:$A$23,0),MATCH(Drivers!C$5,DriversGams!$A$5:$AN$5,0))</f>
        <v>21.15</v>
      </c>
      <c r="D21" s="10">
        <f>INDEX(DriversGams!$A$5:$AN$23,MATCH(Drivers!$A21,DriversGams!$A$5:$A$23,0),MATCH(Drivers!D$5,DriversGams!$A$5:$AN$5,0))</f>
        <v>22.37</v>
      </c>
      <c r="E21" s="10">
        <f>INDEX(DriversGams!$A$5:$AN$23,MATCH(Drivers!$A21,DriversGams!$A$5:$A$23,0),MATCH(Drivers!E$5,DriversGams!$A$5:$AN$5,0))</f>
        <v>23.86</v>
      </c>
      <c r="F21" s="10">
        <f>INDEX(DriversGams!$A$5:$AN$23,MATCH(Drivers!$A21,DriversGams!$A$5:$A$23,0),MATCH(Drivers!F$5,DriversGams!$A$5:$AN$5,0))</f>
        <v>24.79</v>
      </c>
      <c r="G21" s="10">
        <f>INDEX(DriversGams!$A$5:$AN$23,MATCH(Drivers!$A21,DriversGams!$A$5:$A$23,0),MATCH(Drivers!G$5,DriversGams!$A$5:$AN$5,0))</f>
        <v>25.39</v>
      </c>
      <c r="H21" s="10">
        <f>INDEX(DriversGams!$A$5:$AN$23,MATCH(Drivers!$A21,DriversGams!$A$5:$A$23,0),MATCH(Drivers!H$5,DriversGams!$A$5:$AN$5,0))</f>
        <v>26.91</v>
      </c>
      <c r="I21" s="10">
        <f>INDEX(DriversGams!$A$5:$AN$23,MATCH(Drivers!$A21,DriversGams!$A$5:$A$23,0),MATCH(Drivers!I$5,DriversGams!$A$5:$AN$5,0))</f>
        <v>28.69</v>
      </c>
      <c r="J21" s="10">
        <f>INDEX(DriversGams!$A$5:$AN$23,MATCH(Drivers!$A21,DriversGams!$A$5:$A$23,0),MATCH(Drivers!J$5,DriversGams!$A$5:$AN$5,0))</f>
        <v>29.81</v>
      </c>
      <c r="K21" s="10">
        <f>INDEX(DriversGams!$A$5:$AN$23,MATCH(Drivers!$A21,DriversGams!$A$5:$A$23,0),MATCH(Drivers!K$5,DriversGams!$A$5:$AN$5,0))</f>
        <v>28.74</v>
      </c>
      <c r="L21" s="10">
        <f>INDEX(DriversGams!$A$5:$AN$23,MATCH(Drivers!$A21,DriversGams!$A$5:$A$23,0),MATCH(Drivers!L$5,DriversGams!$A$5:$AN$5,0))</f>
        <v>30.06</v>
      </c>
      <c r="M21" s="10">
        <f>INDEX(DriversGams!$A$5:$AN$23,MATCH(Drivers!$A21,DriversGams!$A$5:$A$23,0),MATCH(Drivers!M$5,DriversGams!$A$5:$AN$5,0))</f>
        <v>31.41</v>
      </c>
      <c r="N21" s="10">
        <f>INDEX(DriversGams!$A$5:$AN$23,MATCH(Drivers!$A21,DriversGams!$A$5:$A$23,0),MATCH(Drivers!N$5,DriversGams!$A$5:$AN$5,0))</f>
        <v>32.79</v>
      </c>
      <c r="O21" s="10">
        <f>INDEX(DriversGams!$A$5:$AN$23,MATCH(Drivers!$A21,DriversGams!$A$5:$A$23,0),MATCH(Drivers!O$5,DriversGams!$A$5:$AN$5,0))</f>
        <v>34.18</v>
      </c>
      <c r="P21" s="10">
        <f>INDEX(DriversGams!$A$5:$AN$23,MATCH(Drivers!$A21,DriversGams!$A$5:$A$23,0),MATCH(Drivers!P$5,DriversGams!$A$5:$AN$5,0))</f>
        <v>35.74</v>
      </c>
      <c r="Q21" s="10">
        <f>INDEX(DriversGams!$A$5:$AN$23,MATCH(Drivers!$A21,DriversGams!$A$5:$A$23,0),MATCH(Drivers!Q$5,DriversGams!$A$5:$AN$5,0))</f>
        <v>37.880000000000003</v>
      </c>
      <c r="R21" s="10">
        <f>INDEX(DriversGams!$A$5:$AN$23,MATCH(Drivers!$A21,DriversGams!$A$5:$A$23,0),MATCH(Drivers!R$5,DriversGams!$A$5:$AN$5,0))</f>
        <v>40.24</v>
      </c>
      <c r="S21" s="10">
        <f>INDEX(DriversGams!$A$5:$AN$23,MATCH(Drivers!$A21,DriversGams!$A$5:$A$23,0),MATCH(Drivers!S$5,DriversGams!$A$5:$AN$5,0))</f>
        <v>42.9</v>
      </c>
      <c r="T21" s="10">
        <f>INDEX(DriversGams!$A$5:$AN$23,MATCH(Drivers!$A21,DriversGams!$A$5:$A$23,0),MATCH(Drivers!T$5,DriversGams!$A$5:$AN$5,0))</f>
        <v>45.9</v>
      </c>
      <c r="U21" s="10">
        <f>INDEX(DriversGams!$A$5:$AN$23,MATCH(Drivers!$A21,DriversGams!$A$5:$A$23,0),MATCH(Drivers!U$5,DriversGams!$A$5:$AN$5,0))</f>
        <v>49.13</v>
      </c>
      <c r="V21" s="10">
        <f>INDEX(DriversGams!$A$5:$AN$23,MATCH(Drivers!$A21,DriversGams!$A$5:$A$23,0),MATCH(Drivers!V$5,DriversGams!$A$5:$AN$5,0))</f>
        <v>52.76</v>
      </c>
      <c r="W21" s="10">
        <f>INDEX(DriversGams!$A$5:$AN$23,MATCH(Drivers!$A21,DriversGams!$A$5:$A$23,0),MATCH(Drivers!W$5,DriversGams!$A$5:$AN$5,0))</f>
        <v>56.4</v>
      </c>
      <c r="X21" s="10">
        <f>INDEX(DriversGams!$A$5:$AN$23,MATCH(Drivers!$A21,DriversGams!$A$5:$A$23,0),MATCH(Drivers!X$5,DriversGams!$A$5:$AN$5,0))</f>
        <v>60.42</v>
      </c>
      <c r="Y21" s="10">
        <f>INDEX(DriversGams!$A$5:$AN$23,MATCH(Drivers!$A21,DriversGams!$A$5:$A$23,0),MATCH(Drivers!Y$5,DriversGams!$A$5:$AN$5,0))</f>
        <v>64.709999999999994</v>
      </c>
      <c r="Z21" s="10">
        <f>INDEX(DriversGams!$A$5:$AN$23,MATCH(Drivers!$A21,DriversGams!$A$5:$A$23,0),MATCH(Drivers!Z$5,DriversGams!$A$5:$AN$5,0))</f>
        <v>69.47</v>
      </c>
      <c r="AA21" s="10">
        <f>INDEX(DriversGams!$A$5:$AN$23,MATCH(Drivers!$A21,DriversGams!$A$5:$A$23,0),MATCH(Drivers!AA$5,DriversGams!$A$5:$AN$5,0))</f>
        <v>74.56</v>
      </c>
      <c r="AB21" s="10">
        <f>INDEX(DriversGams!$A$5:$AN$23,MATCH(Drivers!$A21,DriversGams!$A$5:$A$23,0),MATCH(Drivers!AB$5,DriversGams!$A$5:$AN$5,0))</f>
        <v>79.92</v>
      </c>
      <c r="AC21" s="10">
        <f>INDEX(DriversGams!$A$5:$AN$23,MATCH(Drivers!$A21,DriversGams!$A$5:$A$23,0),MATCH(Drivers!AC$5,DriversGams!$A$5:$AN$5,0))</f>
        <v>85.44</v>
      </c>
      <c r="AD21" s="10">
        <f>INDEX(DriversGams!$A$5:$AN$23,MATCH(Drivers!$A21,DriversGams!$A$5:$A$23,0),MATCH(Drivers!AD$5,DriversGams!$A$5:$AN$5,0))</f>
        <v>91.27</v>
      </c>
      <c r="AE21" s="10">
        <f>INDEX(DriversGams!$A$5:$AN$23,MATCH(Drivers!$A21,DriversGams!$A$5:$A$23,0),MATCH(Drivers!AE$5,DriversGams!$A$5:$AN$5,0))</f>
        <v>97.47</v>
      </c>
      <c r="AF21" s="10">
        <f>INDEX(DriversGams!$A$5:$AN$23,MATCH(Drivers!$A21,DriversGams!$A$5:$A$23,0),MATCH(Drivers!AF$5,DriversGams!$A$5:$AN$5,0))</f>
        <v>129.41999999999999</v>
      </c>
      <c r="AG21" s="10">
        <f>INDEX(DriversGams!$A$5:$AN$23,MATCH(Drivers!$A21,DriversGams!$A$5:$A$23,0),MATCH(Drivers!AG$5,DriversGams!$A$5:$AN$5,0))</f>
        <v>163.72</v>
      </c>
      <c r="AH21" s="150"/>
      <c r="AI21" s="150"/>
      <c r="AJ21" s="150"/>
      <c r="AK21" s="150"/>
      <c r="AL21" s="150"/>
      <c r="AM21" s="150"/>
      <c r="AO21" s="225">
        <f t="shared" si="3"/>
        <v>15</v>
      </c>
    </row>
    <row r="22" spans="1:41" s="225" customFormat="1">
      <c r="A22" s="158" t="s">
        <v>636</v>
      </c>
      <c r="B22" s="225">
        <f t="shared" si="2"/>
        <v>16</v>
      </c>
      <c r="C22" s="10">
        <f>INDEX(DriversGams!$A$5:$AN$23,MATCH(Drivers!$A22,DriversGams!$A$5:$A$23,0),MATCH(Drivers!C$5,DriversGams!$A$5:$AN$5,0))</f>
        <v>1.1399999999999999</v>
      </c>
      <c r="D22" s="10">
        <f>INDEX(DriversGams!$A$5:$AN$23,MATCH(Drivers!$A22,DriversGams!$A$5:$A$23,0),MATCH(Drivers!D$5,DriversGams!$A$5:$AN$5,0))</f>
        <v>1.1599999999999999</v>
      </c>
      <c r="E22" s="10">
        <f>INDEX(DriversGams!$A$5:$AN$23,MATCH(Drivers!$A22,DriversGams!$A$5:$A$23,0),MATCH(Drivers!E$5,DriversGams!$A$5:$AN$5,0))</f>
        <v>1.1399999999999999</v>
      </c>
      <c r="F22" s="10">
        <f>INDEX(DriversGams!$A$5:$AN$23,MATCH(Drivers!$A22,DriversGams!$A$5:$A$23,0),MATCH(Drivers!F$5,DriversGams!$A$5:$AN$5,0))</f>
        <v>1.1299999999999999</v>
      </c>
      <c r="G22" s="10">
        <f>INDEX(DriversGams!$A$5:$AN$23,MATCH(Drivers!$A22,DriversGams!$A$5:$A$23,0),MATCH(Drivers!G$5,DriversGams!$A$5:$AN$5,0))</f>
        <v>1.1499999999999999</v>
      </c>
      <c r="H22" s="10">
        <f>INDEX(DriversGams!$A$5:$AN$23,MATCH(Drivers!$A22,DriversGams!$A$5:$A$23,0),MATCH(Drivers!H$5,DriversGams!$A$5:$AN$5,0))</f>
        <v>1.1499999999999999</v>
      </c>
      <c r="I22" s="10">
        <f>INDEX(DriversGams!$A$5:$AN$23,MATCH(Drivers!$A22,DriversGams!$A$5:$A$23,0),MATCH(Drivers!I$5,DriversGams!$A$5:$AN$5,0))</f>
        <v>1.1200000000000001</v>
      </c>
      <c r="J22" s="10">
        <f>INDEX(DriversGams!$A$5:$AN$23,MATCH(Drivers!$A22,DriversGams!$A$5:$A$23,0),MATCH(Drivers!J$5,DriversGams!$A$5:$AN$5,0))</f>
        <v>1.0900000000000001</v>
      </c>
      <c r="K22" s="10">
        <f>INDEX(DriversGams!$A$5:$AN$23,MATCH(Drivers!$A22,DriversGams!$A$5:$A$23,0),MATCH(Drivers!K$5,DriversGams!$A$5:$AN$5,0))</f>
        <v>0.99</v>
      </c>
      <c r="L22" s="10">
        <f>INDEX(DriversGams!$A$5:$AN$23,MATCH(Drivers!$A22,DriversGams!$A$5:$A$23,0),MATCH(Drivers!L$5,DriversGams!$A$5:$AN$5,0))</f>
        <v>0.99</v>
      </c>
      <c r="M22" s="10">
        <f>INDEX(DriversGams!$A$5:$AN$23,MATCH(Drivers!$A22,DriversGams!$A$5:$A$23,0),MATCH(Drivers!M$5,DriversGams!$A$5:$AN$5,0))</f>
        <v>1</v>
      </c>
      <c r="N22" s="10">
        <f>INDEX(DriversGams!$A$5:$AN$23,MATCH(Drivers!$A22,DriversGams!$A$5:$A$23,0),MATCH(Drivers!N$5,DriversGams!$A$5:$AN$5,0))</f>
        <v>1.02</v>
      </c>
      <c r="O22" s="10">
        <f>INDEX(DriversGams!$A$5:$AN$23,MATCH(Drivers!$A22,DriversGams!$A$5:$A$23,0),MATCH(Drivers!O$5,DriversGams!$A$5:$AN$5,0))</f>
        <v>1.03</v>
      </c>
      <c r="P22" s="10">
        <f>INDEX(DriversGams!$A$5:$AN$23,MATCH(Drivers!$A22,DriversGams!$A$5:$A$23,0),MATCH(Drivers!P$5,DriversGams!$A$5:$AN$5,0))</f>
        <v>1.05</v>
      </c>
      <c r="Q22" s="10">
        <f>INDEX(DriversGams!$A$5:$AN$23,MATCH(Drivers!$A22,DriversGams!$A$5:$A$23,0),MATCH(Drivers!Q$5,DriversGams!$A$5:$AN$5,0))</f>
        <v>1.07</v>
      </c>
      <c r="R22" s="10">
        <f>INDEX(DriversGams!$A$5:$AN$23,MATCH(Drivers!$A22,DriversGams!$A$5:$A$23,0),MATCH(Drivers!R$5,DriversGams!$A$5:$AN$5,0))</f>
        <v>1.0900000000000001</v>
      </c>
      <c r="S22" s="10">
        <f>INDEX(DriversGams!$A$5:$AN$23,MATCH(Drivers!$A22,DriversGams!$A$5:$A$23,0),MATCH(Drivers!S$5,DriversGams!$A$5:$AN$5,0))</f>
        <v>1.1100000000000001</v>
      </c>
      <c r="T22" s="10">
        <f>INDEX(DriversGams!$A$5:$AN$23,MATCH(Drivers!$A22,DriversGams!$A$5:$A$23,0),MATCH(Drivers!T$5,DriversGams!$A$5:$AN$5,0))</f>
        <v>1.1399999999999999</v>
      </c>
      <c r="U22" s="10">
        <f>INDEX(DriversGams!$A$5:$AN$23,MATCH(Drivers!$A22,DriversGams!$A$5:$A$23,0),MATCH(Drivers!U$5,DriversGams!$A$5:$AN$5,0))</f>
        <v>1.1599999999999999</v>
      </c>
      <c r="V22" s="10">
        <f>INDEX(DriversGams!$A$5:$AN$23,MATCH(Drivers!$A22,DriversGams!$A$5:$A$23,0),MATCH(Drivers!V$5,DriversGams!$A$5:$AN$5,0))</f>
        <v>1.2</v>
      </c>
      <c r="W22" s="10">
        <f>INDEX(DriversGams!$A$5:$AN$23,MATCH(Drivers!$A22,DriversGams!$A$5:$A$23,0),MATCH(Drivers!W$5,DriversGams!$A$5:$AN$5,0))</f>
        <v>1.23</v>
      </c>
      <c r="X22" s="10">
        <f>INDEX(DriversGams!$A$5:$AN$23,MATCH(Drivers!$A22,DriversGams!$A$5:$A$23,0),MATCH(Drivers!X$5,DriversGams!$A$5:$AN$5,0))</f>
        <v>1.27</v>
      </c>
      <c r="Y22" s="10">
        <f>INDEX(DriversGams!$A$5:$AN$23,MATCH(Drivers!$A22,DriversGams!$A$5:$A$23,0),MATCH(Drivers!Y$5,DriversGams!$A$5:$AN$5,0))</f>
        <v>1.31</v>
      </c>
      <c r="Z22" s="10">
        <f>INDEX(DriversGams!$A$5:$AN$23,MATCH(Drivers!$A22,DriversGams!$A$5:$A$23,0),MATCH(Drivers!Z$5,DriversGams!$A$5:$AN$5,0))</f>
        <v>1.36</v>
      </c>
      <c r="AA22" s="10">
        <f>INDEX(DriversGams!$A$5:$AN$23,MATCH(Drivers!$A22,DriversGams!$A$5:$A$23,0),MATCH(Drivers!AA$5,DriversGams!$A$5:$AN$5,0))</f>
        <v>1.42</v>
      </c>
      <c r="AB22" s="10">
        <f>INDEX(DriversGams!$A$5:$AN$23,MATCH(Drivers!$A22,DriversGams!$A$5:$A$23,0),MATCH(Drivers!AB$5,DriversGams!$A$5:$AN$5,0))</f>
        <v>1.47</v>
      </c>
      <c r="AC22" s="10">
        <f>INDEX(DriversGams!$A$5:$AN$23,MATCH(Drivers!$A22,DriversGams!$A$5:$A$23,0),MATCH(Drivers!AC$5,DriversGams!$A$5:$AN$5,0))</f>
        <v>1.53</v>
      </c>
      <c r="AD22" s="10">
        <f>INDEX(DriversGams!$A$5:$AN$23,MATCH(Drivers!$A22,DriversGams!$A$5:$A$23,0),MATCH(Drivers!AD$5,DriversGams!$A$5:$AN$5,0))</f>
        <v>1.58</v>
      </c>
      <c r="AE22" s="10">
        <f>INDEX(DriversGams!$A$5:$AN$23,MATCH(Drivers!$A22,DriversGams!$A$5:$A$23,0),MATCH(Drivers!AE$5,DriversGams!$A$5:$AN$5,0))</f>
        <v>1.65</v>
      </c>
      <c r="AF22" s="10">
        <f>INDEX(DriversGams!$A$5:$AN$23,MATCH(Drivers!$A22,DriversGams!$A$5:$A$23,0),MATCH(Drivers!AF$5,DriversGams!$A$5:$AN$5,0))</f>
        <v>2.0499999999999998</v>
      </c>
      <c r="AG22" s="10">
        <f>INDEX(DriversGams!$A$5:$AN$23,MATCH(Drivers!$A22,DriversGams!$A$5:$A$23,0),MATCH(Drivers!AG$5,DriversGams!$A$5:$AN$5,0))</f>
        <v>2.66</v>
      </c>
      <c r="AH22" s="150"/>
      <c r="AI22" s="150"/>
      <c r="AJ22" s="150"/>
      <c r="AK22" s="150"/>
      <c r="AL22" s="150"/>
      <c r="AM22" s="150"/>
      <c r="AO22" s="225">
        <f t="shared" si="3"/>
        <v>16</v>
      </c>
    </row>
    <row r="23" spans="1:41" s="225" customFormat="1">
      <c r="A23" s="158" t="s">
        <v>640</v>
      </c>
      <c r="B23" s="225">
        <f t="shared" si="2"/>
        <v>17</v>
      </c>
      <c r="C23" s="10">
        <f>INDEX(DriversGams!$A$5:$AN$23,MATCH(Drivers!$A23,DriversGams!$A$5:$A$23,0),MATCH(Drivers!C$5,DriversGams!$A$5:$AN$5,0))</f>
        <v>66.42</v>
      </c>
      <c r="D23" s="10">
        <f>INDEX(DriversGams!$A$5:$AN$23,MATCH(Drivers!$A23,DriversGams!$A$5:$A$23,0),MATCH(Drivers!D$5,DriversGams!$A$5:$AN$5,0))</f>
        <v>65.98</v>
      </c>
      <c r="E23" s="10">
        <f>INDEX(DriversGams!$A$5:$AN$23,MATCH(Drivers!$A23,DriversGams!$A$5:$A$23,0),MATCH(Drivers!E$5,DriversGams!$A$5:$AN$5,0))</f>
        <v>65.72</v>
      </c>
      <c r="F23" s="10">
        <f>INDEX(DriversGams!$A$5:$AN$23,MATCH(Drivers!$A23,DriversGams!$A$5:$A$23,0),MATCH(Drivers!F$5,DriversGams!$A$5:$AN$5,0))</f>
        <v>65.459999999999994</v>
      </c>
      <c r="G23" s="10">
        <f>INDEX(DriversGams!$A$5:$AN$23,MATCH(Drivers!$A23,DriversGams!$A$5:$A$23,0),MATCH(Drivers!G$5,DriversGams!$A$5:$AN$5,0))</f>
        <v>64.28</v>
      </c>
      <c r="H23" s="10">
        <f>INDEX(DriversGams!$A$5:$AN$23,MATCH(Drivers!$A23,DriversGams!$A$5:$A$23,0),MATCH(Drivers!H$5,DriversGams!$A$5:$AN$5,0))</f>
        <v>63.85</v>
      </c>
      <c r="I23" s="10">
        <f>INDEX(DriversGams!$A$5:$AN$23,MATCH(Drivers!$A23,DriversGams!$A$5:$A$23,0),MATCH(Drivers!I$5,DriversGams!$A$5:$AN$5,0))</f>
        <v>63.13</v>
      </c>
      <c r="J23" s="10">
        <f>INDEX(DriversGams!$A$5:$AN$23,MATCH(Drivers!$A23,DriversGams!$A$5:$A$23,0),MATCH(Drivers!J$5,DriversGams!$A$5:$AN$5,0))</f>
        <v>62.24</v>
      </c>
      <c r="K23" s="10">
        <f>INDEX(DriversGams!$A$5:$AN$23,MATCH(Drivers!$A23,DriversGams!$A$5:$A$23,0),MATCH(Drivers!K$5,DriversGams!$A$5:$AN$5,0))</f>
        <v>61.58</v>
      </c>
      <c r="L23" s="10">
        <f>INDEX(DriversGams!$A$5:$AN$23,MATCH(Drivers!$A23,DriversGams!$A$5:$A$23,0),MATCH(Drivers!L$5,DriversGams!$A$5:$AN$5,0))</f>
        <v>60.37</v>
      </c>
      <c r="M23" s="10">
        <f>INDEX(DriversGams!$A$5:$AN$23,MATCH(Drivers!$A23,DriversGams!$A$5:$A$23,0),MATCH(Drivers!M$5,DriversGams!$A$5:$AN$5,0))</f>
        <v>60.1</v>
      </c>
      <c r="N23" s="10">
        <f>INDEX(DriversGams!$A$5:$AN$23,MATCH(Drivers!$A23,DriversGams!$A$5:$A$23,0),MATCH(Drivers!N$5,DriversGams!$A$5:$AN$5,0))</f>
        <v>59.84</v>
      </c>
      <c r="O23" s="10">
        <f>INDEX(DriversGams!$A$5:$AN$23,MATCH(Drivers!$A23,DriversGams!$A$5:$A$23,0),MATCH(Drivers!O$5,DriversGams!$A$5:$AN$5,0))</f>
        <v>59.34</v>
      </c>
      <c r="P23" s="10">
        <f>INDEX(DriversGams!$A$5:$AN$23,MATCH(Drivers!$A23,DriversGams!$A$5:$A$23,0),MATCH(Drivers!P$5,DriversGams!$A$5:$AN$5,0))</f>
        <v>58.75</v>
      </c>
      <c r="Q23" s="10">
        <f>INDEX(DriversGams!$A$5:$AN$23,MATCH(Drivers!$A23,DriversGams!$A$5:$A$23,0),MATCH(Drivers!Q$5,DriversGams!$A$5:$AN$5,0))</f>
        <v>56.4</v>
      </c>
      <c r="R23" s="10">
        <f>INDEX(DriversGams!$A$5:$AN$23,MATCH(Drivers!$A23,DriversGams!$A$5:$A$23,0),MATCH(Drivers!R$5,DriversGams!$A$5:$AN$5,0))</f>
        <v>53.36</v>
      </c>
      <c r="S23" s="10">
        <f>INDEX(DriversGams!$A$5:$AN$23,MATCH(Drivers!$A23,DriversGams!$A$5:$A$23,0),MATCH(Drivers!S$5,DriversGams!$A$5:$AN$5,0))</f>
        <v>50.36</v>
      </c>
      <c r="T23" s="10">
        <f>INDEX(DriversGams!$A$5:$AN$23,MATCH(Drivers!$A23,DriversGams!$A$5:$A$23,0),MATCH(Drivers!T$5,DriversGams!$A$5:$AN$5,0))</f>
        <v>46.96</v>
      </c>
      <c r="U23" s="10">
        <f>INDEX(DriversGams!$A$5:$AN$23,MATCH(Drivers!$A23,DriversGams!$A$5:$A$23,0),MATCH(Drivers!U$5,DriversGams!$A$5:$AN$5,0))</f>
        <v>43.51</v>
      </c>
      <c r="V23" s="10">
        <f>INDEX(DriversGams!$A$5:$AN$23,MATCH(Drivers!$A23,DriversGams!$A$5:$A$23,0),MATCH(Drivers!V$5,DriversGams!$A$5:$AN$5,0))</f>
        <v>43.76</v>
      </c>
      <c r="W23" s="10">
        <f>INDEX(DriversGams!$A$5:$AN$23,MATCH(Drivers!$A23,DriversGams!$A$5:$A$23,0),MATCH(Drivers!W$5,DriversGams!$A$5:$AN$5,0))</f>
        <v>42.68</v>
      </c>
      <c r="X23" s="10">
        <f>INDEX(DriversGams!$A$5:$AN$23,MATCH(Drivers!$A23,DriversGams!$A$5:$A$23,0),MATCH(Drivers!X$5,DriversGams!$A$5:$AN$5,0))</f>
        <v>42.31</v>
      </c>
      <c r="Y23" s="10">
        <f>INDEX(DriversGams!$A$5:$AN$23,MATCH(Drivers!$A23,DriversGams!$A$5:$A$23,0),MATCH(Drivers!Y$5,DriversGams!$A$5:$AN$5,0))</f>
        <v>41.94</v>
      </c>
      <c r="Z23" s="10">
        <f>INDEX(DriversGams!$A$5:$AN$23,MATCH(Drivers!$A23,DriversGams!$A$5:$A$23,0),MATCH(Drivers!Z$5,DriversGams!$A$5:$AN$5,0))</f>
        <v>41.15</v>
      </c>
      <c r="AA23" s="10">
        <f>INDEX(DriversGams!$A$5:$AN$23,MATCH(Drivers!$A23,DriversGams!$A$5:$A$23,0),MATCH(Drivers!AA$5,DriversGams!$A$5:$AN$5,0))</f>
        <v>39.86</v>
      </c>
      <c r="AB23" s="10">
        <f>INDEX(DriversGams!$A$5:$AN$23,MATCH(Drivers!$A23,DriversGams!$A$5:$A$23,0),MATCH(Drivers!AB$5,DriversGams!$A$5:$AN$5,0))</f>
        <v>38.57</v>
      </c>
      <c r="AC23" s="10">
        <f>INDEX(DriversGams!$A$5:$AN$23,MATCH(Drivers!$A23,DriversGams!$A$5:$A$23,0),MATCH(Drivers!AC$5,DriversGams!$A$5:$AN$5,0))</f>
        <v>37.28</v>
      </c>
      <c r="AD23" s="10">
        <f>INDEX(DriversGams!$A$5:$AN$23,MATCH(Drivers!$A23,DriversGams!$A$5:$A$23,0),MATCH(Drivers!AD$5,DriversGams!$A$5:$AN$5,0))</f>
        <v>36</v>
      </c>
      <c r="AE23" s="10">
        <f>INDEX(DriversGams!$A$5:$AN$23,MATCH(Drivers!$A23,DriversGams!$A$5:$A$23,0),MATCH(Drivers!AE$5,DriversGams!$A$5:$AN$5,0))</f>
        <v>34.71</v>
      </c>
      <c r="AF23" s="10">
        <f>INDEX(DriversGams!$A$5:$AN$23,MATCH(Drivers!$A23,DriversGams!$A$5:$A$23,0),MATCH(Drivers!AF$5,DriversGams!$A$5:$AN$5,0))</f>
        <v>35.450000000000003</v>
      </c>
      <c r="AG23" s="10">
        <f>INDEX(DriversGams!$A$5:$AN$23,MATCH(Drivers!$A23,DriversGams!$A$5:$A$23,0),MATCH(Drivers!AG$5,DriversGams!$A$5:$AN$5,0))</f>
        <v>36.93</v>
      </c>
      <c r="AH23" s="150"/>
      <c r="AI23" s="150"/>
      <c r="AJ23" s="150"/>
      <c r="AK23" s="150"/>
      <c r="AL23" s="150"/>
      <c r="AM23" s="150"/>
    </row>
    <row r="24" spans="1:41" s="225" customFormat="1">
      <c r="A24" s="158" t="s">
        <v>553</v>
      </c>
      <c r="B24" s="225">
        <f t="shared" si="2"/>
        <v>18</v>
      </c>
      <c r="C24" s="10">
        <f>INDEX(DriversGams!$A$5:$AN$23,MATCH(Drivers!$A24,DriversGams!$A$5:$A$23,0),MATCH(Drivers!C$5,DriversGams!$A$5:$AN$5,0))</f>
        <v>84.25</v>
      </c>
      <c r="D24" s="10">
        <f>INDEX(DriversGams!$A$5:$AN$23,MATCH(Drivers!$A24,DriversGams!$A$5:$A$23,0),MATCH(Drivers!D$5,DriversGams!$A$5:$AN$5,0))</f>
        <v>83.73</v>
      </c>
      <c r="E24" s="10">
        <f>INDEX(DriversGams!$A$5:$AN$23,MATCH(Drivers!$A24,DriversGams!$A$5:$A$23,0),MATCH(Drivers!E$5,DriversGams!$A$5:$AN$5,0))</f>
        <v>83.25</v>
      </c>
      <c r="F24" s="10">
        <f>INDEX(DriversGams!$A$5:$AN$23,MATCH(Drivers!$A24,DriversGams!$A$5:$A$23,0),MATCH(Drivers!F$5,DriversGams!$A$5:$AN$5,0))</f>
        <v>82.69</v>
      </c>
      <c r="G24" s="10">
        <f>INDEX(DriversGams!$A$5:$AN$23,MATCH(Drivers!$A24,DriversGams!$A$5:$A$23,0),MATCH(Drivers!G$5,DriversGams!$A$5:$AN$5,0))</f>
        <v>81.209999999999994</v>
      </c>
      <c r="H24" s="10">
        <f>INDEX(DriversGams!$A$5:$AN$23,MATCH(Drivers!$A24,DriversGams!$A$5:$A$23,0),MATCH(Drivers!H$5,DriversGams!$A$5:$AN$5,0))</f>
        <v>80.83</v>
      </c>
      <c r="I24" s="10">
        <f>INDEX(DriversGams!$A$5:$AN$23,MATCH(Drivers!$A24,DriversGams!$A$5:$A$23,0),MATCH(Drivers!I$5,DriversGams!$A$5:$AN$5,0))</f>
        <v>80.180000000000007</v>
      </c>
      <c r="J24" s="10">
        <f>INDEX(DriversGams!$A$5:$AN$23,MATCH(Drivers!$A24,DriversGams!$A$5:$A$23,0),MATCH(Drivers!J$5,DriversGams!$A$5:$AN$5,0))</f>
        <v>78.209999999999994</v>
      </c>
      <c r="K24" s="10">
        <f>INDEX(DriversGams!$A$5:$AN$23,MATCH(Drivers!$A24,DriversGams!$A$5:$A$23,0),MATCH(Drivers!K$5,DriversGams!$A$5:$AN$5,0))</f>
        <v>76.040000000000006</v>
      </c>
      <c r="L24" s="10">
        <f>INDEX(DriversGams!$A$5:$AN$23,MATCH(Drivers!$A24,DriversGams!$A$5:$A$23,0),MATCH(Drivers!L$5,DriversGams!$A$5:$AN$5,0))</f>
        <v>77.260000000000005</v>
      </c>
      <c r="M24" s="10">
        <f>INDEX(DriversGams!$A$5:$AN$23,MATCH(Drivers!$A24,DriversGams!$A$5:$A$23,0),MATCH(Drivers!M$5,DriversGams!$A$5:$AN$5,0))</f>
        <v>76.540000000000006</v>
      </c>
      <c r="N24" s="10">
        <f>INDEX(DriversGams!$A$5:$AN$23,MATCH(Drivers!$A24,DriversGams!$A$5:$A$23,0),MATCH(Drivers!N$5,DriversGams!$A$5:$AN$5,0))</f>
        <v>77.84</v>
      </c>
      <c r="O24" s="10">
        <f>INDEX(DriversGams!$A$5:$AN$23,MATCH(Drivers!$A24,DriversGams!$A$5:$A$23,0),MATCH(Drivers!O$5,DriversGams!$A$5:$AN$5,0))</f>
        <v>78.83</v>
      </c>
      <c r="P24" s="10">
        <f>INDEX(DriversGams!$A$5:$AN$23,MATCH(Drivers!$A24,DriversGams!$A$5:$A$23,0),MATCH(Drivers!P$5,DriversGams!$A$5:$AN$5,0))</f>
        <v>79.89</v>
      </c>
      <c r="Q24" s="10">
        <f>INDEX(DriversGams!$A$5:$AN$23,MATCH(Drivers!$A24,DriversGams!$A$5:$A$23,0),MATCH(Drivers!Q$5,DriversGams!$A$5:$AN$5,0))</f>
        <v>81.33</v>
      </c>
      <c r="R24" s="10">
        <f>INDEX(DriversGams!$A$5:$AN$23,MATCH(Drivers!$A24,DriversGams!$A$5:$A$23,0),MATCH(Drivers!R$5,DriversGams!$A$5:$AN$5,0))</f>
        <v>83.16</v>
      </c>
      <c r="S24" s="10">
        <f>INDEX(DriversGams!$A$5:$AN$23,MATCH(Drivers!$A24,DriversGams!$A$5:$A$23,0),MATCH(Drivers!S$5,DriversGams!$A$5:$AN$5,0))</f>
        <v>84.74</v>
      </c>
      <c r="T24" s="10">
        <f>INDEX(DriversGams!$A$5:$AN$23,MATCH(Drivers!$A24,DriversGams!$A$5:$A$23,0),MATCH(Drivers!T$5,DriversGams!$A$5:$AN$5,0))</f>
        <v>87.09</v>
      </c>
      <c r="U24" s="10">
        <f>INDEX(DriversGams!$A$5:$AN$23,MATCH(Drivers!$A24,DriversGams!$A$5:$A$23,0),MATCH(Drivers!U$5,DriversGams!$A$5:$AN$5,0))</f>
        <v>89.18</v>
      </c>
      <c r="V24" s="10">
        <f>INDEX(DriversGams!$A$5:$AN$23,MATCH(Drivers!$A24,DriversGams!$A$5:$A$23,0),MATCH(Drivers!V$5,DriversGams!$A$5:$AN$5,0))</f>
        <v>91.58</v>
      </c>
      <c r="W24" s="10">
        <f>INDEX(DriversGams!$A$5:$AN$23,MATCH(Drivers!$A24,DriversGams!$A$5:$A$23,0),MATCH(Drivers!W$5,DriversGams!$A$5:$AN$5,0))</f>
        <v>93.3</v>
      </c>
      <c r="X24" s="10">
        <f>INDEX(DriversGams!$A$5:$AN$23,MATCH(Drivers!$A24,DriversGams!$A$5:$A$23,0),MATCH(Drivers!X$5,DriversGams!$A$5:$AN$5,0))</f>
        <v>95.88</v>
      </c>
      <c r="Y24" s="10">
        <f>INDEX(DriversGams!$A$5:$AN$23,MATCH(Drivers!$A24,DriversGams!$A$5:$A$23,0),MATCH(Drivers!Y$5,DriversGams!$A$5:$AN$5,0))</f>
        <v>98.58</v>
      </c>
      <c r="Z24" s="10">
        <f>INDEX(DriversGams!$A$5:$AN$23,MATCH(Drivers!$A24,DriversGams!$A$5:$A$23,0),MATCH(Drivers!Z$5,DriversGams!$A$5:$AN$5,0))</f>
        <v>102.12</v>
      </c>
      <c r="AA24" s="10">
        <f>INDEX(DriversGams!$A$5:$AN$23,MATCH(Drivers!$A24,DriversGams!$A$5:$A$23,0),MATCH(Drivers!AA$5,DriversGams!$A$5:$AN$5,0))</f>
        <v>104.15</v>
      </c>
      <c r="AB24" s="10">
        <f>INDEX(DriversGams!$A$5:$AN$23,MATCH(Drivers!$A24,DriversGams!$A$5:$A$23,0),MATCH(Drivers!AB$5,DriversGams!$A$5:$AN$5,0))</f>
        <v>106.44</v>
      </c>
      <c r="AC24" s="10">
        <f>INDEX(DriversGams!$A$5:$AN$23,MATCH(Drivers!$A24,DriversGams!$A$5:$A$23,0),MATCH(Drivers!AC$5,DriversGams!$A$5:$AN$5,0))</f>
        <v>108.7</v>
      </c>
      <c r="AD24" s="10">
        <f>INDEX(DriversGams!$A$5:$AN$23,MATCH(Drivers!$A24,DriversGams!$A$5:$A$23,0),MATCH(Drivers!AD$5,DriversGams!$A$5:$AN$5,0))</f>
        <v>110.96</v>
      </c>
      <c r="AE24" s="10">
        <f>INDEX(DriversGams!$A$5:$AN$23,MATCH(Drivers!$A24,DriversGams!$A$5:$A$23,0),MATCH(Drivers!AE$5,DriversGams!$A$5:$AN$5,0))</f>
        <v>113.25</v>
      </c>
      <c r="AF24" s="10">
        <f>INDEX(DriversGams!$A$5:$AN$23,MATCH(Drivers!$A24,DriversGams!$A$5:$A$23,0),MATCH(Drivers!AF$5,DriversGams!$A$5:$AN$5,0))</f>
        <v>128.13</v>
      </c>
      <c r="AG24" s="10">
        <f>INDEX(DriversGams!$A$5:$AN$23,MATCH(Drivers!$A24,DriversGams!$A$5:$A$23,0),MATCH(Drivers!AG$5,DriversGams!$A$5:$AN$5,0))</f>
        <v>146.85</v>
      </c>
      <c r="AH24" s="150"/>
      <c r="AI24" s="150"/>
      <c r="AJ24" s="150"/>
      <c r="AK24" s="150"/>
      <c r="AL24" s="150"/>
      <c r="AM24" s="150"/>
    </row>
    <row r="25" spans="1:41">
      <c r="A25" s="5" t="s">
        <v>5</v>
      </c>
      <c r="B25" s="225">
        <f t="shared" si="2"/>
        <v>19</v>
      </c>
      <c r="C25" s="151">
        <f>SUM(C7:C24)</f>
        <v>2893.5800000000004</v>
      </c>
      <c r="D25" s="151">
        <f>SUM(D7:D24)</f>
        <v>2965.2699999999995</v>
      </c>
      <c r="E25" s="151">
        <f t="shared" ref="E25:AG25" si="4">SUM(E7:E24)</f>
        <v>3020.9599999999996</v>
      </c>
      <c r="F25" s="151">
        <f t="shared" si="4"/>
        <v>3059.4500000000003</v>
      </c>
      <c r="G25" s="151">
        <f t="shared" si="4"/>
        <v>3083.9200000000005</v>
      </c>
      <c r="H25" s="151">
        <f t="shared" si="4"/>
        <v>3120.5399999999995</v>
      </c>
      <c r="I25" s="151">
        <f t="shared" si="4"/>
        <v>3152.2400000000002</v>
      </c>
      <c r="J25" s="151">
        <f t="shared" si="4"/>
        <v>3179.29</v>
      </c>
      <c r="K25" s="151">
        <f t="shared" si="4"/>
        <v>2948.9199999999996</v>
      </c>
      <c r="L25" s="151">
        <f t="shared" si="4"/>
        <v>3014.3800000000006</v>
      </c>
      <c r="M25" s="151">
        <f t="shared" si="4"/>
        <v>3077.2000000000003</v>
      </c>
      <c r="N25" s="151">
        <f t="shared" si="4"/>
        <v>3140.61</v>
      </c>
      <c r="O25" s="151">
        <f t="shared" si="4"/>
        <v>3201.7699999999995</v>
      </c>
      <c r="P25" s="151">
        <f t="shared" si="4"/>
        <v>3265.5400000000009</v>
      </c>
      <c r="Q25" s="151">
        <f t="shared" si="4"/>
        <v>3341.2800000000007</v>
      </c>
      <c r="R25" s="151">
        <f t="shared" si="4"/>
        <v>3416.2799999999997</v>
      </c>
      <c r="S25" s="151">
        <f t="shared" si="4"/>
        <v>3494.8800000000006</v>
      </c>
      <c r="T25" s="151">
        <f t="shared" si="4"/>
        <v>3576.08</v>
      </c>
      <c r="U25" s="151">
        <f t="shared" si="4"/>
        <v>3660.12</v>
      </c>
      <c r="V25" s="151">
        <f t="shared" si="4"/>
        <v>3761.0299999999997</v>
      </c>
      <c r="W25" s="151">
        <f t="shared" si="4"/>
        <v>3857.2</v>
      </c>
      <c r="X25" s="151">
        <f t="shared" si="4"/>
        <v>3964.01</v>
      </c>
      <c r="Y25" s="151">
        <f t="shared" si="4"/>
        <v>4078.2199999999993</v>
      </c>
      <c r="Z25" s="151">
        <f t="shared" si="4"/>
        <v>4200.2899999999991</v>
      </c>
      <c r="AA25" s="151">
        <f t="shared" si="4"/>
        <v>4325.9699999999993</v>
      </c>
      <c r="AB25" s="151">
        <f t="shared" si="4"/>
        <v>4456.9999999999991</v>
      </c>
      <c r="AC25" s="151">
        <f t="shared" si="4"/>
        <v>4590.0299999999988</v>
      </c>
      <c r="AD25" s="151">
        <f t="shared" si="4"/>
        <v>4728.5300000000016</v>
      </c>
      <c r="AE25" s="151">
        <f t="shared" si="4"/>
        <v>4875.51</v>
      </c>
      <c r="AF25" s="151">
        <f t="shared" si="4"/>
        <v>5709.9300000000012</v>
      </c>
      <c r="AG25" s="151">
        <f t="shared" si="4"/>
        <v>6747.130000000001</v>
      </c>
      <c r="AH25" s="151"/>
      <c r="AI25" s="151"/>
      <c r="AJ25" s="151"/>
      <c r="AK25" s="151"/>
      <c r="AL25" s="151"/>
      <c r="AM25" s="151"/>
    </row>
    <row r="26" spans="1:41" s="34" customFormat="1">
      <c r="A26" s="295" t="s">
        <v>279</v>
      </c>
      <c r="B26" s="225">
        <f t="shared" si="2"/>
        <v>20</v>
      </c>
      <c r="C26" s="295"/>
      <c r="D26" s="296">
        <f>D25/C25-1</f>
        <v>2.4775537569377448E-2</v>
      </c>
      <c r="E26" s="296">
        <f t="shared" ref="E26:AE26" si="5">E25/D25-1</f>
        <v>1.8780751837100818E-2</v>
      </c>
      <c r="F26" s="296">
        <f t="shared" si="5"/>
        <v>1.2740982998782124E-2</v>
      </c>
      <c r="G26" s="296">
        <f t="shared" si="5"/>
        <v>7.9981696056481422E-3</v>
      </c>
      <c r="H26" s="296">
        <f t="shared" si="5"/>
        <v>1.1874497392928118E-2</v>
      </c>
      <c r="I26" s="296">
        <f t="shared" si="5"/>
        <v>1.0158498208643563E-2</v>
      </c>
      <c r="J26" s="296">
        <f t="shared" si="5"/>
        <v>8.581199401060724E-3</v>
      </c>
      <c r="K26" s="296">
        <f t="shared" si="5"/>
        <v>-7.2459574307471297E-2</v>
      </c>
      <c r="L26" s="296">
        <f t="shared" si="5"/>
        <v>2.2197957218236253E-2</v>
      </c>
      <c r="M26" s="296">
        <f t="shared" si="5"/>
        <v>2.0840106423211324E-2</v>
      </c>
      <c r="N26" s="296">
        <f t="shared" si="5"/>
        <v>2.0606395424411783E-2</v>
      </c>
      <c r="O26" s="296">
        <f t="shared" si="5"/>
        <v>1.9473923855556574E-2</v>
      </c>
      <c r="P26" s="296">
        <f t="shared" si="5"/>
        <v>1.9917108349444712E-2</v>
      </c>
      <c r="Q26" s="296">
        <f t="shared" si="5"/>
        <v>2.3193713750252476E-2</v>
      </c>
      <c r="R26" s="296">
        <f t="shared" si="5"/>
        <v>2.2446487573624108E-2</v>
      </c>
      <c r="S26" s="296">
        <f t="shared" si="5"/>
        <v>2.3007481822333364E-2</v>
      </c>
      <c r="T26" s="296">
        <f t="shared" si="5"/>
        <v>2.3233988005310513E-2</v>
      </c>
      <c r="U26" s="296">
        <f t="shared" si="5"/>
        <v>2.3500592827900846E-2</v>
      </c>
      <c r="V26" s="296">
        <f t="shared" si="5"/>
        <v>2.7570134312536076E-2</v>
      </c>
      <c r="W26" s="296">
        <f t="shared" si="5"/>
        <v>2.5570123077986562E-2</v>
      </c>
      <c r="X26" s="296">
        <f t="shared" si="5"/>
        <v>2.7691071243389098E-2</v>
      </c>
      <c r="Y26" s="296">
        <f t="shared" si="5"/>
        <v>2.8811733572821296E-2</v>
      </c>
      <c r="Z26" s="296">
        <f t="shared" si="5"/>
        <v>2.9932176292598145E-2</v>
      </c>
      <c r="AA26" s="296">
        <f t="shared" si="5"/>
        <v>2.9921743498663167E-2</v>
      </c>
      <c r="AB26" s="296">
        <f t="shared" si="5"/>
        <v>3.0289160581326247E-2</v>
      </c>
      <c r="AC26" s="296">
        <f t="shared" si="5"/>
        <v>2.9847431007403946E-2</v>
      </c>
      <c r="AD26" s="296">
        <f t="shared" si="5"/>
        <v>3.0174094722692946E-2</v>
      </c>
      <c r="AE26" s="296">
        <f t="shared" si="5"/>
        <v>3.1083656019946782E-2</v>
      </c>
      <c r="AF26" s="296">
        <f>(AF25/AE25)^(1/5)-1</f>
        <v>3.2100875651971617E-2</v>
      </c>
      <c r="AG26" s="296">
        <f>(AG25/AF25)^(1/5)-1</f>
        <v>3.3945527099760175E-2</v>
      </c>
      <c r="AH26" s="295"/>
      <c r="AI26" s="295"/>
      <c r="AJ26" s="295"/>
      <c r="AK26" s="295"/>
      <c r="AL26" s="295"/>
      <c r="AM26" s="295"/>
    </row>
    <row r="27" spans="1:41">
      <c r="A27" s="4" t="s">
        <v>651</v>
      </c>
      <c r="B27" s="225">
        <f t="shared" si="2"/>
        <v>21</v>
      </c>
      <c r="C27" s="150">
        <f>INDEX(DriversGams!$A$43:$AN$43,1,MATCH(Drivers!C$5,DriversGams!$A$42:$AN$42,0))/1000</f>
        <v>52.325432882070082</v>
      </c>
      <c r="D27" s="150">
        <f>INDEX(DriversGams!$A$43:$AN$43,1,MATCH(Drivers!D$5,DriversGams!$A$42:$AN$42,0))/1000</f>
        <v>53.104386458423342</v>
      </c>
      <c r="E27" s="150">
        <f>INDEX(DriversGams!$A$43:$AN$43,1,MATCH(Drivers!E$5,DriversGams!$A$42:$AN$42,0))/1000</f>
        <v>53.912365691429272</v>
      </c>
      <c r="F27" s="150">
        <f>INDEX(DriversGams!$A$43:$AN$43,1,MATCH(Drivers!F$5,DriversGams!$A$42:$AN$42,0))/1000</f>
        <v>54.750491457321111</v>
      </c>
      <c r="G27" s="150">
        <f>INDEX(DriversGams!$A$43:$AN$43,1,MATCH(Drivers!G$5,DriversGams!$A$42:$AN$42,0))/1000</f>
        <v>55.619940469824826</v>
      </c>
      <c r="H27" s="150">
        <f>INDEX(DriversGams!$A$43:$AN$43,1,MATCH(Drivers!H$5,DriversGams!$A$42:$AN$42,0))/1000</f>
        <v>56.521948041648095</v>
      </c>
      <c r="I27" s="150">
        <f>INDEX(DriversGams!$A$43:$AN$43,1,MATCH(Drivers!I$5,DriversGams!$A$42:$AN$42,0))/1000</f>
        <v>57.436000617299655</v>
      </c>
      <c r="J27" s="150">
        <f>INDEX(DriversGams!$A$43:$AN$43,1,MATCH(Drivers!J$5,DriversGams!$A$42:$AN$42,0))/1000</f>
        <v>58.364834921819444</v>
      </c>
      <c r="K27" s="150">
        <f>INDEX(DriversGams!$A$43:$AN$43,1,MATCH(Drivers!K$5,DriversGams!$A$42:$AN$42,0))/1000</f>
        <v>59.308690000000006</v>
      </c>
      <c r="L27" s="150">
        <f>INDEX(DriversGams!$A$43:$AN$43,1,MATCH(Drivers!L$5,DriversGams!$A$42:$AN$42,0))/1000</f>
        <v>59.991580449204264</v>
      </c>
      <c r="M27" s="150">
        <f>INDEX(DriversGams!$A$43:$AN$43,1,MATCH(Drivers!M$5,DriversGams!$A$42:$AN$42,0))/1000</f>
        <v>60.682333816399378</v>
      </c>
      <c r="N27" s="150">
        <f>INDEX(DriversGams!$A$43:$AN$43,1,MATCH(Drivers!N$5,DriversGams!$A$42:$AN$42,0))/1000</f>
        <v>61.381040636574369</v>
      </c>
      <c r="O27" s="150">
        <f>INDEX(DriversGams!$A$43:$AN$43,1,MATCH(Drivers!O$5,DriversGams!$A$42:$AN$42,0))/1000</f>
        <v>62.087792487153699</v>
      </c>
      <c r="P27" s="150">
        <f>INDEX(DriversGams!$A$43:$AN$43,1,MATCH(Drivers!P$5,DriversGams!$A$42:$AN$42,0))/1000</f>
        <v>62.802682000000026</v>
      </c>
      <c r="Q27" s="150">
        <f>INDEX(DriversGams!$A$43:$AN$43,1,MATCH(Drivers!Q$5,DriversGams!$A$42:$AN$42,0))/1000</f>
        <v>63.421065342005143</v>
      </c>
      <c r="R27" s="150">
        <f>INDEX(DriversGams!$A$43:$AN$43,1,MATCH(Drivers!R$5,DriversGams!$A$42:$AN$42,0))/1000</f>
        <v>64.045537563425796</v>
      </c>
      <c r="S27" s="150">
        <f>INDEX(DriversGams!$A$43:$AN$43,1,MATCH(Drivers!S$5,DriversGams!$A$42:$AN$42,0))/1000</f>
        <v>64.676158618096451</v>
      </c>
      <c r="T27" s="150">
        <f>INDEX(DriversGams!$A$43:$AN$43,1,MATCH(Drivers!T$5,DriversGams!$A$42:$AN$42,0))/1000</f>
        <v>65.31298905018393</v>
      </c>
      <c r="U27" s="150">
        <f>INDEX(DriversGams!$A$43:$AN$43,1,MATCH(Drivers!U$5,DriversGams!$A$42:$AN$42,0))/1000</f>
        <v>65.956090000000003</v>
      </c>
      <c r="V27" s="150">
        <f>INDEX(DriversGams!$A$43:$AN$43,1,MATCH(Drivers!V$5,DriversGams!$A$42:$AN$42,0))/1000</f>
        <v>66.518977190687664</v>
      </c>
      <c r="W27" s="150">
        <f>INDEX(DriversGams!$A$43:$AN$43,1,MATCH(Drivers!W$5,DriversGams!$A$42:$AN$42,0))/1000</f>
        <v>67.08666821358311</v>
      </c>
      <c r="X27" s="150">
        <f>INDEX(DriversGams!$A$43:$AN$43,1,MATCH(Drivers!X$5,DriversGams!$A$42:$AN$42,0))/1000</f>
        <v>67.659204065895452</v>
      </c>
      <c r="Y27" s="150">
        <f>INDEX(DriversGams!$A$43:$AN$43,1,MATCH(Drivers!Y$5,DriversGams!$A$42:$AN$42,0))/1000</f>
        <v>68.236626094715163</v>
      </c>
      <c r="Z27" s="150">
        <f>INDEX(DriversGams!$A$43:$AN$43,1,MATCH(Drivers!Z$5,DriversGams!$A$42:$AN$42,0))/1000</f>
        <v>68.818976000000006</v>
      </c>
      <c r="AA27" s="150">
        <f>INDEX(DriversGams!$A$43:$AN$43,1,MATCH(Drivers!AA$5,DriversGams!$A$42:$AN$42,0))/1000</f>
        <v>69.322810489383542</v>
      </c>
      <c r="AB27" s="150">
        <f>INDEX(DriversGams!$A$43:$AN$43,1,MATCH(Drivers!AB$5,DriversGams!$A$42:$AN$42,0))/1000</f>
        <v>69.830333629884052</v>
      </c>
      <c r="AC27" s="150">
        <f>INDEX(DriversGams!$A$43:$AN$43,1,MATCH(Drivers!AC$5,DriversGams!$A$42:$AN$42,0))/1000</f>
        <v>70.341572426693446</v>
      </c>
      <c r="AD27" s="150">
        <f>INDEX(DriversGams!$A$43:$AN$43,1,MATCH(Drivers!AD$5,DriversGams!$A$42:$AN$42,0))/1000</f>
        <v>70.856554082712819</v>
      </c>
      <c r="AE27" s="150">
        <f>INDEX(DriversGams!$A$43:$AN$43,1,MATCH(Drivers!AE$5,DriversGams!$A$42:$AN$42,0))/1000</f>
        <v>71.375305999999995</v>
      </c>
      <c r="AF27" s="150">
        <f>INDEX(DriversGams!$A$43:$AN$43,1,MATCH(Drivers!AF$5,DriversGams!$A$42:$AN$42,0))/1000</f>
        <v>73.619545999999971</v>
      </c>
      <c r="AG27" s="150">
        <f>INDEX(DriversGams!$A$43:$AN$43,1,MATCH(Drivers!AG$5,DriversGams!$A$42:$AN$42,0))/1000</f>
        <v>75.517908999999989</v>
      </c>
      <c r="AH27" s="150"/>
      <c r="AI27" s="150"/>
      <c r="AJ27" s="150"/>
      <c r="AK27" s="150"/>
      <c r="AL27" s="150"/>
      <c r="AM27" s="150"/>
    </row>
    <row r="28" spans="1:41">
      <c r="A28" t="s">
        <v>397</v>
      </c>
      <c r="B28" s="225">
        <f t="shared" si="2"/>
        <v>22</v>
      </c>
      <c r="C28" s="24">
        <f>INDEX(DriversGams!$B61:$AN61,1,MATCH(Drivers!C$5,DriversGams!$B$60:$AN$60,0))</f>
        <v>0.50003199863472492</v>
      </c>
      <c r="D28" s="24">
        <f>INDEX(DriversGams!$B61:$AN61,1,MATCH(Drivers!D$5,DriversGams!$B$60:$AN$60,0))</f>
        <v>0.49674335943460585</v>
      </c>
      <c r="E28" s="24">
        <f>INDEX(DriversGams!$B61:$AN61,1,MATCH(Drivers!E$5,DriversGams!$B$60:$AN$60,0))</f>
        <v>0.48822868689454441</v>
      </c>
      <c r="F28" s="24">
        <f>INDEX(DriversGams!$B61:$AN61,1,MATCH(Drivers!F$5,DriversGams!$B$60:$AN$60,0))</f>
        <v>0.48147500627885365</v>
      </c>
      <c r="G28" s="24">
        <f>INDEX(DriversGams!$B61:$AN61,1,MATCH(Drivers!G$5,DriversGams!$B$60:$AN$60,0))</f>
        <v>0.47737656478533347</v>
      </c>
      <c r="H28" s="24">
        <f>INDEX(DriversGams!$B61:$AN61,1,MATCH(Drivers!H$5,DriversGams!$B$60:$AN$60,0))</f>
        <v>0.47023794558911891</v>
      </c>
      <c r="I28" s="24">
        <f>INDEX(DriversGams!$B61:$AN61,1,MATCH(Drivers!I$5,DriversGams!$B$60:$AN$60,0))</f>
        <v>0.46353394236211087</v>
      </c>
      <c r="J28" s="24">
        <f>INDEX(DriversGams!$B61:$AN61,1,MATCH(Drivers!J$5,DriversGams!$B$60:$AN$60,0))</f>
        <v>0.46108769196199162</v>
      </c>
      <c r="K28" s="24">
        <f>INDEX(DriversGams!$B61:$AN61,1,MATCH(Drivers!K$5,DriversGams!$B$60:$AN$60,0))</f>
        <v>0.47398769619141334</v>
      </c>
      <c r="L28" s="24">
        <f>INDEX(DriversGams!$B61:$AN61,1,MATCH(Drivers!L$5,DriversGams!$B$60:$AN$60,0))</f>
        <v>0.48802294893321585</v>
      </c>
      <c r="M28" s="24">
        <f>INDEX(DriversGams!$B61:$AN61,1,MATCH(Drivers!M$5,DriversGams!$B$60:$AN$60,0))</f>
        <v>0.48160744524963783</v>
      </c>
      <c r="N28" s="24">
        <f>INDEX(DriversGams!$B61:$AN61,1,MATCH(Drivers!N$5,DriversGams!$B$60:$AN$60,0))</f>
        <v>0.47529731801684205</v>
      </c>
      <c r="O28" s="24">
        <f>INDEX(DriversGams!$B61:$AN61,1,MATCH(Drivers!O$5,DriversGams!$B$60:$AN$60,0))</f>
        <v>0.4689535605229086</v>
      </c>
      <c r="P28" s="24">
        <f>INDEX(DriversGams!$B61:$AN61,1,MATCH(Drivers!P$5,DriversGams!$B$60:$AN$60,0))</f>
        <v>0.46306118439391969</v>
      </c>
      <c r="Q28" s="24">
        <f>INDEX(DriversGams!$B61:$AN61,1,MATCH(Drivers!Q$5,DriversGams!$B$60:$AN$60,0))</f>
        <v>0.4555068405538002</v>
      </c>
      <c r="R28" s="24">
        <f>INDEX(DriversGams!$B61:$AN61,1,MATCH(Drivers!R$5,DriversGams!$B$60:$AN$60,0))</f>
        <v>0.44739940977174142</v>
      </c>
      <c r="S28" s="24">
        <f>INDEX(DriversGams!$B61:$AN61,1,MATCH(Drivers!S$5,DriversGams!$B$60:$AN$60,0))</f>
        <v>0.43930961502928784</v>
      </c>
      <c r="T28" s="24">
        <f>INDEX(DriversGams!$B61:$AN61,1,MATCH(Drivers!T$5,DriversGams!$B$60:$AN$60,0))</f>
        <v>0.43052643049427919</v>
      </c>
      <c r="U28" s="24">
        <f>INDEX(DriversGams!$B61:$AN61,1,MATCH(Drivers!U$5,DriversGams!$B$60:$AN$60,0))</f>
        <v>0.42216842844292707</v>
      </c>
      <c r="V28" s="24">
        <f>INDEX(DriversGams!$B61:$AN61,1,MATCH(Drivers!V$5,DriversGams!$B$60:$AN$60,0))</f>
        <v>0.4135496006513194</v>
      </c>
      <c r="W28" s="24">
        <f>INDEX(DriversGams!$B61:$AN61,1,MATCH(Drivers!W$5,DriversGams!$B$60:$AN$60,0))</f>
        <v>0.40521721442606407</v>
      </c>
      <c r="X28" s="24">
        <f>INDEX(DriversGams!$B61:$AN61,1,MATCH(Drivers!X$5,DriversGams!$B$60:$AN$60,0))</f>
        <v>0.39683874390439688</v>
      </c>
      <c r="Y28" s="24">
        <f>INDEX(DriversGams!$B61:$AN61,1,MATCH(Drivers!Y$5,DriversGams!$B$60:$AN$60,0))</f>
        <v>0.38789767317654972</v>
      </c>
      <c r="Z28" s="24">
        <f>INDEX(DriversGams!$B61:$AN61,1,MATCH(Drivers!Z$5,DriversGams!$B$60:$AN$60,0))</f>
        <v>0.37860953755372506</v>
      </c>
      <c r="AA28" s="24">
        <f>INDEX(DriversGams!$B61:$AN61,1,MATCH(Drivers!AA$5,DriversGams!$B$60:$AN$60,0))</f>
        <v>0.3694539819598327</v>
      </c>
      <c r="AB28" s="24">
        <f>INDEX(DriversGams!$B61:$AN61,1,MATCH(Drivers!AB$5,DriversGams!$B$60:$AN$60,0))</f>
        <v>0.36068644391934845</v>
      </c>
      <c r="AC28" s="24">
        <f>INDEX(DriversGams!$B61:$AN61,1,MATCH(Drivers!AC$5,DriversGams!$B$60:$AN$60,0))</f>
        <v>0.35227821304680329</v>
      </c>
      <c r="AD28" s="24">
        <f>INDEX(DriversGams!$B61:$AN61,1,MATCH(Drivers!AD$5,DriversGams!$B$60:$AN$60,0))</f>
        <v>0.34415250138874304</v>
      </c>
      <c r="AE28" s="24">
        <f>INDEX(DriversGams!$B61:$AN61,1,MATCH(Drivers!AE$5,DriversGams!$B$60:$AN$60,0))</f>
        <v>0.33605734555939903</v>
      </c>
      <c r="AF28" s="24">
        <f>INDEX(DriversGams!$B61:$AN61,1,MATCH(Drivers!AF$5,DriversGams!$B$60:$AN$60,0))</f>
        <v>0.29595650938485324</v>
      </c>
      <c r="AG28" s="24">
        <f>INDEX(DriversGams!$B61:$AN61,1,MATCH(Drivers!AG$5,DriversGams!$B$60:$AN$60,0))</f>
        <v>0.25945257650105208</v>
      </c>
      <c r="AH28" s="150"/>
      <c r="AI28" s="150"/>
      <c r="AJ28" s="150"/>
      <c r="AK28" s="150"/>
      <c r="AL28" s="150"/>
      <c r="AM28" s="150"/>
    </row>
    <row r="29" spans="1:41">
      <c r="A29" s="4" t="s">
        <v>398</v>
      </c>
      <c r="B29" s="225">
        <f t="shared" si="2"/>
        <v>23</v>
      </c>
      <c r="C29" s="24">
        <f>INDEX(DriversGams!$B62:$AN62,1,MATCH(Drivers!C$5,DriversGams!$B$60:$AN$60,0))</f>
        <v>0.30001919918083497</v>
      </c>
      <c r="D29" s="24">
        <f>INDEX(DriversGams!$B62:$AN62,1,MATCH(Drivers!D$5,DriversGams!$B$60:$AN$60,0))</f>
        <v>0.29644362454654938</v>
      </c>
      <c r="E29" s="24">
        <f>INDEX(DriversGams!$B62:$AN62,1,MATCH(Drivers!E$5,DriversGams!$B$60:$AN$60,0))</f>
        <v>0.29989890368726985</v>
      </c>
      <c r="F29" s="24">
        <f>INDEX(DriversGams!$B62:$AN62,1,MATCH(Drivers!F$5,DriversGams!$B$60:$AN$60,0))</f>
        <v>0.30319595185227072</v>
      </c>
      <c r="G29" s="24">
        <f>INDEX(DriversGams!$B62:$AN62,1,MATCH(Drivers!G$5,DriversGams!$B$60:$AN$60,0))</f>
        <v>0.30522800836475233</v>
      </c>
      <c r="H29" s="24">
        <f>INDEX(DriversGams!$B62:$AN62,1,MATCH(Drivers!H$5,DriversGams!$B$60:$AN$60,0))</f>
        <v>0.30605482173653453</v>
      </c>
      <c r="I29" s="24">
        <f>INDEX(DriversGams!$B62:$AN62,1,MATCH(Drivers!I$5,DriversGams!$B$60:$AN$60,0))</f>
        <v>0.30932373575545163</v>
      </c>
      <c r="J29" s="24">
        <f>INDEX(DriversGams!$B62:$AN62,1,MATCH(Drivers!J$5,DriversGams!$B$60:$AN$60,0))</f>
        <v>0.31228368417755731</v>
      </c>
      <c r="K29" s="24">
        <f>INDEX(DriversGams!$B62:$AN62,1,MATCH(Drivers!K$5,DriversGams!$B$60:$AN$60,0))</f>
        <v>0.32375163521226069</v>
      </c>
      <c r="L29" s="24">
        <f>INDEX(DriversGams!$B62:$AN62,1,MATCH(Drivers!L$5,DriversGams!$B$60:$AN$60,0))</f>
        <v>0.30681637697278535</v>
      </c>
      <c r="M29" s="24">
        <f>INDEX(DriversGams!$B62:$AN62,1,MATCH(Drivers!M$5,DriversGams!$B$60:$AN$60,0))</f>
        <v>0.30899051207902728</v>
      </c>
      <c r="N29" s="24">
        <f>INDEX(DriversGams!$B62:$AN62,1,MATCH(Drivers!N$5,DriversGams!$B$60:$AN$60,0))</f>
        <v>0.31073061540438202</v>
      </c>
      <c r="O29" s="24">
        <f>INDEX(DriversGams!$B62:$AN62,1,MATCH(Drivers!O$5,DriversGams!$B$60:$AN$60,0))</f>
        <v>0.31288111144304859</v>
      </c>
      <c r="P29" s="24">
        <f>INDEX(DriversGams!$B62:$AN62,1,MATCH(Drivers!P$5,DriversGams!$B$60:$AN$60,0))</f>
        <v>0.31491255593475925</v>
      </c>
      <c r="Q29" s="24">
        <f>INDEX(DriversGams!$B62:$AN62,1,MATCH(Drivers!Q$5,DriversGams!$B$60:$AN$60,0))</f>
        <v>0.31628939074725432</v>
      </c>
      <c r="R29" s="24">
        <f>INDEX(DriversGams!$B62:$AN62,1,MATCH(Drivers!R$5,DriversGams!$B$60:$AN$60,0))</f>
        <v>0.31847593645969752</v>
      </c>
      <c r="S29" s="24">
        <f>INDEX(DriversGams!$B62:$AN62,1,MATCH(Drivers!S$5,DriversGams!$B$60:$AN$60,0))</f>
        <v>0.32044792827503243</v>
      </c>
      <c r="T29" s="24">
        <f>INDEX(DriversGams!$B62:$AN62,1,MATCH(Drivers!T$5,DriversGams!$B$60:$AN$60,0))</f>
        <v>0.32217124766279381</v>
      </c>
      <c r="U29" s="24">
        <f>INDEX(DriversGams!$B62:$AN62,1,MATCH(Drivers!U$5,DriversGams!$B$60:$AN$60,0))</f>
        <v>0.32472047549482769</v>
      </c>
      <c r="V29" s="24">
        <f>INDEX(DriversGams!$B62:$AN62,1,MATCH(Drivers!V$5,DriversGams!$B$60:$AN$60,0))</f>
        <v>0.32634303861147274</v>
      </c>
      <c r="W29" s="24">
        <f>INDEX(DriversGams!$B62:$AN62,1,MATCH(Drivers!W$5,DriversGams!$B$60:$AN$60,0))</f>
        <v>0.32889986401097365</v>
      </c>
      <c r="X29" s="24">
        <f>INDEX(DriversGams!$B62:$AN62,1,MATCH(Drivers!X$5,DriversGams!$B$60:$AN$60,0))</f>
        <v>0.33081335717795152</v>
      </c>
      <c r="Y29" s="24">
        <f>INDEX(DriversGams!$B62:$AN62,1,MATCH(Drivers!Y$5,DriversGams!$B$60:$AN$60,0))</f>
        <v>0.33290577410474198</v>
      </c>
      <c r="Z29" s="24">
        <f>INDEX(DriversGams!$B62:$AN62,1,MATCH(Drivers!Z$5,DriversGams!$B$60:$AN$60,0))</f>
        <v>0.3350106446536113</v>
      </c>
      <c r="AA29" s="24">
        <f>INDEX(DriversGams!$B62:$AN62,1,MATCH(Drivers!AA$5,DriversGams!$B$60:$AN$60,0))</f>
        <v>0.33736398356282593</v>
      </c>
      <c r="AB29" s="24">
        <f>INDEX(DriversGams!$B62:$AN62,1,MATCH(Drivers!AB$5,DriversGams!$B$60:$AN$60,0))</f>
        <v>0.33948242167787424</v>
      </c>
      <c r="AC29" s="24">
        <f>INDEX(DriversGams!$B62:$AN62,1,MATCH(Drivers!AC$5,DriversGams!$B$60:$AN$60,0))</f>
        <v>0.34168685597597181</v>
      </c>
      <c r="AD29" s="24">
        <f>INDEX(DriversGams!$B62:$AN62,1,MATCH(Drivers!AD$5,DriversGams!$B$60:$AN$60,0))</f>
        <v>0.34372210155141747</v>
      </c>
      <c r="AE29" s="24">
        <f>INDEX(DriversGams!$B62:$AN62,1,MATCH(Drivers!AE$5,DriversGams!$B$60:$AN$60,0))</f>
        <v>0.34569570470434441</v>
      </c>
      <c r="AF29" s="24">
        <f>INDEX(DriversGams!$B62:$AN62,1,MATCH(Drivers!AF$5,DriversGams!$B$60:$AN$60,0))</f>
        <v>0.35353162196051169</v>
      </c>
      <c r="AG29" s="24">
        <f>INDEX(DriversGams!$B62:$AN62,1,MATCH(Drivers!AG$5,DriversGams!$B$60:$AN$60,0))</f>
        <v>0.36180135191051532</v>
      </c>
      <c r="AH29" s="150"/>
      <c r="AI29" s="150"/>
      <c r="AJ29" s="150"/>
      <c r="AK29" s="150"/>
      <c r="AL29" s="150"/>
      <c r="AM29" s="150"/>
    </row>
    <row r="30" spans="1:41">
      <c r="A30" s="4" t="s">
        <v>399</v>
      </c>
      <c r="B30" s="225">
        <f t="shared" si="2"/>
        <v>24</v>
      </c>
      <c r="C30" s="24">
        <f>1-C29-C28</f>
        <v>0.19994880218444011</v>
      </c>
      <c r="D30" s="24">
        <f t="shared" ref="D30:AG30" si="6">1-D29-D28</f>
        <v>0.20681301601884478</v>
      </c>
      <c r="E30" s="24">
        <f t="shared" si="6"/>
        <v>0.21187240941818569</v>
      </c>
      <c r="F30" s="24">
        <f t="shared" si="6"/>
        <v>0.21532904186887569</v>
      </c>
      <c r="G30" s="24">
        <f t="shared" si="6"/>
        <v>0.21739542684991425</v>
      </c>
      <c r="H30" s="24">
        <f t="shared" si="6"/>
        <v>0.22370723267434656</v>
      </c>
      <c r="I30" s="24">
        <f t="shared" si="6"/>
        <v>0.22714232188243744</v>
      </c>
      <c r="J30" s="24">
        <f t="shared" si="6"/>
        <v>0.22662862386045102</v>
      </c>
      <c r="K30" s="24">
        <f t="shared" si="6"/>
        <v>0.20226066859632597</v>
      </c>
      <c r="L30" s="24">
        <f t="shared" si="6"/>
        <v>0.20516067409399874</v>
      </c>
      <c r="M30" s="24">
        <f t="shared" si="6"/>
        <v>0.20940204267133489</v>
      </c>
      <c r="N30" s="24">
        <f t="shared" si="6"/>
        <v>0.21397206657877588</v>
      </c>
      <c r="O30" s="24">
        <f t="shared" si="6"/>
        <v>0.21816532803404287</v>
      </c>
      <c r="P30" s="24">
        <f t="shared" si="6"/>
        <v>0.22202625967132111</v>
      </c>
      <c r="Q30" s="24">
        <f t="shared" si="6"/>
        <v>0.22820376869894543</v>
      </c>
      <c r="R30" s="24">
        <f t="shared" si="6"/>
        <v>0.23412465376856106</v>
      </c>
      <c r="S30" s="24">
        <f t="shared" si="6"/>
        <v>0.24024245669567973</v>
      </c>
      <c r="T30" s="24">
        <f t="shared" si="6"/>
        <v>0.247302321842927</v>
      </c>
      <c r="U30" s="24">
        <f t="shared" si="6"/>
        <v>0.2531110960622453</v>
      </c>
      <c r="V30" s="24">
        <f t="shared" si="6"/>
        <v>0.26010736073720786</v>
      </c>
      <c r="W30" s="24">
        <f t="shared" si="6"/>
        <v>0.26588292156296223</v>
      </c>
      <c r="X30" s="24">
        <f t="shared" si="6"/>
        <v>0.27234789891765165</v>
      </c>
      <c r="Y30" s="24">
        <f t="shared" si="6"/>
        <v>0.2791965527187083</v>
      </c>
      <c r="Z30" s="24">
        <f t="shared" si="6"/>
        <v>0.28637981779266364</v>
      </c>
      <c r="AA30" s="24">
        <f t="shared" si="6"/>
        <v>0.29318203447734137</v>
      </c>
      <c r="AB30" s="24">
        <f t="shared" si="6"/>
        <v>0.29983113440277731</v>
      </c>
      <c r="AC30" s="24">
        <f t="shared" si="6"/>
        <v>0.30603493097722489</v>
      </c>
      <c r="AD30" s="24">
        <f t="shared" si="6"/>
        <v>0.31212539705983949</v>
      </c>
      <c r="AE30" s="24">
        <f t="shared" si="6"/>
        <v>0.31824694973625656</v>
      </c>
      <c r="AF30" s="24">
        <f t="shared" si="6"/>
        <v>0.35051186865463507</v>
      </c>
      <c r="AG30" s="24">
        <f t="shared" si="6"/>
        <v>0.3787460715884326</v>
      </c>
      <c r="AH30" s="150"/>
      <c r="AI30" s="150"/>
      <c r="AJ30" s="150"/>
      <c r="AK30" s="150"/>
      <c r="AL30" s="150"/>
      <c r="AM30" s="150"/>
    </row>
    <row r="31" spans="1:41">
      <c r="A31" t="s">
        <v>400</v>
      </c>
      <c r="B31" s="225">
        <f t="shared" si="2"/>
        <v>25</v>
      </c>
      <c r="C31" s="10">
        <f>C28*C$27</f>
        <v>26.164390783448656</v>
      </c>
      <c r="D31" s="10">
        <f t="shared" ref="D31:AG33" si="7">D28*D$27</f>
        <v>26.379251330070801</v>
      </c>
      <c r="E31" s="10">
        <f t="shared" si="7"/>
        <v>26.321563508905001</v>
      </c>
      <c r="F31" s="10">
        <f t="shared" si="7"/>
        <v>26.360993218184007</v>
      </c>
      <c r="G31" s="10">
        <f t="shared" si="7"/>
        <v>26.55165611504972</v>
      </c>
      <c r="H31" s="10">
        <f t="shared" si="7"/>
        <v>26.578764727799523</v>
      </c>
      <c r="I31" s="10">
        <f t="shared" si="7"/>
        <v>26.623535799649542</v>
      </c>
      <c r="J31" s="10">
        <f t="shared" si="7"/>
        <v>26.911307025844376</v>
      </c>
      <c r="K31" s="10">
        <f t="shared" si="7"/>
        <v>28.111589337230718</v>
      </c>
      <c r="L31" s="10">
        <f t="shared" si="7"/>
        <v>29.277268001984922</v>
      </c>
      <c r="M31" s="10">
        <f t="shared" si="7"/>
        <v>29.225063761101811</v>
      </c>
      <c r="N31" s="10">
        <f t="shared" si="7"/>
        <v>29.174243991646591</v>
      </c>
      <c r="O31" s="10">
        <f t="shared" si="7"/>
        <v>29.116291351858223</v>
      </c>
      <c r="P31" s="10">
        <f t="shared" si="7"/>
        <v>29.081484310034714</v>
      </c>
      <c r="Q31" s="10">
        <f t="shared" si="7"/>
        <v>28.888729098492881</v>
      </c>
      <c r="R31" s="10">
        <f t="shared" si="7"/>
        <v>28.653935704390594</v>
      </c>
      <c r="S31" s="10">
        <f t="shared" si="7"/>
        <v>28.412858344089109</v>
      </c>
      <c r="T31" s="10">
        <f t="shared" si="7"/>
        <v>28.11896804068763</v>
      </c>
      <c r="U31" s="10">
        <f t="shared" si="7"/>
        <v>27.84457886154026</v>
      </c>
      <c r="V31" s="10">
        <f t="shared" si="7"/>
        <v>27.508896452943109</v>
      </c>
      <c r="W31" s="10">
        <f t="shared" si="7"/>
        <v>27.184672818633722</v>
      </c>
      <c r="X31" s="10">
        <f t="shared" si="7"/>
        <v>26.849793555081213</v>
      </c>
      <c r="Y31" s="10">
        <f t="shared" si="7"/>
        <v>26.468828487558245</v>
      </c>
      <c r="Z31" s="10">
        <f t="shared" si="7"/>
        <v>26.055520678280907</v>
      </c>
      <c r="AA31" s="10">
        <f t="shared" si="7"/>
        <v>25.611588375949609</v>
      </c>
      <c r="AB31" s="10">
        <f t="shared" si="7"/>
        <v>25.186854714664566</v>
      </c>
      <c r="AC31" s="10">
        <f t="shared" si="7"/>
        <v>24.779803437377858</v>
      </c>
      <c r="AD31" s="10">
        <f t="shared" si="7"/>
        <v>24.385460327352369</v>
      </c>
      <c r="AE31" s="10">
        <f t="shared" si="7"/>
        <v>23.986195872849844</v>
      </c>
      <c r="AF31" s="10">
        <f t="shared" si="7"/>
        <v>21.788183856657625</v>
      </c>
      <c r="AG31" s="10">
        <f t="shared" si="7"/>
        <v>19.593316062021987</v>
      </c>
      <c r="AH31" s="10"/>
      <c r="AI31" s="10"/>
      <c r="AJ31" s="10"/>
      <c r="AK31" s="10"/>
      <c r="AL31" s="10"/>
      <c r="AM31" s="10"/>
    </row>
    <row r="32" spans="1:41">
      <c r="A32" s="4" t="s">
        <v>401</v>
      </c>
      <c r="B32" s="225">
        <f t="shared" si="2"/>
        <v>26</v>
      </c>
      <c r="C32" s="10">
        <f t="shared" ref="C32:R33" si="8">C29*C$27</f>
        <v>15.698634470069196</v>
      </c>
      <c r="D32" s="10">
        <f t="shared" si="8"/>
        <v>15.74245680105571</v>
      </c>
      <c r="E32" s="10">
        <f t="shared" si="8"/>
        <v>16.168259366046819</v>
      </c>
      <c r="F32" s="10">
        <f t="shared" si="8"/>
        <v>16.60012737178209</v>
      </c>
      <c r="G32" s="10">
        <f t="shared" si="8"/>
        <v>16.976763654970718</v>
      </c>
      <c r="H32" s="10">
        <f t="shared" si="8"/>
        <v>17.298814732088275</v>
      </c>
      <c r="I32" s="10">
        <f t="shared" si="8"/>
        <v>17.766318277795556</v>
      </c>
      <c r="J32" s="10">
        <f t="shared" si="8"/>
        <v>18.226385675800731</v>
      </c>
      <c r="K32" s="10">
        <f t="shared" si="8"/>
        <v>19.201285369797056</v>
      </c>
      <c r="L32" s="10">
        <f t="shared" si="8"/>
        <v>18.406399362296234</v>
      </c>
      <c r="M32" s="10">
        <f t="shared" si="8"/>
        <v>18.750265400079719</v>
      </c>
      <c r="N32" s="10">
        <f t="shared" si="8"/>
        <v>19.072968531164133</v>
      </c>
      <c r="O32" s="10">
        <f t="shared" si="8"/>
        <v>19.426097520426012</v>
      </c>
      <c r="P32" s="10">
        <f t="shared" si="8"/>
        <v>19.777353108177905</v>
      </c>
      <c r="Q32" s="10">
        <f t="shared" si="8"/>
        <v>20.059410117564614</v>
      </c>
      <c r="R32" s="10">
        <f t="shared" si="8"/>
        <v>20.396962551576763</v>
      </c>
      <c r="S32" s="10">
        <f t="shared" si="7"/>
        <v>20.725341037956394</v>
      </c>
      <c r="T32" s="10">
        <f t="shared" si="7"/>
        <v>21.041967170884149</v>
      </c>
      <c r="U32" s="10">
        <f t="shared" si="7"/>
        <v>21.41729290657965</v>
      </c>
      <c r="V32" s="10">
        <f t="shared" si="7"/>
        <v>21.708005141736258</v>
      </c>
      <c r="W32" s="10">
        <f t="shared" si="7"/>
        <v>22.064796052396794</v>
      </c>
      <c r="X32" s="10">
        <f t="shared" si="7"/>
        <v>22.382568441026983</v>
      </c>
      <c r="Y32" s="10">
        <f t="shared" si="7"/>
        <v>22.716366832356989</v>
      </c>
      <c r="Z32" s="10">
        <f t="shared" si="7"/>
        <v>23.055089514161406</v>
      </c>
      <c r="AA32" s="10">
        <f t="shared" si="7"/>
        <v>23.387019498469286</v>
      </c>
      <c r="AB32" s="10">
        <f t="shared" si="7"/>
        <v>23.706170767246938</v>
      </c>
      <c r="AC32" s="10">
        <f t="shared" si="7"/>
        <v>24.034790726882992</v>
      </c>
      <c r="AD32" s="10">
        <f t="shared" si="7"/>
        <v>24.35496367800172</v>
      </c>
      <c r="AE32" s="10">
        <f t="shared" si="7"/>
        <v>24.674136706158219</v>
      </c>
      <c r="AF32" s="10">
        <f t="shared" si="7"/>
        <v>26.026837505376491</v>
      </c>
      <c r="AG32" s="10">
        <f t="shared" si="7"/>
        <v>27.322481569655267</v>
      </c>
      <c r="AH32" s="10"/>
      <c r="AI32" s="10"/>
      <c r="AJ32" s="10"/>
      <c r="AK32" s="10"/>
      <c r="AL32" s="10"/>
      <c r="AM32" s="10"/>
    </row>
    <row r="33" spans="1:39">
      <c r="A33" s="4" t="s">
        <v>402</v>
      </c>
      <c r="B33" s="225">
        <f t="shared" si="2"/>
        <v>27</v>
      </c>
      <c r="C33" s="10">
        <f t="shared" si="8"/>
        <v>10.46240762855223</v>
      </c>
      <c r="D33" s="10">
        <f t="shared" si="7"/>
        <v>10.98267832729683</v>
      </c>
      <c r="E33" s="10">
        <f t="shared" si="7"/>
        <v>11.422542816477451</v>
      </c>
      <c r="F33" s="10">
        <f t="shared" si="7"/>
        <v>11.789370867355018</v>
      </c>
      <c r="G33" s="10">
        <f t="shared" si="7"/>
        <v>12.091520699804388</v>
      </c>
      <c r="H33" s="10">
        <f t="shared" si="7"/>
        <v>12.644368581760297</v>
      </c>
      <c r="I33" s="10">
        <f t="shared" si="7"/>
        <v>13.046146539854554</v>
      </c>
      <c r="J33" s="10">
        <f t="shared" si="7"/>
        <v>13.227142220174334</v>
      </c>
      <c r="K33" s="10">
        <f t="shared" si="7"/>
        <v>11.995815292972233</v>
      </c>
      <c r="L33" s="10">
        <f t="shared" si="7"/>
        <v>12.307913084923102</v>
      </c>
      <c r="M33" s="10">
        <f t="shared" si="7"/>
        <v>12.707004655217851</v>
      </c>
      <c r="N33" s="10">
        <f t="shared" si="7"/>
        <v>13.133828113763638</v>
      </c>
      <c r="O33" s="10">
        <f t="shared" si="7"/>
        <v>13.545403614869469</v>
      </c>
      <c r="P33" s="10">
        <f t="shared" si="7"/>
        <v>13.94384458178741</v>
      </c>
      <c r="Q33" s="10">
        <f t="shared" si="7"/>
        <v>14.472926125947646</v>
      </c>
      <c r="R33" s="10">
        <f t="shared" si="7"/>
        <v>14.994639307458437</v>
      </c>
      <c r="S33" s="10">
        <f t="shared" si="7"/>
        <v>15.53795923605095</v>
      </c>
      <c r="T33" s="10">
        <f t="shared" si="7"/>
        <v>16.152053838612154</v>
      </c>
      <c r="U33" s="10">
        <f t="shared" si="7"/>
        <v>16.694218231880097</v>
      </c>
      <c r="V33" s="10">
        <f t="shared" si="7"/>
        <v>17.302075596008297</v>
      </c>
      <c r="W33" s="10">
        <f t="shared" si="7"/>
        <v>17.837199342552591</v>
      </c>
      <c r="X33" s="10">
        <f t="shared" si="7"/>
        <v>18.426842069787259</v>
      </c>
      <c r="Y33" s="10">
        <f t="shared" si="7"/>
        <v>19.051430774799929</v>
      </c>
      <c r="Z33" s="10">
        <f t="shared" si="7"/>
        <v>19.708365807557694</v>
      </c>
      <c r="AA33" s="10">
        <f t="shared" si="7"/>
        <v>20.324202614964648</v>
      </c>
      <c r="AB33" s="10">
        <f t="shared" si="7"/>
        <v>20.937308147972544</v>
      </c>
      <c r="AC33" s="10">
        <f t="shared" si="7"/>
        <v>21.526978262432596</v>
      </c>
      <c r="AD33" s="10">
        <f t="shared" si="7"/>
        <v>22.116130077358729</v>
      </c>
      <c r="AE33" s="10">
        <f t="shared" si="7"/>
        <v>22.714973420991928</v>
      </c>
      <c r="AF33" s="10">
        <f t="shared" si="7"/>
        <v>25.804524637965855</v>
      </c>
      <c r="AG33" s="10">
        <f t="shared" si="7"/>
        <v>28.602111368322735</v>
      </c>
      <c r="AH33" s="10"/>
      <c r="AI33" s="10"/>
      <c r="AJ33" s="10"/>
      <c r="AK33" s="10"/>
      <c r="AL33" s="10"/>
      <c r="AM33" s="10"/>
    </row>
    <row r="34" spans="1:39">
      <c r="A34" t="s">
        <v>403</v>
      </c>
      <c r="B34" s="225">
        <f t="shared" si="2"/>
        <v>28</v>
      </c>
      <c r="C34">
        <f>INDEX(DriversGams!$A71:$AN71,1,MATCH(Drivers!C$5,DriversGams!$A$70:$AN$70,0))</f>
        <v>0.29299999999999998</v>
      </c>
      <c r="D34" s="225">
        <f>INDEX(DriversGams!$A71:$AN71,1,MATCH(Drivers!D$5,DriversGams!$A$70:$AN$70,0))</f>
        <v>0.29799999999999999</v>
      </c>
      <c r="E34" s="225">
        <f>INDEX(DriversGams!$A71:$AN71,1,MATCH(Drivers!E$5,DriversGams!$A$70:$AN$70,0))</f>
        <v>0.30099999999999999</v>
      </c>
      <c r="F34" s="225">
        <f>INDEX(DriversGams!$A71:$AN71,1,MATCH(Drivers!F$5,DriversGams!$A$70:$AN$70,0))</f>
        <v>0.30299999999999999</v>
      </c>
      <c r="G34" s="225">
        <f>INDEX(DriversGams!$A71:$AN71,1,MATCH(Drivers!G$5,DriversGams!$A$70:$AN$70,0))</f>
        <v>0.30299999999999999</v>
      </c>
      <c r="H34" s="225">
        <f>INDEX(DriversGams!$A71:$AN71,1,MATCH(Drivers!H$5,DriversGams!$A$70:$AN$70,0))</f>
        <v>0.307</v>
      </c>
      <c r="I34" s="225">
        <f>INDEX(DriversGams!$A71:$AN71,1,MATCH(Drivers!I$5,DriversGams!$A$70:$AN$70,0))</f>
        <v>0.308</v>
      </c>
      <c r="J34" s="225">
        <f>INDEX(DriversGams!$A71:$AN71,1,MATCH(Drivers!J$5,DriversGams!$A$70:$AN$70,0))</f>
        <v>0.30599999999999999</v>
      </c>
      <c r="K34" s="225">
        <f>INDEX(DriversGams!$A71:$AN71,1,MATCH(Drivers!K$5,DriversGams!$A$70:$AN$70,0))</f>
        <v>0.27900000000000003</v>
      </c>
      <c r="L34" s="225">
        <f>INDEX(DriversGams!$A71:$AN71,1,MATCH(Drivers!L$5,DriversGams!$A$70:$AN$70,0))</f>
        <v>0.28599999999999998</v>
      </c>
      <c r="M34" s="225">
        <f>INDEX(DriversGams!$A71:$AN71,1,MATCH(Drivers!M$5,DriversGams!$A$70:$AN$70,0))</f>
        <v>0.28899999999999998</v>
      </c>
      <c r="N34" s="225">
        <f>INDEX(DriversGams!$A71:$AN71,1,MATCH(Drivers!N$5,DriversGams!$A$70:$AN$70,0))</f>
        <v>0.29299999999999998</v>
      </c>
      <c r="O34" s="225">
        <f>INDEX(DriversGams!$A71:$AN71,1,MATCH(Drivers!O$5,DriversGams!$A$70:$AN$70,0))</f>
        <v>0.29599999999999999</v>
      </c>
      <c r="P34" s="225">
        <f>INDEX(DriversGams!$A71:$AN71,1,MATCH(Drivers!P$5,DriversGams!$A$70:$AN$70,0))</f>
        <v>0.29899999999999999</v>
      </c>
      <c r="Q34" s="225">
        <f>INDEX(DriversGams!$A71:$AN71,1,MATCH(Drivers!Q$5,DriversGams!$A$70:$AN$70,0))</f>
        <v>0.30399999999999999</v>
      </c>
      <c r="R34" s="225">
        <f>INDEX(DriversGams!$A71:$AN71,1,MATCH(Drivers!R$5,DriversGams!$A$70:$AN$70,0))</f>
        <v>0.308</v>
      </c>
      <c r="S34" s="225">
        <f>INDEX(DriversGams!$A71:$AN71,1,MATCH(Drivers!S$5,DriversGams!$A$70:$AN$70,0))</f>
        <v>0.313</v>
      </c>
      <c r="T34" s="225">
        <f>INDEX(DriversGams!$A71:$AN71,1,MATCH(Drivers!T$5,DriversGams!$A$70:$AN$70,0))</f>
        <v>0.31900000000000001</v>
      </c>
      <c r="U34" s="225">
        <f>INDEX(DriversGams!$A71:$AN71,1,MATCH(Drivers!U$5,DriversGams!$A$70:$AN$70,0))</f>
        <v>0.32300000000000001</v>
      </c>
      <c r="V34" s="225">
        <f>INDEX(DriversGams!$A71:$AN71,1,MATCH(Drivers!V$5,DriversGams!$A$70:$AN$70,0))</f>
        <v>0.33</v>
      </c>
      <c r="W34" s="225">
        <f>INDEX(DriversGams!$A71:$AN71,1,MATCH(Drivers!W$5,DriversGams!$A$70:$AN$70,0))</f>
        <v>0.33600000000000002</v>
      </c>
      <c r="X34" s="225">
        <f>INDEX(DriversGams!$A71:$AN71,1,MATCH(Drivers!X$5,DriversGams!$A$70:$AN$70,0))</f>
        <v>0.34300000000000003</v>
      </c>
      <c r="Y34" s="225">
        <f>INDEX(DriversGams!$A71:$AN71,1,MATCH(Drivers!Y$5,DriversGams!$A$70:$AN$70,0))</f>
        <v>0.35</v>
      </c>
      <c r="Z34" s="225">
        <f>INDEX(DriversGams!$A71:$AN71,1,MATCH(Drivers!Z$5,DriversGams!$A$70:$AN$70,0))</f>
        <v>0.3576086956521739</v>
      </c>
      <c r="AA34" s="225">
        <f>INDEX(DriversGams!$A71:$AN71,1,MATCH(Drivers!AA$5,DriversGams!$A$70:$AN$70,0))</f>
        <v>0.36538279773156901</v>
      </c>
      <c r="AB34" s="225">
        <f>INDEX(DriversGams!$A71:$AN71,1,MATCH(Drivers!AB$5,DriversGams!$A$70:$AN$70,0))</f>
        <v>0.37402068893089691</v>
      </c>
      <c r="AC34" s="225">
        <f>INDEX(DriversGams!$A71:$AN71,1,MATCH(Drivers!AC$5,DriversGams!$A$70:$AN$70,0))</f>
        <v>0.38179479101029201</v>
      </c>
      <c r="AD34" s="225">
        <f>INDEX(DriversGams!$A71:$AN71,1,MATCH(Drivers!AD$5,DriversGams!$A$70:$AN$70,0))</f>
        <v>0.39043268220961985</v>
      </c>
      <c r="AE34" s="225">
        <f>INDEX(DriversGams!$A71:$AN71,1,MATCH(Drivers!AE$5,DriversGams!$A$70:$AN$70,0))</f>
        <v>0.39907057340894769</v>
      </c>
      <c r="AF34" s="225">
        <f>INDEX(DriversGams!$A71:$AN71,1,MATCH(Drivers!AF$5,DriversGams!$A$70:$AN$70,0))</f>
        <v>0.44830655324511653</v>
      </c>
      <c r="AG34" s="225">
        <f>INDEX(DriversGams!$A71:$AN71,1,MATCH(Drivers!AG$5,DriversGams!$A$70:$AN$70,0))</f>
        <v>0.50702887986587275</v>
      </c>
      <c r="AH34" s="150"/>
      <c r="AI34" s="150"/>
      <c r="AJ34" s="150"/>
      <c r="AK34" s="150"/>
      <c r="AL34" s="150"/>
      <c r="AM34" s="150"/>
    </row>
    <row r="35" spans="1:39">
      <c r="A35" s="4" t="s">
        <v>279</v>
      </c>
      <c r="B35" s="4"/>
      <c r="C35" s="130"/>
      <c r="D35" s="130">
        <f>(D34/C34)^(1/(D$5-C$5))-1</f>
        <v>1.7064846416382284E-2</v>
      </c>
      <c r="E35" s="130">
        <f t="shared" ref="E35:AG35" si="9">(E34/D34)^(1/(E$5-D$5))-1</f>
        <v>1.0067114093959662E-2</v>
      </c>
      <c r="F35" s="130">
        <f t="shared" si="9"/>
        <v>6.6445182724252927E-3</v>
      </c>
      <c r="G35" s="130">
        <f t="shared" si="9"/>
        <v>0</v>
      </c>
      <c r="H35" s="130">
        <f t="shared" si="9"/>
        <v>1.3201320132013139E-2</v>
      </c>
      <c r="I35" s="130">
        <f t="shared" si="9"/>
        <v>3.2573289902280145E-3</v>
      </c>
      <c r="J35" s="130">
        <f t="shared" si="9"/>
        <v>-6.4935064935065512E-3</v>
      </c>
      <c r="K35" s="130">
        <f t="shared" si="9"/>
        <v>-8.8235294117646967E-2</v>
      </c>
      <c r="L35" s="130">
        <f t="shared" si="9"/>
        <v>2.5089605734766929E-2</v>
      </c>
      <c r="M35" s="130">
        <f t="shared" si="9"/>
        <v>1.0489510489510412E-2</v>
      </c>
      <c r="N35" s="130">
        <f t="shared" si="9"/>
        <v>1.384083044982698E-2</v>
      </c>
      <c r="O35" s="130">
        <f t="shared" si="9"/>
        <v>1.0238907849829282E-2</v>
      </c>
      <c r="P35" s="130">
        <f t="shared" si="9"/>
        <v>1.0135135135135087E-2</v>
      </c>
      <c r="Q35" s="130">
        <f t="shared" si="9"/>
        <v>1.6722408026755842E-2</v>
      </c>
      <c r="R35" s="130">
        <f t="shared" si="9"/>
        <v>1.3157894736842035E-2</v>
      </c>
      <c r="S35" s="130">
        <f t="shared" si="9"/>
        <v>1.6233766233766156E-2</v>
      </c>
      <c r="T35" s="130">
        <f t="shared" si="9"/>
        <v>1.9169329073482455E-2</v>
      </c>
      <c r="U35" s="130">
        <f t="shared" si="9"/>
        <v>1.2539184952978122E-2</v>
      </c>
      <c r="V35" s="130">
        <f t="shared" si="9"/>
        <v>2.1671826625387025E-2</v>
      </c>
      <c r="W35" s="130">
        <f t="shared" si="9"/>
        <v>1.8181818181818299E-2</v>
      </c>
      <c r="X35" s="130">
        <f t="shared" si="9"/>
        <v>2.0833333333333259E-2</v>
      </c>
      <c r="Y35" s="130">
        <f t="shared" si="9"/>
        <v>2.0408163265305923E-2</v>
      </c>
      <c r="Z35" s="130">
        <f t="shared" si="9"/>
        <v>2.1739130434782705E-2</v>
      </c>
      <c r="AA35" s="130">
        <f t="shared" si="9"/>
        <v>2.1739130434782705E-2</v>
      </c>
      <c r="AB35" s="130">
        <f t="shared" si="9"/>
        <v>2.3640661938534313E-2</v>
      </c>
      <c r="AC35" s="130">
        <f t="shared" si="9"/>
        <v>2.0785219399538146E-2</v>
      </c>
      <c r="AD35" s="130">
        <f t="shared" si="9"/>
        <v>2.2624434389140191E-2</v>
      </c>
      <c r="AE35" s="130">
        <f t="shared" si="9"/>
        <v>2.2123893805309658E-2</v>
      </c>
      <c r="AF35" s="130">
        <f t="shared" si="9"/>
        <v>2.3540605402066372E-2</v>
      </c>
      <c r="AG35" s="130">
        <f t="shared" si="9"/>
        <v>2.4923667450003073E-2</v>
      </c>
      <c r="AH35" s="130"/>
      <c r="AI35" s="130"/>
      <c r="AJ35" s="130"/>
      <c r="AK35" s="130"/>
      <c r="AL35" s="130"/>
      <c r="AM35" s="130"/>
    </row>
    <row r="36" spans="1:39">
      <c r="L36" s="10"/>
      <c r="Y36" s="130"/>
      <c r="Z36" s="130"/>
      <c r="AA36" s="130"/>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52" zoomScale="70" zoomScaleNormal="70" workbookViewId="0">
      <selection activeCell="A83" sqref="A83:XFD83"/>
    </sheetView>
  </sheetViews>
  <sheetFormatPr defaultColWidth="8.85546875" defaultRowHeight="15"/>
  <cols>
    <col min="4" max="4" width="8.85546875" style="4"/>
    <col min="7" max="7" width="9.85546875" customWidth="1"/>
    <col min="15" max="15" width="8.85546875" style="232"/>
    <col min="20" max="20" width="10.140625" style="232" customWidth="1"/>
    <col min="25" max="25" width="8.85546875" style="82"/>
  </cols>
  <sheetData>
    <row r="4" spans="1:56">
      <c r="B4">
        <v>2006</v>
      </c>
      <c r="G4">
        <f>AGR!J21</f>
        <v>2012</v>
      </c>
      <c r="H4" s="4">
        <f>AGR!K21</f>
        <v>2013</v>
      </c>
      <c r="I4" s="4">
        <f>AGR!L21</f>
        <v>2014</v>
      </c>
      <c r="J4" s="4">
        <f>AGR!M21</f>
        <v>2015</v>
      </c>
      <c r="K4" s="4">
        <f>AGR!N21</f>
        <v>2016</v>
      </c>
      <c r="L4" s="4">
        <f>AGR!O21</f>
        <v>2017</v>
      </c>
      <c r="M4" s="4">
        <f>AGR!P21</f>
        <v>2018</v>
      </c>
      <c r="N4" s="4">
        <f>AGR!Q21</f>
        <v>2019</v>
      </c>
      <c r="O4" s="232">
        <f>AGR!R21</f>
        <v>2020</v>
      </c>
      <c r="P4" s="4">
        <f>AGR!S21</f>
        <v>2021</v>
      </c>
      <c r="Q4" s="4">
        <f>AGR!T21</f>
        <v>2022</v>
      </c>
      <c r="R4" s="4">
        <f>AGR!U21</f>
        <v>2023</v>
      </c>
      <c r="S4" s="4">
        <f>AGR!V21</f>
        <v>2024</v>
      </c>
      <c r="T4" s="232">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306</v>
      </c>
      <c r="B5">
        <v>3.4886478690149998</v>
      </c>
      <c r="E5" s="152">
        <f>MATCH(F5,AGR!$D$22:$D$26,0)</f>
        <v>1</v>
      </c>
      <c r="F5" t="str">
        <f>A5</f>
        <v>AH</v>
      </c>
      <c r="G5" s="150">
        <f ca="1">OFFSET(AGR!J$21,$E5,0)</f>
        <v>2.5043970166379772</v>
      </c>
      <c r="H5" s="150">
        <f ca="1">OFFSET(AGR!K$21,$E5,0)</f>
        <v>2.6102115568711772</v>
      </c>
      <c r="I5" s="150">
        <f ca="1">OFFSET(AGR!L$21,$E5,0)</f>
        <v>2.7204969205602345</v>
      </c>
      <c r="J5" s="150">
        <f ca="1">OFFSET(AGR!M$21,$E5,0)</f>
        <v>2.822931461749393</v>
      </c>
      <c r="K5" s="150">
        <f ca="1">OFFSET(AGR!N$21,$E5,0)</f>
        <v>2.7799388623451842</v>
      </c>
      <c r="L5" s="150">
        <f ca="1">OFFSET(AGR!O$21,$E5,0)</f>
        <v>2.7496571184170024</v>
      </c>
      <c r="M5" s="150">
        <f ca="1">OFFSET(AGR!P$21,$E5,0)</f>
        <v>2.8412500475824909</v>
      </c>
      <c r="N5" s="150">
        <f ca="1">OFFSET(AGR!Q$21,$E5,0)</f>
        <v>2.7956405073449826</v>
      </c>
      <c r="O5" s="243">
        <f ca="1">OFFSET(AGR!R$21,$E5,0)</f>
        <v>2.7489094210360601</v>
      </c>
      <c r="P5" s="150">
        <f ca="1">OFFSET(AGR!S$21,$E5,0)</f>
        <v>2.6528303075849147</v>
      </c>
      <c r="Q5" s="150">
        <f ca="1">OFFSET(AGR!T$21,$E5,0)</f>
        <v>2.7276000456791905</v>
      </c>
      <c r="R5" s="150">
        <f ca="1">OFFSET(AGR!U$21,$E5,0)</f>
        <v>2.8038651785353523</v>
      </c>
      <c r="S5" s="150">
        <f ca="1">OFFSET(AGR!V$21,$E5,0)</f>
        <v>2.8606901794870021</v>
      </c>
      <c r="T5" s="243">
        <f ca="1">OFFSET(AGR!W$21,$E5,0)</f>
        <v>2.9122812987720534</v>
      </c>
      <c r="U5" s="150">
        <f ca="1">OFFSET(AGR!X$21,$E5,0)</f>
        <v>2.9582646877000327</v>
      </c>
      <c r="V5" s="150">
        <f ca="1">OFFSET(AGR!Y$21,$E5,0)</f>
        <v>3.0337821231752518</v>
      </c>
      <c r="W5" s="150">
        <f ca="1">OFFSET(AGR!Z$21,$E5,0)</f>
        <v>3.1051872230552853</v>
      </c>
      <c r="X5" s="150">
        <f ca="1">OFFSET(AGR!AA$21,$E5,0)</f>
        <v>3.177713869006733</v>
      </c>
      <c r="Y5" s="245">
        <f ca="1">OFFSET(AGR!AB$21,$E5,0)</f>
        <v>3.24463278460111</v>
      </c>
      <c r="Z5" s="150">
        <f ca="1">OFFSET(AGR!AC$21,$E5,0)</f>
        <v>3.3126732462669009</v>
      </c>
      <c r="AA5" s="150">
        <f ca="1">OFFSET(AGR!AD$21,$E5,0)</f>
        <v>3.3840783461469344</v>
      </c>
      <c r="AB5" s="150">
        <f ca="1">OFFSET(AGR!AE$21,$E5,0)</f>
        <v>3.4476326235270696</v>
      </c>
      <c r="AC5" s="150">
        <f ca="1">OFFSET(AGR!AF$21,$E5,0)</f>
        <v>3.5141776904309752</v>
      </c>
      <c r="AD5" s="150">
        <f ca="1">OFFSET(AGR!AG$21,$E5,0)</f>
        <v>3.5825920007872374</v>
      </c>
      <c r="AE5" s="150">
        <f ca="1">OFFSET(AGR!AH$21,$E5,0)</f>
        <v>3.6521278572149143</v>
      </c>
      <c r="AF5" s="150">
        <f ca="1">OFFSET(AGR!AI$21,$E5,0)</f>
        <v>3.7280191413806048</v>
      </c>
      <c r="AG5" s="150">
        <f ca="1">OFFSET(AGR!AJ$21,$E5,0)</f>
        <v>3.8076489124510089</v>
      </c>
      <c r="AH5" s="150">
        <f ca="1">OFFSET(AGR!AK$21,$E5,0)</f>
        <v>3.8887740782832982</v>
      </c>
      <c r="AI5" s="150">
        <f ca="1">OFFSET(AGR!AL$21,$E5,0)</f>
        <v>3.9725161849488879</v>
      </c>
      <c r="AJ5" s="150">
        <f ca="1">OFFSET(AGR!AM$21,$E5,0)</f>
        <v>4.0599967785191904</v>
      </c>
      <c r="AK5" s="150">
        <f ca="1">OFFSET(AGR!AN$21,$E5,0)</f>
        <v>4.512353693989561</v>
      </c>
      <c r="AL5" s="150">
        <f ca="1">OFFSET(AGR!AO$21,$E5,0)</f>
        <v>5.0936884076725573</v>
      </c>
      <c r="AM5" s="150">
        <f ca="1">OFFSET(AGR!AP$21,$E5,0)</f>
        <v>5.0936884076725573</v>
      </c>
      <c r="AQ5" s="4"/>
    </row>
    <row r="6" spans="1:56">
      <c r="A6" s="36" t="s">
        <v>307</v>
      </c>
      <c r="B6">
        <v>6.8942225938929997</v>
      </c>
      <c r="E6" s="153">
        <f>MATCH(F6,AGR!$D$22:$D$26,0)</f>
        <v>4</v>
      </c>
      <c r="F6" s="4" t="str">
        <f t="shared" ref="F6:F68" si="0">A6</f>
        <v>AI</v>
      </c>
      <c r="G6" s="150">
        <f ca="1">OFFSET(AGR!J$21,$E6,0)</f>
        <v>4.8851919315217742</v>
      </c>
      <c r="H6" s="150">
        <f ca="1">OFFSET(AGR!K$21,$E6,0)</f>
        <v>5.0915986373079276</v>
      </c>
      <c r="I6" s="150">
        <f ca="1">OFFSET(AGR!L$21,$E6,0)</f>
        <v>5.3067263368217974</v>
      </c>
      <c r="J6" s="150">
        <f ca="1">OFFSET(AGR!M$21,$E6,0)</f>
        <v>5.5065398611160363</v>
      </c>
      <c r="K6" s="150">
        <f ca="1">OFFSET(AGR!N$21,$E6,0)</f>
        <v>5.4226765206275784</v>
      </c>
      <c r="L6" s="150">
        <f ca="1">OFFSET(AGR!O$21,$E6,0)</f>
        <v>5.3636075590661427</v>
      </c>
      <c r="M6" s="150">
        <f ca="1">OFFSET(AGR!P$21,$E6,0)</f>
        <v>5.5422729366285095</v>
      </c>
      <c r="N6" s="150">
        <f ca="1">OFFSET(AGR!Q$21,$E6,0)</f>
        <v>5.4533048710668419</v>
      </c>
      <c r="O6" s="243">
        <f ca="1">OFFSET(AGR!R$21,$E6,0)</f>
        <v>5.3621490661880831</v>
      </c>
      <c r="P6" s="150">
        <f ca="1">OFFSET(AGR!S$21,$E6,0)</f>
        <v>5.1747327313573548</v>
      </c>
      <c r="Q6" s="150">
        <f ca="1">OFFSET(AGR!T$21,$E6,0)</f>
        <v>5.3205820191633677</v>
      </c>
      <c r="R6" s="150">
        <f ca="1">OFFSET(AGR!U$21,$E6,0)</f>
        <v>5.4693482927255017</v>
      </c>
      <c r="S6" s="150">
        <f ca="1">OFFSET(AGR!V$21,$E6,0)</f>
        <v>5.5801937514580722</v>
      </c>
      <c r="T6" s="243">
        <f ca="1">OFFSET(AGR!W$21,$E6,0)</f>
        <v>5.6808297600442224</v>
      </c>
      <c r="U6" s="150">
        <f ca="1">OFFSET(AGR!X$21,$E6,0)</f>
        <v>5.7705270720449198</v>
      </c>
      <c r="V6" s="150">
        <f ca="1">OFFSET(AGR!Y$21,$E6,0)</f>
        <v>5.9178348527289941</v>
      </c>
      <c r="W6" s="150">
        <f ca="1">OFFSET(AGR!Z$21,$E6,0)</f>
        <v>6.0571209225837368</v>
      </c>
      <c r="X6" s="150">
        <f ca="1">OFFSET(AGR!AA$21,$E6,0)</f>
        <v>6.198594731755569</v>
      </c>
      <c r="Y6" s="245">
        <f ca="1">OFFSET(AGR!AB$21,$E6,0)</f>
        <v>6.329129844341951</v>
      </c>
      <c r="Z6" s="150">
        <f ca="1">OFFSET(AGR!AC$21,$E6,0)</f>
        <v>6.4618526962454217</v>
      </c>
      <c r="AA6" s="150">
        <f ca="1">OFFSET(AGR!AD$21,$E6,0)</f>
        <v>6.6011387661001644</v>
      </c>
      <c r="AB6" s="150">
        <f ca="1">OFFSET(AGR!AE$21,$E6,0)</f>
        <v>6.7251106607352762</v>
      </c>
      <c r="AC6" s="150">
        <f ca="1">OFFSET(AGR!AF$21,$E6,0)</f>
        <v>6.8549165268826275</v>
      </c>
      <c r="AD6" s="150">
        <f ca="1">OFFSET(AGR!AG$21,$E6,0)</f>
        <v>6.9883686252251289</v>
      </c>
      <c r="AE6" s="150">
        <f ca="1">OFFSET(AGR!AH$21,$E6,0)</f>
        <v>7.1240084628847216</v>
      </c>
      <c r="AF6" s="150">
        <f ca="1">OFFSET(AGR!AI$21,$E6,0)</f>
        <v>7.2720454900078257</v>
      </c>
      <c r="AG6" s="150">
        <f ca="1">OFFSET(AGR!AJ$21,$E6,0)</f>
        <v>7.42737498152123</v>
      </c>
      <c r="AH6" s="150">
        <f ca="1">OFFSET(AGR!AK$21,$E6,0)</f>
        <v>7.5856214587907536</v>
      </c>
      <c r="AI6" s="150">
        <f ca="1">OFFSET(AGR!AL$21,$E6,0)</f>
        <v>7.7489726611334895</v>
      </c>
      <c r="AJ6" s="150">
        <f ca="1">OFFSET(AGR!AM$21,$E6,0)</f>
        <v>7.9196163278665237</v>
      </c>
      <c r="AK6" s="150">
        <f ca="1">OFFSET(AGR!AN$21,$E6,0)</f>
        <v>8.8020045190929039</v>
      </c>
      <c r="AL6" s="150">
        <f ca="1">OFFSET(AGR!AO$21,$E6,0)</f>
        <v>9.935982731784657</v>
      </c>
      <c r="AM6" s="150">
        <f ca="1">OFFSET(AGR!AP$21,$E6,0)</f>
        <v>9.935982731784657</v>
      </c>
      <c r="AQ6" s="4"/>
    </row>
    <row r="7" spans="1:56">
      <c r="A7" s="36" t="s">
        <v>308</v>
      </c>
      <c r="B7">
        <v>8.6660070567129992</v>
      </c>
      <c r="E7" s="153">
        <f>MATCH(F7,AGR!$D$22:$D$26,0)</f>
        <v>5</v>
      </c>
      <c r="F7" s="4" t="str">
        <f t="shared" si="0"/>
        <v>AO</v>
      </c>
      <c r="G7" s="150">
        <f ca="1">OFFSET(AGR!J$21,$E7,0)</f>
        <v>8.4310585921569263</v>
      </c>
      <c r="H7" s="150">
        <f ca="1">OFFSET(AGR!K$21,$E7,0)</f>
        <v>8.7872834968670794</v>
      </c>
      <c r="I7" s="150">
        <f ca="1">OFFSET(AGR!L$21,$E7,0)</f>
        <v>9.1585594395161465</v>
      </c>
      <c r="J7" s="150">
        <f ca="1">OFFSET(AGR!M$21,$E7,0)</f>
        <v>9.5034055692986712</v>
      </c>
      <c r="K7" s="150">
        <f ca="1">OFFSET(AGR!N$21,$E7,0)</f>
        <v>9.3586708797914078</v>
      </c>
      <c r="L7" s="150">
        <f ca="1">OFFSET(AGR!O$21,$E7,0)</f>
        <v>9.2567273158775958</v>
      </c>
      <c r="M7" s="150">
        <f ca="1">OFFSET(AGR!P$21,$E7,0)</f>
        <v>9.5650751326539414</v>
      </c>
      <c r="N7" s="150">
        <f ca="1">OFFSET(AGR!Q$21,$E7,0)</f>
        <v>9.4115305055244978</v>
      </c>
      <c r="O7" s="243">
        <f ca="1">OFFSET(AGR!R$21,$E7,0)</f>
        <v>9.2542101908426897</v>
      </c>
      <c r="P7" s="150">
        <f ca="1">OFFSET(AGR!S$21,$E7,0)</f>
        <v>8.9307596238568898</v>
      </c>
      <c r="Q7" s="150">
        <f ca="1">OFFSET(AGR!T$21,$E7,0)</f>
        <v>9.1824721273477827</v>
      </c>
      <c r="R7" s="150">
        <f ca="1">OFFSET(AGR!U$21,$E7,0)</f>
        <v>9.4392188809084949</v>
      </c>
      <c r="S7" s="150">
        <f ca="1">OFFSET(AGR!V$21,$E7,0)</f>
        <v>9.6305203835615742</v>
      </c>
      <c r="T7" s="243">
        <f ca="1">OFFSET(AGR!W$21,$E7,0)</f>
        <v>9.8042020109702932</v>
      </c>
      <c r="U7" s="150">
        <f ca="1">OFFSET(AGR!X$21,$E7,0)</f>
        <v>9.9590052006171916</v>
      </c>
      <c r="V7" s="150">
        <f ca="1">OFFSET(AGR!Y$21,$E7,0)</f>
        <v>10.213234829142994</v>
      </c>
      <c r="W7" s="150">
        <f ca="1">OFFSET(AGR!Z$21,$E7,0)</f>
        <v>10.453620269976797</v>
      </c>
      <c r="X7" s="150">
        <f ca="1">OFFSET(AGR!AA$21,$E7,0)</f>
        <v>10.697781398362963</v>
      </c>
      <c r="Y7" s="245">
        <f ca="1">OFFSET(AGR!AB$21,$E7,0)</f>
        <v>10.923064088987314</v>
      </c>
      <c r="Z7" s="150">
        <f ca="1">OFFSET(AGR!AC$21,$E7,0)</f>
        <v>11.152122467164025</v>
      </c>
      <c r="AA7" s="150">
        <f ca="1">OFFSET(AGR!AD$21,$E7,0)</f>
        <v>11.392507907997828</v>
      </c>
      <c r="AB7" s="150">
        <f ca="1">OFFSET(AGR!AE$21,$E7,0)</f>
        <v>11.606463535965089</v>
      </c>
      <c r="AC7" s="150">
        <f ca="1">OFFSET(AGR!AF$21,$E7,0)</f>
        <v>11.830487664071983</v>
      </c>
      <c r="AD7" s="150">
        <f ca="1">OFFSET(AGR!AG$21,$E7,0)</f>
        <v>12.060804604766149</v>
      </c>
      <c r="AE7" s="150">
        <f ca="1">OFFSET(AGR!AH$21,$E7,0)</f>
        <v>12.29489723301268</v>
      </c>
      <c r="AF7" s="150">
        <f ca="1">OFFSET(AGR!AI$21,$E7,0)</f>
        <v>12.550385424055937</v>
      </c>
      <c r="AG7" s="150">
        <f ca="1">OFFSET(AGR!AJ$21,$E7,0)</f>
        <v>12.818459240273739</v>
      </c>
      <c r="AH7" s="150">
        <f ca="1">OFFSET(AGR!AK$21,$E7,0)</f>
        <v>13.091567306561357</v>
      </c>
      <c r="AI7" s="150">
        <f ca="1">OFFSET(AGR!AL$21,$E7,0)</f>
        <v>13.373485310471159</v>
      </c>
      <c r="AJ7" s="150">
        <f ca="1">OFFSET(AGR!AM$21,$E7,0)</f>
        <v>13.667988939555501</v>
      </c>
      <c r="AK7" s="150">
        <f ca="1">OFFSET(AGR!AN$21,$E7,0)</f>
        <v>15.190849585675405</v>
      </c>
      <c r="AL7" s="150">
        <f ca="1">OFFSET(AGR!AO$21,$E7,0)</f>
        <v>17.147914300317098</v>
      </c>
      <c r="AM7" s="150">
        <f ca="1">OFFSET(AGR!AP$21,$E7,0)</f>
        <v>17.147914300317098</v>
      </c>
      <c r="AQ7" s="4"/>
    </row>
    <row r="8" spans="1:56">
      <c r="A8" s="36" t="s">
        <v>309</v>
      </c>
      <c r="B8">
        <v>5.4851590254799998</v>
      </c>
      <c r="E8" s="153">
        <f>MATCH(F8,AGR!$D$22:$D$26,0)</f>
        <v>2</v>
      </c>
      <c r="F8" s="4" t="str">
        <f t="shared" si="0"/>
        <v>AP</v>
      </c>
      <c r="G8" s="150">
        <f ca="1">OFFSET(AGR!J$21,$E8,0)</f>
        <v>3.8349683201390801</v>
      </c>
      <c r="H8" s="150">
        <f ca="1">OFFSET(AGR!K$21,$E8,0)</f>
        <v>3.9970014989475917</v>
      </c>
      <c r="I8" s="150">
        <f ca="1">OFFSET(AGR!L$21,$E8,0)</f>
        <v>4.1658808232371278</v>
      </c>
      <c r="J8" s="150">
        <f ca="1">OFFSET(AGR!M$21,$E8,0)</f>
        <v>4.3227382295263919</v>
      </c>
      <c r="K8" s="150">
        <f ca="1">OFFSET(AGR!N$21,$E8,0)</f>
        <v>4.2569039166677589</v>
      </c>
      <c r="L8" s="150">
        <f ca="1">OFFSET(AGR!O$21,$E8,0)</f>
        <v>4.2105336615238524</v>
      </c>
      <c r="M8" s="150">
        <f ca="1">OFFSET(AGR!P$21,$E8,0)</f>
        <v>4.3507893715270267</v>
      </c>
      <c r="N8" s="150">
        <f ca="1">OFFSET(AGR!Q$21,$E8,0)</f>
        <v>4.280947752668304</v>
      </c>
      <c r="O8" s="243">
        <f ca="1">OFFSET(AGR!R$21,$E8,0)</f>
        <v>4.2093887169523985</v>
      </c>
      <c r="P8" s="150">
        <f ca="1">OFFSET(AGR!S$21,$E8,0)</f>
        <v>4.0622633395204968</v>
      </c>
      <c r="Q8" s="150">
        <f ca="1">OFFSET(AGR!T$21,$E8,0)</f>
        <v>4.1767577966659442</v>
      </c>
      <c r="R8" s="150">
        <f ca="1">OFFSET(AGR!U$21,$E8,0)</f>
        <v>4.2935421429543013</v>
      </c>
      <c r="S8" s="150">
        <f ca="1">OFFSET(AGR!V$21,$E8,0)</f>
        <v>4.3805579303848416</v>
      </c>
      <c r="T8" s="243">
        <f ca="1">OFFSET(AGR!W$21,$E8,0)</f>
        <v>4.4595591058152015</v>
      </c>
      <c r="U8" s="150">
        <f ca="1">OFFSET(AGR!X$21,$E8,0)</f>
        <v>4.5299731969596513</v>
      </c>
      <c r="V8" s="150">
        <f ca="1">OFFSET(AGR!Y$21,$E8,0)</f>
        <v>4.6456125986765544</v>
      </c>
      <c r="W8" s="150">
        <f ca="1">OFFSET(AGR!Z$21,$E8,0)</f>
        <v>4.7549548052504571</v>
      </c>
      <c r="X8" s="150">
        <f ca="1">OFFSET(AGR!AA$21,$E8,0)</f>
        <v>4.8660144286815417</v>
      </c>
      <c r="Y8" s="245">
        <f ca="1">OFFSET(AGR!AB$21,$E8,0)</f>
        <v>4.9684869678267178</v>
      </c>
      <c r="Z8" s="150">
        <f ca="1">OFFSET(AGR!AC$21,$E8,0)</f>
        <v>5.072676923829075</v>
      </c>
      <c r="AA8" s="150">
        <f ca="1">OFFSET(AGR!AD$21,$E8,0)</f>
        <v>5.1820191304029777</v>
      </c>
      <c r="AB8" s="150">
        <f ca="1">OFFSET(AGR!AE$21,$E8,0)</f>
        <v>5.2793394189766092</v>
      </c>
      <c r="AC8" s="150">
        <f ca="1">OFFSET(AGR!AF$21,$E8,0)</f>
        <v>5.3812394858360575</v>
      </c>
      <c r="AD8" s="150">
        <f ca="1">OFFSET(AGR!AG$21,$E8,0)</f>
        <v>5.4860019141241416</v>
      </c>
      <c r="AE8" s="150">
        <f ca="1">OFFSET(AGR!AH$21,$E8,0)</f>
        <v>5.5924817592694085</v>
      </c>
      <c r="AF8" s="150">
        <f ca="1">OFFSET(AGR!AI$21,$E8,0)</f>
        <v>5.7086936332720386</v>
      </c>
      <c r="AG8" s="150">
        <f ca="1">OFFSET(AGR!AJ$21,$E8,0)</f>
        <v>5.8306302301319404</v>
      </c>
      <c r="AH8" s="150">
        <f ca="1">OFFSET(AGR!AK$21,$E8,0)</f>
        <v>5.954856716134751</v>
      </c>
      <c r="AI8" s="150">
        <f ca="1">OFFSET(AGR!AL$21,$E8,0)</f>
        <v>6.0830905081376532</v>
      </c>
      <c r="AJ8" s="150">
        <f ca="1">OFFSET(AGR!AM$21,$E8,0)</f>
        <v>6.2170490229978261</v>
      </c>
      <c r="AK8" s="150">
        <f ca="1">OFFSET(AGR!AN$21,$E8,0)</f>
        <v>6.9097404887277865</v>
      </c>
      <c r="AL8" s="150">
        <f ca="1">OFFSET(AGR!AO$21,$E8,0)</f>
        <v>7.7999348930336438</v>
      </c>
      <c r="AM8" s="150">
        <f ca="1">OFFSET(AGR!AP$21,$E8,0)</f>
        <v>7.7999348930336438</v>
      </c>
      <c r="AQ8" s="4"/>
    </row>
    <row r="9" spans="1:56">
      <c r="A9" s="36" t="s">
        <v>310</v>
      </c>
      <c r="B9">
        <v>14.26028349219</v>
      </c>
      <c r="E9" s="154">
        <f>MATCH(F9,AGR!$D$22:$D$26,0)</f>
        <v>3</v>
      </c>
      <c r="F9" s="4" t="str">
        <f t="shared" si="0"/>
        <v>AT</v>
      </c>
      <c r="G9" s="150">
        <f ca="1">OFFSET(AGR!J$21,$E9,0)</f>
        <v>9.5227140641133712</v>
      </c>
      <c r="H9" s="150">
        <f ca="1">OFFSET(AGR!K$21,$E9,0)</f>
        <v>9.9250630542184179</v>
      </c>
      <c r="I9" s="150">
        <f ca="1">OFFSET(AGR!L$21,$E9,0)</f>
        <v>10.344411894234808</v>
      </c>
      <c r="J9" s="150">
        <f ca="1">OFFSET(AGR!M$21,$E9,0)</f>
        <v>10.733908782927998</v>
      </c>
      <c r="K9" s="150">
        <f ca="1">OFFSET(AGR!N$21,$E9,0)</f>
        <v>10.570433811396184</v>
      </c>
      <c r="L9" s="150">
        <f ca="1">OFFSET(AGR!O$21,$E9,0)</f>
        <v>10.455290570578123</v>
      </c>
      <c r="M9" s="150">
        <f ca="1">OFFSET(AGR!P$21,$E9,0)</f>
        <v>10.803563336015465</v>
      </c>
      <c r="N9" s="150">
        <f ca="1">OFFSET(AGR!Q$21,$E9,0)</f>
        <v>10.630137714042586</v>
      </c>
      <c r="O9" s="243">
        <f ca="1">OFFSET(AGR!R$21,$E9,0)</f>
        <v>10.452447527594963</v>
      </c>
      <c r="P9" s="150">
        <f ca="1">OFFSET(AGR!S$21,$E9,0)</f>
        <v>10.087116504258649</v>
      </c>
      <c r="Q9" s="150">
        <f ca="1">OFFSET(AGR!T$21,$E9,0)</f>
        <v>10.371420802574844</v>
      </c>
      <c r="R9" s="150">
        <f ca="1">OFFSET(AGR!U$21,$E9,0)</f>
        <v>10.661411186857366</v>
      </c>
      <c r="S9" s="150">
        <f ca="1">OFFSET(AGR!V$21,$E9,0)</f>
        <v>10.877482453577676</v>
      </c>
      <c r="T9" s="243">
        <f ca="1">OFFSET(AGR!W$21,$E9,0)</f>
        <v>11.073652419415854</v>
      </c>
      <c r="U9" s="150">
        <f ca="1">OFFSET(AGR!X$21,$E9,0)</f>
        <v>11.248499562880314</v>
      </c>
      <c r="V9" s="150">
        <f ca="1">OFFSET(AGR!Y$21,$E9,0)</f>
        <v>11.535646904179673</v>
      </c>
      <c r="W9" s="150">
        <f ca="1">OFFSET(AGR!Z$21,$E9,0)</f>
        <v>11.80715750907164</v>
      </c>
      <c r="X9" s="150">
        <f ca="1">OFFSET(AGR!AA$21,$E9,0)</f>
        <v>12.08293267843835</v>
      </c>
      <c r="Y9" s="245">
        <f ca="1">OFFSET(AGR!AB$21,$E9,0)</f>
        <v>12.337385025431347</v>
      </c>
      <c r="Z9" s="150">
        <f ca="1">OFFSET(AGR!AC$21,$E9,0)</f>
        <v>12.596101936899084</v>
      </c>
      <c r="AA9" s="150">
        <f ca="1">OFFSET(AGR!AD$21,$E9,0)</f>
        <v>12.867612541791052</v>
      </c>
      <c r="AB9" s="150">
        <f ca="1">OFFSET(AGR!AE$21,$E9,0)</f>
        <v>13.10927119535982</v>
      </c>
      <c r="AC9" s="150">
        <f ca="1">OFFSET(AGR!AF$21,$E9,0)</f>
        <v>13.362302020861234</v>
      </c>
      <c r="AD9" s="150">
        <f ca="1">OFFSET(AGR!AG$21,$E9,0)</f>
        <v>13.622440453820552</v>
      </c>
      <c r="AE9" s="150">
        <f ca="1">OFFSET(AGR!AH$21,$E9,0)</f>
        <v>13.886843451254615</v>
      </c>
      <c r="AF9" s="150">
        <f ca="1">OFFSET(AGR!AI$21,$E9,0)</f>
        <v>14.175412314045555</v>
      </c>
      <c r="AG9" s="150">
        <f ca="1">OFFSET(AGR!AJ$21,$E9,0)</f>
        <v>14.478196391752304</v>
      </c>
      <c r="AH9" s="150">
        <f ca="1">OFFSET(AGR!AK$21,$E9,0)</f>
        <v>14.786666555425375</v>
      </c>
      <c r="AI9" s="150">
        <f ca="1">OFFSET(AGR!AL$21,$E9,0)</f>
        <v>15.105087369539518</v>
      </c>
      <c r="AJ9" s="150">
        <f ca="1">OFFSET(AGR!AM$21,$E9,0)</f>
        <v>15.437723398569466</v>
      </c>
      <c r="AK9" s="150">
        <f ca="1">OFFSET(AGR!AN$21,$E9,0)</f>
        <v>17.157764403382455</v>
      </c>
      <c r="AL9" s="150">
        <f ca="1">OFFSET(AGR!AO$21,$E9,0)</f>
        <v>19.368230322790879</v>
      </c>
      <c r="AM9" s="150">
        <f ca="1">OFFSET(AGR!AP$21,$E9,0)</f>
        <v>19.368230322790879</v>
      </c>
      <c r="AQ9" s="4"/>
    </row>
    <row r="10" spans="1:56">
      <c r="A10" s="36" t="s">
        <v>311</v>
      </c>
      <c r="B10">
        <v>0.39719718710289997</v>
      </c>
      <c r="E10" s="153">
        <f ca="1">MATCH(F10,IND!$D$26:$D$255,0)</f>
        <v>110</v>
      </c>
      <c r="F10" s="4" t="str">
        <f t="shared" si="0"/>
        <v>ICPA</v>
      </c>
      <c r="G10" s="150">
        <f ca="1">OFFSET(IND!J$25,$E10,0)</f>
        <v>0.2086787369811067</v>
      </c>
      <c r="H10" s="150">
        <f ca="1">OFFSET(IND!K$25,$E10,0)</f>
        <v>0.21460598760545171</v>
      </c>
      <c r="I10" s="150">
        <f ca="1">OFFSET(IND!L$25,$E10,0)</f>
        <v>0.21835991300087018</v>
      </c>
      <c r="J10" s="150">
        <f ca="1">OFFSET(IND!M$25,$E10,0)</f>
        <v>0.2398875</v>
      </c>
      <c r="K10" s="150">
        <f ca="1">OFFSET(IND!N$25,$E10,0)</f>
        <v>0.2398875</v>
      </c>
      <c r="L10" s="150">
        <f ca="1">OFFSET(IND!O$25,$E10,0)</f>
        <v>0.2398875</v>
      </c>
      <c r="M10" s="150">
        <f ca="1">OFFSET(IND!P$25,$E10,0)</f>
        <v>0.24196426457597173</v>
      </c>
      <c r="N10" s="150">
        <f ca="1">OFFSET(IND!Q$25,$E10,0)</f>
        <v>0.24141328621908126</v>
      </c>
      <c r="O10" s="243">
        <f ca="1">OFFSET(IND!R$25,$E10,0)</f>
        <v>0.22195951192579502</v>
      </c>
      <c r="P10" s="150">
        <f ca="1">OFFSET(IND!S$25,$E10,0)</f>
        <v>0.22785074204946992</v>
      </c>
      <c r="Q10" s="150">
        <f ca="1">OFFSET(IND!T$25,$E10,0)</f>
        <v>0.23319099381625438</v>
      </c>
      <c r="R10" s="150">
        <f ca="1">OFFSET(IND!U$25,$E10,0)</f>
        <v>0.23823456492932857</v>
      </c>
      <c r="S10" s="150">
        <f ca="1">OFFSET(IND!V$25,$E10,0)</f>
        <v>0.24306622128975261</v>
      </c>
      <c r="T10" s="243">
        <f ca="1">OFFSET(IND!W$25,$E10,0)</f>
        <v>0.248321707155477</v>
      </c>
      <c r="U10" s="150">
        <f ca="1">OFFSET(IND!X$25,$E10,0)</f>
        <v>0.25501821333922253</v>
      </c>
      <c r="V10" s="150">
        <f ca="1">OFFSET(IND!Y$25,$E10,0)</f>
        <v>0.261587570671378</v>
      </c>
      <c r="W10" s="150">
        <f ca="1">OFFSET(IND!Z$25,$E10,0)</f>
        <v>0.26832645980565367</v>
      </c>
      <c r="X10" s="150">
        <f ca="1">OFFSET(IND!AA$25,$E10,0)</f>
        <v>0.27587062499999998</v>
      </c>
      <c r="Y10" s="245">
        <f ca="1">OFFSET(IND!AB$25,$E10,0)</f>
        <v>0.28366908789752648</v>
      </c>
      <c r="Z10" s="150">
        <f ca="1">OFFSET(IND!AC$25,$E10,0)</f>
        <v>0.29172184849823318</v>
      </c>
      <c r="AA10" s="150">
        <f ca="1">OFFSET(IND!AD$25,$E10,0)</f>
        <v>0.29952031139575969</v>
      </c>
      <c r="AB10" s="150">
        <f ca="1">OFFSET(IND!AE$25,$E10,0)</f>
        <v>0.30808166740282683</v>
      </c>
      <c r="AC10" s="150">
        <f ca="1">OFFSET(IND!AF$25,$E10,0)</f>
        <v>0.31723638471731441</v>
      </c>
      <c r="AD10" s="150">
        <f ca="1">OFFSET(IND!AG$25,$E10,0)</f>
        <v>0.32732352694346289</v>
      </c>
      <c r="AE10" s="150">
        <f ca="1">OFFSET(IND!AH$25,$E10,0)</f>
        <v>0.33770734982332157</v>
      </c>
      <c r="AF10" s="150">
        <f ca="1">OFFSET(IND!AI$25,$E10,0)</f>
        <v>0.34838785335689043</v>
      </c>
      <c r="AG10" s="150">
        <f ca="1">OFFSET(IND!AJ$25,$E10,0)</f>
        <v>0.35919550574204945</v>
      </c>
      <c r="AH10" s="150">
        <f ca="1">OFFSET(IND!AK$25,$E10,0)</f>
        <v>0.37034222173144871</v>
      </c>
      <c r="AI10" s="150">
        <f ca="1">OFFSET(IND!AL$25,$E10,0)</f>
        <v>0.38208229902826851</v>
      </c>
      <c r="AJ10" s="150">
        <f ca="1">OFFSET(IND!AM$25,$E10,0)</f>
        <v>0.44502098056537093</v>
      </c>
      <c r="AK10" s="150">
        <f ca="1">OFFSET(IND!AN$25,$E10,0)</f>
        <v>0.52211556757950517</v>
      </c>
      <c r="AL10" s="150">
        <f ca="1">OFFSET(IND!AO$25,$E10,0)</f>
        <v>0.65978951855123968</v>
      </c>
      <c r="AM10" s="150">
        <f ca="1">OFFSET(IND!AP$25,$E10,0)</f>
        <v>0.79982278710247634</v>
      </c>
      <c r="AQ10" s="4"/>
    </row>
    <row r="11" spans="1:56">
      <c r="A11" s="36" t="s">
        <v>312</v>
      </c>
      <c r="B11">
        <v>5.295962494706</v>
      </c>
      <c r="E11" s="153">
        <f ca="1">MATCH(F11,IND!$D$26:$D$255,0)</f>
        <v>112</v>
      </c>
      <c r="F11" s="4" t="str">
        <f t="shared" si="0"/>
        <v>ICPC</v>
      </c>
      <c r="G11" s="150">
        <f ca="1">OFFSET(IND!J$25,$E11,0)</f>
        <v>2.7823831597480893</v>
      </c>
      <c r="H11" s="150">
        <f ca="1">OFFSET(IND!K$25,$E11,0)</f>
        <v>2.8614131680726893</v>
      </c>
      <c r="I11" s="150">
        <f ca="1">OFFSET(IND!L$25,$E11,0)</f>
        <v>2.9114655066782689</v>
      </c>
      <c r="J11" s="150">
        <f ca="1">OFFSET(IND!M$25,$E11,0)</f>
        <v>3.1985000000000001</v>
      </c>
      <c r="K11" s="150">
        <f ca="1">OFFSET(IND!N$25,$E11,0)</f>
        <v>3.1985000000000001</v>
      </c>
      <c r="L11" s="150">
        <f ca="1">OFFSET(IND!O$25,$E11,0)</f>
        <v>3.1985000000000001</v>
      </c>
      <c r="M11" s="150">
        <f ca="1">OFFSET(IND!P$25,$E11,0)</f>
        <v>3.2261901943462901</v>
      </c>
      <c r="N11" s="150">
        <f ca="1">OFFSET(IND!Q$25,$E11,0)</f>
        <v>3.2188438162544171</v>
      </c>
      <c r="O11" s="243">
        <f ca="1">OFFSET(IND!R$25,$E11,0)</f>
        <v>2.9594601590106007</v>
      </c>
      <c r="P11" s="150">
        <f ca="1">OFFSET(IND!S$25,$E11,0)</f>
        <v>3.0380098939929328</v>
      </c>
      <c r="Q11" s="150">
        <f ca="1">OFFSET(IND!T$25,$E11,0)</f>
        <v>3.1092132508833923</v>
      </c>
      <c r="R11" s="150">
        <f ca="1">OFFSET(IND!U$25,$E11,0)</f>
        <v>3.1764608657243816</v>
      </c>
      <c r="S11" s="150">
        <f ca="1">OFFSET(IND!V$25,$E11,0)</f>
        <v>3.2408829505300356</v>
      </c>
      <c r="T11" s="243">
        <f ca="1">OFFSET(IND!W$25,$E11,0)</f>
        <v>3.3109560954063606</v>
      </c>
      <c r="U11" s="150">
        <f ca="1">OFFSET(IND!X$25,$E11,0)</f>
        <v>3.400242844522968</v>
      </c>
      <c r="V11" s="150">
        <f ca="1">OFFSET(IND!Y$25,$E11,0)</f>
        <v>3.4878342756183742</v>
      </c>
      <c r="W11" s="150">
        <f ca="1">OFFSET(IND!Z$25,$E11,0)</f>
        <v>3.5776861307420496</v>
      </c>
      <c r="X11" s="150">
        <f ca="1">OFFSET(IND!AA$25,$E11,0)</f>
        <v>3.6782750000000006</v>
      </c>
      <c r="Y11" s="245">
        <f ca="1">OFFSET(IND!AB$25,$E11,0)</f>
        <v>3.782254505300354</v>
      </c>
      <c r="Z11" s="150">
        <f ca="1">OFFSET(IND!AC$25,$E11,0)</f>
        <v>3.8896246466431097</v>
      </c>
      <c r="AA11" s="150">
        <f ca="1">OFFSET(IND!AD$25,$E11,0)</f>
        <v>3.9936041519434631</v>
      </c>
      <c r="AB11" s="150">
        <f ca="1">OFFSET(IND!AE$25,$E11,0)</f>
        <v>4.1077555653710247</v>
      </c>
      <c r="AC11" s="150">
        <f ca="1">OFFSET(IND!AF$25,$E11,0)</f>
        <v>4.2298184628975264</v>
      </c>
      <c r="AD11" s="150">
        <f ca="1">OFFSET(IND!AG$25,$E11,0)</f>
        <v>4.3643136925795059</v>
      </c>
      <c r="AE11" s="150">
        <f ca="1">OFFSET(IND!AH$25,$E11,0)</f>
        <v>4.5027646643109547</v>
      </c>
      <c r="AF11" s="150">
        <f ca="1">OFFSET(IND!AI$25,$E11,0)</f>
        <v>4.6451713780918729</v>
      </c>
      <c r="AG11" s="150">
        <f ca="1">OFFSET(IND!AJ$25,$E11,0)</f>
        <v>4.7892734098939931</v>
      </c>
      <c r="AH11" s="150">
        <f ca="1">OFFSET(IND!AK$25,$E11,0)</f>
        <v>4.9378962897526497</v>
      </c>
      <c r="AI11" s="150">
        <f ca="1">OFFSET(IND!AL$25,$E11,0)</f>
        <v>5.0944306537102477</v>
      </c>
      <c r="AJ11" s="150">
        <f ca="1">OFFSET(IND!AM$25,$E11,0)</f>
        <v>5.9336130742049464</v>
      </c>
      <c r="AK11" s="150">
        <f ca="1">OFFSET(IND!AN$25,$E11,0)</f>
        <v>6.9615409010600695</v>
      </c>
      <c r="AL11" s="150">
        <f ca="1">OFFSET(IND!AO$25,$E11,0)</f>
        <v>8.7971935806831976</v>
      </c>
      <c r="AM11" s="150">
        <f ca="1">OFFSET(IND!AP$25,$E11,0)</f>
        <v>10.66430382803302</v>
      </c>
      <c r="AQ11" s="4"/>
    </row>
    <row r="12" spans="1:56">
      <c r="A12" s="36" t="s">
        <v>313</v>
      </c>
      <c r="B12">
        <v>3.219945196781</v>
      </c>
      <c r="E12" s="153">
        <f ca="1">MATCH(F12,IND!$D$26:$D$255,0)</f>
        <v>117</v>
      </c>
      <c r="F12" s="4" t="str">
        <f t="shared" si="0"/>
        <v>ICPE</v>
      </c>
      <c r="G12" s="150">
        <f ca="1">OFFSET(IND!J$25,$E12,0)</f>
        <v>1.6916889611268384</v>
      </c>
      <c r="H12" s="150">
        <f ca="1">OFFSET(IND!K$25,$E12,0)</f>
        <v>1.7397392061881953</v>
      </c>
      <c r="I12" s="150">
        <f ca="1">OFFSET(IND!L$25,$E12,0)</f>
        <v>1.7701710280603877</v>
      </c>
      <c r="J12" s="150">
        <f ca="1">OFFSET(IND!M$25,$E12,0)</f>
        <v>1.9446880000000002</v>
      </c>
      <c r="K12" s="150">
        <f ca="1">OFFSET(IND!N$25,$E12,0)</f>
        <v>1.9446880000000002</v>
      </c>
      <c r="L12" s="150">
        <f ca="1">OFFSET(IND!O$25,$E12,0)</f>
        <v>1.9446880000000002</v>
      </c>
      <c r="M12" s="150">
        <f ca="1">OFFSET(IND!P$25,$E12,0)</f>
        <v>1.9615236381625445</v>
      </c>
      <c r="N12" s="150">
        <f ca="1">OFFSET(IND!Q$25,$E12,0)</f>
        <v>1.9570570402826859</v>
      </c>
      <c r="O12" s="243">
        <f ca="1">OFFSET(IND!R$25,$E12,0)</f>
        <v>1.7993517766784455</v>
      </c>
      <c r="P12" s="150">
        <f ca="1">OFFSET(IND!S$25,$E12,0)</f>
        <v>1.8471100155477034</v>
      </c>
      <c r="Q12" s="150">
        <f ca="1">OFFSET(IND!T$25,$E12,0)</f>
        <v>1.8904016565371027</v>
      </c>
      <c r="R12" s="150">
        <f ca="1">OFFSET(IND!U$25,$E12,0)</f>
        <v>1.9312882063604242</v>
      </c>
      <c r="S12" s="150">
        <f ca="1">OFFSET(IND!V$25,$E12,0)</f>
        <v>1.9704568339222617</v>
      </c>
      <c r="T12" s="243">
        <f ca="1">OFFSET(IND!W$25,$E12,0)</f>
        <v>2.0130613060070672</v>
      </c>
      <c r="U12" s="150">
        <f ca="1">OFFSET(IND!X$25,$E12,0)</f>
        <v>2.0673476494699647</v>
      </c>
      <c r="V12" s="150">
        <f ca="1">OFFSET(IND!Y$25,$E12,0)</f>
        <v>2.120603239575972</v>
      </c>
      <c r="W12" s="150">
        <f ca="1">OFFSET(IND!Z$25,$E12,0)</f>
        <v>2.1752331674911667</v>
      </c>
      <c r="X12" s="150">
        <f ca="1">OFFSET(IND!AA$25,$E12,0)</f>
        <v>2.2363912000000008</v>
      </c>
      <c r="Y12" s="245">
        <f ca="1">OFFSET(IND!AB$25,$E12,0)</f>
        <v>2.2996107392226155</v>
      </c>
      <c r="Z12" s="150">
        <f ca="1">OFFSET(IND!AC$25,$E12,0)</f>
        <v>2.3648917851590108</v>
      </c>
      <c r="AA12" s="150">
        <f ca="1">OFFSET(IND!AD$25,$E12,0)</f>
        <v>2.4281113243816255</v>
      </c>
      <c r="AB12" s="150">
        <f ca="1">OFFSET(IND!AE$25,$E12,0)</f>
        <v>2.4975153837455832</v>
      </c>
      <c r="AC12" s="150">
        <f ca="1">OFFSET(IND!AF$25,$E12,0)</f>
        <v>2.5717296254416961</v>
      </c>
      <c r="AD12" s="150">
        <f ca="1">OFFSET(IND!AG$25,$E12,0)</f>
        <v>2.6535027250883401</v>
      </c>
      <c r="AE12" s="150">
        <f ca="1">OFFSET(IND!AH$25,$E12,0)</f>
        <v>2.7376809159010613</v>
      </c>
      <c r="AF12" s="150">
        <f ca="1">OFFSET(IND!AI$25,$E12,0)</f>
        <v>2.8242641978798599</v>
      </c>
      <c r="AG12" s="150">
        <f ca="1">OFFSET(IND!AJ$25,$E12,0)</f>
        <v>2.9118782332155493</v>
      </c>
      <c r="AH12" s="150">
        <f ca="1">OFFSET(IND!AK$25,$E12,0)</f>
        <v>3.0022409441696127</v>
      </c>
      <c r="AI12" s="150">
        <f ca="1">OFFSET(IND!AL$25,$E12,0)</f>
        <v>3.0974138374558322</v>
      </c>
      <c r="AJ12" s="150">
        <f ca="1">OFFSET(IND!AM$25,$E12,0)</f>
        <v>3.6076367491166095</v>
      </c>
      <c r="AK12" s="150">
        <f ca="1">OFFSET(IND!AN$25,$E12,0)</f>
        <v>4.2326168678445244</v>
      </c>
      <c r="AL12" s="150">
        <f ca="1">OFFSET(IND!AO$25,$E12,0)</f>
        <v>5.3486936970553867</v>
      </c>
      <c r="AM12" s="150">
        <f ca="1">OFFSET(IND!AP$25,$E12,0)</f>
        <v>6.4838967274440789</v>
      </c>
      <c r="AQ12" s="4"/>
    </row>
    <row r="13" spans="1:56">
      <c r="A13" s="36" t="s">
        <v>314</v>
      </c>
      <c r="B13">
        <v>3.389415996611</v>
      </c>
      <c r="E13" s="153">
        <f ca="1">MATCH(F13,IND!$D$26:$D$255,0)</f>
        <v>115</v>
      </c>
      <c r="F13" s="4" t="str">
        <f t="shared" si="0"/>
        <v>ICPF</v>
      </c>
      <c r="G13" s="150">
        <f ca="1">OFFSET(IND!J$25,$E13,0)</f>
        <v>1.7807252222387775</v>
      </c>
      <c r="H13" s="150">
        <f ca="1">OFFSET(IND!K$25,$E13,0)</f>
        <v>1.8313044275665216</v>
      </c>
      <c r="I13" s="150">
        <f ca="1">OFFSET(IND!L$25,$E13,0)</f>
        <v>1.8633379242740926</v>
      </c>
      <c r="J13" s="150">
        <f ca="1">OFFSET(IND!M$25,$E13,0)</f>
        <v>2.0470400000000004</v>
      </c>
      <c r="K13" s="150">
        <f ca="1">OFFSET(IND!N$25,$E13,0)</f>
        <v>2.0470400000000004</v>
      </c>
      <c r="L13" s="150">
        <f ca="1">OFFSET(IND!O$25,$E13,0)</f>
        <v>2.0470400000000004</v>
      </c>
      <c r="M13" s="150">
        <f ca="1">OFFSET(IND!P$25,$E13,0)</f>
        <v>2.0647617243816261</v>
      </c>
      <c r="N13" s="150">
        <f ca="1">OFFSET(IND!Q$25,$E13,0)</f>
        <v>2.0600600424028275</v>
      </c>
      <c r="O13" s="243">
        <f ca="1">OFFSET(IND!R$25,$E13,0)</f>
        <v>1.8940545017667849</v>
      </c>
      <c r="P13" s="150">
        <f ca="1">OFFSET(IND!S$25,$E13,0)</f>
        <v>1.9443263321554776</v>
      </c>
      <c r="Q13" s="150">
        <f ca="1">OFFSET(IND!T$25,$E13,0)</f>
        <v>1.9898964805653716</v>
      </c>
      <c r="R13" s="150">
        <f ca="1">OFFSET(IND!U$25,$E13,0)</f>
        <v>2.0329349540636046</v>
      </c>
      <c r="S13" s="150">
        <f ca="1">OFFSET(IND!V$25,$E13,0)</f>
        <v>2.0741650883392229</v>
      </c>
      <c r="T13" s="243">
        <f ca="1">OFFSET(IND!W$25,$E13,0)</f>
        <v>2.119011901060071</v>
      </c>
      <c r="U13" s="150">
        <f ca="1">OFFSET(IND!X$25,$E13,0)</f>
        <v>2.1761554204946996</v>
      </c>
      <c r="V13" s="150">
        <f ca="1">OFFSET(IND!Y$25,$E13,0)</f>
        <v>2.2322139363957594</v>
      </c>
      <c r="W13" s="150">
        <f ca="1">OFFSET(IND!Z$25,$E13,0)</f>
        <v>2.2897191236749115</v>
      </c>
      <c r="X13" s="150">
        <f ca="1">OFFSET(IND!AA$25,$E13,0)</f>
        <v>2.3540960000000002</v>
      </c>
      <c r="Y13" s="245">
        <f ca="1">OFFSET(IND!AB$25,$E13,0)</f>
        <v>2.4206428833922264</v>
      </c>
      <c r="Z13" s="150">
        <f ca="1">OFFSET(IND!AC$25,$E13,0)</f>
        <v>2.4893597738515902</v>
      </c>
      <c r="AA13" s="150">
        <f ca="1">OFFSET(IND!AD$25,$E13,0)</f>
        <v>2.5559066572438165</v>
      </c>
      <c r="AB13" s="150">
        <f ca="1">OFFSET(IND!AE$25,$E13,0)</f>
        <v>2.6289635618374563</v>
      </c>
      <c r="AC13" s="150">
        <f ca="1">OFFSET(IND!AF$25,$E13,0)</f>
        <v>2.7070838162544173</v>
      </c>
      <c r="AD13" s="150">
        <f ca="1">OFFSET(IND!AG$25,$E13,0)</f>
        <v>2.7931607632508846</v>
      </c>
      <c r="AE13" s="150">
        <f ca="1">OFFSET(IND!AH$25,$E13,0)</f>
        <v>2.881769385159012</v>
      </c>
      <c r="AF13" s="150">
        <f ca="1">OFFSET(IND!AI$25,$E13,0)</f>
        <v>2.9729096819788001</v>
      </c>
      <c r="AG13" s="150">
        <f ca="1">OFFSET(IND!AJ$25,$E13,0)</f>
        <v>3.065134982332157</v>
      </c>
      <c r="AH13" s="150">
        <f ca="1">OFFSET(IND!AK$25,$E13,0)</f>
        <v>3.1602536254416975</v>
      </c>
      <c r="AI13" s="150">
        <f ca="1">OFFSET(IND!AL$25,$E13,0)</f>
        <v>3.2604356183745602</v>
      </c>
      <c r="AJ13" s="150">
        <f ca="1">OFFSET(IND!AM$25,$E13,0)</f>
        <v>3.7975123674911679</v>
      </c>
      <c r="AK13" s="150">
        <f ca="1">OFFSET(IND!AN$25,$E13,0)</f>
        <v>4.4553861766784468</v>
      </c>
      <c r="AL13" s="150">
        <f ca="1">OFFSET(IND!AO$25,$E13,0)</f>
        <v>5.6302038916372492</v>
      </c>
      <c r="AM13" s="150">
        <f ca="1">OFFSET(IND!AP$25,$E13,0)</f>
        <v>6.8251544499411354</v>
      </c>
      <c r="AQ13" s="4"/>
    </row>
    <row r="14" spans="1:56">
      <c r="A14" s="36" t="s">
        <v>315</v>
      </c>
      <c r="B14">
        <v>0.95327324904709998</v>
      </c>
      <c r="E14" s="153">
        <f ca="1">MATCH(F14,IND!$D$26:$D$255,0)</f>
        <v>113</v>
      </c>
      <c r="F14" s="4" t="str">
        <f t="shared" si="0"/>
        <v>ICPH</v>
      </c>
      <c r="G14" s="150">
        <f ca="1">OFFSET(IND!J$25,$E14,0)</f>
        <v>0.5008289687546561</v>
      </c>
      <c r="H14" s="150">
        <f ca="1">OFFSET(IND!K$25,$E14,0)</f>
        <v>0.51505437025308409</v>
      </c>
      <c r="I14" s="150">
        <f ca="1">OFFSET(IND!L$25,$E14,0)</f>
        <v>0.52406379120208846</v>
      </c>
      <c r="J14" s="150">
        <f ca="1">OFFSET(IND!M$25,$E14,0)</f>
        <v>0.57573000000000008</v>
      </c>
      <c r="K14" s="150">
        <f ca="1">OFFSET(IND!N$25,$E14,0)</f>
        <v>0.57573000000000008</v>
      </c>
      <c r="L14" s="150">
        <f ca="1">OFFSET(IND!O$25,$E14,0)</f>
        <v>0.57573000000000008</v>
      </c>
      <c r="M14" s="150">
        <f ca="1">OFFSET(IND!P$25,$E14,0)</f>
        <v>0.58071423498233221</v>
      </c>
      <c r="N14" s="150">
        <f ca="1">OFFSET(IND!Q$25,$E14,0)</f>
        <v>0.57939188692579513</v>
      </c>
      <c r="O14" s="243">
        <f ca="1">OFFSET(IND!R$25,$E14,0)</f>
        <v>0.5327028286219081</v>
      </c>
      <c r="P14" s="150">
        <f ca="1">OFFSET(IND!S$25,$E14,0)</f>
        <v>0.54684178091872793</v>
      </c>
      <c r="Q14" s="150">
        <f ca="1">OFFSET(IND!T$25,$E14,0)</f>
        <v>0.55965838515901056</v>
      </c>
      <c r="R14" s="150">
        <f ca="1">OFFSET(IND!U$25,$E14,0)</f>
        <v>0.57176295583038861</v>
      </c>
      <c r="S14" s="150">
        <f ca="1">OFFSET(IND!V$25,$E14,0)</f>
        <v>0.58335893109540626</v>
      </c>
      <c r="T14" s="243">
        <f ca="1">OFFSET(IND!W$25,$E14,0)</f>
        <v>0.59597209717314481</v>
      </c>
      <c r="U14" s="150">
        <f ca="1">OFFSET(IND!X$25,$E14,0)</f>
        <v>0.61204371201413421</v>
      </c>
      <c r="V14" s="150">
        <f ca="1">OFFSET(IND!Y$25,$E14,0)</f>
        <v>0.62781016961130731</v>
      </c>
      <c r="W14" s="150">
        <f ca="1">OFFSET(IND!Z$25,$E14,0)</f>
        <v>0.64398350353356892</v>
      </c>
      <c r="X14" s="150">
        <f ca="1">OFFSET(IND!AA$25,$E14,0)</f>
        <v>0.66208950000000011</v>
      </c>
      <c r="Y14" s="245">
        <f ca="1">OFFSET(IND!AB$25,$E14,0)</f>
        <v>0.68080581095406367</v>
      </c>
      <c r="Z14" s="150">
        <f ca="1">OFFSET(IND!AC$25,$E14,0)</f>
        <v>0.70013243639575973</v>
      </c>
      <c r="AA14" s="150">
        <f ca="1">OFFSET(IND!AD$25,$E14,0)</f>
        <v>0.71884874734982329</v>
      </c>
      <c r="AB14" s="150">
        <f ca="1">OFFSET(IND!AE$25,$E14,0)</f>
        <v>0.73939600176678444</v>
      </c>
      <c r="AC14" s="150">
        <f ca="1">OFFSET(IND!AF$25,$E14,0)</f>
        <v>0.76136732332155466</v>
      </c>
      <c r="AD14" s="150">
        <f ca="1">OFFSET(IND!AG$25,$E14,0)</f>
        <v>0.78557646466431097</v>
      </c>
      <c r="AE14" s="150">
        <f ca="1">OFFSET(IND!AH$25,$E14,0)</f>
        <v>0.81049763957597176</v>
      </c>
      <c r="AF14" s="150">
        <f ca="1">OFFSET(IND!AI$25,$E14,0)</f>
        <v>0.83613084805653715</v>
      </c>
      <c r="AG14" s="150">
        <f ca="1">OFFSET(IND!AJ$25,$E14,0)</f>
        <v>0.86206921378091883</v>
      </c>
      <c r="AH14" s="150">
        <f ca="1">OFFSET(IND!AK$25,$E14,0)</f>
        <v>0.8888213321554771</v>
      </c>
      <c r="AI14" s="150">
        <f ca="1">OFFSET(IND!AL$25,$E14,0)</f>
        <v>0.91699751766784465</v>
      </c>
      <c r="AJ14" s="150">
        <f ca="1">OFFSET(IND!AM$25,$E14,0)</f>
        <v>1.0680503533568906</v>
      </c>
      <c r="AK14" s="150">
        <f ca="1">OFFSET(IND!AN$25,$E14,0)</f>
        <v>1.2530773621908129</v>
      </c>
      <c r="AL14" s="150">
        <f ca="1">OFFSET(IND!AO$25,$E14,0)</f>
        <v>1.583494844522976</v>
      </c>
      <c r="AM14" s="150">
        <f ca="1">OFFSET(IND!AP$25,$E14,0)</f>
        <v>1.919574689045944</v>
      </c>
      <c r="AQ14" s="4"/>
    </row>
    <row r="15" spans="1:56">
      <c r="A15" s="36" t="s">
        <v>316</v>
      </c>
      <c r="B15">
        <v>1.059192498941</v>
      </c>
      <c r="E15" s="153">
        <f ca="1">MATCH(F15,IND!$D$26:$D$255,0)</f>
        <v>109</v>
      </c>
      <c r="F15" s="4" t="str">
        <f t="shared" si="0"/>
        <v>ICPK</v>
      </c>
      <c r="G15" s="150">
        <f ca="1">OFFSET(IND!J$25,$E15,0)</f>
        <v>0.55647663194961794</v>
      </c>
      <c r="H15" s="150">
        <f ca="1">OFFSET(IND!K$25,$E15,0)</f>
        <v>0.57228263361453802</v>
      </c>
      <c r="I15" s="150">
        <f ca="1">OFFSET(IND!L$25,$E15,0)</f>
        <v>0.58229310133565393</v>
      </c>
      <c r="J15" s="150">
        <f ca="1">OFFSET(IND!M$25,$E15,0)</f>
        <v>0.63970000000000005</v>
      </c>
      <c r="K15" s="150">
        <f ca="1">OFFSET(IND!N$25,$E15,0)</f>
        <v>0.63970000000000005</v>
      </c>
      <c r="L15" s="150">
        <f ca="1">OFFSET(IND!O$25,$E15,0)</f>
        <v>0.63970000000000005</v>
      </c>
      <c r="M15" s="150">
        <f ca="1">OFFSET(IND!P$25,$E15,0)</f>
        <v>0.64523803886925801</v>
      </c>
      <c r="N15" s="150">
        <f ca="1">OFFSET(IND!Q$25,$E15,0)</f>
        <v>0.6437687632508835</v>
      </c>
      <c r="O15" s="243">
        <f ca="1">OFFSET(IND!R$25,$E15,0)</f>
        <v>0.59189203180212024</v>
      </c>
      <c r="P15" s="150">
        <f ca="1">OFFSET(IND!S$25,$E15,0)</f>
        <v>0.60760197879858668</v>
      </c>
      <c r="Q15" s="150">
        <f ca="1">OFFSET(IND!T$25,$E15,0)</f>
        <v>0.62184265017667861</v>
      </c>
      <c r="R15" s="150">
        <f ca="1">OFFSET(IND!U$25,$E15,0)</f>
        <v>0.63529217314487652</v>
      </c>
      <c r="S15" s="150">
        <f ca="1">OFFSET(IND!V$25,$E15,0)</f>
        <v>0.64817659010600726</v>
      </c>
      <c r="T15" s="243">
        <f ca="1">OFFSET(IND!W$25,$E15,0)</f>
        <v>0.66219121908127232</v>
      </c>
      <c r="U15" s="150">
        <f ca="1">OFFSET(IND!X$25,$E15,0)</f>
        <v>0.68004856890459386</v>
      </c>
      <c r="V15" s="150">
        <f ca="1">OFFSET(IND!Y$25,$E15,0)</f>
        <v>0.69756685512367511</v>
      </c>
      <c r="W15" s="150">
        <f ca="1">OFFSET(IND!Z$25,$E15,0)</f>
        <v>0.7155372261484102</v>
      </c>
      <c r="X15" s="150">
        <f ca="1">OFFSET(IND!AA$25,$E15,0)</f>
        <v>0.73565500000000039</v>
      </c>
      <c r="Y15" s="245">
        <f ca="1">OFFSET(IND!AB$25,$E15,0)</f>
        <v>0.75645090106007107</v>
      </c>
      <c r="Z15" s="150">
        <f ca="1">OFFSET(IND!AC$25,$E15,0)</f>
        <v>0.77792492932862223</v>
      </c>
      <c r="AA15" s="150">
        <f ca="1">OFFSET(IND!AD$25,$E15,0)</f>
        <v>0.7987208303886929</v>
      </c>
      <c r="AB15" s="150">
        <f ca="1">OFFSET(IND!AE$25,$E15,0)</f>
        <v>0.82155111307420525</v>
      </c>
      <c r="AC15" s="150">
        <f ca="1">OFFSET(IND!AF$25,$E15,0)</f>
        <v>0.84596369257950554</v>
      </c>
      <c r="AD15" s="150">
        <f ca="1">OFFSET(IND!AG$25,$E15,0)</f>
        <v>0.87286273851590146</v>
      </c>
      <c r="AE15" s="150">
        <f ca="1">OFFSET(IND!AH$25,$E15,0)</f>
        <v>0.90055293286219129</v>
      </c>
      <c r="AF15" s="150">
        <f ca="1">OFFSET(IND!AI$25,$E15,0)</f>
        <v>0.92903427561837504</v>
      </c>
      <c r="AG15" s="150">
        <f ca="1">OFFSET(IND!AJ$25,$E15,0)</f>
        <v>0.95785468197879908</v>
      </c>
      <c r="AH15" s="150">
        <f ca="1">OFFSET(IND!AK$25,$E15,0)</f>
        <v>0.98757925795053048</v>
      </c>
      <c r="AI15" s="150">
        <f ca="1">OFFSET(IND!AL$25,$E15,0)</f>
        <v>1.01888613074205</v>
      </c>
      <c r="AJ15" s="150">
        <f ca="1">OFFSET(IND!AM$25,$E15,0)</f>
        <v>1.18672261484099</v>
      </c>
      <c r="AK15" s="150">
        <f ca="1">OFFSET(IND!AN$25,$E15,0)</f>
        <v>1.3923081802120147</v>
      </c>
      <c r="AL15" s="150">
        <f ca="1">OFFSET(IND!AO$25,$E15,0)</f>
        <v>1.7594387161366405</v>
      </c>
      <c r="AM15" s="150">
        <f ca="1">OFFSET(IND!AP$25,$E15,0)</f>
        <v>2.1328607656066052</v>
      </c>
      <c r="AQ15" s="4"/>
    </row>
    <row r="16" spans="1:56">
      <c r="A16" s="36" t="s">
        <v>317</v>
      </c>
      <c r="B16">
        <v>0.63551549936469998</v>
      </c>
      <c r="E16" s="153">
        <f ca="1">MATCH(F16,IND!$D$26:$D$255,0)</f>
        <v>111</v>
      </c>
      <c r="F16" s="4" t="str">
        <f t="shared" si="0"/>
        <v>ICPL</v>
      </c>
      <c r="G16" s="150">
        <f ca="1">OFFSET(IND!J$25,$E16,0)</f>
        <v>0.3338859791697707</v>
      </c>
      <c r="H16" s="150">
        <f ca="1">OFFSET(IND!K$25,$E16,0)</f>
        <v>0.34336958016872271</v>
      </c>
      <c r="I16" s="150">
        <f ca="1">OFFSET(IND!L$25,$E16,0)</f>
        <v>0.34937586080139227</v>
      </c>
      <c r="J16" s="150">
        <f ca="1">OFFSET(IND!M$25,$E16,0)</f>
        <v>0.38381999999999999</v>
      </c>
      <c r="K16" s="150">
        <f ca="1">OFFSET(IND!N$25,$E16,0)</f>
        <v>0.38381999999999999</v>
      </c>
      <c r="L16" s="150">
        <f ca="1">OFFSET(IND!O$25,$E16,0)</f>
        <v>0.38381999999999999</v>
      </c>
      <c r="M16" s="150">
        <f ca="1">OFFSET(IND!P$25,$E16,0)</f>
        <v>0.38714282332155475</v>
      </c>
      <c r="N16" s="150">
        <f ca="1">OFFSET(IND!Q$25,$E16,0)</f>
        <v>0.38626125795053001</v>
      </c>
      <c r="O16" s="243">
        <f ca="1">OFFSET(IND!R$25,$E16,0)</f>
        <v>0.35513521908127205</v>
      </c>
      <c r="P16" s="150">
        <f ca="1">OFFSET(IND!S$25,$E16,0)</f>
        <v>0.36456118727915188</v>
      </c>
      <c r="Q16" s="150">
        <f ca="1">OFFSET(IND!T$25,$E16,0)</f>
        <v>0.37310559010600702</v>
      </c>
      <c r="R16" s="150">
        <f ca="1">OFFSET(IND!U$25,$E16,0)</f>
        <v>0.38117530388692572</v>
      </c>
      <c r="S16" s="150">
        <f ca="1">OFFSET(IND!V$25,$E16,0)</f>
        <v>0.38890595406360418</v>
      </c>
      <c r="T16" s="243">
        <f ca="1">OFFSET(IND!W$25,$E16,0)</f>
        <v>0.39731473144876317</v>
      </c>
      <c r="U16" s="150">
        <f ca="1">OFFSET(IND!X$25,$E16,0)</f>
        <v>0.40802914134275609</v>
      </c>
      <c r="V16" s="150">
        <f ca="1">OFFSET(IND!Y$25,$E16,0)</f>
        <v>0.41854011307420486</v>
      </c>
      <c r="W16" s="150">
        <f ca="1">OFFSET(IND!Z$25,$E16,0)</f>
        <v>0.42932233568904593</v>
      </c>
      <c r="X16" s="150">
        <f ca="1">OFFSET(IND!AA$25,$E16,0)</f>
        <v>0.44139300000000004</v>
      </c>
      <c r="Y16" s="245">
        <f ca="1">OFFSET(IND!AB$25,$E16,0)</f>
        <v>0.45387054063604243</v>
      </c>
      <c r="Z16" s="150">
        <f ca="1">OFFSET(IND!AC$25,$E16,0)</f>
        <v>0.46675495759717311</v>
      </c>
      <c r="AA16" s="150">
        <f ca="1">OFFSET(IND!AD$25,$E16,0)</f>
        <v>0.47923249823321551</v>
      </c>
      <c r="AB16" s="150">
        <f ca="1">OFFSET(IND!AE$25,$E16,0)</f>
        <v>0.49293066784452294</v>
      </c>
      <c r="AC16" s="150">
        <f ca="1">OFFSET(IND!AF$25,$E16,0)</f>
        <v>0.5075782155477031</v>
      </c>
      <c r="AD16" s="150">
        <f ca="1">OFFSET(IND!AG$25,$E16,0)</f>
        <v>0.52371764310954072</v>
      </c>
      <c r="AE16" s="150">
        <f ca="1">OFFSET(IND!AH$25,$E16,0)</f>
        <v>0.54033175971731462</v>
      </c>
      <c r="AF16" s="150">
        <f ca="1">OFFSET(IND!AI$25,$E16,0)</f>
        <v>0.5574205653710248</v>
      </c>
      <c r="AG16" s="150">
        <f ca="1">OFFSET(IND!AJ$25,$E16,0)</f>
        <v>0.57471280918727929</v>
      </c>
      <c r="AH16" s="150">
        <f ca="1">OFFSET(IND!AK$25,$E16,0)</f>
        <v>0.59254755477031806</v>
      </c>
      <c r="AI16" s="150">
        <f ca="1">OFFSET(IND!AL$25,$E16,0)</f>
        <v>0.61133167844522984</v>
      </c>
      <c r="AJ16" s="150">
        <f ca="1">OFFSET(IND!AM$25,$E16,0)</f>
        <v>0.71203356890459368</v>
      </c>
      <c r="AK16" s="150">
        <f ca="1">OFFSET(IND!AN$25,$E16,0)</f>
        <v>0.83538490812720845</v>
      </c>
      <c r="AL16" s="150">
        <f ca="1">OFFSET(IND!AO$25,$E16,0)</f>
        <v>1.0556632296819839</v>
      </c>
      <c r="AM16" s="150">
        <f ca="1">OFFSET(IND!AP$25,$E16,0)</f>
        <v>1.2797164593639625</v>
      </c>
      <c r="AQ16" s="4"/>
    </row>
    <row r="17" spans="1:43">
      <c r="A17" s="36" t="s">
        <v>318</v>
      </c>
      <c r="B17">
        <v>8.4735399915289999</v>
      </c>
      <c r="E17" s="153">
        <f ca="1">MATCH(F17,IND!$D$26:$D$255,0)</f>
        <v>116</v>
      </c>
      <c r="F17" s="4" t="str">
        <f t="shared" si="0"/>
        <v>ICPO</v>
      </c>
      <c r="G17" s="150">
        <f ca="1">OFFSET(IND!J$25,$E17,0)</f>
        <v>4.4518130555969435</v>
      </c>
      <c r="H17" s="150">
        <f ca="1">OFFSET(IND!K$25,$E17,0)</f>
        <v>4.5782610689163041</v>
      </c>
      <c r="I17" s="150">
        <f ca="1">OFFSET(IND!L$25,$E17,0)</f>
        <v>4.6583448106852314</v>
      </c>
      <c r="J17" s="150">
        <f ca="1">OFFSET(IND!M$25,$E17,0)</f>
        <v>5.1176000000000004</v>
      </c>
      <c r="K17" s="150">
        <f ca="1">OFFSET(IND!N$25,$E17,0)</f>
        <v>5.1176000000000004</v>
      </c>
      <c r="L17" s="150">
        <f ca="1">OFFSET(IND!O$25,$E17,0)</f>
        <v>5.1176000000000004</v>
      </c>
      <c r="M17" s="150">
        <f ca="1">OFFSET(IND!P$25,$E17,0)</f>
        <v>5.1619043109540641</v>
      </c>
      <c r="N17" s="150">
        <f ca="1">OFFSET(IND!Q$25,$E17,0)</f>
        <v>5.150150106007068</v>
      </c>
      <c r="O17" s="243">
        <f ca="1">OFFSET(IND!R$25,$E17,0)</f>
        <v>4.735136254416962</v>
      </c>
      <c r="P17" s="150">
        <f ca="1">OFFSET(IND!S$25,$E17,0)</f>
        <v>4.8608158303886935</v>
      </c>
      <c r="Q17" s="150">
        <f ca="1">OFFSET(IND!T$25,$E17,0)</f>
        <v>4.9747412014134289</v>
      </c>
      <c r="R17" s="150">
        <f ca="1">OFFSET(IND!U$25,$E17,0)</f>
        <v>5.0823373851590121</v>
      </c>
      <c r="S17" s="150">
        <f ca="1">OFFSET(IND!V$25,$E17,0)</f>
        <v>5.185412720848058</v>
      </c>
      <c r="T17" s="243">
        <f ca="1">OFFSET(IND!W$25,$E17,0)</f>
        <v>5.2975297526501786</v>
      </c>
      <c r="U17" s="150">
        <f ca="1">OFFSET(IND!X$25,$E17,0)</f>
        <v>5.4403885512367509</v>
      </c>
      <c r="V17" s="150">
        <f ca="1">OFFSET(IND!Y$25,$E17,0)</f>
        <v>5.5805348409894009</v>
      </c>
      <c r="W17" s="150">
        <f ca="1">OFFSET(IND!Z$25,$E17,0)</f>
        <v>5.7242978091872816</v>
      </c>
      <c r="X17" s="150">
        <f ca="1">OFFSET(IND!AA$25,$E17,0)</f>
        <v>5.8852400000000031</v>
      </c>
      <c r="Y17" s="245">
        <f ca="1">OFFSET(IND!AB$25,$E17,0)</f>
        <v>6.0516072084805685</v>
      </c>
      <c r="Z17" s="150">
        <f ca="1">OFFSET(IND!AC$25,$E17,0)</f>
        <v>6.2233994346289778</v>
      </c>
      <c r="AA17" s="150">
        <f ca="1">OFFSET(IND!AD$25,$E17,0)</f>
        <v>6.3897666431095432</v>
      </c>
      <c r="AB17" s="150">
        <f ca="1">OFFSET(IND!AE$25,$E17,0)</f>
        <v>6.572408904593642</v>
      </c>
      <c r="AC17" s="150">
        <f ca="1">OFFSET(IND!AF$25,$E17,0)</f>
        <v>6.7677095406360444</v>
      </c>
      <c r="AD17" s="150">
        <f ca="1">OFFSET(IND!AG$25,$E17,0)</f>
        <v>6.9829019081272117</v>
      </c>
      <c r="AE17" s="150">
        <f ca="1">OFFSET(IND!AH$25,$E17,0)</f>
        <v>7.2044234628975303</v>
      </c>
      <c r="AF17" s="150">
        <f ca="1">OFFSET(IND!AI$25,$E17,0)</f>
        <v>7.4322742049470003</v>
      </c>
      <c r="AG17" s="150">
        <f ca="1">OFFSET(IND!AJ$25,$E17,0)</f>
        <v>7.6628374558303927</v>
      </c>
      <c r="AH17" s="150">
        <f ca="1">OFFSET(IND!AK$25,$E17,0)</f>
        <v>7.9006340636042438</v>
      </c>
      <c r="AI17" s="150">
        <f ca="1">OFFSET(IND!AL$25,$E17,0)</f>
        <v>8.1510890459364003</v>
      </c>
      <c r="AJ17" s="150">
        <f ca="1">OFFSET(IND!AM$25,$E17,0)</f>
        <v>9.4937809187279196</v>
      </c>
      <c r="AK17" s="150">
        <f ca="1">OFFSET(IND!AN$25,$E17,0)</f>
        <v>11.138465441696118</v>
      </c>
      <c r="AL17" s="150">
        <f ca="1">OFFSET(IND!AO$25,$E17,0)</f>
        <v>14.075509729093124</v>
      </c>
      <c r="AM17" s="150">
        <f ca="1">OFFSET(IND!AP$25,$E17,0)</f>
        <v>17.062886124852842</v>
      </c>
      <c r="AQ17" s="4"/>
    </row>
    <row r="18" spans="1:43">
      <c r="A18" s="36" t="s">
        <v>319</v>
      </c>
      <c r="B18">
        <v>14.828694985169999</v>
      </c>
      <c r="E18" s="153">
        <f ca="1">MATCH(F18,IND!$D$26:$D$255,0)</f>
        <v>114</v>
      </c>
      <c r="F18" s="4" t="str">
        <f t="shared" si="0"/>
        <v>ICPP</v>
      </c>
      <c r="G18" s="150">
        <f ca="1">OFFSET(IND!J$25,$E18,0)</f>
        <v>7.7906728472946494</v>
      </c>
      <c r="H18" s="150">
        <f ca="1">OFFSET(IND!K$25,$E18,0)</f>
        <v>8.0119568706035302</v>
      </c>
      <c r="I18" s="150">
        <f ca="1">OFFSET(IND!L$25,$E18,0)</f>
        <v>8.1521034186991539</v>
      </c>
      <c r="J18" s="150">
        <f ca="1">OFFSET(IND!M$25,$E18,0)</f>
        <v>8.9558</v>
      </c>
      <c r="K18" s="150">
        <f ca="1">OFFSET(IND!N$25,$E18,0)</f>
        <v>8.9558</v>
      </c>
      <c r="L18" s="150">
        <f ca="1">OFFSET(IND!O$25,$E18,0)</f>
        <v>8.9558</v>
      </c>
      <c r="M18" s="150">
        <f ca="1">OFFSET(IND!P$25,$E18,0)</f>
        <v>9.0333325441696122</v>
      </c>
      <c r="N18" s="150">
        <f ca="1">OFFSET(IND!Q$25,$E18,0)</f>
        <v>9.012762685512369</v>
      </c>
      <c r="O18" s="243">
        <f ca="1">OFFSET(IND!R$25,$E18,0)</f>
        <v>8.2864884452296828</v>
      </c>
      <c r="P18" s="150">
        <f ca="1">OFFSET(IND!S$25,$E18,0)</f>
        <v>8.5064277031802131</v>
      </c>
      <c r="Q18" s="150">
        <f ca="1">OFFSET(IND!T$25,$E18,0)</f>
        <v>8.7057971024734986</v>
      </c>
      <c r="R18" s="150">
        <f ca="1">OFFSET(IND!U$25,$E18,0)</f>
        <v>8.8940904240282688</v>
      </c>
      <c r="S18" s="150">
        <f ca="1">OFFSET(IND!V$25,$E18,0)</f>
        <v>9.0744722614841002</v>
      </c>
      <c r="T18" s="243">
        <f ca="1">OFFSET(IND!W$25,$E18,0)</f>
        <v>9.2706770671378109</v>
      </c>
      <c r="U18" s="150">
        <f ca="1">OFFSET(IND!X$25,$E18,0)</f>
        <v>9.5206799646643123</v>
      </c>
      <c r="V18" s="150">
        <f ca="1">OFFSET(IND!Y$25,$E18,0)</f>
        <v>9.7659359717314498</v>
      </c>
      <c r="W18" s="150">
        <f ca="1">OFFSET(IND!Z$25,$E18,0)</f>
        <v>10.01752116607774</v>
      </c>
      <c r="X18" s="150">
        <f ca="1">OFFSET(IND!AA$25,$E18,0)</f>
        <v>10.299170000000004</v>
      </c>
      <c r="Y18" s="245">
        <f ca="1">OFFSET(IND!AB$25,$E18,0)</f>
        <v>10.590312614840993</v>
      </c>
      <c r="Z18" s="150">
        <f ca="1">OFFSET(IND!AC$25,$E18,0)</f>
        <v>10.890949010600709</v>
      </c>
      <c r="AA18" s="150">
        <f ca="1">OFFSET(IND!AD$25,$E18,0)</f>
        <v>11.182091625441698</v>
      </c>
      <c r="AB18" s="150">
        <f ca="1">OFFSET(IND!AE$25,$E18,0)</f>
        <v>11.501715583038871</v>
      </c>
      <c r="AC18" s="150">
        <f ca="1">OFFSET(IND!AF$25,$E18,0)</f>
        <v>11.843491696113075</v>
      </c>
      <c r="AD18" s="150">
        <f ca="1">OFFSET(IND!AG$25,$E18,0)</f>
        <v>12.220078339222619</v>
      </c>
      <c r="AE18" s="150">
        <f ca="1">OFFSET(IND!AH$25,$E18,0)</f>
        <v>12.607741060070676</v>
      </c>
      <c r="AF18" s="150">
        <f ca="1">OFFSET(IND!AI$25,$E18,0)</f>
        <v>13.006479858657249</v>
      </c>
      <c r="AG18" s="150">
        <f ca="1">OFFSET(IND!AJ$25,$E18,0)</f>
        <v>13.409965547703186</v>
      </c>
      <c r="AH18" s="150">
        <f ca="1">OFFSET(IND!AK$25,$E18,0)</f>
        <v>13.826109611307425</v>
      </c>
      <c r="AI18" s="150">
        <f ca="1">OFFSET(IND!AL$25,$E18,0)</f>
        <v>14.264405830388698</v>
      </c>
      <c r="AJ18" s="150">
        <f ca="1">OFFSET(IND!AM$25,$E18,0)</f>
        <v>16.614116607773855</v>
      </c>
      <c r="AK18" s="150">
        <f ca="1">OFFSET(IND!AN$25,$E18,0)</f>
        <v>19.492314522968201</v>
      </c>
      <c r="AL18" s="150">
        <f ca="1">OFFSET(IND!AO$25,$E18,0)</f>
        <v>24.632142025912959</v>
      </c>
      <c r="AM18" s="150">
        <f ca="1">OFFSET(IND!AP$25,$E18,0)</f>
        <v>29.86005071849246</v>
      </c>
      <c r="AQ18" s="4"/>
    </row>
    <row r="19" spans="1:43">
      <c r="A19" s="36" t="s">
        <v>320</v>
      </c>
      <c r="B19">
        <v>32.941303389589997</v>
      </c>
      <c r="E19" s="153">
        <f ca="1">MATCH(F19,IND!$D$26:$D$255,0)</f>
        <v>119</v>
      </c>
      <c r="F19" s="4" t="str">
        <f t="shared" si="0"/>
        <v>ICPS</v>
      </c>
      <c r="G19" s="150">
        <f ca="1">OFFSET(IND!J$25,$E19,0)</f>
        <v>27.288197120140854</v>
      </c>
      <c r="H19" s="150">
        <f ca="1">OFFSET(IND!K$25,$E19,0)</f>
        <v>28.063283196266802</v>
      </c>
      <c r="I19" s="150">
        <f ca="1">OFFSET(IND!L$25,$E19,0)</f>
        <v>28.554171044479897</v>
      </c>
      <c r="J19" s="150">
        <f ca="1">OFFSET(IND!M$25,$E19,0)</f>
        <v>20.990606000000003</v>
      </c>
      <c r="K19" s="150">
        <f ca="1">OFFSET(IND!N$25,$E19,0)</f>
        <v>20.990606000000003</v>
      </c>
      <c r="L19" s="150">
        <f ca="1">OFFSET(IND!O$25,$E19,0)</f>
        <v>20.990606000000003</v>
      </c>
      <c r="M19" s="150">
        <f ca="1">OFFSET(IND!P$25,$E19,0)</f>
        <v>21.172326793992937</v>
      </c>
      <c r="N19" s="150">
        <f ca="1">OFFSET(IND!Q$25,$E19,0)</f>
        <v>21.124115154770323</v>
      </c>
      <c r="O19" s="243">
        <f ca="1">OFFSET(IND!R$25,$E19,0)</f>
        <v>19.421873431448766</v>
      </c>
      <c r="P19" s="150">
        <f ca="1">OFFSET(IND!S$25,$E19,0)</f>
        <v>19.937367112367493</v>
      </c>
      <c r="Q19" s="150">
        <f ca="1">OFFSET(IND!T$25,$E19,0)</f>
        <v>20.404649154063605</v>
      </c>
      <c r="R19" s="150">
        <f ca="1">OFFSET(IND!U$25,$E19,0)</f>
        <v>20.845971082332156</v>
      </c>
      <c r="S19" s="150">
        <f ca="1">OFFSET(IND!V$25,$E19,0)</f>
        <v>21.268750072438163</v>
      </c>
      <c r="T19" s="243">
        <f ca="1">OFFSET(IND!W$25,$E19,0)</f>
        <v>21.72861493886926</v>
      </c>
      <c r="U19" s="150">
        <f ca="1">OFFSET(IND!X$25,$E19,0)</f>
        <v>22.314571784805654</v>
      </c>
      <c r="V19" s="150">
        <f ca="1">OFFSET(IND!Y$25,$E19,0)</f>
        <v>22.889402867844524</v>
      </c>
      <c r="W19" s="150">
        <f ca="1">OFFSET(IND!Z$25,$E19,0)</f>
        <v>23.479068301413431</v>
      </c>
      <c r="X19" s="150">
        <f ca="1">OFFSET(IND!AA$25,$E19,0)</f>
        <v>24.139196900000005</v>
      </c>
      <c r="Y19" s="245">
        <f ca="1">OFFSET(IND!AB$25,$E19,0)</f>
        <v>24.821577024381629</v>
      </c>
      <c r="Z19" s="150">
        <f ca="1">OFFSET(IND!AC$25,$E19,0)</f>
        <v>25.526208674558305</v>
      </c>
      <c r="AA19" s="150">
        <f ca="1">OFFSET(IND!AD$25,$E19,0)</f>
        <v>26.208588798939932</v>
      </c>
      <c r="AB19" s="150">
        <f ca="1">OFFSET(IND!AE$25,$E19,0)</f>
        <v>26.957723500706717</v>
      </c>
      <c r="AC19" s="150">
        <f ca="1">OFFSET(IND!AF$25,$E19,0)</f>
        <v>27.758778429328622</v>
      </c>
      <c r="AD19" s="150">
        <f ca="1">OFFSET(IND!AG$25,$E19,0)</f>
        <v>28.64142228586573</v>
      </c>
      <c r="AE19" s="150">
        <f ca="1">OFFSET(IND!AH$25,$E19,0)</f>
        <v>29.550026255830396</v>
      </c>
      <c r="AF19" s="150">
        <f ca="1">OFFSET(IND!AI$25,$E19,0)</f>
        <v>30.484590339222621</v>
      </c>
      <c r="AG19" s="150">
        <f ca="1">OFFSET(IND!AJ$25,$E19,0)</f>
        <v>31.430280185512373</v>
      </c>
      <c r="AH19" s="150">
        <f ca="1">OFFSET(IND!AK$25,$E19,0)</f>
        <v>32.405638732862194</v>
      </c>
      <c r="AI19" s="150">
        <f ca="1">OFFSET(IND!AL$25,$E19,0)</f>
        <v>33.432917507067145</v>
      </c>
      <c r="AJ19" s="150">
        <f ca="1">OFFSET(IND!AM$25,$E19,0)</f>
        <v>38.940170141342762</v>
      </c>
      <c r="AK19" s="150">
        <f ca="1">OFFSET(IND!AN$25,$E19,0)</f>
        <v>45.686091044876328</v>
      </c>
      <c r="AL19" s="150">
        <f ca="1">OFFSET(IND!AO$25,$E19,0)</f>
        <v>57.732819871142802</v>
      </c>
      <c r="AM19" s="150">
        <f ca="1">OFFSET(IND!AP$25,$E19,0)</f>
        <v>69.985993408951984</v>
      </c>
      <c r="AQ19" s="4"/>
    </row>
    <row r="20" spans="1:43">
      <c r="A20" s="36" t="s">
        <v>321</v>
      </c>
      <c r="B20">
        <v>39.685391397639997</v>
      </c>
      <c r="E20" s="153">
        <f ca="1">MATCH(F20,IND!$D$26:$D$255,0)</f>
        <v>126</v>
      </c>
      <c r="F20" s="4" t="str">
        <f t="shared" si="0"/>
        <v>ICPT</v>
      </c>
      <c r="G20" s="150">
        <f ca="1">OFFSET(IND!J$25,$E20,0)</f>
        <v>39.004000030517574</v>
      </c>
      <c r="H20" s="150">
        <f ca="1">OFFSET(IND!K$25,$E20,0)</f>
        <v>40.11185839154345</v>
      </c>
      <c r="I20" s="150">
        <f ca="1">OFFSET(IND!L$25,$E20,0)</f>
        <v>40.813502020193162</v>
      </c>
      <c r="J20" s="150">
        <f ca="1">OFFSET(IND!M$25,$E20,0)</f>
        <v>49.996000000000002</v>
      </c>
      <c r="K20" s="150">
        <f ca="1">OFFSET(IND!N$25,$E20,0)</f>
        <v>49.996000000000002</v>
      </c>
      <c r="L20" s="150">
        <f ca="1">OFFSET(IND!O$25,$E20,0)</f>
        <v>49.996000000000002</v>
      </c>
      <c r="M20" s="150">
        <f ca="1">OFFSET(IND!P$25,$E20,0)</f>
        <v>50.428827561837458</v>
      </c>
      <c r="N20" s="150">
        <f ca="1">OFFSET(IND!Q$25,$E20,0)</f>
        <v>50.313995759717315</v>
      </c>
      <c r="O20" s="243">
        <f ca="1">OFFSET(IND!R$25,$E20,0)</f>
        <v>46.259549823321549</v>
      </c>
      <c r="P20" s="150">
        <f ca="1">OFFSET(IND!S$25,$E20,0)</f>
        <v>47.487366784452291</v>
      </c>
      <c r="Q20" s="150">
        <f ca="1">OFFSET(IND!T$25,$E20,0)</f>
        <v>48.60035194346289</v>
      </c>
      <c r="R20" s="150">
        <f ca="1">OFFSET(IND!U$25,$E20,0)</f>
        <v>49.651504593639565</v>
      </c>
      <c r="S20" s="150">
        <f ca="1">OFFSET(IND!V$25,$E20,0)</f>
        <v>50.658491166077731</v>
      </c>
      <c r="T20" s="243">
        <f ca="1">OFFSET(IND!W$25,$E20,0)</f>
        <v>51.753809893992923</v>
      </c>
      <c r="U20" s="150">
        <f ca="1">OFFSET(IND!X$25,$E20,0)</f>
        <v>53.149457950530021</v>
      </c>
      <c r="V20" s="150">
        <f ca="1">OFFSET(IND!Y$25,$E20,0)</f>
        <v>54.518606360424009</v>
      </c>
      <c r="W20" s="150">
        <f ca="1">OFFSET(IND!Z$25,$E20,0)</f>
        <v>55.923087632508825</v>
      </c>
      <c r="X20" s="150">
        <f ca="1">OFFSET(IND!AA$25,$E20,0)</f>
        <v>57.495399999999997</v>
      </c>
      <c r="Y20" s="245">
        <f ca="1">OFFSET(IND!AB$25,$E20,0)</f>
        <v>59.120711660777381</v>
      </c>
      <c r="Z20" s="150">
        <f ca="1">OFFSET(IND!AC$25,$E20,0)</f>
        <v>60.799022614840979</v>
      </c>
      <c r="AA20" s="150">
        <f ca="1">OFFSET(IND!AD$25,$E20,0)</f>
        <v>62.424334275618364</v>
      </c>
      <c r="AB20" s="150">
        <f ca="1">OFFSET(IND!AE$25,$E20,0)</f>
        <v>64.208643816254408</v>
      </c>
      <c r="AC20" s="150">
        <f ca="1">OFFSET(IND!AF$25,$E20,0)</f>
        <v>66.116618374558286</v>
      </c>
      <c r="AD20" s="150">
        <f ca="1">OFFSET(IND!AG$25,$E20,0)</f>
        <v>68.218923674911665</v>
      </c>
      <c r="AE20" s="150">
        <f ca="1">OFFSET(IND!AH$25,$E20,0)</f>
        <v>70.383061484098945</v>
      </c>
      <c r="AF20" s="150">
        <f ca="1">OFFSET(IND!AI$25,$E20,0)</f>
        <v>72.609031802120143</v>
      </c>
      <c r="AG20" s="150">
        <f ca="1">OFFSET(IND!AJ$25,$E20,0)</f>
        <v>74.861501766784457</v>
      </c>
      <c r="AH20" s="150">
        <f ca="1">OFFSET(IND!AK$25,$E20,0)</f>
        <v>77.184637455830384</v>
      </c>
      <c r="AI20" s="150">
        <f ca="1">OFFSET(IND!AL$25,$E20,0)</f>
        <v>79.631438162544171</v>
      </c>
      <c r="AJ20" s="150">
        <f ca="1">OFFSET(IND!AM$25,$E20,0)</f>
        <v>92.748763250883385</v>
      </c>
      <c r="AK20" s="150">
        <f ca="1">OFFSET(IND!AN$25,$E20,0)</f>
        <v>108.81638233215547</v>
      </c>
      <c r="AL20" s="150">
        <f ca="1">OFFSET(IND!AO$25,$E20,0)</f>
        <v>137.50961083627863</v>
      </c>
      <c r="AM20" s="150">
        <f ca="1">OFFSET(IND!AP$25,$E20,0)</f>
        <v>166.69455500588992</v>
      </c>
      <c r="AQ20" s="4"/>
    </row>
    <row r="21" spans="1:43">
      <c r="A21" s="36" t="s">
        <v>322</v>
      </c>
      <c r="B21">
        <v>5.3061366499999998E-2</v>
      </c>
      <c r="E21" s="153">
        <f ca="1">MATCH(F21,IND!$D$26:$D$255,0)</f>
        <v>169</v>
      </c>
      <c r="F21" s="4" t="str">
        <f t="shared" si="0"/>
        <v>IFBA</v>
      </c>
      <c r="G21" s="150">
        <f ca="1">OFFSET(IND!J$25,$E21,0)</f>
        <v>3.1931633262906718E-2</v>
      </c>
      <c r="H21" s="150">
        <f ca="1">OFFSET(IND!K$25,$E21,0)</f>
        <v>3.2518132649368273E-2</v>
      </c>
      <c r="I21" s="150">
        <f ca="1">OFFSET(IND!L$25,$E21,0)</f>
        <v>3.294000062910378E-2</v>
      </c>
      <c r="J21" s="150">
        <f ca="1">OFFSET(IND!M$25,$E21,0)</f>
        <v>2.9904000000000003E-2</v>
      </c>
      <c r="K21" s="150">
        <f ca="1">OFFSET(IND!N$25,$E21,0)</f>
        <v>2.9904000000000003E-2</v>
      </c>
      <c r="L21" s="150">
        <f ca="1">OFFSET(IND!O$25,$E21,0)</f>
        <v>2.9904000000000003E-2</v>
      </c>
      <c r="M21" s="150">
        <f ca="1">OFFSET(IND!P$25,$E21,0)</f>
        <v>3.0108842858603421E-2</v>
      </c>
      <c r="N21" s="150">
        <f ca="1">OFFSET(IND!Q$25,$E21,0)</f>
        <v>2.9873426439014417E-2</v>
      </c>
      <c r="O21" s="243">
        <f ca="1">OFFSET(IND!R$25,$E21,0)</f>
        <v>2.836920723852367E-2</v>
      </c>
      <c r="P21" s="150">
        <f ca="1">OFFSET(IND!S$25,$E21,0)</f>
        <v>2.9222209590021468E-2</v>
      </c>
      <c r="Q21" s="150">
        <f ca="1">OFFSET(IND!T$25,$E21,0)</f>
        <v>3.0001835395153865E-2</v>
      </c>
      <c r="R21" s="150">
        <f ca="1">OFFSET(IND!U$25,$E21,0)</f>
        <v>3.064082281975258E-2</v>
      </c>
      <c r="S21" s="150">
        <f ca="1">OFFSET(IND!V$25,$E21,0)</f>
        <v>3.1240064615070031E-2</v>
      </c>
      <c r="T21" s="243">
        <f ca="1">OFFSET(IND!W$25,$E21,0)</f>
        <v>3.18821093957673E-2</v>
      </c>
      <c r="U21" s="150">
        <f ca="1">OFFSET(IND!X$25,$E21,0)</f>
        <v>3.276262795215213E-2</v>
      </c>
      <c r="V21" s="150">
        <f ca="1">OFFSET(IND!Y$25,$E21,0)</f>
        <v>3.360034352315714E-2</v>
      </c>
      <c r="W21" s="150">
        <f ca="1">OFFSET(IND!Z$25,$E21,0)</f>
        <v>3.4441116450260711E-2</v>
      </c>
      <c r="X21" s="150">
        <f ca="1">OFFSET(IND!AA$25,$E21,0)</f>
        <v>3.5226856967590224E-2</v>
      </c>
      <c r="Y21" s="245">
        <f ca="1">OFFSET(IND!AB$25,$E21,0)</f>
        <v>3.6027884265412528E-2</v>
      </c>
      <c r="Z21" s="150">
        <f ca="1">OFFSET(IND!AC$25,$E21,0)</f>
        <v>3.6822796851037717E-2</v>
      </c>
      <c r="AA21" s="150">
        <f ca="1">OFFSET(IND!AD$25,$E21,0)</f>
        <v>3.7559619670790294E-2</v>
      </c>
      <c r="AB21" s="150">
        <f ca="1">OFFSET(IND!AE$25,$E21,0)</f>
        <v>3.8360646968612605E-2</v>
      </c>
      <c r="AC21" s="150">
        <f ca="1">OFFSET(IND!AF$25,$E21,0)</f>
        <v>3.9198362539617622E-2</v>
      </c>
      <c r="AD21" s="150">
        <f ca="1">OFFSET(IND!AG$25,$E21,0)</f>
        <v>4.0054422247213978E-2</v>
      </c>
      <c r="AE21" s="150">
        <f ca="1">OFFSET(IND!AH$25,$E21,0)</f>
        <v>4.1005259993865659E-2</v>
      </c>
      <c r="AF21" s="150">
        <f ca="1">OFFSET(IND!AI$25,$E21,0)</f>
        <v>4.1986671301502923E-2</v>
      </c>
      <c r="AG21" s="150">
        <f ca="1">OFFSET(IND!AJ$25,$E21,0)</f>
        <v>4.2952795828647382E-2</v>
      </c>
      <c r="AH21" s="150">
        <f ca="1">OFFSET(IND!AK$25,$E21,0)</f>
        <v>4.3940321848481748E-2</v>
      </c>
      <c r="AI21" s="150">
        <f ca="1">OFFSET(IND!AL$25,$E21,0)</f>
        <v>4.4970650853695934E-2</v>
      </c>
      <c r="AJ21" s="150">
        <f ca="1">OFFSET(IND!AM$25,$E21,0)</f>
        <v>5.0143697372456789E-2</v>
      </c>
      <c r="AK21" s="150">
        <f ca="1">OFFSET(IND!AN$25,$E21,0)</f>
        <v>5.6374589101318866E-2</v>
      </c>
      <c r="AL21" s="150">
        <f ca="1">OFFSET(IND!AO$25,$E21,0)</f>
        <v>6.7602219813924766E-2</v>
      </c>
      <c r="AM21" s="150">
        <f ca="1">OFFSET(IND!AP$25,$E21,0)</f>
        <v>7.900615806154776E-2</v>
      </c>
      <c r="AQ21" s="4"/>
    </row>
    <row r="22" spans="1:43">
      <c r="A22" s="36" t="s">
        <v>323</v>
      </c>
      <c r="B22">
        <v>12.204114317089999</v>
      </c>
      <c r="E22" s="153">
        <f ca="1">MATCH(F22,IND!$D$26:$D$255,0)</f>
        <v>171</v>
      </c>
      <c r="F22" s="4" t="str">
        <f t="shared" si="0"/>
        <v>IFBC</v>
      </c>
      <c r="G22" s="150">
        <f ca="1">OFFSET(IND!J$25,$E22,0)</f>
        <v>7.3442756504685454</v>
      </c>
      <c r="H22" s="150">
        <f ca="1">OFFSET(IND!K$25,$E22,0)</f>
        <v>7.4791705093547023</v>
      </c>
      <c r="I22" s="150">
        <f ca="1">OFFSET(IND!L$25,$E22,0)</f>
        <v>7.5762001446938685</v>
      </c>
      <c r="J22" s="150">
        <f ca="1">OFFSET(IND!M$25,$E22,0)</f>
        <v>6.8779200000000005</v>
      </c>
      <c r="K22" s="150">
        <f ca="1">OFFSET(IND!N$25,$E22,0)</f>
        <v>6.8779200000000005</v>
      </c>
      <c r="L22" s="150">
        <f ca="1">OFFSET(IND!O$25,$E22,0)</f>
        <v>6.8779200000000005</v>
      </c>
      <c r="M22" s="150">
        <f ca="1">OFFSET(IND!P$25,$E22,0)</f>
        <v>6.9250338574787866</v>
      </c>
      <c r="N22" s="150">
        <f ca="1">OFFSET(IND!Q$25,$E22,0)</f>
        <v>6.8708880809733159</v>
      </c>
      <c r="O22" s="243">
        <f ca="1">OFFSET(IND!R$25,$E22,0)</f>
        <v>6.5249176648604443</v>
      </c>
      <c r="P22" s="150">
        <f ca="1">OFFSET(IND!S$25,$E22,0)</f>
        <v>6.7211082057049376</v>
      </c>
      <c r="Q22" s="150">
        <f ca="1">OFFSET(IND!T$25,$E22,0)</f>
        <v>6.9004221408853894</v>
      </c>
      <c r="R22" s="150">
        <f ca="1">OFFSET(IND!U$25,$E22,0)</f>
        <v>7.0473892485430936</v>
      </c>
      <c r="S22" s="150">
        <f ca="1">OFFSET(IND!V$25,$E22,0)</f>
        <v>7.1852148614661075</v>
      </c>
      <c r="T22" s="243">
        <f ca="1">OFFSET(IND!W$25,$E22,0)</f>
        <v>7.3328851610264794</v>
      </c>
      <c r="U22" s="150">
        <f ca="1">OFFSET(IND!X$25,$E22,0)</f>
        <v>7.5354044289949895</v>
      </c>
      <c r="V22" s="150">
        <f ca="1">OFFSET(IND!Y$25,$E22,0)</f>
        <v>7.7280790103261419</v>
      </c>
      <c r="W22" s="150">
        <f ca="1">OFFSET(IND!Z$25,$E22,0)</f>
        <v>7.9214567835599627</v>
      </c>
      <c r="X22" s="150">
        <f ca="1">OFFSET(IND!AA$25,$E22,0)</f>
        <v>8.1021771025457507</v>
      </c>
      <c r="Y22" s="245">
        <f ca="1">OFFSET(IND!AB$25,$E22,0)</f>
        <v>8.2864133810448806</v>
      </c>
      <c r="Z22" s="150">
        <f ca="1">OFFSET(IND!AC$25,$E22,0)</f>
        <v>8.4692432757386733</v>
      </c>
      <c r="AA22" s="150">
        <f ca="1">OFFSET(IND!AD$25,$E22,0)</f>
        <v>8.6387125242817664</v>
      </c>
      <c r="AB22" s="150">
        <f ca="1">OFFSET(IND!AE$25,$E22,0)</f>
        <v>8.822948802780898</v>
      </c>
      <c r="AC22" s="150">
        <f ca="1">OFFSET(IND!AF$25,$E22,0)</f>
        <v>9.0156233841120521</v>
      </c>
      <c r="AD22" s="150">
        <f ca="1">OFFSET(IND!AG$25,$E22,0)</f>
        <v>9.2125171168592139</v>
      </c>
      <c r="AE22" s="150">
        <f ca="1">OFFSET(IND!AH$25,$E22,0)</f>
        <v>9.4312097985890997</v>
      </c>
      <c r="AF22" s="150">
        <f ca="1">OFFSET(IND!AI$25,$E22,0)</f>
        <v>9.6569343993456691</v>
      </c>
      <c r="AG22" s="150">
        <f ca="1">OFFSET(IND!AJ$25,$E22,0)</f>
        <v>9.8791430405888949</v>
      </c>
      <c r="AH22" s="150">
        <f ca="1">OFFSET(IND!AK$25,$E22,0)</f>
        <v>10.1062740251508</v>
      </c>
      <c r="AI22" s="150">
        <f ca="1">OFFSET(IND!AL$25,$E22,0)</f>
        <v>10.343249696350062</v>
      </c>
      <c r="AJ22" s="150">
        <f ca="1">OFFSET(IND!AM$25,$E22,0)</f>
        <v>11.533050395665059</v>
      </c>
      <c r="AK22" s="150">
        <f ca="1">OFFSET(IND!AN$25,$E22,0)</f>
        <v>12.966155493303336</v>
      </c>
      <c r="AL22" s="150">
        <f ca="1">OFFSET(IND!AO$25,$E22,0)</f>
        <v>15.548510557202693</v>
      </c>
      <c r="AM22" s="150">
        <f ca="1">OFFSET(IND!AP$25,$E22,0)</f>
        <v>18.171416354155983</v>
      </c>
      <c r="AQ22" s="4"/>
    </row>
    <row r="23" spans="1:43">
      <c r="A23" s="36" t="s">
        <v>324</v>
      </c>
      <c r="B23" t="s">
        <v>387</v>
      </c>
      <c r="E23" s="153">
        <f ca="1">MATCH(F23,IND!$D$26:$D$255,0)</f>
        <v>176</v>
      </c>
      <c r="F23" s="4" t="str">
        <f t="shared" si="0"/>
        <v>IFBE</v>
      </c>
      <c r="G23" s="150">
        <f ca="1">OFFSET(IND!J$25,$E23,0)</f>
        <v>0</v>
      </c>
      <c r="H23" s="150">
        <f ca="1">OFFSET(IND!K$25,$E23,0)</f>
        <v>0</v>
      </c>
      <c r="I23" s="150">
        <f ca="1">OFFSET(IND!L$25,$E23,0)</f>
        <v>0</v>
      </c>
      <c r="J23" s="150">
        <f ca="1">OFFSET(IND!M$25,$E23,0)</f>
        <v>0</v>
      </c>
      <c r="K23" s="150">
        <f ca="1">OFFSET(IND!N$25,$E23,0)</f>
        <v>0</v>
      </c>
      <c r="L23" s="150">
        <f ca="1">OFFSET(IND!O$25,$E23,0)</f>
        <v>0</v>
      </c>
      <c r="M23" s="150">
        <f ca="1">OFFSET(IND!P$25,$E23,0)</f>
        <v>0</v>
      </c>
      <c r="N23" s="150">
        <f ca="1">OFFSET(IND!Q$25,$E23,0)</f>
        <v>0</v>
      </c>
      <c r="O23" s="243">
        <f ca="1">OFFSET(IND!R$25,$E23,0)</f>
        <v>0</v>
      </c>
      <c r="P23" s="150">
        <f ca="1">OFFSET(IND!S$25,$E23,0)</f>
        <v>0</v>
      </c>
      <c r="Q23" s="150">
        <f ca="1">OFFSET(IND!T$25,$E23,0)</f>
        <v>0</v>
      </c>
      <c r="R23" s="150">
        <f ca="1">OFFSET(IND!U$25,$E23,0)</f>
        <v>0</v>
      </c>
      <c r="S23" s="150">
        <f ca="1">OFFSET(IND!V$25,$E23,0)</f>
        <v>0</v>
      </c>
      <c r="T23" s="243">
        <f ca="1">OFFSET(IND!W$25,$E23,0)</f>
        <v>0</v>
      </c>
      <c r="U23" s="150">
        <f ca="1">OFFSET(IND!X$25,$E23,0)</f>
        <v>0</v>
      </c>
      <c r="V23" s="150">
        <f ca="1">OFFSET(IND!Y$25,$E23,0)</f>
        <v>0</v>
      </c>
      <c r="W23" s="150">
        <f ca="1">OFFSET(IND!Z$25,$E23,0)</f>
        <v>0</v>
      </c>
      <c r="X23" s="150">
        <f ca="1">OFFSET(IND!AA$25,$E23,0)</f>
        <v>0</v>
      </c>
      <c r="Y23" s="245">
        <f ca="1">OFFSET(IND!AB$25,$E23,0)</f>
        <v>0</v>
      </c>
      <c r="Z23" s="150">
        <f ca="1">OFFSET(IND!AC$25,$E23,0)</f>
        <v>0</v>
      </c>
      <c r="AA23" s="150">
        <f ca="1">OFFSET(IND!AD$25,$E23,0)</f>
        <v>0</v>
      </c>
      <c r="AB23" s="150">
        <f ca="1">OFFSET(IND!AE$25,$E23,0)</f>
        <v>0</v>
      </c>
      <c r="AC23" s="150">
        <f ca="1">OFFSET(IND!AF$25,$E23,0)</f>
        <v>0</v>
      </c>
      <c r="AD23" s="150">
        <f ca="1">OFFSET(IND!AG$25,$E23,0)</f>
        <v>0</v>
      </c>
      <c r="AE23" s="150">
        <f ca="1">OFFSET(IND!AH$25,$E23,0)</f>
        <v>0</v>
      </c>
      <c r="AF23" s="150">
        <f ca="1">OFFSET(IND!AI$25,$E23,0)</f>
        <v>0</v>
      </c>
      <c r="AG23" s="150">
        <f ca="1">OFFSET(IND!AJ$25,$E23,0)</f>
        <v>0</v>
      </c>
      <c r="AH23" s="150">
        <f ca="1">OFFSET(IND!AK$25,$E23,0)</f>
        <v>0</v>
      </c>
      <c r="AI23" s="150">
        <f ca="1">OFFSET(IND!AL$25,$E23,0)</f>
        <v>0</v>
      </c>
      <c r="AJ23" s="150">
        <f ca="1">OFFSET(IND!AM$25,$E23,0)</f>
        <v>0</v>
      </c>
      <c r="AK23" s="150">
        <f ca="1">OFFSET(IND!AN$25,$E23,0)</f>
        <v>0</v>
      </c>
      <c r="AL23" s="150">
        <f ca="1">OFFSET(IND!AO$25,$E23,0)</f>
        <v>0</v>
      </c>
      <c r="AM23" s="150">
        <f ca="1">OFFSET(IND!AP$25,$E23,0)</f>
        <v>0</v>
      </c>
      <c r="AQ23" s="4"/>
    </row>
    <row r="24" spans="1:43">
      <c r="A24" s="36" t="s">
        <v>325</v>
      </c>
      <c r="B24">
        <v>0.84898186553730004</v>
      </c>
      <c r="E24" s="153">
        <f ca="1">MATCH(F24,IND!$D$26:$D$255,0)</f>
        <v>174</v>
      </c>
      <c r="F24" s="4" t="str">
        <f t="shared" si="0"/>
        <v>IFBF</v>
      </c>
      <c r="G24" s="150">
        <f ca="1">OFFSET(IND!J$25,$E24,0)</f>
        <v>0.51090613220650749</v>
      </c>
      <c r="H24" s="150">
        <f ca="1">OFFSET(IND!K$25,$E24,0)</f>
        <v>0.52029012238989236</v>
      </c>
      <c r="I24" s="150">
        <f ca="1">OFFSET(IND!L$25,$E24,0)</f>
        <v>0.52704001006566048</v>
      </c>
      <c r="J24" s="150">
        <f ca="1">OFFSET(IND!M$25,$E24,0)</f>
        <v>0.47846400000000006</v>
      </c>
      <c r="K24" s="150">
        <f ca="1">OFFSET(IND!N$25,$E24,0)</f>
        <v>0.47846400000000006</v>
      </c>
      <c r="L24" s="150">
        <f ca="1">OFFSET(IND!O$25,$E24,0)</f>
        <v>0.47846400000000006</v>
      </c>
      <c r="M24" s="150">
        <f ca="1">OFFSET(IND!P$25,$E24,0)</f>
        <v>0.48174148573765474</v>
      </c>
      <c r="N24" s="150">
        <f ca="1">OFFSET(IND!Q$25,$E24,0)</f>
        <v>0.47797482302423067</v>
      </c>
      <c r="O24" s="243">
        <f ca="1">OFFSET(IND!R$25,$E24,0)</f>
        <v>0.45390731581637872</v>
      </c>
      <c r="P24" s="150">
        <f ca="1">OFFSET(IND!S$25,$E24,0)</f>
        <v>0.46755535344034349</v>
      </c>
      <c r="Q24" s="150">
        <f ca="1">OFFSET(IND!T$25,$E24,0)</f>
        <v>0.48002936632246185</v>
      </c>
      <c r="R24" s="150">
        <f ca="1">OFFSET(IND!U$25,$E24,0)</f>
        <v>0.49025316511604128</v>
      </c>
      <c r="S24" s="150">
        <f ca="1">OFFSET(IND!V$25,$E24,0)</f>
        <v>0.4998410338411205</v>
      </c>
      <c r="T24" s="243">
        <f ca="1">OFFSET(IND!W$25,$E24,0)</f>
        <v>0.51011375033227679</v>
      </c>
      <c r="U24" s="150">
        <f ca="1">OFFSET(IND!X$25,$E24,0)</f>
        <v>0.52420204723443409</v>
      </c>
      <c r="V24" s="150">
        <f ca="1">OFFSET(IND!Y$25,$E24,0)</f>
        <v>0.53760549637051425</v>
      </c>
      <c r="W24" s="150">
        <f ca="1">OFFSET(IND!Z$25,$E24,0)</f>
        <v>0.55105786320417138</v>
      </c>
      <c r="X24" s="150">
        <f ca="1">OFFSET(IND!AA$25,$E24,0)</f>
        <v>0.56362971148144358</v>
      </c>
      <c r="Y24" s="245">
        <f ca="1">OFFSET(IND!AB$25,$E24,0)</f>
        <v>0.57644614824660045</v>
      </c>
      <c r="Z24" s="150">
        <f ca="1">OFFSET(IND!AC$25,$E24,0)</f>
        <v>0.58916474961660348</v>
      </c>
      <c r="AA24" s="150">
        <f ca="1">OFFSET(IND!AD$25,$E24,0)</f>
        <v>0.6009539147326447</v>
      </c>
      <c r="AB24" s="150">
        <f ca="1">OFFSET(IND!AE$25,$E24,0)</f>
        <v>0.61377035149780168</v>
      </c>
      <c r="AC24" s="150">
        <f ca="1">OFFSET(IND!AF$25,$E24,0)</f>
        <v>0.62717380063388195</v>
      </c>
      <c r="AD24" s="150">
        <f ca="1">OFFSET(IND!AG$25,$E24,0)</f>
        <v>0.64087075595542364</v>
      </c>
      <c r="AE24" s="150">
        <f ca="1">OFFSET(IND!AH$25,$E24,0)</f>
        <v>0.65608415990185054</v>
      </c>
      <c r="AF24" s="150">
        <f ca="1">OFFSET(IND!AI$25,$E24,0)</f>
        <v>0.67178674082404677</v>
      </c>
      <c r="AG24" s="150">
        <f ca="1">OFFSET(IND!AJ$25,$E24,0)</f>
        <v>0.68724473325835811</v>
      </c>
      <c r="AH24" s="150">
        <f ca="1">OFFSET(IND!AK$25,$E24,0)</f>
        <v>0.70304514957570796</v>
      </c>
      <c r="AI24" s="150">
        <f ca="1">OFFSET(IND!AL$25,$E24,0)</f>
        <v>0.71953041365913495</v>
      </c>
      <c r="AJ24" s="150">
        <f ca="1">OFFSET(IND!AM$25,$E24,0)</f>
        <v>0.80229915795930862</v>
      </c>
      <c r="AK24" s="150">
        <f ca="1">OFFSET(IND!AN$25,$E24,0)</f>
        <v>0.90199342562110185</v>
      </c>
      <c r="AL24" s="150">
        <f ca="1">OFFSET(IND!AO$25,$E24,0)</f>
        <v>1.0816355170227963</v>
      </c>
      <c r="AM24" s="150">
        <f ca="1">OFFSET(IND!AP$25,$E24,0)</f>
        <v>1.2640985289847642</v>
      </c>
      <c r="AQ24" s="4"/>
    </row>
    <row r="25" spans="1:43">
      <c r="A25" s="36" t="s">
        <v>326</v>
      </c>
      <c r="B25">
        <v>1.432656898094</v>
      </c>
      <c r="E25" s="153">
        <f ca="1">MATCH(F25,IND!$D$26:$D$255,0)</f>
        <v>172</v>
      </c>
      <c r="F25" s="4" t="str">
        <f t="shared" si="0"/>
        <v>IFBH</v>
      </c>
      <c r="G25" s="150">
        <f ca="1">OFFSET(IND!J$25,$E25,0)</f>
        <v>0.86215409809848131</v>
      </c>
      <c r="H25" s="150">
        <f ca="1">OFFSET(IND!K$25,$E25,0)</f>
        <v>0.87798958153294326</v>
      </c>
      <c r="I25" s="150">
        <f ca="1">OFFSET(IND!L$25,$E25,0)</f>
        <v>0.88938001698580194</v>
      </c>
      <c r="J25" s="150">
        <f ca="1">OFFSET(IND!M$25,$E25,0)</f>
        <v>0.8074079999999999</v>
      </c>
      <c r="K25" s="150">
        <f ca="1">OFFSET(IND!N$25,$E25,0)</f>
        <v>0.8074079999999999</v>
      </c>
      <c r="L25" s="150">
        <f ca="1">OFFSET(IND!O$25,$E25,0)</f>
        <v>0.8074079999999999</v>
      </c>
      <c r="M25" s="150">
        <f ca="1">OFFSET(IND!P$25,$E25,0)</f>
        <v>0.81293875718229214</v>
      </c>
      <c r="N25" s="150">
        <f ca="1">OFFSET(IND!Q$25,$E25,0)</f>
        <v>0.80658251385338908</v>
      </c>
      <c r="O25" s="243">
        <f ca="1">OFFSET(IND!R$25,$E25,0)</f>
        <v>0.76596859544013896</v>
      </c>
      <c r="P25" s="150">
        <f ca="1">OFFSET(IND!S$25,$E25,0)</f>
        <v>0.78899965893057955</v>
      </c>
      <c r="Q25" s="150">
        <f ca="1">OFFSET(IND!T$25,$E25,0)</f>
        <v>0.81004955566915426</v>
      </c>
      <c r="R25" s="150">
        <f ca="1">OFFSET(IND!U$25,$E25,0)</f>
        <v>0.82730221613331956</v>
      </c>
      <c r="S25" s="150">
        <f ca="1">OFFSET(IND!V$25,$E25,0)</f>
        <v>0.84348174460689074</v>
      </c>
      <c r="T25" s="243">
        <f ca="1">OFFSET(IND!W$25,$E25,0)</f>
        <v>0.86081695368571698</v>
      </c>
      <c r="U25" s="150">
        <f ca="1">OFFSET(IND!X$25,$E25,0)</f>
        <v>0.88459095470810734</v>
      </c>
      <c r="V25" s="150">
        <f ca="1">OFFSET(IND!Y$25,$E25,0)</f>
        <v>0.90720927512524252</v>
      </c>
      <c r="W25" s="150">
        <f ca="1">OFFSET(IND!Z$25,$E25,0)</f>
        <v>0.92991014415703888</v>
      </c>
      <c r="X25" s="150">
        <f ca="1">OFFSET(IND!AA$25,$E25,0)</f>
        <v>0.95112513812493571</v>
      </c>
      <c r="Y25" s="245">
        <f ca="1">OFFSET(IND!AB$25,$E25,0)</f>
        <v>0.97275287516613795</v>
      </c>
      <c r="Z25" s="150">
        <f ca="1">OFFSET(IND!AC$25,$E25,0)</f>
        <v>0.99421551497801797</v>
      </c>
      <c r="AA25" s="150">
        <f ca="1">OFFSET(IND!AD$25,$E25,0)</f>
        <v>1.0141097311113376</v>
      </c>
      <c r="AB25" s="150">
        <f ca="1">OFFSET(IND!AE$25,$E25,0)</f>
        <v>1.03573746815254</v>
      </c>
      <c r="AC25" s="150">
        <f ca="1">OFFSET(IND!AF$25,$E25,0)</f>
        <v>1.0583557885696755</v>
      </c>
      <c r="AD25" s="150">
        <f ca="1">OFFSET(IND!AG$25,$E25,0)</f>
        <v>1.0814694006747771</v>
      </c>
      <c r="AE25" s="150">
        <f ca="1">OFFSET(IND!AH$25,$E25,0)</f>
        <v>1.1071420198343724</v>
      </c>
      <c r="AF25" s="150">
        <f ca="1">OFFSET(IND!AI$25,$E25,0)</f>
        <v>1.1336401251405785</v>
      </c>
      <c r="AG25" s="150">
        <f ca="1">OFFSET(IND!AJ$25,$E25,0)</f>
        <v>1.159725487373479</v>
      </c>
      <c r="AH25" s="150">
        <f ca="1">OFFSET(IND!AK$25,$E25,0)</f>
        <v>1.186388689909007</v>
      </c>
      <c r="AI25" s="150">
        <f ca="1">OFFSET(IND!AL$25,$E25,0)</f>
        <v>1.2142075730497901</v>
      </c>
      <c r="AJ25" s="150">
        <f ca="1">OFFSET(IND!AM$25,$E25,0)</f>
        <v>1.3538798290563332</v>
      </c>
      <c r="AK25" s="150">
        <f ca="1">OFFSET(IND!AN$25,$E25,0)</f>
        <v>1.5221139057356092</v>
      </c>
      <c r="AL25" s="150">
        <f ca="1">OFFSET(IND!AO$25,$E25,0)</f>
        <v>1.8252599349759686</v>
      </c>
      <c r="AM25" s="150">
        <f ca="1">OFFSET(IND!AP$25,$E25,0)</f>
        <v>2.1331662676617893</v>
      </c>
      <c r="AQ25" s="4"/>
    </row>
    <row r="26" spans="1:43">
      <c r="A26" s="36" t="s">
        <v>327</v>
      </c>
      <c r="B26">
        <v>1.857147830862</v>
      </c>
      <c r="E26" s="153">
        <f ca="1">MATCH(F26,IND!$D$26:$D$255,0)</f>
        <v>168</v>
      </c>
      <c r="F26" s="4" t="str">
        <f t="shared" si="0"/>
        <v>IFBK</v>
      </c>
      <c r="G26" s="150">
        <f ca="1">OFFSET(IND!J$25,$E26,0)</f>
        <v>1.1176071642017353</v>
      </c>
      <c r="H26" s="150">
        <f ca="1">OFFSET(IND!K$25,$E26,0)</f>
        <v>1.1381346427278896</v>
      </c>
      <c r="I26" s="150">
        <f ca="1">OFFSET(IND!L$25,$E26,0)</f>
        <v>1.1529000220186323</v>
      </c>
      <c r="J26" s="150">
        <f ca="1">OFFSET(IND!M$25,$E26,0)</f>
        <v>1.04664</v>
      </c>
      <c r="K26" s="150">
        <f ca="1">OFFSET(IND!N$25,$E26,0)</f>
        <v>1.04664</v>
      </c>
      <c r="L26" s="150">
        <f ca="1">OFFSET(IND!O$25,$E26,0)</f>
        <v>1.04664</v>
      </c>
      <c r="M26" s="150">
        <f ca="1">OFFSET(IND!P$25,$E26,0)</f>
        <v>1.0538095000511196</v>
      </c>
      <c r="N26" s="150">
        <f ca="1">OFFSET(IND!Q$25,$E26,0)</f>
        <v>1.0455699253655044</v>
      </c>
      <c r="O26" s="243">
        <f ca="1">OFFSET(IND!R$25,$E26,0)</f>
        <v>0.99292225334832829</v>
      </c>
      <c r="P26" s="150">
        <f ca="1">OFFSET(IND!S$25,$E26,0)</f>
        <v>1.0227773356507512</v>
      </c>
      <c r="Q26" s="150">
        <f ca="1">OFFSET(IND!T$25,$E26,0)</f>
        <v>1.0500642388303851</v>
      </c>
      <c r="R26" s="150">
        <f ca="1">OFFSET(IND!U$25,$E26,0)</f>
        <v>1.0724287986913401</v>
      </c>
      <c r="S26" s="150">
        <f ca="1">OFFSET(IND!V$25,$E26,0)</f>
        <v>1.093402261527451</v>
      </c>
      <c r="T26" s="243">
        <f ca="1">OFFSET(IND!W$25,$E26,0)</f>
        <v>1.1158738288518555</v>
      </c>
      <c r="U26" s="150">
        <f ca="1">OFFSET(IND!X$25,$E26,0)</f>
        <v>1.1466919783253244</v>
      </c>
      <c r="V26" s="150">
        <f ca="1">OFFSET(IND!Y$25,$E26,0)</f>
        <v>1.1760120233104998</v>
      </c>
      <c r="W26" s="150">
        <f ca="1">OFFSET(IND!Z$25,$E26,0)</f>
        <v>1.2054390757591247</v>
      </c>
      <c r="X26" s="150">
        <f ca="1">OFFSET(IND!AA$25,$E26,0)</f>
        <v>1.2329399938656576</v>
      </c>
      <c r="Y26" s="245">
        <f ca="1">OFFSET(IND!AB$25,$E26,0)</f>
        <v>1.2609759492894383</v>
      </c>
      <c r="Z26" s="150">
        <f ca="1">OFFSET(IND!AC$25,$E26,0)</f>
        <v>1.2887978897863199</v>
      </c>
      <c r="AA26" s="150">
        <f ca="1">OFFSET(IND!AD$25,$E26,0)</f>
        <v>1.3145866884776602</v>
      </c>
      <c r="AB26" s="150">
        <f ca="1">OFFSET(IND!AE$25,$E26,0)</f>
        <v>1.342622643901441</v>
      </c>
      <c r="AC26" s="150">
        <f ca="1">OFFSET(IND!AF$25,$E26,0)</f>
        <v>1.3719426888866166</v>
      </c>
      <c r="AD26" s="150">
        <f ca="1">OFFSET(IND!AG$25,$E26,0)</f>
        <v>1.4019047786524892</v>
      </c>
      <c r="AE26" s="150">
        <f ca="1">OFFSET(IND!AH$25,$E26,0)</f>
        <v>1.435184099785298</v>
      </c>
      <c r="AF26" s="150">
        <f ca="1">OFFSET(IND!AI$25,$E26,0)</f>
        <v>1.4695334955526023</v>
      </c>
      <c r="AG26" s="150">
        <f ca="1">OFFSET(IND!AJ$25,$E26,0)</f>
        <v>1.5033478540026584</v>
      </c>
      <c r="AH26" s="150">
        <f ca="1">OFFSET(IND!AK$25,$E26,0)</f>
        <v>1.5379112646968611</v>
      </c>
      <c r="AI26" s="150">
        <f ca="1">OFFSET(IND!AL$25,$E26,0)</f>
        <v>1.5739727798793577</v>
      </c>
      <c r="AJ26" s="150">
        <f ca="1">OFFSET(IND!AM$25,$E26,0)</f>
        <v>1.7550294080359876</v>
      </c>
      <c r="AK26" s="150">
        <f ca="1">OFFSET(IND!AN$25,$E26,0)</f>
        <v>1.9731106185461602</v>
      </c>
      <c r="AL26" s="150">
        <f ca="1">OFFSET(IND!AO$25,$E26,0)</f>
        <v>2.3660776934873669</v>
      </c>
      <c r="AM26" s="150">
        <f ca="1">OFFSET(IND!AP$25,$E26,0)</f>
        <v>2.7652155321541718</v>
      </c>
      <c r="AQ26" s="4"/>
    </row>
    <row r="27" spans="1:43">
      <c r="A27" s="36" t="s">
        <v>328</v>
      </c>
      <c r="B27">
        <v>0.39796024947059999</v>
      </c>
      <c r="E27" s="153">
        <f ca="1">MATCH(F27,IND!$D$26:$D$255,0)</f>
        <v>170</v>
      </c>
      <c r="F27" s="4" t="str">
        <f t="shared" si="0"/>
        <v>IFBL</v>
      </c>
      <c r="G27" s="150">
        <f ca="1">OFFSET(IND!J$25,$E27,0)</f>
        <v>0.23948724947180039</v>
      </c>
      <c r="H27" s="150">
        <f ca="1">OFFSET(IND!K$25,$E27,0)</f>
        <v>0.24388599487026202</v>
      </c>
      <c r="I27" s="150">
        <f ca="1">OFFSET(IND!L$25,$E27,0)</f>
        <v>0.24705000471827832</v>
      </c>
      <c r="J27" s="150">
        <f ca="1">OFFSET(IND!M$25,$E27,0)</f>
        <v>0.22428000000000001</v>
      </c>
      <c r="K27" s="150">
        <f ca="1">OFFSET(IND!N$25,$E27,0)</f>
        <v>0.22428000000000001</v>
      </c>
      <c r="L27" s="150">
        <f ca="1">OFFSET(IND!O$25,$E27,0)</f>
        <v>0.22428000000000001</v>
      </c>
      <c r="M27" s="150">
        <f ca="1">OFFSET(IND!P$25,$E27,0)</f>
        <v>0.22581632143952562</v>
      </c>
      <c r="N27" s="150">
        <f ca="1">OFFSET(IND!Q$25,$E27,0)</f>
        <v>0.2240506982926081</v>
      </c>
      <c r="O27" s="243">
        <f ca="1">OFFSET(IND!R$25,$E27,0)</f>
        <v>0.21276905428892751</v>
      </c>
      <c r="P27" s="150">
        <f ca="1">OFFSET(IND!S$25,$E27,0)</f>
        <v>0.21916657192516098</v>
      </c>
      <c r="Q27" s="150">
        <f ca="1">OFFSET(IND!T$25,$E27,0)</f>
        <v>0.22501376546365395</v>
      </c>
      <c r="R27" s="150">
        <f ca="1">OFFSET(IND!U$25,$E27,0)</f>
        <v>0.22980617114814431</v>
      </c>
      <c r="S27" s="150">
        <f ca="1">OFFSET(IND!V$25,$E27,0)</f>
        <v>0.23430048461302519</v>
      </c>
      <c r="T27" s="243">
        <f ca="1">OFFSET(IND!W$25,$E27,0)</f>
        <v>0.23911582046825472</v>
      </c>
      <c r="U27" s="150">
        <f ca="1">OFFSET(IND!X$25,$E27,0)</f>
        <v>0.24571970964114093</v>
      </c>
      <c r="V27" s="150">
        <f ca="1">OFFSET(IND!Y$25,$E27,0)</f>
        <v>0.25200257642367851</v>
      </c>
      <c r="W27" s="150">
        <f ca="1">OFFSET(IND!Z$25,$E27,0)</f>
        <v>0.25830837337695528</v>
      </c>
      <c r="X27" s="150">
        <f ca="1">OFFSET(IND!AA$25,$E27,0)</f>
        <v>0.26420142725692664</v>
      </c>
      <c r="Y27" s="245">
        <f ca="1">OFFSET(IND!AB$25,$E27,0)</f>
        <v>0.27020913199059393</v>
      </c>
      <c r="Z27" s="150">
        <f ca="1">OFFSET(IND!AC$25,$E27,0)</f>
        <v>0.27617097638278282</v>
      </c>
      <c r="AA27" s="150">
        <f ca="1">OFFSET(IND!AD$25,$E27,0)</f>
        <v>0.28169714753092717</v>
      </c>
      <c r="AB27" s="150">
        <f ca="1">OFFSET(IND!AE$25,$E27,0)</f>
        <v>0.28770485226459452</v>
      </c>
      <c r="AC27" s="150">
        <f ca="1">OFFSET(IND!AF$25,$E27,0)</f>
        <v>0.29398771904713217</v>
      </c>
      <c r="AD27" s="150">
        <f ca="1">OFFSET(IND!AG$25,$E27,0)</f>
        <v>0.30040816685410487</v>
      </c>
      <c r="AE27" s="150">
        <f ca="1">OFFSET(IND!AH$25,$E27,0)</f>
        <v>0.30753944995399246</v>
      </c>
      <c r="AF27" s="150">
        <f ca="1">OFFSET(IND!AI$25,$E27,0)</f>
        <v>0.31490003476127193</v>
      </c>
      <c r="AG27" s="150">
        <f ca="1">OFFSET(IND!AJ$25,$E27,0)</f>
        <v>0.3221459687148554</v>
      </c>
      <c r="AH27" s="150">
        <f ca="1">OFFSET(IND!AK$25,$E27,0)</f>
        <v>0.32955241386361317</v>
      </c>
      <c r="AI27" s="150">
        <f ca="1">OFFSET(IND!AL$25,$E27,0)</f>
        <v>0.33727988140271958</v>
      </c>
      <c r="AJ27" s="150">
        <f ca="1">OFFSET(IND!AM$25,$E27,0)</f>
        <v>0.376077730293426</v>
      </c>
      <c r="AK27" s="150">
        <f ca="1">OFFSET(IND!AN$25,$E27,0)</f>
        <v>0.4228094182598916</v>
      </c>
      <c r="AL27" s="150">
        <f ca="1">OFFSET(IND!AO$25,$E27,0)</f>
        <v>0.50701664860443585</v>
      </c>
      <c r="AM27" s="150">
        <f ca="1">OFFSET(IND!AP$25,$E27,0)</f>
        <v>0.59254618546160831</v>
      </c>
      <c r="AQ27" s="4"/>
    </row>
    <row r="28" spans="1:43">
      <c r="A28" s="36" t="s">
        <v>329</v>
      </c>
      <c r="B28">
        <v>4.45715479407</v>
      </c>
      <c r="E28" s="153">
        <f ca="1">MATCH(F28,IND!$D$26:$D$255,0)</f>
        <v>175</v>
      </c>
      <c r="F28" s="4" t="str">
        <f t="shared" si="0"/>
        <v>IFBO</v>
      </c>
      <c r="G28" s="150">
        <f ca="1">OFFSET(IND!J$25,$E28,0)</f>
        <v>2.6822571940841642</v>
      </c>
      <c r="H28" s="150">
        <f ca="1">OFFSET(IND!K$25,$E28,0)</f>
        <v>2.7315231425469344</v>
      </c>
      <c r="I28" s="150">
        <f ca="1">OFFSET(IND!L$25,$E28,0)</f>
        <v>2.7669600528447171</v>
      </c>
      <c r="J28" s="150">
        <f ca="1">OFFSET(IND!M$25,$E28,0)</f>
        <v>2.5119360000000004</v>
      </c>
      <c r="K28" s="150">
        <f ca="1">OFFSET(IND!N$25,$E28,0)</f>
        <v>2.5119360000000004</v>
      </c>
      <c r="L28" s="150">
        <f ca="1">OFFSET(IND!O$25,$E28,0)</f>
        <v>2.5119360000000004</v>
      </c>
      <c r="M28" s="150">
        <f ca="1">OFFSET(IND!P$25,$E28,0)</f>
        <v>2.5291428001226874</v>
      </c>
      <c r="N28" s="150">
        <f ca="1">OFFSET(IND!Q$25,$E28,0)</f>
        <v>2.5093678208772112</v>
      </c>
      <c r="O28" s="243">
        <f ca="1">OFFSET(IND!R$25,$E28,0)</f>
        <v>2.3830134080359886</v>
      </c>
      <c r="P28" s="150">
        <f ca="1">OFFSET(IND!S$25,$E28,0)</f>
        <v>2.4546656055618037</v>
      </c>
      <c r="Q28" s="150">
        <f ca="1">OFFSET(IND!T$25,$E28,0)</f>
        <v>2.5201541731929251</v>
      </c>
      <c r="R28" s="150">
        <f ca="1">OFFSET(IND!U$25,$E28,0)</f>
        <v>2.5738291168592169</v>
      </c>
      <c r="S28" s="150">
        <f ca="1">OFFSET(IND!V$25,$E28,0)</f>
        <v>2.6241654276658828</v>
      </c>
      <c r="T28" s="243">
        <f ca="1">OFFSET(IND!W$25,$E28,0)</f>
        <v>2.6780971892444536</v>
      </c>
      <c r="U28" s="150">
        <f ca="1">OFFSET(IND!X$25,$E28,0)</f>
        <v>2.7520607479807793</v>
      </c>
      <c r="V28" s="150">
        <f ca="1">OFFSET(IND!Y$25,$E28,0)</f>
        <v>2.8224288559452</v>
      </c>
      <c r="W28" s="150">
        <f ca="1">OFFSET(IND!Z$25,$E28,0)</f>
        <v>2.8930537818218998</v>
      </c>
      <c r="X28" s="150">
        <f ca="1">OFFSET(IND!AA$25,$E28,0)</f>
        <v>2.9590559852775788</v>
      </c>
      <c r="Y28" s="245">
        <f ca="1">OFFSET(IND!AB$25,$E28,0)</f>
        <v>3.0263422782946527</v>
      </c>
      <c r="Z28" s="150">
        <f ca="1">OFFSET(IND!AC$25,$E28,0)</f>
        <v>3.0931149354871685</v>
      </c>
      <c r="AA28" s="150">
        <f ca="1">OFFSET(IND!AD$25,$E28,0)</f>
        <v>3.155008052346385</v>
      </c>
      <c r="AB28" s="150">
        <f ca="1">OFFSET(IND!AE$25,$E28,0)</f>
        <v>3.2222943453634594</v>
      </c>
      <c r="AC28" s="150">
        <f ca="1">OFFSET(IND!AF$25,$E28,0)</f>
        <v>3.2926624533278805</v>
      </c>
      <c r="AD28" s="150">
        <f ca="1">OFFSET(IND!AG$25,$E28,0)</f>
        <v>3.3645714687659747</v>
      </c>
      <c r="AE28" s="150">
        <f ca="1">OFFSET(IND!AH$25,$E28,0)</f>
        <v>3.4444418394847158</v>
      </c>
      <c r="AF28" s="150">
        <f ca="1">OFFSET(IND!AI$25,$E28,0)</f>
        <v>3.5268803893262457</v>
      </c>
      <c r="AG28" s="150">
        <f ca="1">OFFSET(IND!AJ$25,$E28,0)</f>
        <v>3.6080348496063803</v>
      </c>
      <c r="AH28" s="150">
        <f ca="1">OFFSET(IND!AK$25,$E28,0)</f>
        <v>3.6909870352724674</v>
      </c>
      <c r="AI28" s="150">
        <f ca="1">OFFSET(IND!AL$25,$E28,0)</f>
        <v>3.7775346717104594</v>
      </c>
      <c r="AJ28" s="150">
        <f ca="1">OFFSET(IND!AM$25,$E28,0)</f>
        <v>4.2120705792863715</v>
      </c>
      <c r="AK28" s="150">
        <f ca="1">OFFSET(IND!AN$25,$E28,0)</f>
        <v>4.7354654845107857</v>
      </c>
      <c r="AL28" s="150">
        <f ca="1">OFFSET(IND!AO$25,$E28,0)</f>
        <v>5.6785864643696815</v>
      </c>
      <c r="AM28" s="150">
        <f ca="1">OFFSET(IND!AP$25,$E28,0)</f>
        <v>6.6365172771700136</v>
      </c>
      <c r="AQ28" s="4"/>
    </row>
    <row r="29" spans="1:43">
      <c r="A29" s="36" t="s">
        <v>330</v>
      </c>
      <c r="B29">
        <v>5.9428730587610001</v>
      </c>
      <c r="E29" s="153">
        <f ca="1">MATCH(F29,IND!$D$26:$D$255,0)</f>
        <v>173</v>
      </c>
      <c r="F29" s="4" t="str">
        <f t="shared" si="0"/>
        <v>IFBP</v>
      </c>
      <c r="G29" s="150">
        <f ca="1">OFFSET(IND!J$25,$E29,0)</f>
        <v>3.576342925445553</v>
      </c>
      <c r="H29" s="150">
        <f ca="1">OFFSET(IND!K$25,$E29,0)</f>
        <v>3.6420308567292468</v>
      </c>
      <c r="I29" s="150">
        <f ca="1">OFFSET(IND!L$25,$E29,0)</f>
        <v>3.6892800704596236</v>
      </c>
      <c r="J29" s="150">
        <f ca="1">OFFSET(IND!M$25,$E29,0)</f>
        <v>3.3492480000000002</v>
      </c>
      <c r="K29" s="150">
        <f ca="1">OFFSET(IND!N$25,$E29,0)</f>
        <v>3.3492480000000002</v>
      </c>
      <c r="L29" s="150">
        <f ca="1">OFFSET(IND!O$25,$E29,0)</f>
        <v>3.3492480000000002</v>
      </c>
      <c r="M29" s="150">
        <f ca="1">OFFSET(IND!P$25,$E29,0)</f>
        <v>3.372190400163583</v>
      </c>
      <c r="N29" s="150">
        <f ca="1">OFFSET(IND!Q$25,$E29,0)</f>
        <v>3.3458237611696147</v>
      </c>
      <c r="O29" s="243">
        <f ca="1">OFFSET(IND!R$25,$E29,0)</f>
        <v>3.1773512107146513</v>
      </c>
      <c r="P29" s="150">
        <f ca="1">OFFSET(IND!S$25,$E29,0)</f>
        <v>3.2728874740824048</v>
      </c>
      <c r="Q29" s="150">
        <f ca="1">OFFSET(IND!T$25,$E29,0)</f>
        <v>3.3602055642572335</v>
      </c>
      <c r="R29" s="150">
        <f ca="1">OFFSET(IND!U$25,$E29,0)</f>
        <v>3.4317721558122893</v>
      </c>
      <c r="S29" s="150">
        <f ca="1">OFFSET(IND!V$25,$E29,0)</f>
        <v>3.4988872368878439</v>
      </c>
      <c r="T29" s="243">
        <f ca="1">OFFSET(IND!W$25,$E29,0)</f>
        <v>3.570796252325938</v>
      </c>
      <c r="U29" s="150">
        <f ca="1">OFFSET(IND!X$25,$E29,0)</f>
        <v>3.6694143306410387</v>
      </c>
      <c r="V29" s="150">
        <f ca="1">OFFSET(IND!Y$25,$E29,0)</f>
        <v>3.7632384745935998</v>
      </c>
      <c r="W29" s="150">
        <f ca="1">OFFSET(IND!Z$25,$E29,0)</f>
        <v>3.8574050424291997</v>
      </c>
      <c r="X29" s="150">
        <f ca="1">OFFSET(IND!AA$25,$E29,0)</f>
        <v>3.945407980370105</v>
      </c>
      <c r="Y29" s="245">
        <f ca="1">OFFSET(IND!AB$25,$E29,0)</f>
        <v>4.0351230377262031</v>
      </c>
      <c r="Z29" s="150">
        <f ca="1">OFFSET(IND!AC$25,$E29,0)</f>
        <v>4.1241532473162241</v>
      </c>
      <c r="AA29" s="150">
        <f ca="1">OFFSET(IND!AD$25,$E29,0)</f>
        <v>4.2066774031285128</v>
      </c>
      <c r="AB29" s="150">
        <f ca="1">OFFSET(IND!AE$25,$E29,0)</f>
        <v>4.2963924604846113</v>
      </c>
      <c r="AC29" s="150">
        <f ca="1">OFFSET(IND!AF$25,$E29,0)</f>
        <v>4.3902166044371729</v>
      </c>
      <c r="AD29" s="150">
        <f ca="1">OFFSET(IND!AG$25,$E29,0)</f>
        <v>4.4860952916879651</v>
      </c>
      <c r="AE29" s="150">
        <f ca="1">OFFSET(IND!AH$25,$E29,0)</f>
        <v>4.5925891193129527</v>
      </c>
      <c r="AF29" s="150">
        <f ca="1">OFFSET(IND!AI$25,$E29,0)</f>
        <v>4.7025071857683258</v>
      </c>
      <c r="AG29" s="150">
        <f ca="1">OFFSET(IND!AJ$25,$E29,0)</f>
        <v>4.8107131328085053</v>
      </c>
      <c r="AH29" s="150">
        <f ca="1">OFFSET(IND!AK$25,$E29,0)</f>
        <v>4.9213160470299542</v>
      </c>
      <c r="AI29" s="150">
        <f ca="1">OFFSET(IND!AL$25,$E29,0)</f>
        <v>5.0367128956139435</v>
      </c>
      <c r="AJ29" s="150">
        <f ca="1">OFFSET(IND!AM$25,$E29,0)</f>
        <v>5.6160941057151597</v>
      </c>
      <c r="AK29" s="150">
        <f ca="1">OFFSET(IND!AN$25,$E29,0)</f>
        <v>6.313953979347712</v>
      </c>
      <c r="AL29" s="150">
        <f ca="1">OFFSET(IND!AO$25,$E29,0)</f>
        <v>7.5714486191595727</v>
      </c>
      <c r="AM29" s="150">
        <f ca="1">OFFSET(IND!AP$25,$E29,0)</f>
        <v>8.8486897028933473</v>
      </c>
      <c r="AQ29" s="4"/>
    </row>
    <row r="30" spans="1:43">
      <c r="A30" s="36" t="s">
        <v>331</v>
      </c>
      <c r="B30">
        <v>28.205650466129999</v>
      </c>
      <c r="E30" s="153">
        <f ca="1">MATCH(F30,IND!$D$26:$D$255,0)</f>
        <v>178</v>
      </c>
      <c r="F30" s="4" t="str">
        <f t="shared" si="0"/>
        <v>IFBS</v>
      </c>
      <c r="G30" s="150">
        <f ca="1">OFFSET(IND!J$25,$E30,0)</f>
        <v>20.421862032418336</v>
      </c>
      <c r="H30" s="150">
        <f ca="1">OFFSET(IND!K$25,$E30,0)</f>
        <v>20.79695745750357</v>
      </c>
      <c r="I30" s="150">
        <f ca="1">OFFSET(IND!L$25,$E30,0)</f>
        <v>21.066762938705232</v>
      </c>
      <c r="J30" s="150">
        <f ca="1">OFFSET(IND!M$25,$E30,0)</f>
        <v>6.8922304000000008</v>
      </c>
      <c r="K30" s="150">
        <f ca="1">OFFSET(IND!N$25,$E30,0)</f>
        <v>6.8922304000000008</v>
      </c>
      <c r="L30" s="150">
        <f ca="1">OFFSET(IND!O$25,$E30,0)</f>
        <v>6.8922304000000008</v>
      </c>
      <c r="M30" s="150">
        <f ca="1">OFFSET(IND!P$25,$E30,0)</f>
        <v>6.9394422839382486</v>
      </c>
      <c r="N30" s="150">
        <f ca="1">OFFSET(IND!Q$25,$E30,0)</f>
        <v>6.8851838501584703</v>
      </c>
      <c r="O30" s="243">
        <f ca="1">OFFSET(IND!R$25,$E30,0)</f>
        <v>6.5384935979552194</v>
      </c>
      <c r="P30" s="150">
        <f ca="1">OFFSET(IND!S$25,$E30,0)</f>
        <v>6.7350923385338914</v>
      </c>
      <c r="Q30" s="150">
        <f ca="1">OFFSET(IND!T$25,$E30,0)</f>
        <v>6.9147793594928935</v>
      </c>
      <c r="R30" s="150">
        <f ca="1">OFFSET(IND!U$25,$E30,0)</f>
        <v>7.0620522511808606</v>
      </c>
      <c r="S30" s="150">
        <f ca="1">OFFSET(IND!V$25,$E30,0)</f>
        <v>7.2001646280748384</v>
      </c>
      <c r="T30" s="243">
        <f ca="1">OFFSET(IND!W$25,$E30,0)</f>
        <v>7.3481421747469575</v>
      </c>
      <c r="U30" s="150">
        <f ca="1">OFFSET(IND!X$25,$E30,0)</f>
        <v>7.551082810183007</v>
      </c>
      <c r="V30" s="150">
        <f ca="1">OFFSET(IND!Y$25,$E30,0)</f>
        <v>7.7441582758409151</v>
      </c>
      <c r="W30" s="150">
        <f ca="1">OFFSET(IND!Z$25,$E30,0)</f>
        <v>7.9379383964829771</v>
      </c>
      <c r="X30" s="150">
        <f ca="1">OFFSET(IND!AA$25,$E30,0)</f>
        <v>8.1190347274102841</v>
      </c>
      <c r="Y30" s="245">
        <f ca="1">OFFSET(IND!AB$25,$E30,0)</f>
        <v>8.3036543332583559</v>
      </c>
      <c r="Z30" s="150">
        <f ca="1">OFFSET(IND!AC$25,$E30,0)</f>
        <v>8.4868646291381218</v>
      </c>
      <c r="AA30" s="150">
        <f ca="1">OFFSET(IND!AD$25,$E30,0)</f>
        <v>8.6566864803189816</v>
      </c>
      <c r="AB30" s="150">
        <f ca="1">OFFSET(IND!AE$25,$E30,0)</f>
        <v>8.8413060861670552</v>
      </c>
      <c r="AC30" s="150">
        <f ca="1">OFFSET(IND!AF$25,$E30,0)</f>
        <v>9.0343815518249642</v>
      </c>
      <c r="AD30" s="150">
        <f ca="1">OFFSET(IND!AG$25,$E30,0)</f>
        <v>9.2316849473877891</v>
      </c>
      <c r="AE30" s="150">
        <f ca="1">OFFSET(IND!AH$25,$E30,0)</f>
        <v>9.4508326474593574</v>
      </c>
      <c r="AF30" s="150">
        <f ca="1">OFFSET(IND!AI$25,$E30,0)</f>
        <v>9.6770268973724551</v>
      </c>
      <c r="AG30" s="150">
        <f ca="1">OFFSET(IND!AJ$25,$E30,0)</f>
        <v>9.8996978723647864</v>
      </c>
      <c r="AH30" s="150">
        <f ca="1">OFFSET(IND!AK$25,$E30,0)</f>
        <v>10.127301432246188</v>
      </c>
      <c r="AI30" s="150">
        <f ca="1">OFFSET(IND!AL$25,$E30,0)</f>
        <v>10.364770161905732</v>
      </c>
      <c r="AJ30" s="150">
        <f ca="1">OFFSET(IND!AM$25,$E30,0)</f>
        <v>11.55704639509252</v>
      </c>
      <c r="AK30" s="150">
        <f ca="1">OFFSET(IND!AN$25,$E30,0)</f>
        <v>12.99313325279623</v>
      </c>
      <c r="AL30" s="150">
        <f ca="1">OFFSET(IND!AO$25,$E30,0)</f>
        <v>15.580861239600539</v>
      </c>
      <c r="AM30" s="150">
        <f ca="1">OFFSET(IND!AP$25,$E30,0)</f>
        <v>18.209224330491054</v>
      </c>
      <c r="AQ30" s="4"/>
    </row>
    <row r="31" spans="1:43">
      <c r="A31" s="36" t="s">
        <v>332</v>
      </c>
      <c r="B31">
        <v>1.0975498905550001</v>
      </c>
      <c r="E31" s="153">
        <f ca="1">MATCH(F31,IND!$D$26:$D$255,0)</f>
        <v>47</v>
      </c>
      <c r="F31" s="4" t="str">
        <f t="shared" si="0"/>
        <v>IMIA</v>
      </c>
      <c r="G31" s="150">
        <f ca="1">OFFSET(IND!J$25,$E31,0)</f>
        <v>0.99318058118269725</v>
      </c>
      <c r="H31" s="150">
        <f ca="1">OFFSET(IND!K$25,$E31,0)</f>
        <v>1.0193812422608317</v>
      </c>
      <c r="I31" s="150">
        <f ca="1">OFFSET(IND!L$25,$E31,0)</f>
        <v>1.0212123456398166</v>
      </c>
      <c r="J31" s="150">
        <f ca="1">OFFSET(IND!M$25,$E31,0)</f>
        <v>1.0228235984706235</v>
      </c>
      <c r="K31" s="150">
        <f ca="1">OFFSET(IND!N$25,$E31,0)</f>
        <v>1.0228235984706235</v>
      </c>
      <c r="L31" s="150">
        <f ca="1">OFFSET(IND!O$25,$E31,0)</f>
        <v>1.0228235984706235</v>
      </c>
      <c r="M31" s="150">
        <f ca="1">OFFSET(IND!P$25,$E31,0)</f>
        <v>1.0151524881224319</v>
      </c>
      <c r="N31" s="150">
        <f ca="1">OFFSET(IND!Q$25,$E31,0)</f>
        <v>1.000849843656753</v>
      </c>
      <c r="O31" s="243">
        <f ca="1">OFFSET(IND!R$25,$E31,0)</f>
        <v>0.92234418114356254</v>
      </c>
      <c r="P31" s="150">
        <f ca="1">OFFSET(IND!S$25,$E31,0)</f>
        <v>0.94241529135267876</v>
      </c>
      <c r="Q31" s="150">
        <f ca="1">OFFSET(IND!T$25,$E31,0)</f>
        <v>0.95954475510008885</v>
      </c>
      <c r="R31" s="150">
        <f ca="1">OFFSET(IND!U$25,$E31,0)</f>
        <v>0.97591839899894306</v>
      </c>
      <c r="S31" s="150">
        <f ca="1">OFFSET(IND!V$25,$E31,0)</f>
        <v>0.9918163528594961</v>
      </c>
      <c r="T31" s="243">
        <f ca="1">OFFSET(IND!W$25,$E31,0)</f>
        <v>1.0120187720071914</v>
      </c>
      <c r="U31" s="150">
        <f ca="1">OFFSET(IND!X$25,$E31,0)</f>
        <v>1.0412926678446102</v>
      </c>
      <c r="V31" s="150">
        <f ca="1">OFFSET(IND!Y$25,$E31,0)</f>
        <v>1.0728064853661383</v>
      </c>
      <c r="W31" s="150">
        <f ca="1">OFFSET(IND!Z$25,$E31,0)</f>
        <v>1.106586896516933</v>
      </c>
      <c r="X31" s="150">
        <f ca="1">OFFSET(IND!AA$25,$E31,0)</f>
        <v>1.1371411944941159</v>
      </c>
      <c r="Y31" s="245">
        <f ca="1">OFFSET(IND!AB$25,$E31,0)</f>
        <v>1.1719149885225106</v>
      </c>
      <c r="Z31" s="150">
        <f ca="1">OFFSET(IND!AC$25,$E31,0)</f>
        <v>1.2000817000850563</v>
      </c>
      <c r="AA31" s="150">
        <f ca="1">OFFSET(IND!AD$25,$E31,0)</f>
        <v>1.226200831551743</v>
      </c>
      <c r="AB31" s="150">
        <f ca="1">OFFSET(IND!AE$25,$E31,0)</f>
        <v>1.2540179562686542</v>
      </c>
      <c r="AC31" s="150">
        <f ca="1">OFFSET(IND!AF$25,$E31,0)</f>
        <v>1.2830336644563121</v>
      </c>
      <c r="AD31" s="150">
        <f ca="1">OFFSET(IND!AG$25,$E31,0)</f>
        <v>1.3125987234013954</v>
      </c>
      <c r="AE31" s="150">
        <f ca="1">OFFSET(IND!AH$25,$E31,0)</f>
        <v>1.3452601229792409</v>
      </c>
      <c r="AF31" s="150">
        <f ca="1">OFFSET(IND!AI$25,$E31,0)</f>
        <v>1.3792199879837288</v>
      </c>
      <c r="AG31" s="150">
        <f ca="1">OFFSET(IND!AJ$25,$E31,0)</f>
        <v>1.4132297939661642</v>
      </c>
      <c r="AH31" s="150">
        <f ca="1">OFFSET(IND!AK$25,$E31,0)</f>
        <v>1.448538065375242</v>
      </c>
      <c r="AI31" s="150">
        <f ca="1">OFFSET(IND!AL$25,$E31,0)</f>
        <v>1.4863433856817083</v>
      </c>
      <c r="AJ31" s="150">
        <f ca="1">OFFSET(IND!AM$25,$E31,0)</f>
        <v>1.669576833772098</v>
      </c>
      <c r="AK31" s="150">
        <f ca="1">OFFSET(IND!AN$25,$E31,0)</f>
        <v>1.8977571620154867</v>
      </c>
      <c r="AL31" s="150">
        <f ca="1">OFFSET(IND!AO$25,$E31,0)</f>
        <v>2.3016797916571039</v>
      </c>
      <c r="AM31" s="150">
        <f ca="1">OFFSET(IND!AP$25,$E31,0)</f>
        <v>2.7130935679908874</v>
      </c>
      <c r="AQ31" s="4"/>
    </row>
    <row r="32" spans="1:43">
      <c r="A32" s="36" t="s">
        <v>333</v>
      </c>
      <c r="B32">
        <v>19.17682172608</v>
      </c>
      <c r="E32" s="153">
        <f ca="1">MATCH(F32,IND!$D$26:$D$255,0)</f>
        <v>49</v>
      </c>
      <c r="F32" s="4" t="str">
        <f t="shared" si="0"/>
        <v>IMIC</v>
      </c>
      <c r="G32" s="150">
        <f ca="1">OFFSET(IND!J$25,$E32,0)</f>
        <v>17.35324025908308</v>
      </c>
      <c r="H32" s="150">
        <f ca="1">OFFSET(IND!K$25,$E32,0)</f>
        <v>17.811028475294727</v>
      </c>
      <c r="I32" s="150">
        <f ca="1">OFFSET(IND!L$25,$E32,0)</f>
        <v>17.843022230989085</v>
      </c>
      <c r="J32" s="150">
        <f ca="1">OFFSET(IND!M$25,$E32,0)</f>
        <v>17.871174671764589</v>
      </c>
      <c r="K32" s="150">
        <f ca="1">OFFSET(IND!N$25,$E32,0)</f>
        <v>17.871174671764589</v>
      </c>
      <c r="L32" s="150">
        <f ca="1">OFFSET(IND!O$25,$E32,0)</f>
        <v>17.871174671764589</v>
      </c>
      <c r="M32" s="150">
        <f ca="1">OFFSET(IND!P$25,$E32,0)</f>
        <v>17.737142026092449</v>
      </c>
      <c r="N32" s="150">
        <f ca="1">OFFSET(IND!Q$25,$E32,0)</f>
        <v>17.48724061797429</v>
      </c>
      <c r="O32" s="243">
        <f ca="1">OFFSET(IND!R$25,$E32,0)</f>
        <v>16.115558922720439</v>
      </c>
      <c r="P32" s="150">
        <f ca="1">OFFSET(IND!S$25,$E32,0)</f>
        <v>16.466249224488692</v>
      </c>
      <c r="Q32" s="150">
        <f ca="1">OFFSET(IND!T$25,$E32,0)</f>
        <v>16.765541926692041</v>
      </c>
      <c r="R32" s="150">
        <f ca="1">OFFSET(IND!U$25,$E32,0)</f>
        <v>17.051628648358641</v>
      </c>
      <c r="S32" s="150">
        <f ca="1">OFFSET(IND!V$25,$E32,0)</f>
        <v>17.32940392729278</v>
      </c>
      <c r="T32" s="243">
        <f ca="1">OFFSET(IND!W$25,$E32,0)</f>
        <v>17.682388510284913</v>
      </c>
      <c r="U32" s="150">
        <f ca="1">OFFSET(IND!X$25,$E32,0)</f>
        <v>18.193873488355234</v>
      </c>
      <c r="V32" s="150">
        <f ca="1">OFFSET(IND!Y$25,$E32,0)</f>
        <v>18.744495255728857</v>
      </c>
      <c r="W32" s="150">
        <f ca="1">OFFSET(IND!Z$25,$E32,0)</f>
        <v>19.334719835082083</v>
      </c>
      <c r="X32" s="150">
        <f ca="1">OFFSET(IND!AA$25,$E32,0)</f>
        <v>19.868576501021202</v>
      </c>
      <c r="Y32" s="245">
        <f ca="1">OFFSET(IND!AB$25,$E32,0)</f>
        <v>20.476157855235776</v>
      </c>
      <c r="Z32" s="150">
        <f ca="1">OFFSET(IND!AC$25,$E32,0)</f>
        <v>20.968297675842315</v>
      </c>
      <c r="AA32" s="150">
        <f ca="1">OFFSET(IND!AD$25,$E32,0)</f>
        <v>21.42466137473809</v>
      </c>
      <c r="AB32" s="150">
        <f ca="1">OFFSET(IND!AE$25,$E32,0)</f>
        <v>21.910693077003764</v>
      </c>
      <c r="AC32" s="150">
        <f ca="1">OFFSET(IND!AF$25,$E32,0)</f>
        <v>22.417666899295252</v>
      </c>
      <c r="AD32" s="150">
        <f ca="1">OFFSET(IND!AG$25,$E32,0)</f>
        <v>22.934239193265235</v>
      </c>
      <c r="AE32" s="150">
        <f ca="1">OFFSET(IND!AH$25,$E32,0)</f>
        <v>23.50491196396856</v>
      </c>
      <c r="AF32" s="150">
        <f ca="1">OFFSET(IND!AI$25,$E32,0)</f>
        <v>24.098272031366513</v>
      </c>
      <c r="AG32" s="150">
        <f ca="1">OFFSET(IND!AJ$25,$E32,0)</f>
        <v>24.692504687098872</v>
      </c>
      <c r="AH32" s="150">
        <f ca="1">OFFSET(IND!AK$25,$E32,0)</f>
        <v>25.309424639525862</v>
      </c>
      <c r="AI32" s="150">
        <f ca="1">OFFSET(IND!AL$25,$E32,0)</f>
        <v>25.969974008673287</v>
      </c>
      <c r="AJ32" s="150">
        <f ca="1">OFFSET(IND!AM$25,$E32,0)</f>
        <v>29.171500607618992</v>
      </c>
      <c r="AK32" s="150">
        <f ca="1">OFFSET(IND!AN$25,$E32,0)</f>
        <v>33.158356707532583</v>
      </c>
      <c r="AL32" s="150">
        <f ca="1">OFFSET(IND!AO$25,$E32,0)</f>
        <v>40.215851156230663</v>
      </c>
      <c r="AM32" s="150">
        <f ca="1">OFFSET(IND!AP$25,$E32,0)</f>
        <v>47.404233855090048</v>
      </c>
      <c r="AQ32" s="4"/>
    </row>
    <row r="33" spans="1:43">
      <c r="A33" s="36" t="s">
        <v>334</v>
      </c>
      <c r="B33">
        <v>0.20646280210080001</v>
      </c>
      <c r="E33" s="153">
        <f ca="1">MATCH(F33,IND!$D$26:$D$255,0)</f>
        <v>54</v>
      </c>
      <c r="F33" s="4" t="str">
        <f t="shared" si="0"/>
        <v>IMIE</v>
      </c>
      <c r="G33" s="150">
        <f ca="1">OFFSET(IND!J$25,$E33,0)</f>
        <v>0.18682963530638833</v>
      </c>
      <c r="H33" s="150">
        <f ca="1">OFFSET(IND!K$25,$E33,0)</f>
        <v>0.19175830592959464</v>
      </c>
      <c r="I33" s="150">
        <f ca="1">OFFSET(IND!L$25,$E33,0)</f>
        <v>0.1921027592777427</v>
      </c>
      <c r="J33" s="150">
        <f ca="1">OFFSET(IND!M$25,$E33,0)</f>
        <v>0.19240585599999999</v>
      </c>
      <c r="K33" s="150">
        <f ca="1">OFFSET(IND!N$25,$E33,0)</f>
        <v>0.19240585599999999</v>
      </c>
      <c r="L33" s="150">
        <f ca="1">OFFSET(IND!O$25,$E33,0)</f>
        <v>0.19240585599999999</v>
      </c>
      <c r="M33" s="150">
        <f ca="1">OFFSET(IND!P$25,$E33,0)</f>
        <v>0.19096282461587744</v>
      </c>
      <c r="N33" s="150">
        <f ca="1">OFFSET(IND!Q$25,$E33,0)</f>
        <v>0.18827231908237452</v>
      </c>
      <c r="O33" s="243">
        <f ca="1">OFFSET(IND!R$25,$E33,0)</f>
        <v>0.17350442633988872</v>
      </c>
      <c r="P33" s="150">
        <f ca="1">OFFSET(IND!S$25,$E33,0)</f>
        <v>0.17728005211390263</v>
      </c>
      <c r="Q33" s="150">
        <f ca="1">OFFSET(IND!T$25,$E33,0)</f>
        <v>0.1805023175564183</v>
      </c>
      <c r="R33" s="150">
        <f ca="1">OFFSET(IND!U$25,$E33,0)</f>
        <v>0.18358240387326594</v>
      </c>
      <c r="S33" s="150">
        <f ca="1">OFFSET(IND!V$25,$E33,0)</f>
        <v>0.18657300697018506</v>
      </c>
      <c r="T33" s="243">
        <f ca="1">OFFSET(IND!W$25,$E33,0)</f>
        <v>0.19037333359072378</v>
      </c>
      <c r="U33" s="150">
        <f ca="1">OFFSET(IND!X$25,$E33,0)</f>
        <v>0.19588011794285973</v>
      </c>
      <c r="V33" s="150">
        <f ca="1">OFFSET(IND!Y$25,$E33,0)</f>
        <v>0.2018082594573142</v>
      </c>
      <c r="W33" s="150">
        <f ca="1">OFFSET(IND!Z$25,$E33,0)</f>
        <v>0.20816277545911457</v>
      </c>
      <c r="X33" s="150">
        <f ca="1">OFFSET(IND!AA$25,$E33,0)</f>
        <v>0.21391041939846955</v>
      </c>
      <c r="Y33" s="245">
        <f ca="1">OFFSET(IND!AB$25,$E33,0)</f>
        <v>0.22045180309005158</v>
      </c>
      <c r="Z33" s="150">
        <f ca="1">OFFSET(IND!AC$25,$E33,0)</f>
        <v>0.22575031229242054</v>
      </c>
      <c r="AA33" s="150">
        <f ca="1">OFFSET(IND!AD$25,$E33,0)</f>
        <v>0.23066364618043281</v>
      </c>
      <c r="AB33" s="150">
        <f ca="1">OFFSET(IND!AE$25,$E33,0)</f>
        <v>0.23589639374376523</v>
      </c>
      <c r="AC33" s="150">
        <f ca="1">OFFSET(IND!AF$25,$E33,0)</f>
        <v>0.24135460978379422</v>
      </c>
      <c r="AD33" s="150">
        <f ca="1">OFFSET(IND!AG$25,$E33,0)</f>
        <v>0.24691616554230914</v>
      </c>
      <c r="AE33" s="150">
        <f ca="1">OFFSET(IND!AH$25,$E33,0)</f>
        <v>0.2530601815322901</v>
      </c>
      <c r="AF33" s="150">
        <f ca="1">OFFSET(IND!AI$25,$E33,0)</f>
        <v>0.25944845503869235</v>
      </c>
      <c r="AG33" s="150">
        <f ca="1">OFFSET(IND!AJ$25,$E33,0)</f>
        <v>0.26584612306495697</v>
      </c>
      <c r="AH33" s="150">
        <f ca="1">OFFSET(IND!AK$25,$E33,0)</f>
        <v>0.27248804860764286</v>
      </c>
      <c r="AI33" s="150">
        <f ca="1">OFFSET(IND!AL$25,$E33,0)</f>
        <v>0.27959970014344654</v>
      </c>
      <c r="AJ33" s="150">
        <f ca="1">OFFSET(IND!AM$25,$E33,0)</f>
        <v>0.31406819351843152</v>
      </c>
      <c r="AK33" s="150">
        <f ca="1">OFFSET(IND!AN$25,$E33,0)</f>
        <v>0.35699175476953726</v>
      </c>
      <c r="AL33" s="150">
        <f ca="1">OFFSET(IND!AO$25,$E33,0)</f>
        <v>0.43297463141627551</v>
      </c>
      <c r="AM33" s="150">
        <f ca="1">OFFSET(IND!AP$25,$E33,0)</f>
        <v>0.51036668604236712</v>
      </c>
      <c r="AQ33" s="4"/>
    </row>
    <row r="34" spans="1:43">
      <c r="A34" s="36" t="s">
        <v>335</v>
      </c>
      <c r="B34">
        <v>6.5077475668130003</v>
      </c>
      <c r="E34" s="153">
        <f ca="1">MATCH(F34,IND!$D$26:$D$255,0)</f>
        <v>52</v>
      </c>
      <c r="F34" s="4" t="str">
        <f t="shared" si="0"/>
        <v>IMIF</v>
      </c>
      <c r="G34" s="150">
        <f ca="1">OFFSET(IND!J$25,$E34,0)</f>
        <v>5.8889063414920679</v>
      </c>
      <c r="H34" s="150">
        <f ca="1">OFFSET(IND!K$25,$E34,0)</f>
        <v>6.0442589954782893</v>
      </c>
      <c r="I34" s="150">
        <f ca="1">OFFSET(IND!L$25,$E34,0)</f>
        <v>6.055116231820536</v>
      </c>
      <c r="J34" s="150">
        <f ca="1">OFFSET(IND!M$25,$E34,0)</f>
        <v>6.0646698992933636</v>
      </c>
      <c r="K34" s="150">
        <f ca="1">OFFSET(IND!N$25,$E34,0)</f>
        <v>6.0646698992933636</v>
      </c>
      <c r="L34" s="150">
        <f ca="1">OFFSET(IND!O$25,$E34,0)</f>
        <v>6.0646698992933636</v>
      </c>
      <c r="M34" s="150">
        <f ca="1">OFFSET(IND!P$25,$E34,0)</f>
        <v>6.0191852701819517</v>
      </c>
      <c r="N34" s="150">
        <f ca="1">OFFSET(IND!Q$25,$E34,0)</f>
        <v>5.9343800139276022</v>
      </c>
      <c r="O34" s="243">
        <f ca="1">OFFSET(IND!R$25,$E34,0)</f>
        <v>5.4688931703704782</v>
      </c>
      <c r="P34" s="150">
        <f ca="1">OFFSET(IND!S$25,$E34,0)</f>
        <v>5.5879016270707691</v>
      </c>
      <c r="Q34" s="150">
        <f ca="1">OFFSET(IND!T$25,$E34,0)</f>
        <v>5.6894680587949571</v>
      </c>
      <c r="R34" s="150">
        <f ca="1">OFFSET(IND!U$25,$E34,0)</f>
        <v>5.7865529769016657</v>
      </c>
      <c r="S34" s="150">
        <f ca="1">OFFSET(IND!V$25,$E34,0)</f>
        <v>5.8808173665604651</v>
      </c>
      <c r="T34" s="243">
        <f ca="1">OFFSET(IND!W$25,$E34,0)</f>
        <v>6.0006043987340822</v>
      </c>
      <c r="U34" s="150">
        <f ca="1">OFFSET(IND!X$25,$E34,0)</f>
        <v>6.1741793095845008</v>
      </c>
      <c r="V34" s="150">
        <f ca="1">OFFSET(IND!Y$25,$E34,0)</f>
        <v>6.3610354799157376</v>
      </c>
      <c r="W34" s="150">
        <f ca="1">OFFSET(IND!Z$25,$E34,0)</f>
        <v>6.5613310567857921</v>
      </c>
      <c r="X34" s="150">
        <f ca="1">OFFSET(IND!AA$25,$E34,0)</f>
        <v>6.7424979085413961</v>
      </c>
      <c r="Y34" s="245">
        <f ca="1">OFFSET(IND!AB$25,$E34,0)</f>
        <v>6.9486835912373843</v>
      </c>
      <c r="Z34" s="150">
        <f ca="1">OFFSET(IND!AC$25,$E34,0)</f>
        <v>7.1156936289710373</v>
      </c>
      <c r="AA34" s="150">
        <f ca="1">OFFSET(IND!AD$25,$E34,0)</f>
        <v>7.2705628660892989</v>
      </c>
      <c r="AB34" s="150">
        <f ca="1">OFFSET(IND!AE$25,$E34,0)</f>
        <v>7.4355000842056889</v>
      </c>
      <c r="AC34" s="150">
        <f ca="1">OFFSET(IND!AF$25,$E34,0)</f>
        <v>7.607544112438406</v>
      </c>
      <c r="AD34" s="150">
        <f ca="1">OFFSET(IND!AG$25,$E34,0)</f>
        <v>7.7828454286411048</v>
      </c>
      <c r="AE34" s="150">
        <f ca="1">OFFSET(IND!AH$25,$E34,0)</f>
        <v>7.9765060043109779</v>
      </c>
      <c r="AF34" s="150">
        <f ca="1">OFFSET(IND!AI$25,$E34,0)</f>
        <v>8.1778656242735384</v>
      </c>
      <c r="AG34" s="150">
        <f ca="1">OFFSET(IND!AJ$25,$E34,0)</f>
        <v>8.3795213613242776</v>
      </c>
      <c r="AH34" s="150">
        <f ca="1">OFFSET(IND!AK$25,$E34,0)</f>
        <v>8.5888761426677043</v>
      </c>
      <c r="AI34" s="150">
        <f ca="1">OFFSET(IND!AL$25,$E34,0)</f>
        <v>8.8130367784201411</v>
      </c>
      <c r="AJ34" s="150">
        <f ca="1">OFFSET(IND!AM$25,$E34,0)</f>
        <v>9.8994903749534195</v>
      </c>
      <c r="AK34" s="150">
        <f ca="1">OFFSET(IND!AN$25,$E34,0)</f>
        <v>11.252449350848913</v>
      </c>
      <c r="AL34" s="150">
        <f ca="1">OFFSET(IND!AO$25,$E34,0)</f>
        <v>13.647444360050681</v>
      </c>
      <c r="AM34" s="150">
        <f ca="1">OFFSET(IND!AP$25,$E34,0)</f>
        <v>16.086856932479481</v>
      </c>
      <c r="AQ34" s="4"/>
    </row>
    <row r="35" spans="1:43">
      <c r="A35" s="36" t="s">
        <v>336</v>
      </c>
      <c r="B35">
        <v>8.5041886448849997</v>
      </c>
      <c r="E35" s="153">
        <f ca="1">MATCH(F35,IND!$D$26:$D$255,0)</f>
        <v>50</v>
      </c>
      <c r="F35" s="4" t="str">
        <f t="shared" si="0"/>
        <v>IMIH</v>
      </c>
      <c r="G35" s="150">
        <f ca="1">OFFSET(IND!J$25,$E35,0)</f>
        <v>7.6954998524370488</v>
      </c>
      <c r="H35" s="150">
        <f ca="1">OFFSET(IND!K$25,$E35,0)</f>
        <v>7.8985114570542425</v>
      </c>
      <c r="I35" s="150">
        <f ca="1">OFFSET(IND!L$25,$E35,0)</f>
        <v>7.9126994668177781</v>
      </c>
      <c r="J35" s="150">
        <f ca="1">OFFSET(IND!M$25,$E35,0)</f>
        <v>7.9251840000000016</v>
      </c>
      <c r="K35" s="150">
        <f ca="1">OFFSET(IND!N$25,$E35,0)</f>
        <v>7.9251840000000016</v>
      </c>
      <c r="L35" s="150">
        <f ca="1">OFFSET(IND!O$25,$E35,0)</f>
        <v>7.9251840000000016</v>
      </c>
      <c r="M35" s="150">
        <f ca="1">OFFSET(IND!P$25,$E35,0)</f>
        <v>7.8657456363519334</v>
      </c>
      <c r="N35" s="150">
        <f ca="1">OFFSET(IND!Q$25,$E35,0)</f>
        <v>7.754923898129845</v>
      </c>
      <c r="O35" s="243">
        <f ca="1">OFFSET(IND!R$25,$E35,0)</f>
        <v>7.1466354098810019</v>
      </c>
      <c r="P35" s="150">
        <f ca="1">OFFSET(IND!S$25,$E35,0)</f>
        <v>7.3021531763163576</v>
      </c>
      <c r="Q35" s="150">
        <f ca="1">OFFSET(IND!T$25,$E35,0)</f>
        <v>7.4348780686854239</v>
      </c>
      <c r="R35" s="150">
        <f ca="1">OFFSET(IND!U$25,$E35,0)</f>
        <v>7.5617466126288049</v>
      </c>
      <c r="S35" s="150">
        <f ca="1">OFFSET(IND!V$25,$E35,0)</f>
        <v>7.6849293488863433</v>
      </c>
      <c r="T35" s="243">
        <f ca="1">OFFSET(IND!W$25,$E35,0)</f>
        <v>7.8414645414943456</v>
      </c>
      <c r="U35" s="150">
        <f ca="1">OFFSET(IND!X$25,$E35,0)</f>
        <v>8.0682886109187102</v>
      </c>
      <c r="V35" s="150">
        <f ca="1">OFFSET(IND!Y$25,$E35,0)</f>
        <v>8.3124683529328536</v>
      </c>
      <c r="W35" s="150">
        <f ca="1">OFFSET(IND!Z$25,$E35,0)</f>
        <v>8.5742104308102149</v>
      </c>
      <c r="X35" s="150">
        <f ca="1">OFFSET(IND!AA$25,$E35,0)</f>
        <v>8.8109554900971485</v>
      </c>
      <c r="Y35" s="245">
        <f ca="1">OFFSET(IND!AB$25,$E35,0)</f>
        <v>9.0803946352881706</v>
      </c>
      <c r="Z35" s="150">
        <f ca="1">OFFSET(IND!AC$25,$E35,0)</f>
        <v>9.2986398655916975</v>
      </c>
      <c r="AA35" s="150">
        <f ca="1">OFFSET(IND!AD$25,$E35,0)</f>
        <v>9.5010197511391148</v>
      </c>
      <c r="AB35" s="150">
        <f ca="1">OFFSET(IND!AE$25,$E35,0)</f>
        <v>9.7165562640452556</v>
      </c>
      <c r="AC35" s="150">
        <f ca="1">OFFSET(IND!AF$25,$E35,0)</f>
        <v>9.9413798080281435</v>
      </c>
      <c r="AD35" s="150">
        <f ca="1">OFFSET(IND!AG$25,$E35,0)</f>
        <v>10.170459907921206</v>
      </c>
      <c r="AE35" s="150">
        <f ca="1">OFFSET(IND!AH$25,$E35,0)</f>
        <v>10.423531504762527</v>
      </c>
      <c r="AF35" s="150">
        <f ca="1">OFFSET(IND!AI$25,$E35,0)</f>
        <v>10.686664051936992</v>
      </c>
      <c r="AG35" s="150">
        <f ca="1">OFFSET(IND!AJ$25,$E35,0)</f>
        <v>10.950183558739653</v>
      </c>
      <c r="AH35" s="150">
        <f ca="1">OFFSET(IND!AK$25,$E35,0)</f>
        <v>11.223764015875457</v>
      </c>
      <c r="AI35" s="150">
        <f ca="1">OFFSET(IND!AL$25,$E35,0)</f>
        <v>11.516692454421145</v>
      </c>
      <c r="AJ35" s="150">
        <f ca="1">OFFSET(IND!AM$25,$E35,0)</f>
        <v>12.936447330278652</v>
      </c>
      <c r="AK35" s="150">
        <f ca="1">OFFSET(IND!AN$25,$E35,0)</f>
        <v>14.704465871514129</v>
      </c>
      <c r="AL35" s="150">
        <f ca="1">OFFSET(IND!AO$25,$E35,0)</f>
        <v>17.834195344377491</v>
      </c>
      <c r="AM35" s="150">
        <f ca="1">OFFSET(IND!AP$25,$E35,0)</f>
        <v>21.021968761470514</v>
      </c>
      <c r="AQ35" s="4"/>
    </row>
    <row r="36" spans="1:43">
      <c r="A36" s="36" t="s">
        <v>337</v>
      </c>
      <c r="B36">
        <v>2.3622746235790002</v>
      </c>
      <c r="E36" s="153">
        <f ca="1">MATCH(F36,IND!$D$26:$D$255,0)</f>
        <v>46</v>
      </c>
      <c r="F36" s="4" t="str">
        <f t="shared" si="0"/>
        <v>IMIK</v>
      </c>
      <c r="G36" s="150">
        <f ca="1">OFFSET(IND!J$25,$E36,0)</f>
        <v>2.1376388478991801</v>
      </c>
      <c r="H36" s="150">
        <f ca="1">OFFSET(IND!K$25,$E36,0)</f>
        <v>2.1940309602928449</v>
      </c>
      <c r="I36" s="150">
        <f ca="1">OFFSET(IND!L$25,$E36,0)</f>
        <v>2.1979720741160493</v>
      </c>
      <c r="J36" s="150">
        <f ca="1">OFFSET(IND!M$25,$E36,0)</f>
        <v>2.2014400000000003</v>
      </c>
      <c r="K36" s="150">
        <f ca="1">OFFSET(IND!N$25,$E36,0)</f>
        <v>2.2014400000000003</v>
      </c>
      <c r="L36" s="150">
        <f ca="1">OFFSET(IND!O$25,$E36,0)</f>
        <v>2.2014400000000003</v>
      </c>
      <c r="M36" s="150">
        <f ca="1">OFFSET(IND!P$25,$E36,0)</f>
        <v>2.1849293434310924</v>
      </c>
      <c r="N36" s="150">
        <f ca="1">OFFSET(IND!Q$25,$E36,0)</f>
        <v>2.1541455272582901</v>
      </c>
      <c r="O36" s="243">
        <f ca="1">OFFSET(IND!R$25,$E36,0)</f>
        <v>1.9851765027447228</v>
      </c>
      <c r="P36" s="150">
        <f ca="1">OFFSET(IND!S$25,$E36,0)</f>
        <v>2.0283758823100992</v>
      </c>
      <c r="Q36" s="150">
        <f ca="1">OFFSET(IND!T$25,$E36,0)</f>
        <v>2.0652439079681733</v>
      </c>
      <c r="R36" s="150">
        <f ca="1">OFFSET(IND!U$25,$E36,0)</f>
        <v>2.1004851701746681</v>
      </c>
      <c r="S36" s="150">
        <f ca="1">OFFSET(IND!V$25,$E36,0)</f>
        <v>2.1347025969128732</v>
      </c>
      <c r="T36" s="243">
        <f ca="1">OFFSET(IND!W$25,$E36,0)</f>
        <v>2.1781845948595406</v>
      </c>
      <c r="U36" s="150">
        <f ca="1">OFFSET(IND!X$25,$E36,0)</f>
        <v>2.241191280810753</v>
      </c>
      <c r="V36" s="150">
        <f ca="1">OFFSET(IND!Y$25,$E36,0)</f>
        <v>2.3090189869257927</v>
      </c>
      <c r="W36" s="150">
        <f ca="1">OFFSET(IND!Z$25,$E36,0)</f>
        <v>2.381725119669504</v>
      </c>
      <c r="X36" s="150">
        <f ca="1">OFFSET(IND!AA$25,$E36,0)</f>
        <v>2.4474876361380966</v>
      </c>
      <c r="Y36" s="245">
        <f ca="1">OFFSET(IND!AB$25,$E36,0)</f>
        <v>2.5223318431356025</v>
      </c>
      <c r="Z36" s="150">
        <f ca="1">OFFSET(IND!AC$25,$E36,0)</f>
        <v>2.5829555182199155</v>
      </c>
      <c r="AA36" s="150">
        <f ca="1">OFFSET(IND!AD$25,$E36,0)</f>
        <v>2.6391721530941981</v>
      </c>
      <c r="AB36" s="150">
        <f ca="1">OFFSET(IND!AE$25,$E36,0)</f>
        <v>2.699043406679237</v>
      </c>
      <c r="AC36" s="150">
        <f ca="1">OFFSET(IND!AF$25,$E36,0)</f>
        <v>2.7614943911189282</v>
      </c>
      <c r="AD36" s="150">
        <f ca="1">OFFSET(IND!AG$25,$E36,0)</f>
        <v>2.8251277522003346</v>
      </c>
      <c r="AE36" s="150">
        <f ca="1">OFFSET(IND!AH$25,$E36,0)</f>
        <v>2.8954254179895909</v>
      </c>
      <c r="AF36" s="150">
        <f ca="1">OFFSET(IND!AI$25,$E36,0)</f>
        <v>2.9685177922047199</v>
      </c>
      <c r="AG36" s="150">
        <f ca="1">OFFSET(IND!AJ$25,$E36,0)</f>
        <v>3.041717655205459</v>
      </c>
      <c r="AH36" s="150">
        <f ca="1">OFFSET(IND!AK$25,$E36,0)</f>
        <v>3.1177122266320714</v>
      </c>
      <c r="AI36" s="150">
        <f ca="1">OFFSET(IND!AL$25,$E36,0)</f>
        <v>3.1990812373392075</v>
      </c>
      <c r="AJ36" s="150">
        <f ca="1">OFFSET(IND!AM$25,$E36,0)</f>
        <v>3.5934575917440705</v>
      </c>
      <c r="AK36" s="150">
        <f ca="1">OFFSET(IND!AN$25,$E36,0)</f>
        <v>4.0845738531983695</v>
      </c>
      <c r="AL36" s="150">
        <f ca="1">OFFSET(IND!AO$25,$E36,0)</f>
        <v>4.9539431512159702</v>
      </c>
      <c r="AM36" s="150">
        <f ca="1">OFFSET(IND!AP$25,$E36,0)</f>
        <v>5.8394357670751429</v>
      </c>
      <c r="AQ36" s="4"/>
    </row>
    <row r="37" spans="1:43">
      <c r="A37" s="36" t="s">
        <v>338</v>
      </c>
      <c r="B37">
        <v>1.594535370916</v>
      </c>
      <c r="E37" s="153">
        <f ca="1">MATCH(F37,IND!$D$26:$D$255,0)</f>
        <v>48</v>
      </c>
      <c r="F37" s="4" t="str">
        <f t="shared" si="0"/>
        <v>IMIL</v>
      </c>
      <c r="G37" s="150">
        <f ca="1">OFFSET(IND!J$25,$E37,0)</f>
        <v>1.4429062223319464</v>
      </c>
      <c r="H37" s="150">
        <f ca="1">OFFSET(IND!K$25,$E37,0)</f>
        <v>1.4809708981976701</v>
      </c>
      <c r="I37" s="150">
        <f ca="1">OFFSET(IND!L$25,$E37,0)</f>
        <v>1.483631150028333</v>
      </c>
      <c r="J37" s="150">
        <f ca="1">OFFSET(IND!M$25,$E37,0)</f>
        <v>1.4859720000000001</v>
      </c>
      <c r="K37" s="150">
        <f ca="1">OFFSET(IND!N$25,$E37,0)</f>
        <v>1.4859720000000001</v>
      </c>
      <c r="L37" s="150">
        <f ca="1">OFFSET(IND!O$25,$E37,0)</f>
        <v>1.4859720000000001</v>
      </c>
      <c r="M37" s="150">
        <f ca="1">OFFSET(IND!P$25,$E37,0)</f>
        <v>1.4748273068159872</v>
      </c>
      <c r="N37" s="150">
        <f ca="1">OFFSET(IND!Q$25,$E37,0)</f>
        <v>1.4540482308993454</v>
      </c>
      <c r="O37" s="243">
        <f ca="1">OFFSET(IND!R$25,$E37,0)</f>
        <v>1.3399941393526875</v>
      </c>
      <c r="P37" s="150">
        <f ca="1">OFFSET(IND!S$25,$E37,0)</f>
        <v>1.3691537205593167</v>
      </c>
      <c r="Q37" s="150">
        <f ca="1">OFFSET(IND!T$25,$E37,0)</f>
        <v>1.3940396378785167</v>
      </c>
      <c r="R37" s="150">
        <f ca="1">OFFSET(IND!U$25,$E37,0)</f>
        <v>1.4178274898679006</v>
      </c>
      <c r="S37" s="150">
        <f ca="1">OFFSET(IND!V$25,$E37,0)</f>
        <v>1.440924252916189</v>
      </c>
      <c r="T37" s="243">
        <f ca="1">OFFSET(IND!W$25,$E37,0)</f>
        <v>1.4702746015301893</v>
      </c>
      <c r="U37" s="150">
        <f ca="1">OFFSET(IND!X$25,$E37,0)</f>
        <v>1.5128041145472575</v>
      </c>
      <c r="V37" s="150">
        <f ca="1">OFFSET(IND!Y$25,$E37,0)</f>
        <v>1.5585878161749094</v>
      </c>
      <c r="W37" s="150">
        <f ca="1">OFFSET(IND!Z$25,$E37,0)</f>
        <v>1.6076644557769144</v>
      </c>
      <c r="X37" s="150">
        <f ca="1">OFFSET(IND!AA$25,$E37,0)</f>
        <v>1.6520541543932143</v>
      </c>
      <c r="Y37" s="245">
        <f ca="1">OFFSET(IND!AB$25,$E37,0)</f>
        <v>1.7025739941165308</v>
      </c>
      <c r="Z37" s="150">
        <f ca="1">OFFSET(IND!AC$25,$E37,0)</f>
        <v>1.7434949747984421</v>
      </c>
      <c r="AA37" s="150">
        <f ca="1">OFFSET(IND!AD$25,$E37,0)</f>
        <v>1.7814412033385827</v>
      </c>
      <c r="AB37" s="150">
        <f ca="1">OFFSET(IND!AE$25,$E37,0)</f>
        <v>1.8218542995084841</v>
      </c>
      <c r="AC37" s="150">
        <f ca="1">OFFSET(IND!AF$25,$E37,0)</f>
        <v>1.8640087140052755</v>
      </c>
      <c r="AD37" s="150">
        <f ca="1">OFFSET(IND!AG$25,$E37,0)</f>
        <v>1.9069612327352246</v>
      </c>
      <c r="AE37" s="150">
        <f ca="1">OFFSET(IND!AH$25,$E37,0)</f>
        <v>1.9544121571429725</v>
      </c>
      <c r="AF37" s="150">
        <f ca="1">OFFSET(IND!AI$25,$E37,0)</f>
        <v>2.0037495097381846</v>
      </c>
      <c r="AG37" s="150">
        <f ca="1">OFFSET(IND!AJ$25,$E37,0)</f>
        <v>2.0531594172636836</v>
      </c>
      <c r="AH37" s="150">
        <f ca="1">OFFSET(IND!AK$25,$E37,0)</f>
        <v>2.1044557529766466</v>
      </c>
      <c r="AI37" s="150">
        <f ca="1">OFFSET(IND!AL$25,$E37,0)</f>
        <v>2.1593798352039633</v>
      </c>
      <c r="AJ37" s="150">
        <f ca="1">OFFSET(IND!AM$25,$E37,0)</f>
        <v>2.4255838744272453</v>
      </c>
      <c r="AK37" s="150">
        <f ca="1">OFFSET(IND!AN$25,$E37,0)</f>
        <v>2.7570873509088969</v>
      </c>
      <c r="AL37" s="150">
        <f ca="1">OFFSET(IND!AO$25,$E37,0)</f>
        <v>3.3439116270707769</v>
      </c>
      <c r="AM37" s="150">
        <f ca="1">OFFSET(IND!AP$25,$E37,0)</f>
        <v>3.9416191427757181</v>
      </c>
      <c r="AQ37" s="4"/>
    </row>
    <row r="38" spans="1:43">
      <c r="A38" s="36" t="s">
        <v>339</v>
      </c>
      <c r="B38">
        <v>31.93143244434</v>
      </c>
      <c r="E38" s="153">
        <f ca="1">MATCH(F38,IND!$D$26:$D$255,0)</f>
        <v>53</v>
      </c>
      <c r="F38" s="4" t="str">
        <f t="shared" si="0"/>
        <v>IMIO</v>
      </c>
      <c r="G38" s="150">
        <f ca="1">OFFSET(IND!J$25,$E38,0)</f>
        <v>28.894976807848312</v>
      </c>
      <c r="H38" s="150">
        <f ca="1">OFFSET(IND!K$25,$E38,0)</f>
        <v>29.657242511132058</v>
      </c>
      <c r="I38" s="150">
        <f ca="1">OFFSET(IND!L$25,$E38,0)</f>
        <v>29.710515491565818</v>
      </c>
      <c r="J38" s="150">
        <f ca="1">OFFSET(IND!M$25,$E38,0)</f>
        <v>29.757392277177463</v>
      </c>
      <c r="K38" s="150">
        <f ca="1">OFFSET(IND!N$25,$E38,0)</f>
        <v>29.757392277177463</v>
      </c>
      <c r="L38" s="150">
        <f ca="1">OFFSET(IND!O$25,$E38,0)</f>
        <v>29.757392277177463</v>
      </c>
      <c r="M38" s="150">
        <f ca="1">OFFSET(IND!P$25,$E38,0)</f>
        <v>29.534213773891089</v>
      </c>
      <c r="N38" s="150">
        <f ca="1">OFFSET(IND!Q$25,$E38,0)</f>
        <v>29.1181015502363</v>
      </c>
      <c r="O38" s="243">
        <f ca="1">OFFSET(IND!R$25,$E38,0)</f>
        <v>26.834106735414075</v>
      </c>
      <c r="P38" s="150">
        <f ca="1">OFFSET(IND!S$25,$E38,0)</f>
        <v>27.41804310608854</v>
      </c>
      <c r="Q38" s="150">
        <f ca="1">OFFSET(IND!T$25,$E38,0)</f>
        <v>27.916397048050325</v>
      </c>
      <c r="R38" s="150">
        <f ca="1">OFFSET(IND!U$25,$E38,0)</f>
        <v>28.392761638419142</v>
      </c>
      <c r="S38" s="150">
        <f ca="1">OFFSET(IND!V$25,$E38,0)</f>
        <v>28.855286799297634</v>
      </c>
      <c r="T38" s="243">
        <f ca="1">OFFSET(IND!W$25,$E38,0)</f>
        <v>29.44304339039001</v>
      </c>
      <c r="U38" s="150">
        <f ca="1">OFFSET(IND!X$25,$E38,0)</f>
        <v>30.294719870300952</v>
      </c>
      <c r="V38" s="150">
        <f ca="1">OFFSET(IND!Y$25,$E38,0)</f>
        <v>31.211563235610178</v>
      </c>
      <c r="W38" s="150">
        <f ca="1">OFFSET(IND!Z$25,$E38,0)</f>
        <v>32.194349463266235</v>
      </c>
      <c r="X38" s="150">
        <f ca="1">OFFSET(IND!AA$25,$E38,0)</f>
        <v>33.083277164993405</v>
      </c>
      <c r="Y38" s="245">
        <f ca="1">OFFSET(IND!AB$25,$E38,0)</f>
        <v>34.094964254943193</v>
      </c>
      <c r="Z38" s="150">
        <f ca="1">OFFSET(IND!AC$25,$E38,0)</f>
        <v>34.914429005637309</v>
      </c>
      <c r="AA38" s="150">
        <f ca="1">OFFSET(IND!AD$25,$E38,0)</f>
        <v>35.67432273722067</v>
      </c>
      <c r="AB38" s="150">
        <f ca="1">OFFSET(IND!AE$25,$E38,0)</f>
        <v>36.48361682611538</v>
      </c>
      <c r="AC38" s="150">
        <f ca="1">OFFSET(IND!AF$25,$E38,0)</f>
        <v>37.327781755465168</v>
      </c>
      <c r="AD38" s="150">
        <f ca="1">OFFSET(IND!AG$25,$E38,0)</f>
        <v>38.187929153356855</v>
      </c>
      <c r="AE38" s="150">
        <f ca="1">OFFSET(IND!AH$25,$E38,0)</f>
        <v>39.138159555757468</v>
      </c>
      <c r="AF38" s="150">
        <f ca="1">OFFSET(IND!AI$25,$E38,0)</f>
        <v>40.12616670198441</v>
      </c>
      <c r="AG38" s="150">
        <f ca="1">OFFSET(IND!AJ$25,$E38,0)</f>
        <v>41.11562679989698</v>
      </c>
      <c r="AH38" s="150">
        <f ca="1">OFFSET(IND!AK$25,$E38,0)</f>
        <v>42.142863641635877</v>
      </c>
      <c r="AI38" s="150">
        <f ca="1">OFFSET(IND!AL$25,$E38,0)</f>
        <v>43.242748067656159</v>
      </c>
      <c r="AJ38" s="150">
        <f ca="1">OFFSET(IND!AM$25,$E38,0)</f>
        <v>48.573627802224742</v>
      </c>
      <c r="AK38" s="150">
        <f ca="1">OFFSET(IND!AN$25,$E38,0)</f>
        <v>55.212164053858409</v>
      </c>
      <c r="AL38" s="150">
        <f ca="1">OFFSET(IND!AO$25,$E38,0)</f>
        <v>66.963637287216628</v>
      </c>
      <c r="AM38" s="150">
        <f ca="1">OFFSET(IND!AP$25,$E38,0)</f>
        <v>78.93305327341902</v>
      </c>
      <c r="AQ38" s="4"/>
    </row>
    <row r="39" spans="1:43">
      <c r="A39" s="36" t="s">
        <v>340</v>
      </c>
      <c r="B39">
        <v>16.901755910559999</v>
      </c>
      <c r="E39" s="153">
        <f ca="1">MATCH(F39,IND!$D$26:$D$255,0)</f>
        <v>51</v>
      </c>
      <c r="F39" s="4" t="str">
        <f t="shared" si="0"/>
        <v>IMIP</v>
      </c>
      <c r="G39" s="150">
        <f ca="1">OFFSET(IND!J$25,$E39,0)</f>
        <v>15.294517272248457</v>
      </c>
      <c r="H39" s="150">
        <f ca="1">OFFSET(IND!K$25,$E39,0)</f>
        <v>15.697995220766805</v>
      </c>
      <c r="I39" s="150">
        <f ca="1">OFFSET(IND!L$25,$E39,0)</f>
        <v>15.726193357931152</v>
      </c>
      <c r="J39" s="150">
        <f ca="1">OFFSET(IND!M$25,$E39,0)</f>
        <v>15.751005899293361</v>
      </c>
      <c r="K39" s="150">
        <f ca="1">OFFSET(IND!N$25,$E39,0)</f>
        <v>15.751005899293361</v>
      </c>
      <c r="L39" s="150">
        <f ca="1">OFFSET(IND!O$25,$E39,0)</f>
        <v>15.751005899293361</v>
      </c>
      <c r="M39" s="150">
        <f ca="1">OFFSET(IND!P$25,$E39,0)</f>
        <v>15.632874381278754</v>
      </c>
      <c r="N39" s="150">
        <f ca="1">OFFSET(IND!Q$25,$E39,0)</f>
        <v>15.412620333864073</v>
      </c>
      <c r="O39" s="243">
        <f ca="1">OFFSET(IND!R$25,$E39,0)</f>
        <v>14.203669782447253</v>
      </c>
      <c r="P39" s="150">
        <f ca="1">OFFSET(IND!S$25,$E39,0)</f>
        <v>14.512755509235202</v>
      </c>
      <c r="Q39" s="150">
        <f ca="1">OFFSET(IND!T$25,$E39,0)</f>
        <v>14.776541253854916</v>
      </c>
      <c r="R39" s="150">
        <f ca="1">OFFSET(IND!U$25,$E39,0)</f>
        <v>15.028687725670201</v>
      </c>
      <c r="S39" s="150">
        <f ca="1">OFFSET(IND!V$25,$E39,0)</f>
        <v>15.273508792977102</v>
      </c>
      <c r="T39" s="243">
        <f ca="1">OFFSET(IND!W$25,$E39,0)</f>
        <v>15.584616616116055</v>
      </c>
      <c r="U39" s="150">
        <f ca="1">OFFSET(IND!X$25,$E39,0)</f>
        <v>16.035420945151806</v>
      </c>
      <c r="V39" s="150">
        <f ca="1">OFFSET(IND!Y$25,$E39,0)</f>
        <v>16.520719022389219</v>
      </c>
      <c r="W39" s="150">
        <f ca="1">OFFSET(IND!Z$25,$E39,0)</f>
        <v>17.040921583331603</v>
      </c>
      <c r="X39" s="150">
        <f ca="1">OFFSET(IND!AA$25,$E39,0)</f>
        <v>17.511443507549014</v>
      </c>
      <c r="Y39" s="245">
        <f ca="1">OFFSET(IND!AB$25,$E39,0)</f>
        <v>18.046943701034028</v>
      </c>
      <c r="Z39" s="150">
        <f ca="1">OFFSET(IND!AC$25,$E39,0)</f>
        <v>18.480697909138659</v>
      </c>
      <c r="AA39" s="150">
        <f ca="1">OFFSET(IND!AD$25,$E39,0)</f>
        <v>18.882920339703762</v>
      </c>
      <c r="AB39" s="150">
        <f ca="1">OFFSET(IND!AE$25,$E39,0)</f>
        <v>19.311291073594326</v>
      </c>
      <c r="AC39" s="150">
        <f ca="1">OFFSET(IND!AF$25,$E39,0)</f>
        <v>19.758119433361685</v>
      </c>
      <c r="AD39" s="150">
        <f ca="1">OFFSET(IND!AG$25,$E39,0)</f>
        <v>20.213407538322571</v>
      </c>
      <c r="AE39" s="150">
        <f ca="1">OFFSET(IND!AH$25,$E39,0)</f>
        <v>20.716377843465171</v>
      </c>
      <c r="AF39" s="150">
        <f ca="1">OFFSET(IND!AI$25,$E39,0)</f>
        <v>21.239343909974298</v>
      </c>
      <c r="AG39" s="150">
        <f ca="1">OFFSET(IND!AJ$25,$E39,0)</f>
        <v>21.763079044228292</v>
      </c>
      <c r="AH39" s="150">
        <f ca="1">OFFSET(IND!AK$25,$E39,0)</f>
        <v>22.306809939848812</v>
      </c>
      <c r="AI39" s="150">
        <f ca="1">OFFSET(IND!AL$25,$E39,0)</f>
        <v>22.888994222712647</v>
      </c>
      <c r="AJ39" s="150">
        <f ca="1">OFFSET(IND!AM$25,$E39,0)</f>
        <v>25.710703778627323</v>
      </c>
      <c r="AK39" s="150">
        <f ca="1">OFFSET(IND!AN$25,$E39,0)</f>
        <v>29.224574304921731</v>
      </c>
      <c r="AL39" s="150">
        <f ca="1">OFFSET(IND!AO$25,$E39,0)</f>
        <v>35.44479422540094</v>
      </c>
      <c r="AM39" s="150">
        <f ca="1">OFFSET(IND!AP$25,$E39,0)</f>
        <v>41.780374307610103</v>
      </c>
      <c r="AQ39" s="4"/>
    </row>
    <row r="40" spans="1:43">
      <c r="A40" s="36" t="s">
        <v>341</v>
      </c>
      <c r="B40">
        <v>28.149155918999998</v>
      </c>
      <c r="E40" s="153">
        <f ca="1">MATCH(F40,IND!$D$26:$D$255,0)</f>
        <v>63</v>
      </c>
      <c r="F40" s="4" t="str">
        <f t="shared" si="0"/>
        <v>IMIR</v>
      </c>
      <c r="G40" s="150">
        <f ca="1">OFFSET(IND!J$25,$E40,0)</f>
        <v>51.488523217763458</v>
      </c>
      <c r="H40" s="150">
        <f ca="1">OFFSET(IND!K$25,$E40,0)</f>
        <v>52.846819354238278</v>
      </c>
      <c r="I40" s="150">
        <f ca="1">OFFSET(IND!L$25,$E40,0)</f>
        <v>52.941747517987423</v>
      </c>
      <c r="J40" s="150">
        <f ca="1">OFFSET(IND!M$25,$E40,0)</f>
        <v>46.045999999999999</v>
      </c>
      <c r="K40" s="150">
        <f ca="1">OFFSET(IND!N$25,$E40,0)</f>
        <v>46.045999999999999</v>
      </c>
      <c r="L40" s="150">
        <f ca="1">OFFSET(IND!O$25,$E40,0)</f>
        <v>46.045999999999999</v>
      </c>
      <c r="M40" s="150">
        <f ca="1">OFFSET(IND!P$25,$E40,0)</f>
        <v>45.700658000049089</v>
      </c>
      <c r="N40" s="150">
        <f ca="1">OFFSET(IND!Q$25,$E40,0)</f>
        <v>45.056774178780799</v>
      </c>
      <c r="O40" s="243">
        <f ca="1">OFFSET(IND!R$25,$E40,0)</f>
        <v>41.52256579574437</v>
      </c>
      <c r="P40" s="150">
        <f ca="1">OFFSET(IND!S$25,$E40,0)</f>
        <v>42.426137381373472</v>
      </c>
      <c r="Q40" s="150">
        <f ca="1">OFFSET(IND!T$25,$E40,0)</f>
        <v>43.197280410232615</v>
      </c>
      <c r="R40" s="150">
        <f ca="1">OFFSET(IND!U$25,$E40,0)</f>
        <v>43.934397551540236</v>
      </c>
      <c r="S40" s="150">
        <f ca="1">OFFSET(IND!V$25,$E40,0)</f>
        <v>44.650099833495403</v>
      </c>
      <c r="T40" s="243">
        <f ca="1">OFFSET(IND!W$25,$E40,0)</f>
        <v>45.559582752608456</v>
      </c>
      <c r="U40" s="150">
        <f ca="1">OFFSET(IND!X$25,$E40,0)</f>
        <v>46.877450085494893</v>
      </c>
      <c r="V40" s="150">
        <f ca="1">OFFSET(IND!Y$25,$E40,0)</f>
        <v>48.296155367389069</v>
      </c>
      <c r="W40" s="150">
        <f ca="1">OFFSET(IND!Z$25,$E40,0)</f>
        <v>49.81689932966691</v>
      </c>
      <c r="X40" s="150">
        <f ca="1">OFFSET(IND!AA$25,$E40,0)</f>
        <v>51.192408466101611</v>
      </c>
      <c r="Y40" s="245">
        <f ca="1">OFFSET(IND!AB$25,$E40,0)</f>
        <v>52.757873050831222</v>
      </c>
      <c r="Z40" s="150">
        <f ca="1">OFFSET(IND!AC$25,$E40,0)</f>
        <v>54.025896591301219</v>
      </c>
      <c r="AA40" s="150">
        <f ca="1">OFFSET(IND!AD$25,$E40,0)</f>
        <v>55.201741115531362</v>
      </c>
      <c r="AB40" s="150">
        <f ca="1">OFFSET(IND!AE$25,$E40,0)</f>
        <v>56.454026775179912</v>
      </c>
      <c r="AC40" s="150">
        <f ca="1">OFFSET(IND!AF$25,$E40,0)</f>
        <v>57.760270883359112</v>
      </c>
      <c r="AD40" s="150">
        <f ca="1">OFFSET(IND!AG$25,$E40,0)</f>
        <v>59.091245947114849</v>
      </c>
      <c r="AE40" s="150">
        <f ca="1">OFFSET(IND!AH$25,$E40,0)</f>
        <v>60.561613669574733</v>
      </c>
      <c r="AF40" s="150">
        <f ca="1">OFFSET(IND!AI$25,$E40,0)</f>
        <v>62.090436377942815</v>
      </c>
      <c r="AG40" s="150">
        <f ca="1">OFFSET(IND!AJ$25,$E40,0)</f>
        <v>63.621507354999665</v>
      </c>
      <c r="AH40" s="150">
        <f ca="1">OFFSET(IND!AK$25,$E40,0)</f>
        <v>65.21103331796472</v>
      </c>
      <c r="AI40" s="150">
        <f ca="1">OFFSET(IND!AL$25,$E40,0)</f>
        <v>66.912972715368596</v>
      </c>
      <c r="AJ40" s="150">
        <f ca="1">OFFSET(IND!AM$25,$E40,0)</f>
        <v>75.16187053448985</v>
      </c>
      <c r="AK40" s="150">
        <f ca="1">OFFSET(IND!AN$25,$E40,0)</f>
        <v>85.434210173510053</v>
      </c>
      <c r="AL40" s="150">
        <f ca="1">OFFSET(IND!AO$25,$E40,0)</f>
        <v>103.61820732833526</v>
      </c>
      <c r="AM40" s="150">
        <f ca="1">OFFSET(IND!AP$25,$E40,0)</f>
        <v>122.13944478647694</v>
      </c>
      <c r="AQ40" s="4"/>
    </row>
    <row r="41" spans="1:43">
      <c r="A41" s="36" t="s">
        <v>342</v>
      </c>
      <c r="B41">
        <v>5.2585839407999997E-2</v>
      </c>
      <c r="E41" s="153">
        <f ca="1">MATCH(F41,IND!$D$26:$D$255,0)</f>
        <v>56</v>
      </c>
      <c r="F41" s="4" t="str">
        <f t="shared" si="0"/>
        <v>IMIS</v>
      </c>
      <c r="G41" s="150">
        <f ca="1">OFFSET(IND!J$25,$E41,0)</f>
        <v>20.275122960000004</v>
      </c>
      <c r="H41" s="150">
        <f ca="1">OFFSET(IND!K$25,$E41,0)</f>
        <v>20.809992081544721</v>
      </c>
      <c r="I41" s="150">
        <f ca="1">OFFSET(IND!L$25,$E41,0)</f>
        <v>20.847372842772632</v>
      </c>
      <c r="J41" s="150">
        <f ca="1">OFFSET(IND!M$25,$E41,0)</f>
        <v>0.90805719120000006</v>
      </c>
      <c r="K41" s="150">
        <f ca="1">OFFSET(IND!N$25,$E41,0)</f>
        <v>0.90805719120000006</v>
      </c>
      <c r="L41" s="150">
        <f ca="1">OFFSET(IND!O$25,$E41,0)</f>
        <v>0.90805719120000006</v>
      </c>
      <c r="M41" s="150">
        <f ca="1">OFFSET(IND!P$25,$E41,0)</f>
        <v>0.90124682142892731</v>
      </c>
      <c r="N41" s="150">
        <f ca="1">OFFSET(IND!Q$25,$E41,0)</f>
        <v>0.8885490119731656</v>
      </c>
      <c r="O41" s="243">
        <f ca="1">OFFSET(IND!R$25,$E41,0)</f>
        <v>0.81885211457891727</v>
      </c>
      <c r="P41" s="150">
        <f ca="1">OFFSET(IND!S$25,$E41,0)</f>
        <v>0.83667113634181722</v>
      </c>
      <c r="Q41" s="150">
        <f ca="1">OFFSET(IND!T$25,$E41,0)</f>
        <v>0.8518785804802721</v>
      </c>
      <c r="R41" s="150">
        <f ca="1">OFFSET(IND!U$25,$E41,0)</f>
        <v>0.86641501189496983</v>
      </c>
      <c r="S41" s="150">
        <f ca="1">OFFSET(IND!V$25,$E41,0)</f>
        <v>0.88052912829786345</v>
      </c>
      <c r="T41" s="243">
        <f ca="1">OFFSET(IND!W$25,$E41,0)</f>
        <v>0.89846472541757361</v>
      </c>
      <c r="U41" s="150">
        <f ca="1">OFFSET(IND!X$25,$E41,0)</f>
        <v>0.924453929879961</v>
      </c>
      <c r="V41" s="150">
        <f ca="1">OFFSET(IND!Y$25,$E41,0)</f>
        <v>0.95243172455088643</v>
      </c>
      <c r="W41" s="150">
        <f ca="1">OFFSET(IND!Z$25,$E41,0)</f>
        <v>0.98242178863724305</v>
      </c>
      <c r="X41" s="150">
        <f ca="1">OFFSET(IND!AA$25,$E41,0)</f>
        <v>1.0095477271096585</v>
      </c>
      <c r="Y41" s="245">
        <f ca="1">OFFSET(IND!AB$25,$E41,0)</f>
        <v>1.0404197110764015</v>
      </c>
      <c r="Z41" s="150">
        <f ca="1">OFFSET(IND!AC$25,$E41,0)</f>
        <v>1.0654259634009176</v>
      </c>
      <c r="AA41" s="150">
        <f ca="1">OFFSET(IND!AD$25,$E41,0)</f>
        <v>1.088614385325956</v>
      </c>
      <c r="AB41" s="150">
        <f ca="1">OFFSET(IND!AE$25,$E41,0)</f>
        <v>1.1133102763627563</v>
      </c>
      <c r="AC41" s="150">
        <f ca="1">OFFSET(IND!AF$25,$E41,0)</f>
        <v>1.1390702632431531</v>
      </c>
      <c r="AD41" s="150">
        <f ca="1">OFFSET(IND!AG$25,$E41,0)</f>
        <v>1.1653179607185316</v>
      </c>
      <c r="AE41" s="150">
        <f ca="1">OFFSET(IND!AH$25,$E41,0)</f>
        <v>1.1943145724565341</v>
      </c>
      <c r="AF41" s="150">
        <f ca="1">OFFSET(IND!AI$25,$E41,0)</f>
        <v>1.2244639546917662</v>
      </c>
      <c r="AG41" s="150">
        <f ca="1">OFFSET(IND!AJ$25,$E41,0)</f>
        <v>1.2546576742538147</v>
      </c>
      <c r="AH41" s="150">
        <f ca="1">OFFSET(IND!AK$25,$E41,0)</f>
        <v>1.2860041643130928</v>
      </c>
      <c r="AI41" s="150">
        <f ca="1">OFFSET(IND!AL$25,$E41,0)</f>
        <v>1.3195675207131967</v>
      </c>
      <c r="AJ41" s="150">
        <f ca="1">OFFSET(IND!AM$25,$E41,0)</f>
        <v>1.4822411728029994</v>
      </c>
      <c r="AK41" s="150">
        <f ca="1">OFFSET(IND!AN$25,$E41,0)</f>
        <v>1.6848184190276685</v>
      </c>
      <c r="AL41" s="150">
        <f ca="1">OFFSET(IND!AO$25,$E41,0)</f>
        <v>2.0434187183196673</v>
      </c>
      <c r="AM41" s="150">
        <f ca="1">OFFSET(IND!AP$25,$E41,0)</f>
        <v>2.4086696166341435</v>
      </c>
      <c r="AQ41" s="4"/>
    </row>
    <row r="42" spans="1:43">
      <c r="A42" s="36" t="s">
        <v>343</v>
      </c>
      <c r="B42" t="s">
        <v>387</v>
      </c>
      <c r="E42" s="153">
        <f ca="1">MATCH(F42,IND!$D$26:$D$255,0)</f>
        <v>131</v>
      </c>
      <c r="F42" s="4" t="str">
        <f t="shared" si="0"/>
        <v>INFA</v>
      </c>
      <c r="G42" s="150">
        <f ca="1">OFFSET(IND!J$25,$E42,0)</f>
        <v>0</v>
      </c>
      <c r="H42" s="150">
        <f ca="1">OFFSET(IND!K$25,$E42,0)</f>
        <v>0</v>
      </c>
      <c r="I42" s="150">
        <f ca="1">OFFSET(IND!L$25,$E42,0)</f>
        <v>0</v>
      </c>
      <c r="J42" s="150">
        <f ca="1">OFFSET(IND!M$25,$E42,0)</f>
        <v>0</v>
      </c>
      <c r="K42" s="150">
        <f ca="1">OFFSET(IND!N$25,$E42,0)</f>
        <v>0</v>
      </c>
      <c r="L42" s="150">
        <f ca="1">OFFSET(IND!O$25,$E42,0)</f>
        <v>0</v>
      </c>
      <c r="M42" s="150">
        <f ca="1">OFFSET(IND!P$25,$E42,0)</f>
        <v>0</v>
      </c>
      <c r="N42" s="150">
        <f ca="1">OFFSET(IND!Q$25,$E42,0)</f>
        <v>0</v>
      </c>
      <c r="O42" s="243">
        <f ca="1">OFFSET(IND!R$25,$E42,0)</f>
        <v>0</v>
      </c>
      <c r="P42" s="150">
        <f ca="1">OFFSET(IND!S$25,$E42,0)</f>
        <v>0</v>
      </c>
      <c r="Q42" s="150">
        <f ca="1">OFFSET(IND!T$25,$E42,0)</f>
        <v>0</v>
      </c>
      <c r="R42" s="150">
        <f ca="1">OFFSET(IND!U$25,$E42,0)</f>
        <v>0</v>
      </c>
      <c r="S42" s="150">
        <f ca="1">OFFSET(IND!V$25,$E42,0)</f>
        <v>0</v>
      </c>
      <c r="T42" s="243">
        <f ca="1">OFFSET(IND!W$25,$E42,0)</f>
        <v>0</v>
      </c>
      <c r="U42" s="150">
        <f ca="1">OFFSET(IND!X$25,$E42,0)</f>
        <v>0</v>
      </c>
      <c r="V42" s="150">
        <f ca="1">OFFSET(IND!Y$25,$E42,0)</f>
        <v>0</v>
      </c>
      <c r="W42" s="150">
        <f ca="1">OFFSET(IND!Z$25,$E42,0)</f>
        <v>0</v>
      </c>
      <c r="X42" s="150">
        <f ca="1">OFFSET(IND!AA$25,$E42,0)</f>
        <v>0</v>
      </c>
      <c r="Y42" s="245">
        <f ca="1">OFFSET(IND!AB$25,$E42,0)</f>
        <v>0</v>
      </c>
      <c r="Z42" s="150">
        <f ca="1">OFFSET(IND!AC$25,$E42,0)</f>
        <v>0</v>
      </c>
      <c r="AA42" s="150">
        <f ca="1">OFFSET(IND!AD$25,$E42,0)</f>
        <v>0</v>
      </c>
      <c r="AB42" s="150">
        <f ca="1">OFFSET(IND!AE$25,$E42,0)</f>
        <v>0</v>
      </c>
      <c r="AC42" s="150">
        <f ca="1">OFFSET(IND!AF$25,$E42,0)</f>
        <v>0</v>
      </c>
      <c r="AD42" s="150">
        <f ca="1">OFFSET(IND!AG$25,$E42,0)</f>
        <v>0</v>
      </c>
      <c r="AE42" s="150">
        <f ca="1">OFFSET(IND!AH$25,$E42,0)</f>
        <v>0</v>
      </c>
      <c r="AF42" s="150">
        <f ca="1">OFFSET(IND!AI$25,$E42,0)</f>
        <v>0</v>
      </c>
      <c r="AG42" s="150">
        <f ca="1">OFFSET(IND!AJ$25,$E42,0)</f>
        <v>0</v>
      </c>
      <c r="AH42" s="150">
        <f ca="1">OFFSET(IND!AK$25,$E42,0)</f>
        <v>0</v>
      </c>
      <c r="AI42" s="150">
        <f ca="1">OFFSET(IND!AL$25,$E42,0)</f>
        <v>0</v>
      </c>
      <c r="AJ42" s="150">
        <f ca="1">OFFSET(IND!AM$25,$E42,0)</f>
        <v>0</v>
      </c>
      <c r="AK42" s="150">
        <f ca="1">OFFSET(IND!AN$25,$E42,0)</f>
        <v>0</v>
      </c>
      <c r="AL42" s="150">
        <f ca="1">OFFSET(IND!AO$25,$E42,0)</f>
        <v>0</v>
      </c>
      <c r="AM42" s="150">
        <f ca="1">OFFSET(IND!AP$25,$E42,0)</f>
        <v>0</v>
      </c>
      <c r="AQ42" s="4"/>
    </row>
    <row r="43" spans="1:43">
      <c r="A43" s="36" t="s">
        <v>344</v>
      </c>
      <c r="B43" t="s">
        <v>387</v>
      </c>
      <c r="E43" s="153">
        <f ca="1">MATCH(F43,IND!$D$26:$D$255,0)</f>
        <v>133</v>
      </c>
      <c r="F43" s="4" t="str">
        <f t="shared" si="0"/>
        <v>INFC</v>
      </c>
      <c r="G43" s="150">
        <f ca="1">OFFSET(IND!J$25,$E43,0)</f>
        <v>0</v>
      </c>
      <c r="H43" s="150">
        <f ca="1">OFFSET(IND!K$25,$E43,0)</f>
        <v>0</v>
      </c>
      <c r="I43" s="150">
        <f ca="1">OFFSET(IND!L$25,$E43,0)</f>
        <v>0</v>
      </c>
      <c r="J43" s="150">
        <f ca="1">OFFSET(IND!M$25,$E43,0)</f>
        <v>0</v>
      </c>
      <c r="K43" s="150">
        <f ca="1">OFFSET(IND!N$25,$E43,0)</f>
        <v>0</v>
      </c>
      <c r="L43" s="150">
        <f ca="1">OFFSET(IND!O$25,$E43,0)</f>
        <v>0</v>
      </c>
      <c r="M43" s="150">
        <f ca="1">OFFSET(IND!P$25,$E43,0)</f>
        <v>0</v>
      </c>
      <c r="N43" s="150">
        <f ca="1">OFFSET(IND!Q$25,$E43,0)</f>
        <v>0</v>
      </c>
      <c r="O43" s="243">
        <f ca="1">OFFSET(IND!R$25,$E43,0)</f>
        <v>0</v>
      </c>
      <c r="P43" s="150">
        <f ca="1">OFFSET(IND!S$25,$E43,0)</f>
        <v>0</v>
      </c>
      <c r="Q43" s="150">
        <f ca="1">OFFSET(IND!T$25,$E43,0)</f>
        <v>0</v>
      </c>
      <c r="R43" s="150">
        <f ca="1">OFFSET(IND!U$25,$E43,0)</f>
        <v>0</v>
      </c>
      <c r="S43" s="150">
        <f ca="1">OFFSET(IND!V$25,$E43,0)</f>
        <v>0</v>
      </c>
      <c r="T43" s="243">
        <f ca="1">OFFSET(IND!W$25,$E43,0)</f>
        <v>0</v>
      </c>
      <c r="U43" s="150">
        <f ca="1">OFFSET(IND!X$25,$E43,0)</f>
        <v>0</v>
      </c>
      <c r="V43" s="150">
        <f ca="1">OFFSET(IND!Y$25,$E43,0)</f>
        <v>0</v>
      </c>
      <c r="W43" s="150">
        <f ca="1">OFFSET(IND!Z$25,$E43,0)</f>
        <v>0</v>
      </c>
      <c r="X43" s="150">
        <f ca="1">OFFSET(IND!AA$25,$E43,0)</f>
        <v>0</v>
      </c>
      <c r="Y43" s="245">
        <f ca="1">OFFSET(IND!AB$25,$E43,0)</f>
        <v>0</v>
      </c>
      <c r="Z43" s="150">
        <f ca="1">OFFSET(IND!AC$25,$E43,0)</f>
        <v>0</v>
      </c>
      <c r="AA43" s="150">
        <f ca="1">OFFSET(IND!AD$25,$E43,0)</f>
        <v>0</v>
      </c>
      <c r="AB43" s="150">
        <f ca="1">OFFSET(IND!AE$25,$E43,0)</f>
        <v>0</v>
      </c>
      <c r="AC43" s="150">
        <f ca="1">OFFSET(IND!AF$25,$E43,0)</f>
        <v>0</v>
      </c>
      <c r="AD43" s="150">
        <f ca="1">OFFSET(IND!AG$25,$E43,0)</f>
        <v>0</v>
      </c>
      <c r="AE43" s="150">
        <f ca="1">OFFSET(IND!AH$25,$E43,0)</f>
        <v>0</v>
      </c>
      <c r="AF43" s="150">
        <f ca="1">OFFSET(IND!AI$25,$E43,0)</f>
        <v>0</v>
      </c>
      <c r="AG43" s="150">
        <f ca="1">OFFSET(IND!AJ$25,$E43,0)</f>
        <v>0</v>
      </c>
      <c r="AH43" s="150">
        <f ca="1">OFFSET(IND!AK$25,$E43,0)</f>
        <v>0</v>
      </c>
      <c r="AI43" s="150">
        <f ca="1">OFFSET(IND!AL$25,$E43,0)</f>
        <v>0</v>
      </c>
      <c r="AJ43" s="150">
        <f ca="1">OFFSET(IND!AM$25,$E43,0)</f>
        <v>0</v>
      </c>
      <c r="AK43" s="150">
        <f ca="1">OFFSET(IND!AN$25,$E43,0)</f>
        <v>0</v>
      </c>
      <c r="AL43" s="150">
        <f ca="1">OFFSET(IND!AO$25,$E43,0)</f>
        <v>0</v>
      </c>
      <c r="AM43" s="150">
        <f ca="1">OFFSET(IND!AP$25,$E43,0)</f>
        <v>0</v>
      </c>
      <c r="AQ43" s="4"/>
    </row>
    <row r="44" spans="1:43">
      <c r="A44" s="36" t="s">
        <v>345</v>
      </c>
      <c r="B44">
        <v>55.015944485879999</v>
      </c>
      <c r="E44" s="153">
        <f ca="1">MATCH(F44,IND!$D$26:$D$255,0)</f>
        <v>138</v>
      </c>
      <c r="F44" s="4" t="str">
        <f t="shared" si="0"/>
        <v>INFE</v>
      </c>
      <c r="G44" s="150">
        <f ca="1">OFFSET(IND!J$25,$E44,0)</f>
        <v>45.684078335879221</v>
      </c>
      <c r="H44" s="150">
        <f ca="1">OFFSET(IND!K$25,$E44,0)</f>
        <v>38.092658790451225</v>
      </c>
      <c r="I44" s="150">
        <f ca="1">OFFSET(IND!L$25,$E44,0)</f>
        <v>32.805777321313869</v>
      </c>
      <c r="J44" s="150">
        <f ca="1">OFFSET(IND!M$25,$E44,0)</f>
        <v>36.990036000000003</v>
      </c>
      <c r="K44" s="150">
        <f ca="1">OFFSET(IND!N$25,$E44,0)</f>
        <v>36.990036000000003</v>
      </c>
      <c r="L44" s="150">
        <f ca="1">OFFSET(IND!O$25,$E44,0)</f>
        <v>36.990036000000003</v>
      </c>
      <c r="M44" s="150">
        <f ca="1">OFFSET(IND!P$25,$E44,0)</f>
        <v>36.245270174496646</v>
      </c>
      <c r="N44" s="150">
        <f ca="1">OFFSET(IND!Q$25,$E44,0)</f>
        <v>34.259227973154367</v>
      </c>
      <c r="O44" s="243">
        <f ca="1">OFFSET(IND!R$25,$E44,0)</f>
        <v>28.114909912751685</v>
      </c>
      <c r="P44" s="150">
        <f ca="1">OFFSET(IND!S$25,$E44,0)</f>
        <v>29.107931013422824</v>
      </c>
      <c r="Q44" s="150">
        <f ca="1">OFFSET(IND!T$25,$E44,0)</f>
        <v>29.232058651006714</v>
      </c>
      <c r="R44" s="150">
        <f ca="1">OFFSET(IND!U$25,$E44,0)</f>
        <v>29.418250107382551</v>
      </c>
      <c r="S44" s="150">
        <f ca="1">OFFSET(IND!V$25,$E44,0)</f>
        <v>29.604441563758385</v>
      </c>
      <c r="T44" s="243">
        <f ca="1">OFFSET(IND!W$25,$E44,0)</f>
        <v>30.038888295302012</v>
      </c>
      <c r="U44" s="150">
        <f ca="1">OFFSET(IND!X$25,$E44,0)</f>
        <v>31.0939732147651</v>
      </c>
      <c r="V44" s="150">
        <f ca="1">OFFSET(IND!Y$25,$E44,0)</f>
        <v>32.335249590604022</v>
      </c>
      <c r="W44" s="150">
        <f ca="1">OFFSET(IND!Z$25,$E44,0)</f>
        <v>33.824781241610729</v>
      </c>
      <c r="X44" s="150">
        <f ca="1">OFFSET(IND!AA$25,$E44,0)</f>
        <v>35.003993798657703</v>
      </c>
      <c r="Y44" s="245">
        <f ca="1">OFFSET(IND!AB$25,$E44,0)</f>
        <v>36.493525449664418</v>
      </c>
      <c r="Z44" s="150">
        <f ca="1">OFFSET(IND!AC$25,$E44,0)</f>
        <v>37.734801825503347</v>
      </c>
      <c r="AA44" s="150">
        <f ca="1">OFFSET(IND!AD$25,$E44,0)</f>
        <v>38.541631469798645</v>
      </c>
      <c r="AB44" s="150">
        <f ca="1">OFFSET(IND!AE$25,$E44,0)</f>
        <v>39.47258875167784</v>
      </c>
      <c r="AC44" s="150">
        <f ca="1">OFFSET(IND!AF$25,$E44,0)</f>
        <v>40.465609852348969</v>
      </c>
      <c r="AD44" s="150">
        <f ca="1">OFFSET(IND!AG$25,$E44,0)</f>
        <v>41.334503315436223</v>
      </c>
      <c r="AE44" s="150">
        <f ca="1">OFFSET(IND!AH$25,$E44,0)</f>
        <v>42.389588234899314</v>
      </c>
      <c r="AF44" s="150">
        <f ca="1">OFFSET(IND!AI$25,$E44,0)</f>
        <v>43.444673154362398</v>
      </c>
      <c r="AG44" s="150">
        <f ca="1">OFFSET(IND!AJ$25,$E44,0)</f>
        <v>44.499758073825483</v>
      </c>
      <c r="AH44" s="150">
        <f ca="1">OFFSET(IND!AK$25,$E44,0)</f>
        <v>45.554842993288567</v>
      </c>
      <c r="AI44" s="150">
        <f ca="1">OFFSET(IND!AL$25,$E44,0)</f>
        <v>46.671991731543599</v>
      </c>
      <c r="AJ44" s="150">
        <f ca="1">OFFSET(IND!AM$25,$E44,0)</f>
        <v>50.147565583892593</v>
      </c>
      <c r="AK44" s="150">
        <f ca="1">OFFSET(IND!AN$25,$E44,0)</f>
        <v>54.740288174496619</v>
      </c>
      <c r="AL44" s="150">
        <f ca="1">OFFSET(IND!AO$25,$E44,0)</f>
        <v>62.622393161073646</v>
      </c>
      <c r="AM44" s="150">
        <f ca="1">OFFSET(IND!AP$25,$E44,0)</f>
        <v>70.69068960402673</v>
      </c>
      <c r="AQ44" s="4"/>
    </row>
    <row r="45" spans="1:43">
      <c r="A45" s="36" t="s">
        <v>346</v>
      </c>
      <c r="B45" t="s">
        <v>387</v>
      </c>
      <c r="E45" s="153">
        <f ca="1">MATCH(F45,IND!$D$26:$D$255,0)</f>
        <v>136</v>
      </c>
      <c r="F45" s="4" t="str">
        <f t="shared" si="0"/>
        <v>INFF</v>
      </c>
      <c r="G45" s="150">
        <f ca="1">OFFSET(IND!J$25,$E45,0)</f>
        <v>0</v>
      </c>
      <c r="H45" s="150">
        <f ca="1">OFFSET(IND!K$25,$E45,0)</f>
        <v>0</v>
      </c>
      <c r="I45" s="150">
        <f ca="1">OFFSET(IND!L$25,$E45,0)</f>
        <v>0</v>
      </c>
      <c r="J45" s="150">
        <f ca="1">OFFSET(IND!M$25,$E45,0)</f>
        <v>0</v>
      </c>
      <c r="K45" s="150">
        <f ca="1">OFFSET(IND!N$25,$E45,0)</f>
        <v>0</v>
      </c>
      <c r="L45" s="150">
        <f ca="1">OFFSET(IND!O$25,$E45,0)</f>
        <v>0</v>
      </c>
      <c r="M45" s="150">
        <f ca="1">OFFSET(IND!P$25,$E45,0)</f>
        <v>0</v>
      </c>
      <c r="N45" s="150">
        <f ca="1">OFFSET(IND!Q$25,$E45,0)</f>
        <v>0</v>
      </c>
      <c r="O45" s="243">
        <f ca="1">OFFSET(IND!R$25,$E45,0)</f>
        <v>0</v>
      </c>
      <c r="P45" s="150">
        <f ca="1">OFFSET(IND!S$25,$E45,0)</f>
        <v>0</v>
      </c>
      <c r="Q45" s="150">
        <f ca="1">OFFSET(IND!T$25,$E45,0)</f>
        <v>0</v>
      </c>
      <c r="R45" s="150">
        <f ca="1">OFFSET(IND!U$25,$E45,0)</f>
        <v>0</v>
      </c>
      <c r="S45" s="150">
        <f ca="1">OFFSET(IND!V$25,$E45,0)</f>
        <v>0</v>
      </c>
      <c r="T45" s="243">
        <f ca="1">OFFSET(IND!W$25,$E45,0)</f>
        <v>0</v>
      </c>
      <c r="U45" s="150">
        <f ca="1">OFFSET(IND!X$25,$E45,0)</f>
        <v>0</v>
      </c>
      <c r="V45" s="150">
        <f ca="1">OFFSET(IND!Y$25,$E45,0)</f>
        <v>0</v>
      </c>
      <c r="W45" s="150">
        <f ca="1">OFFSET(IND!Z$25,$E45,0)</f>
        <v>0</v>
      </c>
      <c r="X45" s="150">
        <f ca="1">OFFSET(IND!AA$25,$E45,0)</f>
        <v>0</v>
      </c>
      <c r="Y45" s="245">
        <f ca="1">OFFSET(IND!AB$25,$E45,0)</f>
        <v>0</v>
      </c>
      <c r="Z45" s="150">
        <f ca="1">OFFSET(IND!AC$25,$E45,0)</f>
        <v>0</v>
      </c>
      <c r="AA45" s="150">
        <f ca="1">OFFSET(IND!AD$25,$E45,0)</f>
        <v>0</v>
      </c>
      <c r="AB45" s="150">
        <f ca="1">OFFSET(IND!AE$25,$E45,0)</f>
        <v>0</v>
      </c>
      <c r="AC45" s="150">
        <f ca="1">OFFSET(IND!AF$25,$E45,0)</f>
        <v>0</v>
      </c>
      <c r="AD45" s="150">
        <f ca="1">OFFSET(IND!AG$25,$E45,0)</f>
        <v>0</v>
      </c>
      <c r="AE45" s="150">
        <f ca="1">OFFSET(IND!AH$25,$E45,0)</f>
        <v>0</v>
      </c>
      <c r="AF45" s="150">
        <f ca="1">OFFSET(IND!AI$25,$E45,0)</f>
        <v>0</v>
      </c>
      <c r="AG45" s="150">
        <f ca="1">OFFSET(IND!AJ$25,$E45,0)</f>
        <v>0</v>
      </c>
      <c r="AH45" s="150">
        <f ca="1">OFFSET(IND!AK$25,$E45,0)</f>
        <v>0</v>
      </c>
      <c r="AI45" s="150">
        <f ca="1">OFFSET(IND!AL$25,$E45,0)</f>
        <v>0</v>
      </c>
      <c r="AJ45" s="150">
        <f ca="1">OFFSET(IND!AM$25,$E45,0)</f>
        <v>0</v>
      </c>
      <c r="AK45" s="150">
        <f ca="1">OFFSET(IND!AN$25,$E45,0)</f>
        <v>0</v>
      </c>
      <c r="AL45" s="150">
        <f ca="1">OFFSET(IND!AO$25,$E45,0)</f>
        <v>0</v>
      </c>
      <c r="AM45" s="150">
        <f ca="1">OFFSET(IND!AP$25,$E45,0)</f>
        <v>0</v>
      </c>
      <c r="AQ45" s="4"/>
    </row>
    <row r="46" spans="1:43">
      <c r="A46" s="36" t="s">
        <v>347</v>
      </c>
      <c r="B46">
        <v>0.72389400639309998</v>
      </c>
      <c r="E46" s="153">
        <f ca="1">MATCH(F46,IND!$D$26:$D$255,0)</f>
        <v>134</v>
      </c>
      <c r="F46" s="4" t="str">
        <f t="shared" si="0"/>
        <v>INFH</v>
      </c>
      <c r="G46" s="150">
        <f ca="1">OFFSET(IND!J$25,$E46,0)</f>
        <v>0.60110629389314751</v>
      </c>
      <c r="H46" s="150">
        <f ca="1">OFFSET(IND!K$25,$E46,0)</f>
        <v>0.50121919461120013</v>
      </c>
      <c r="I46" s="150">
        <f ca="1">OFFSET(IND!L$25,$E46,0)</f>
        <v>0.43165496475412962</v>
      </c>
      <c r="J46" s="150">
        <f ca="1">OFFSET(IND!M$25,$E46,0)</f>
        <v>0.486711</v>
      </c>
      <c r="K46" s="150">
        <f ca="1">OFFSET(IND!N$25,$E46,0)</f>
        <v>0.486711</v>
      </c>
      <c r="L46" s="150">
        <f ca="1">OFFSET(IND!O$25,$E46,0)</f>
        <v>0.486711</v>
      </c>
      <c r="M46" s="150">
        <f ca="1">OFFSET(IND!P$25,$E46,0)</f>
        <v>0.47691144966442955</v>
      </c>
      <c r="N46" s="150">
        <f ca="1">OFFSET(IND!Q$25,$E46,0)</f>
        <v>0.45077931543624161</v>
      </c>
      <c r="O46" s="243">
        <f ca="1">OFFSET(IND!R$25,$E46,0)</f>
        <v>0.36993302516778526</v>
      </c>
      <c r="P46" s="150">
        <f ca="1">OFFSET(IND!S$25,$E46,0)</f>
        <v>0.38299909228187923</v>
      </c>
      <c r="Q46" s="150">
        <f ca="1">OFFSET(IND!T$25,$E46,0)</f>
        <v>0.38463235067114093</v>
      </c>
      <c r="R46" s="150">
        <f ca="1">OFFSET(IND!U$25,$E46,0)</f>
        <v>0.38708223825503357</v>
      </c>
      <c r="S46" s="150">
        <f ca="1">OFFSET(IND!V$25,$E46,0)</f>
        <v>0.3895321258389261</v>
      </c>
      <c r="T46" s="243">
        <f ca="1">OFFSET(IND!W$25,$E46,0)</f>
        <v>0.39524853020134226</v>
      </c>
      <c r="U46" s="150">
        <f ca="1">OFFSET(IND!X$25,$E46,0)</f>
        <v>0.40913122651006711</v>
      </c>
      <c r="V46" s="150">
        <f ca="1">OFFSET(IND!Y$25,$E46,0)</f>
        <v>0.42546381040268455</v>
      </c>
      <c r="W46" s="150">
        <f ca="1">OFFSET(IND!Z$25,$E46,0)</f>
        <v>0.44506291107382545</v>
      </c>
      <c r="X46" s="150">
        <f ca="1">OFFSET(IND!AA$25,$E46,0)</f>
        <v>0.46057886577181195</v>
      </c>
      <c r="Y46" s="245">
        <f ca="1">OFFSET(IND!AB$25,$E46,0)</f>
        <v>0.48017796644295291</v>
      </c>
      <c r="Z46" s="150">
        <f ca="1">OFFSET(IND!AC$25,$E46,0)</f>
        <v>0.4965105503355704</v>
      </c>
      <c r="AA46" s="150">
        <f ca="1">OFFSET(IND!AD$25,$E46,0)</f>
        <v>0.50712672986577167</v>
      </c>
      <c r="AB46" s="150">
        <f ca="1">OFFSET(IND!AE$25,$E46,0)</f>
        <v>0.51937616778523477</v>
      </c>
      <c r="AC46" s="150">
        <f ca="1">OFFSET(IND!AF$25,$E46,0)</f>
        <v>0.53244223489932863</v>
      </c>
      <c r="AD46" s="150">
        <f ca="1">OFFSET(IND!AG$25,$E46,0)</f>
        <v>0.54387504362416084</v>
      </c>
      <c r="AE46" s="150">
        <f ca="1">OFFSET(IND!AH$25,$E46,0)</f>
        <v>0.55775773993288569</v>
      </c>
      <c r="AF46" s="150">
        <f ca="1">OFFSET(IND!AI$25,$E46,0)</f>
        <v>0.57164043624161043</v>
      </c>
      <c r="AG46" s="150">
        <f ca="1">OFFSET(IND!AJ$25,$E46,0)</f>
        <v>0.58552313255033528</v>
      </c>
      <c r="AH46" s="150">
        <f ca="1">OFFSET(IND!AK$25,$E46,0)</f>
        <v>0.59940582885906002</v>
      </c>
      <c r="AI46" s="150">
        <f ca="1">OFFSET(IND!AL$25,$E46,0)</f>
        <v>0.61410515436241575</v>
      </c>
      <c r="AJ46" s="150">
        <f ca="1">OFFSET(IND!AM$25,$E46,0)</f>
        <v>0.65983638926174459</v>
      </c>
      <c r="AK46" s="150">
        <f ca="1">OFFSET(IND!AN$25,$E46,0)</f>
        <v>0.72026694966442917</v>
      </c>
      <c r="AL46" s="150">
        <f ca="1">OFFSET(IND!AO$25,$E46,0)</f>
        <v>0.82397885738254795</v>
      </c>
      <c r="AM46" s="150">
        <f ca="1">OFFSET(IND!AP$25,$E46,0)</f>
        <v>0.93014065268456214</v>
      </c>
      <c r="AQ46" s="4"/>
    </row>
    <row r="47" spans="1:43">
      <c r="A47" s="36" t="s">
        <v>348</v>
      </c>
      <c r="B47">
        <v>0.80432667377019995</v>
      </c>
      <c r="E47" s="153">
        <f ca="1">MATCH(F47,IND!$D$26:$D$255,0)</f>
        <v>130</v>
      </c>
      <c r="F47" s="4" t="str">
        <f t="shared" si="0"/>
        <v>INFK</v>
      </c>
      <c r="G47" s="150">
        <f ca="1">OFFSET(IND!J$25,$E47,0)</f>
        <v>0.66789588210349726</v>
      </c>
      <c r="H47" s="150">
        <f ca="1">OFFSET(IND!K$25,$E47,0)</f>
        <v>0.55691021623466685</v>
      </c>
      <c r="I47" s="150">
        <f ca="1">OFFSET(IND!L$25,$E47,0)</f>
        <v>0.47961662750458856</v>
      </c>
      <c r="J47" s="150">
        <f ca="1">OFFSET(IND!M$25,$E47,0)</f>
        <v>0.54078999999999999</v>
      </c>
      <c r="K47" s="150">
        <f ca="1">OFFSET(IND!N$25,$E47,0)</f>
        <v>0.54078999999999999</v>
      </c>
      <c r="L47" s="150">
        <f ca="1">OFFSET(IND!O$25,$E47,0)</f>
        <v>0.54078999999999999</v>
      </c>
      <c r="M47" s="150">
        <f ca="1">OFFSET(IND!P$25,$E47,0)</f>
        <v>0.52990161073825504</v>
      </c>
      <c r="N47" s="150">
        <f ca="1">OFFSET(IND!Q$25,$E47,0)</f>
        <v>0.50086590604026848</v>
      </c>
      <c r="O47" s="243">
        <f ca="1">OFFSET(IND!R$25,$E47,0)</f>
        <v>0.41103669463087256</v>
      </c>
      <c r="P47" s="150">
        <f ca="1">OFFSET(IND!S$25,$E47,0)</f>
        <v>0.42555454697986583</v>
      </c>
      <c r="Q47" s="150">
        <f ca="1">OFFSET(IND!T$25,$E47,0)</f>
        <v>0.42736927852348994</v>
      </c>
      <c r="R47" s="150">
        <f ca="1">OFFSET(IND!U$25,$E47,0)</f>
        <v>0.4300913758389262</v>
      </c>
      <c r="S47" s="150">
        <f ca="1">OFFSET(IND!V$25,$E47,0)</f>
        <v>0.43281347315436236</v>
      </c>
      <c r="T47" s="243">
        <f ca="1">OFFSET(IND!W$25,$E47,0)</f>
        <v>0.439165033557047</v>
      </c>
      <c r="U47" s="150">
        <f ca="1">OFFSET(IND!X$25,$E47,0)</f>
        <v>0.45459025167785239</v>
      </c>
      <c r="V47" s="150">
        <f ca="1">OFFSET(IND!Y$25,$E47,0)</f>
        <v>0.47273756711409398</v>
      </c>
      <c r="W47" s="150">
        <f ca="1">OFFSET(IND!Z$25,$E47,0)</f>
        <v>0.4945143456375839</v>
      </c>
      <c r="X47" s="150">
        <f ca="1">OFFSET(IND!AA$25,$E47,0)</f>
        <v>0.51175429530201333</v>
      </c>
      <c r="Y47" s="245">
        <f ca="1">OFFSET(IND!AB$25,$E47,0)</f>
        <v>0.53353107382550324</v>
      </c>
      <c r="Z47" s="150">
        <f ca="1">OFFSET(IND!AC$25,$E47,0)</f>
        <v>0.55167838926174484</v>
      </c>
      <c r="AA47" s="150">
        <f ca="1">OFFSET(IND!AD$25,$E47,0)</f>
        <v>0.56347414429530185</v>
      </c>
      <c r="AB47" s="150">
        <f ca="1">OFFSET(IND!AE$25,$E47,0)</f>
        <v>0.57708463087248307</v>
      </c>
      <c r="AC47" s="150">
        <f ca="1">OFFSET(IND!AF$25,$E47,0)</f>
        <v>0.59160248322147624</v>
      </c>
      <c r="AD47" s="150">
        <f ca="1">OFFSET(IND!AG$25,$E47,0)</f>
        <v>0.60430560402684541</v>
      </c>
      <c r="AE47" s="150">
        <f ca="1">OFFSET(IND!AH$25,$E47,0)</f>
        <v>0.61973082214765085</v>
      </c>
      <c r="AF47" s="150">
        <f ca="1">OFFSET(IND!AI$25,$E47,0)</f>
        <v>0.63515604026845618</v>
      </c>
      <c r="AG47" s="150">
        <f ca="1">OFFSET(IND!AJ$25,$E47,0)</f>
        <v>0.65058125838926151</v>
      </c>
      <c r="AH47" s="150">
        <f ca="1">OFFSET(IND!AK$25,$E47,0)</f>
        <v>0.66600647651006684</v>
      </c>
      <c r="AI47" s="150">
        <f ca="1">OFFSET(IND!AL$25,$E47,0)</f>
        <v>0.68233906040268433</v>
      </c>
      <c r="AJ47" s="150">
        <f ca="1">OFFSET(IND!AM$25,$E47,0)</f>
        <v>0.73315154362416091</v>
      </c>
      <c r="AK47" s="150">
        <f ca="1">OFFSET(IND!AN$25,$E47,0)</f>
        <v>0.80029661073825487</v>
      </c>
      <c r="AL47" s="150">
        <f ca="1">OFFSET(IND!AO$25,$E47,0)</f>
        <v>0.9155320637583868</v>
      </c>
      <c r="AM47" s="150">
        <f ca="1">OFFSET(IND!AP$25,$E47,0)</f>
        <v>1.0334896140939582</v>
      </c>
      <c r="AQ47" s="4"/>
    </row>
    <row r="48" spans="1:43">
      <c r="A48" s="36" t="s">
        <v>349</v>
      </c>
      <c r="B48">
        <v>0.241298002131</v>
      </c>
      <c r="E48" s="153">
        <f ca="1">MATCH(F48,IND!$D$26:$D$255,0)</f>
        <v>132</v>
      </c>
      <c r="F48" s="4" t="str">
        <f t="shared" si="0"/>
        <v>INFL</v>
      </c>
      <c r="G48" s="150">
        <f ca="1">OFFSET(IND!J$25,$E48,0)</f>
        <v>0.20036876463104916</v>
      </c>
      <c r="H48" s="150">
        <f ca="1">OFFSET(IND!K$25,$E48,0)</f>
        <v>0.16707306487040005</v>
      </c>
      <c r="I48" s="150">
        <f ca="1">OFFSET(IND!L$25,$E48,0)</f>
        <v>0.14388498825137655</v>
      </c>
      <c r="J48" s="150">
        <f ca="1">OFFSET(IND!M$25,$E48,0)</f>
        <v>0.16223699999999999</v>
      </c>
      <c r="K48" s="150">
        <f ca="1">OFFSET(IND!N$25,$E48,0)</f>
        <v>0.16223699999999999</v>
      </c>
      <c r="L48" s="150">
        <f ca="1">OFFSET(IND!O$25,$E48,0)</f>
        <v>0.16223699999999999</v>
      </c>
      <c r="M48" s="150">
        <f ca="1">OFFSET(IND!P$25,$E48,0)</f>
        <v>0.1589704832214765</v>
      </c>
      <c r="N48" s="150">
        <f ca="1">OFFSET(IND!Q$25,$E48,0)</f>
        <v>0.15025977181208053</v>
      </c>
      <c r="O48" s="243">
        <f ca="1">OFFSET(IND!R$25,$E48,0)</f>
        <v>0.12331100838926175</v>
      </c>
      <c r="P48" s="150">
        <f ca="1">OFFSET(IND!S$25,$E48,0)</f>
        <v>0.12766636409395973</v>
      </c>
      <c r="Q48" s="150">
        <f ca="1">OFFSET(IND!T$25,$E48,0)</f>
        <v>0.12821078355704696</v>
      </c>
      <c r="R48" s="150">
        <f ca="1">OFFSET(IND!U$25,$E48,0)</f>
        <v>0.12902741275167784</v>
      </c>
      <c r="S48" s="150">
        <f ca="1">OFFSET(IND!V$25,$E48,0)</f>
        <v>0.12984404194630869</v>
      </c>
      <c r="T48" s="243">
        <f ca="1">OFFSET(IND!W$25,$E48,0)</f>
        <v>0.13174951006711408</v>
      </c>
      <c r="U48" s="150">
        <f ca="1">OFFSET(IND!X$25,$E48,0)</f>
        <v>0.1363770755033557</v>
      </c>
      <c r="V48" s="150">
        <f ca="1">OFFSET(IND!Y$25,$E48,0)</f>
        <v>0.14182127013422818</v>
      </c>
      <c r="W48" s="150">
        <f ca="1">OFFSET(IND!Z$25,$E48,0)</f>
        <v>0.14835430369127517</v>
      </c>
      <c r="X48" s="150">
        <f ca="1">OFFSET(IND!AA$25,$E48,0)</f>
        <v>0.15352628859060399</v>
      </c>
      <c r="Y48" s="245">
        <f ca="1">OFFSET(IND!AB$25,$E48,0)</f>
        <v>0.16005932214765098</v>
      </c>
      <c r="Z48" s="150">
        <f ca="1">OFFSET(IND!AC$25,$E48,0)</f>
        <v>0.16550351677852346</v>
      </c>
      <c r="AA48" s="150">
        <f ca="1">OFFSET(IND!AD$25,$E48,0)</f>
        <v>0.16904224328859055</v>
      </c>
      <c r="AB48" s="150">
        <f ca="1">OFFSET(IND!AE$25,$E48,0)</f>
        <v>0.17312538926174492</v>
      </c>
      <c r="AC48" s="150">
        <f ca="1">OFFSET(IND!AF$25,$E48,0)</f>
        <v>0.17748074496644287</v>
      </c>
      <c r="AD48" s="150">
        <f ca="1">OFFSET(IND!AG$25,$E48,0)</f>
        <v>0.18129168120805361</v>
      </c>
      <c r="AE48" s="150">
        <f ca="1">OFFSET(IND!AH$25,$E48,0)</f>
        <v>0.18591924664429524</v>
      </c>
      <c r="AF48" s="150">
        <f ca="1">OFFSET(IND!AI$25,$E48,0)</f>
        <v>0.19054681208053684</v>
      </c>
      <c r="AG48" s="150">
        <f ca="1">OFFSET(IND!AJ$25,$E48,0)</f>
        <v>0.19517437751677844</v>
      </c>
      <c r="AH48" s="150">
        <f ca="1">OFFSET(IND!AK$25,$E48,0)</f>
        <v>0.19980194295302003</v>
      </c>
      <c r="AI48" s="150">
        <f ca="1">OFFSET(IND!AL$25,$E48,0)</f>
        <v>0.20470171812080526</v>
      </c>
      <c r="AJ48" s="150">
        <f ca="1">OFFSET(IND!AM$25,$E48,0)</f>
        <v>0.21994546308724822</v>
      </c>
      <c r="AK48" s="150">
        <f ca="1">OFFSET(IND!AN$25,$E48,0)</f>
        <v>0.24008898322147643</v>
      </c>
      <c r="AL48" s="150">
        <f ca="1">OFFSET(IND!AO$25,$E48,0)</f>
        <v>0.27465961912751602</v>
      </c>
      <c r="AM48" s="150">
        <f ca="1">OFFSET(IND!AP$25,$E48,0)</f>
        <v>0.31004688422818744</v>
      </c>
      <c r="AQ48" s="4"/>
    </row>
    <row r="49" spans="1:43">
      <c r="A49" s="36" t="s">
        <v>350</v>
      </c>
      <c r="B49">
        <v>4.5042293731129996</v>
      </c>
      <c r="E49" s="153">
        <f ca="1">MATCH(F49,IND!$D$26:$D$255,0)</f>
        <v>137</v>
      </c>
      <c r="F49" s="4" t="str">
        <f t="shared" si="0"/>
        <v>INFO</v>
      </c>
      <c r="G49" s="150">
        <f ca="1">OFFSET(IND!J$25,$E49,0)</f>
        <v>3.7402169397795855</v>
      </c>
      <c r="H49" s="150">
        <f ca="1">OFFSET(IND!K$25,$E49,0)</f>
        <v>3.1186972109141351</v>
      </c>
      <c r="I49" s="150">
        <f ca="1">OFFSET(IND!L$25,$E49,0)</f>
        <v>2.6858531140256963</v>
      </c>
      <c r="J49" s="150">
        <f ca="1">OFFSET(IND!M$25,$E49,0)</f>
        <v>3.0284240000000007</v>
      </c>
      <c r="K49" s="150">
        <f ca="1">OFFSET(IND!N$25,$E49,0)</f>
        <v>3.0284240000000007</v>
      </c>
      <c r="L49" s="150">
        <f ca="1">OFFSET(IND!O$25,$E49,0)</f>
        <v>3.0284240000000007</v>
      </c>
      <c r="M49" s="150">
        <f ca="1">OFFSET(IND!P$25,$E49,0)</f>
        <v>2.9674490201342287</v>
      </c>
      <c r="N49" s="150">
        <f ca="1">OFFSET(IND!Q$25,$E49,0)</f>
        <v>2.8048490738255039</v>
      </c>
      <c r="O49" s="243">
        <f ca="1">OFFSET(IND!R$25,$E49,0)</f>
        <v>2.3018054899328866</v>
      </c>
      <c r="P49" s="150">
        <f ca="1">OFFSET(IND!S$25,$E49,0)</f>
        <v>2.383105463087249</v>
      </c>
      <c r="Q49" s="150">
        <f ca="1">OFFSET(IND!T$25,$E49,0)</f>
        <v>2.3932679597315443</v>
      </c>
      <c r="R49" s="150">
        <f ca="1">OFFSET(IND!U$25,$E49,0)</f>
        <v>2.4085117046979874</v>
      </c>
      <c r="S49" s="150">
        <f ca="1">OFFSET(IND!V$25,$E49,0)</f>
        <v>2.42375544966443</v>
      </c>
      <c r="T49" s="243">
        <f ca="1">OFFSET(IND!W$25,$E49,0)</f>
        <v>2.4593241879194641</v>
      </c>
      <c r="U49" s="150">
        <f ca="1">OFFSET(IND!X$25,$E49,0)</f>
        <v>2.5457054093959743</v>
      </c>
      <c r="V49" s="150">
        <f ca="1">OFFSET(IND!Y$25,$E49,0)</f>
        <v>2.6473303758389273</v>
      </c>
      <c r="W49" s="150">
        <f ca="1">OFFSET(IND!Z$25,$E49,0)</f>
        <v>2.7692803355704707</v>
      </c>
      <c r="X49" s="150">
        <f ca="1">OFFSET(IND!AA$25,$E49,0)</f>
        <v>2.8658240536912758</v>
      </c>
      <c r="Y49" s="245">
        <f ca="1">OFFSET(IND!AB$25,$E49,0)</f>
        <v>2.9877740134228197</v>
      </c>
      <c r="Z49" s="150">
        <f ca="1">OFFSET(IND!AC$25,$E49,0)</f>
        <v>3.0893989798657731</v>
      </c>
      <c r="AA49" s="150">
        <f ca="1">OFFSET(IND!AD$25,$E49,0)</f>
        <v>3.1554552080536924</v>
      </c>
      <c r="AB49" s="150">
        <f ca="1">OFFSET(IND!AE$25,$E49,0)</f>
        <v>3.2316739328859074</v>
      </c>
      <c r="AC49" s="150">
        <f ca="1">OFFSET(IND!AF$25,$E49,0)</f>
        <v>3.312973906040269</v>
      </c>
      <c r="AD49" s="150">
        <f ca="1">OFFSET(IND!AG$25,$E49,0)</f>
        <v>3.3841113825503366</v>
      </c>
      <c r="AE49" s="150">
        <f ca="1">OFFSET(IND!AH$25,$E49,0)</f>
        <v>3.4704926040268469</v>
      </c>
      <c r="AF49" s="150">
        <f ca="1">OFFSET(IND!AI$25,$E49,0)</f>
        <v>3.5568738255033567</v>
      </c>
      <c r="AG49" s="150">
        <f ca="1">OFFSET(IND!AJ$25,$E49,0)</f>
        <v>3.6432550469798666</v>
      </c>
      <c r="AH49" s="150">
        <f ca="1">OFFSET(IND!AK$25,$E49,0)</f>
        <v>3.7296362684563764</v>
      </c>
      <c r="AI49" s="150">
        <f ca="1">OFFSET(IND!AL$25,$E49,0)</f>
        <v>3.8210987382550341</v>
      </c>
      <c r="AJ49" s="150">
        <f ca="1">OFFSET(IND!AM$25,$E49,0)</f>
        <v>4.1056486442953029</v>
      </c>
      <c r="AK49" s="150">
        <f ca="1">OFFSET(IND!AN$25,$E49,0)</f>
        <v>4.4816610201342293</v>
      </c>
      <c r="AL49" s="150">
        <f ca="1">OFFSET(IND!AO$25,$E49,0)</f>
        <v>5.1269795570469689</v>
      </c>
      <c r="AM49" s="150">
        <f ca="1">OFFSET(IND!AP$25,$E49,0)</f>
        <v>5.7875418389261695</v>
      </c>
      <c r="AQ49" s="4"/>
    </row>
    <row r="50" spans="1:43">
      <c r="A50" s="36" t="s">
        <v>351</v>
      </c>
      <c r="B50" t="s">
        <v>387</v>
      </c>
      <c r="E50" s="153">
        <f ca="1">MATCH(F50,IND!$D$26:$D$255,0)</f>
        <v>135</v>
      </c>
      <c r="F50" s="4" t="str">
        <f t="shared" si="0"/>
        <v>INFP</v>
      </c>
      <c r="G50" s="150">
        <f ca="1">OFFSET(IND!J$25,$E50,0)</f>
        <v>0</v>
      </c>
      <c r="H50" s="150">
        <f ca="1">OFFSET(IND!K$25,$E50,0)</f>
        <v>0</v>
      </c>
      <c r="I50" s="150">
        <f ca="1">OFFSET(IND!L$25,$E50,0)</f>
        <v>0</v>
      </c>
      <c r="J50" s="150">
        <f ca="1">OFFSET(IND!M$25,$E50,0)</f>
        <v>0</v>
      </c>
      <c r="K50" s="150">
        <f ca="1">OFFSET(IND!N$25,$E50,0)</f>
        <v>0</v>
      </c>
      <c r="L50" s="150">
        <f ca="1">OFFSET(IND!O$25,$E50,0)</f>
        <v>0</v>
      </c>
      <c r="M50" s="150">
        <f ca="1">OFFSET(IND!P$25,$E50,0)</f>
        <v>0</v>
      </c>
      <c r="N50" s="150">
        <f ca="1">OFFSET(IND!Q$25,$E50,0)</f>
        <v>0</v>
      </c>
      <c r="O50" s="243">
        <f ca="1">OFFSET(IND!R$25,$E50,0)</f>
        <v>0</v>
      </c>
      <c r="P50" s="150">
        <f ca="1">OFFSET(IND!S$25,$E50,0)</f>
        <v>0</v>
      </c>
      <c r="Q50" s="150">
        <f ca="1">OFFSET(IND!T$25,$E50,0)</f>
        <v>0</v>
      </c>
      <c r="R50" s="150">
        <f ca="1">OFFSET(IND!U$25,$E50,0)</f>
        <v>0</v>
      </c>
      <c r="S50" s="150">
        <f ca="1">OFFSET(IND!V$25,$E50,0)</f>
        <v>0</v>
      </c>
      <c r="T50" s="243">
        <f ca="1">OFFSET(IND!W$25,$E50,0)</f>
        <v>0</v>
      </c>
      <c r="U50" s="150">
        <f ca="1">OFFSET(IND!X$25,$E50,0)</f>
        <v>0</v>
      </c>
      <c r="V50" s="150">
        <f ca="1">OFFSET(IND!Y$25,$E50,0)</f>
        <v>0</v>
      </c>
      <c r="W50" s="150">
        <f ca="1">OFFSET(IND!Z$25,$E50,0)</f>
        <v>0</v>
      </c>
      <c r="X50" s="150">
        <f ca="1">OFFSET(IND!AA$25,$E50,0)</f>
        <v>0</v>
      </c>
      <c r="Y50" s="245">
        <f ca="1">OFFSET(IND!AB$25,$E50,0)</f>
        <v>0</v>
      </c>
      <c r="Z50" s="150">
        <f ca="1">OFFSET(IND!AC$25,$E50,0)</f>
        <v>0</v>
      </c>
      <c r="AA50" s="150">
        <f ca="1">OFFSET(IND!AD$25,$E50,0)</f>
        <v>0</v>
      </c>
      <c r="AB50" s="150">
        <f ca="1">OFFSET(IND!AE$25,$E50,0)</f>
        <v>0</v>
      </c>
      <c r="AC50" s="150">
        <f ca="1">OFFSET(IND!AF$25,$E50,0)</f>
        <v>0</v>
      </c>
      <c r="AD50" s="150">
        <f ca="1">OFFSET(IND!AG$25,$E50,0)</f>
        <v>0</v>
      </c>
      <c r="AE50" s="150">
        <f ca="1">OFFSET(IND!AH$25,$E50,0)</f>
        <v>0</v>
      </c>
      <c r="AF50" s="150">
        <f ca="1">OFFSET(IND!AI$25,$E50,0)</f>
        <v>0</v>
      </c>
      <c r="AG50" s="150">
        <f ca="1">OFFSET(IND!AJ$25,$E50,0)</f>
        <v>0</v>
      </c>
      <c r="AH50" s="150">
        <f ca="1">OFFSET(IND!AK$25,$E50,0)</f>
        <v>0</v>
      </c>
      <c r="AI50" s="150">
        <f ca="1">OFFSET(IND!AL$25,$E50,0)</f>
        <v>0</v>
      </c>
      <c r="AJ50" s="150">
        <f ca="1">OFFSET(IND!AM$25,$E50,0)</f>
        <v>0</v>
      </c>
      <c r="AK50" s="150">
        <f ca="1">OFFSET(IND!AN$25,$E50,0)</f>
        <v>0</v>
      </c>
      <c r="AL50" s="150">
        <f ca="1">OFFSET(IND!AO$25,$E50,0)</f>
        <v>0</v>
      </c>
      <c r="AM50" s="150">
        <f ca="1">OFFSET(IND!AP$25,$E50,0)</f>
        <v>0</v>
      </c>
      <c r="AQ50" s="4"/>
    </row>
    <row r="51" spans="1:43">
      <c r="A51" s="36" t="s">
        <v>352</v>
      </c>
      <c r="B51">
        <v>0.51839999999999997</v>
      </c>
      <c r="E51" s="153">
        <f ca="1">MATCH(F51,IND!$D$26:$D$255,0)</f>
        <v>140</v>
      </c>
      <c r="F51" s="4" t="str">
        <f t="shared" si="0"/>
        <v>INFS</v>
      </c>
      <c r="G51" s="150">
        <f ca="1">OFFSET(IND!J$25,$E51,0)</f>
        <v>2.487856608</v>
      </c>
      <c r="H51" s="150">
        <f ca="1">OFFSET(IND!K$25,$E51,0)</f>
        <v>2.0744442339703264</v>
      </c>
      <c r="I51" s="150">
        <f ca="1">OFFSET(IND!L$25,$E51,0)</f>
        <v>1.7865320449139466</v>
      </c>
      <c r="J51" s="150">
        <f ca="1">OFFSET(IND!M$25,$E51,0)</f>
        <v>0.65368000000000004</v>
      </c>
      <c r="K51" s="150">
        <f ca="1">OFFSET(IND!N$25,$E51,0)</f>
        <v>0.65368000000000004</v>
      </c>
      <c r="L51" s="150">
        <f ca="1">OFFSET(IND!O$25,$E51,0)</f>
        <v>0.65368000000000004</v>
      </c>
      <c r="M51" s="150">
        <f ca="1">OFFSET(IND!P$25,$E51,0)</f>
        <v>0.64051865771812089</v>
      </c>
      <c r="N51" s="150">
        <f ca="1">OFFSET(IND!Q$25,$E51,0)</f>
        <v>0.60542174496644308</v>
      </c>
      <c r="O51" s="243">
        <f ca="1">OFFSET(IND!R$25,$E51,0)</f>
        <v>0.49684067114093977</v>
      </c>
      <c r="P51" s="150">
        <f ca="1">OFFSET(IND!S$25,$E51,0)</f>
        <v>0.51438912751677868</v>
      </c>
      <c r="Q51" s="150">
        <f ca="1">OFFSET(IND!T$25,$E51,0)</f>
        <v>0.51658268456375844</v>
      </c>
      <c r="R51" s="150">
        <f ca="1">OFFSET(IND!U$25,$E51,0)</f>
        <v>0.5198730201342282</v>
      </c>
      <c r="S51" s="150">
        <f ca="1">OFFSET(IND!V$25,$E51,0)</f>
        <v>0.52316335570469785</v>
      </c>
      <c r="T51" s="243">
        <f ca="1">OFFSET(IND!W$25,$E51,0)</f>
        <v>0.53084080536912748</v>
      </c>
      <c r="U51" s="150">
        <f ca="1">OFFSET(IND!X$25,$E51,0)</f>
        <v>0.54948604026845638</v>
      </c>
      <c r="V51" s="150">
        <f ca="1">OFFSET(IND!Y$25,$E51,0)</f>
        <v>0.57142161073825504</v>
      </c>
      <c r="W51" s="150">
        <f ca="1">OFFSET(IND!Z$25,$E51,0)</f>
        <v>0.59774429530201345</v>
      </c>
      <c r="X51" s="150">
        <f ca="1">OFFSET(IND!AA$25,$E51,0)</f>
        <v>0.61858308724832212</v>
      </c>
      <c r="Y51" s="245">
        <f ca="1">OFFSET(IND!AB$25,$E51,0)</f>
        <v>0.64490577181208053</v>
      </c>
      <c r="Z51" s="150">
        <f ca="1">OFFSET(IND!AC$25,$E51,0)</f>
        <v>0.66684134228187919</v>
      </c>
      <c r="AA51" s="150">
        <f ca="1">OFFSET(IND!AD$25,$E51,0)</f>
        <v>0.68109946308724822</v>
      </c>
      <c r="AB51" s="150">
        <f ca="1">OFFSET(IND!AE$25,$E51,0)</f>
        <v>0.69755114093959725</v>
      </c>
      <c r="AC51" s="150">
        <f ca="1">OFFSET(IND!AF$25,$E51,0)</f>
        <v>0.71509959731543604</v>
      </c>
      <c r="AD51" s="150">
        <f ca="1">OFFSET(IND!AG$25,$E51,0)</f>
        <v>0.73045449664429518</v>
      </c>
      <c r="AE51" s="150">
        <f ca="1">OFFSET(IND!AH$25,$E51,0)</f>
        <v>0.74909973154362408</v>
      </c>
      <c r="AF51" s="150">
        <f ca="1">OFFSET(IND!AI$25,$E51,0)</f>
        <v>0.76774496644295287</v>
      </c>
      <c r="AG51" s="150">
        <f ca="1">OFFSET(IND!AJ$25,$E51,0)</f>
        <v>0.78639020134228166</v>
      </c>
      <c r="AH51" s="150">
        <f ca="1">OFFSET(IND!AK$25,$E51,0)</f>
        <v>0.80503543624161045</v>
      </c>
      <c r="AI51" s="150">
        <f ca="1">OFFSET(IND!AL$25,$E51,0)</f>
        <v>0.82477744966442923</v>
      </c>
      <c r="AJ51" s="150">
        <f ca="1">OFFSET(IND!AM$25,$E51,0)</f>
        <v>0.88619704697986545</v>
      </c>
      <c r="AK51" s="150">
        <f ca="1">OFFSET(IND!AN$25,$E51,0)</f>
        <v>0.96735865771812057</v>
      </c>
      <c r="AL51" s="150">
        <f ca="1">OFFSET(IND!AO$25,$E51,0)</f>
        <v>1.1066495302013393</v>
      </c>
      <c r="AM51" s="150">
        <f ca="1">OFFSET(IND!AP$25,$E51,0)</f>
        <v>1.2492307382550316</v>
      </c>
      <c r="AQ51" s="4"/>
    </row>
    <row r="52" spans="1:43">
      <c r="A52" s="36" t="s">
        <v>353</v>
      </c>
      <c r="B52">
        <v>0.24189876324029999</v>
      </c>
      <c r="E52" s="153">
        <f ca="1">MATCH(F52,IND!$D$26:$D$255,0)</f>
        <v>209</v>
      </c>
      <c r="F52" s="4" t="str">
        <f t="shared" si="0"/>
        <v>IOTA</v>
      </c>
      <c r="G52" s="150">
        <f ca="1">OFFSET(IND!J$25,$E52,0)</f>
        <v>0.22789646617646991</v>
      </c>
      <c r="H52" s="150">
        <f ca="1">OFFSET(IND!K$25,$E52,0)</f>
        <v>0.23382854828968336</v>
      </c>
      <c r="I52" s="150">
        <f ca="1">OFFSET(IND!L$25,$E52,0)</f>
        <v>0.23771875548301416</v>
      </c>
      <c r="J52" s="150">
        <f ca="1">OFFSET(IND!M$25,$E52,0)</f>
        <v>0.12355272</v>
      </c>
      <c r="K52" s="150">
        <f ca="1">OFFSET(IND!N$25,$E52,0)</f>
        <v>0.12355272</v>
      </c>
      <c r="L52" s="150">
        <f ca="1">OFFSET(IND!O$25,$E52,0)</f>
        <v>0.12355272</v>
      </c>
      <c r="M52" s="150">
        <f ca="1">OFFSET(IND!P$25,$E52,0)</f>
        <v>0.12462904843905918</v>
      </c>
      <c r="N52" s="150">
        <f ca="1">OFFSET(IND!Q$25,$E52,0)</f>
        <v>0.12459480162508911</v>
      </c>
      <c r="O52" s="243">
        <f ca="1">OFFSET(IND!R$25,$E52,0)</f>
        <v>0.11264266354953673</v>
      </c>
      <c r="P52" s="150">
        <f ca="1">OFFSET(IND!S$25,$E52,0)</f>
        <v>0.11579826283677834</v>
      </c>
      <c r="Q52" s="150">
        <f ca="1">OFFSET(IND!T$25,$E52,0)</f>
        <v>0.11868478001425517</v>
      </c>
      <c r="R52" s="150">
        <f ca="1">OFFSET(IND!U$25,$E52,0)</f>
        <v>0.12149301875980044</v>
      </c>
      <c r="S52" s="150">
        <f ca="1">OFFSET(IND!V$25,$E52,0)</f>
        <v>0.12418383985744835</v>
      </c>
      <c r="T52" s="243">
        <f ca="1">OFFSET(IND!W$25,$E52,0)</f>
        <v>0.12701164821097652</v>
      </c>
      <c r="U52" s="150">
        <f ca="1">OFFSET(IND!X$25,$E52,0)</f>
        <v>0.13058799406985036</v>
      </c>
      <c r="V52" s="150">
        <f ca="1">OFFSET(IND!Y$25,$E52,0)</f>
        <v>0.13411541590876697</v>
      </c>
      <c r="W52" s="150">
        <f ca="1">OFFSET(IND!Z$25,$E52,0)</f>
        <v>0.13778471740555956</v>
      </c>
      <c r="X52" s="150">
        <f ca="1">OFFSET(IND!AA$25,$E52,0)</f>
        <v>0.14150294292230939</v>
      </c>
      <c r="Y52" s="245">
        <f ca="1">OFFSET(IND!AB$25,$E52,0)</f>
        <v>0.14531412407697794</v>
      </c>
      <c r="Z52" s="150">
        <f ca="1">OFFSET(IND!AC$25,$E52,0)</f>
        <v>0.14953137459729157</v>
      </c>
      <c r="AA52" s="150">
        <f ca="1">OFFSET(IND!AD$25,$E52,0)</f>
        <v>0.15357739104775489</v>
      </c>
      <c r="AB52" s="150">
        <f ca="1">OFFSET(IND!AE$25,$E52,0)</f>
        <v>0.15805393887384184</v>
      </c>
      <c r="AC52" s="150">
        <f ca="1">OFFSET(IND!AF$25,$E52,0)</f>
        <v>0.16285338523164652</v>
      </c>
      <c r="AD52" s="150">
        <f ca="1">OFFSET(IND!AG$25,$E52,0)</f>
        <v>0.16794148330719891</v>
      </c>
      <c r="AE52" s="150">
        <f ca="1">OFFSET(IND!AH$25,$E52,0)</f>
        <v>0.1732350622665717</v>
      </c>
      <c r="AF52" s="150">
        <f ca="1">OFFSET(IND!AI$25,$E52,0)</f>
        <v>0.1787194449037777</v>
      </c>
      <c r="AG52" s="150">
        <f ca="1">OFFSET(IND!AJ$25,$E52,0)</f>
        <v>0.18425764396293662</v>
      </c>
      <c r="AH52" s="150">
        <f ca="1">OFFSET(IND!AK$25,$E52,0)</f>
        <v>0.19000132390591598</v>
      </c>
      <c r="AI52" s="150">
        <f ca="1">OFFSET(IND!AL$25,$E52,0)</f>
        <v>0.19608257958660025</v>
      </c>
      <c r="AJ52" s="150">
        <f ca="1">OFFSET(IND!AM$25,$E52,0)</f>
        <v>0.22981569134711344</v>
      </c>
      <c r="AK52" s="150">
        <f ca="1">OFFSET(IND!AN$25,$E52,0)</f>
        <v>0.27236980390591603</v>
      </c>
      <c r="AL52" s="150">
        <f ca="1">OFFSET(IND!AO$25,$E52,0)</f>
        <v>0.34718686142551713</v>
      </c>
      <c r="AM52" s="150">
        <f ca="1">OFFSET(IND!AP$25,$E52,0)</f>
        <v>0.42347408574483131</v>
      </c>
      <c r="AQ52" s="4"/>
    </row>
    <row r="53" spans="1:43">
      <c r="A53" s="36" t="s">
        <v>354</v>
      </c>
      <c r="B53">
        <v>4.5502640185010002</v>
      </c>
      <c r="E53" s="153">
        <f ca="1">MATCH(F53,IND!$D$26:$D$255,0)</f>
        <v>211</v>
      </c>
      <c r="F53" s="4" t="str">
        <f t="shared" si="0"/>
        <v>IOTC</v>
      </c>
      <c r="G53" s="150">
        <f ca="1">OFFSET(IND!J$25,$E53,0)</f>
        <v>4.2868722274366169</v>
      </c>
      <c r="H53" s="150">
        <f ca="1">OFFSET(IND!K$25,$E53,0)</f>
        <v>4.3984583283036507</v>
      </c>
      <c r="I53" s="150">
        <f ca="1">OFFSET(IND!L$25,$E53,0)</f>
        <v>4.4716355102751804</v>
      </c>
      <c r="J53" s="150">
        <f ca="1">OFFSET(IND!M$25,$E53,0)</f>
        <v>2.3241024000000006</v>
      </c>
      <c r="K53" s="150">
        <f ca="1">OFFSET(IND!N$25,$E53,0)</f>
        <v>2.3241024000000006</v>
      </c>
      <c r="L53" s="150">
        <f ca="1">OFFSET(IND!O$25,$E53,0)</f>
        <v>2.3241024000000006</v>
      </c>
      <c r="M53" s="150">
        <f ca="1">OFFSET(IND!P$25,$E53,0)</f>
        <v>2.3443487977191744</v>
      </c>
      <c r="N53" s="150">
        <f ca="1">OFFSET(IND!Q$25,$E53,0)</f>
        <v>2.3437045941553825</v>
      </c>
      <c r="O53" s="243">
        <f ca="1">OFFSET(IND!R$25,$E53,0)</f>
        <v>2.1188775503920181</v>
      </c>
      <c r="P53" s="150">
        <f ca="1">OFFSET(IND!S$25,$E53,0)</f>
        <v>2.1782363073414119</v>
      </c>
      <c r="Q53" s="150">
        <f ca="1">OFFSET(IND!T$25,$E53,0)</f>
        <v>2.2325334648610125</v>
      </c>
      <c r="R53" s="150">
        <f ca="1">OFFSET(IND!U$25,$E53,0)</f>
        <v>2.2853581570919466</v>
      </c>
      <c r="S53" s="150">
        <f ca="1">OFFSET(IND!V$25,$E53,0)</f>
        <v>2.33597415138988</v>
      </c>
      <c r="T53" s="243">
        <f ca="1">OFFSET(IND!W$25,$E53,0)</f>
        <v>2.3891669599429806</v>
      </c>
      <c r="U53" s="150">
        <f ca="1">OFFSET(IND!X$25,$E53,0)</f>
        <v>2.4564402178189604</v>
      </c>
      <c r="V53" s="150">
        <f ca="1">OFFSET(IND!Y$25,$E53,0)</f>
        <v>2.5227931848895233</v>
      </c>
      <c r="W53" s="150">
        <f ca="1">OFFSET(IND!Z$25,$E53,0)</f>
        <v>2.5918149952957958</v>
      </c>
      <c r="X53" s="150">
        <f ca="1">OFFSET(IND!AA$25,$E53,0)</f>
        <v>2.6617570965074853</v>
      </c>
      <c r="Y53" s="245">
        <f ca="1">OFFSET(IND!AB$25,$E53,0)</f>
        <v>2.7334477502494665</v>
      </c>
      <c r="Z53" s="150">
        <f ca="1">OFFSET(IND!AC$25,$E53,0)</f>
        <v>2.8127768176764087</v>
      </c>
      <c r="AA53" s="150">
        <f ca="1">OFFSET(IND!AD$25,$E53,0)</f>
        <v>2.8888848672843919</v>
      </c>
      <c r="AB53" s="150">
        <f ca="1">OFFSET(IND!AE$25,$E53,0)</f>
        <v>2.973091475980044</v>
      </c>
      <c r="AC53" s="150">
        <f ca="1">OFFSET(IND!AF$25,$E53,0)</f>
        <v>3.0633720039914478</v>
      </c>
      <c r="AD53" s="150">
        <f ca="1">OFFSET(IND!AG$25,$E53,0)</f>
        <v>3.1590822477548119</v>
      </c>
      <c r="AE53" s="150">
        <f ca="1">OFFSET(IND!AH$25,$E53,0)</f>
        <v>3.2586577129009275</v>
      </c>
      <c r="AF53" s="150">
        <f ca="1">OFFSET(IND!AI$25,$E53,0)</f>
        <v>3.3618223121881696</v>
      </c>
      <c r="AG53" s="150">
        <f ca="1">OFFSET(IND!AJ$25,$E53,0)</f>
        <v>3.4659992313613697</v>
      </c>
      <c r="AH53" s="150">
        <f ca="1">OFFSET(IND!AK$25,$E53,0)</f>
        <v>3.5740413719173216</v>
      </c>
      <c r="AI53" s="150">
        <f ca="1">OFFSET(IND!AL$25,$E53,0)</f>
        <v>3.6884335190306508</v>
      </c>
      <c r="AJ53" s="150">
        <f ca="1">OFFSET(IND!AM$25,$E53,0)</f>
        <v>4.3229740293656471</v>
      </c>
      <c r="AK53" s="150">
        <f ca="1">OFFSET(IND!AN$25,$E53,0)</f>
        <v>5.1234429719173225</v>
      </c>
      <c r="AL53" s="150">
        <f ca="1">OFFSET(IND!AO$25,$E53,0)</f>
        <v>6.5307976861012191</v>
      </c>
      <c r="AM53" s="150">
        <f ca="1">OFFSET(IND!AP$25,$E53,0)</f>
        <v>7.9658071389878602</v>
      </c>
      <c r="AQ53" s="4"/>
    </row>
    <row r="54" spans="1:43">
      <c r="A54" s="36" t="s">
        <v>355</v>
      </c>
      <c r="B54">
        <v>0.43799389606880001</v>
      </c>
      <c r="E54" s="153">
        <f ca="1">MATCH(F54,IND!$D$26:$D$255,0)</f>
        <v>216</v>
      </c>
      <c r="F54" s="4" t="str">
        <f t="shared" si="0"/>
        <v>IOTE</v>
      </c>
      <c r="G54" s="150">
        <f ca="1">OFFSET(IND!J$25,$E54,0)</f>
        <v>0.41264064265496897</v>
      </c>
      <c r="H54" s="150">
        <f ca="1">OFFSET(IND!K$25,$E54,0)</f>
        <v>0.42338156469095606</v>
      </c>
      <c r="I54" s="150">
        <f ca="1">OFFSET(IND!L$25,$E54,0)</f>
        <v>0.43042536674391985</v>
      </c>
      <c r="J54" s="150">
        <f ca="1">OFFSET(IND!M$25,$E54,0)</f>
        <v>0.22371068160000002</v>
      </c>
      <c r="K54" s="150">
        <f ca="1">OFFSET(IND!N$25,$E54,0)</f>
        <v>0.22371068160000002</v>
      </c>
      <c r="L54" s="150">
        <f ca="1">OFFSET(IND!O$25,$E54,0)</f>
        <v>0.22371068160000002</v>
      </c>
      <c r="M54" s="150">
        <f ca="1">OFFSET(IND!P$25,$E54,0)</f>
        <v>0.22565953524504639</v>
      </c>
      <c r="N54" s="150">
        <f ca="1">OFFSET(IND!Q$25,$E54,0)</f>
        <v>0.22559752626543128</v>
      </c>
      <c r="O54" s="243">
        <f ca="1">OFFSET(IND!R$25,$E54,0)</f>
        <v>0.20395639237975771</v>
      </c>
      <c r="P54" s="150">
        <f ca="1">OFFSET(IND!S$25,$E54,0)</f>
        <v>0.20967007693000717</v>
      </c>
      <c r="Q54" s="150">
        <f ca="1">OFFSET(IND!T$25,$E54,0)</f>
        <v>0.21489654806899502</v>
      </c>
      <c r="R54" s="150">
        <f ca="1">OFFSET(IND!U$25,$E54,0)</f>
        <v>0.21998128439743411</v>
      </c>
      <c r="S54" s="150">
        <f ca="1">OFFSET(IND!V$25,$E54,0)</f>
        <v>0.22485341851004997</v>
      </c>
      <c r="T54" s="243">
        <f ca="1">OFFSET(IND!W$25,$E54,0)</f>
        <v>0.22997358854112623</v>
      </c>
      <c r="U54" s="150">
        <f ca="1">OFFSET(IND!X$25,$E54,0)</f>
        <v>0.23644909769807562</v>
      </c>
      <c r="V54" s="150">
        <f ca="1">OFFSET(IND!Y$25,$E54,0)</f>
        <v>0.24283602259843198</v>
      </c>
      <c r="W54" s="150">
        <f ca="1">OFFSET(IND!Z$25,$E54,0)</f>
        <v>0.24947984184290814</v>
      </c>
      <c r="X54" s="150">
        <f ca="1">OFFSET(IND!AA$25,$E54,0)</f>
        <v>0.2562122453439773</v>
      </c>
      <c r="Y54" s="245">
        <f ca="1">OFFSET(IND!AB$25,$E54,0)</f>
        <v>0.26311295893257314</v>
      </c>
      <c r="Z54" s="150">
        <f ca="1">OFFSET(IND!AC$25,$E54,0)</f>
        <v>0.27074892185089106</v>
      </c>
      <c r="AA54" s="150">
        <f ca="1">OFFSET(IND!AD$25,$E54,0)</f>
        <v>0.27807483987113346</v>
      </c>
      <c r="AB54" s="150">
        <f ca="1">OFFSET(IND!AE$25,$E54,0)</f>
        <v>0.28618029934939432</v>
      </c>
      <c r="AC54" s="150">
        <f ca="1">OFFSET(IND!AF$25,$E54,0)</f>
        <v>0.29487041492116906</v>
      </c>
      <c r="AD54" s="150">
        <f ca="1">OFFSET(IND!AG$25,$E54,0)</f>
        <v>0.30408317760684261</v>
      </c>
      <c r="AE54" s="150">
        <f ca="1">OFFSET(IND!AH$25,$E54,0)</f>
        <v>0.31366799417020685</v>
      </c>
      <c r="AF54" s="150">
        <f ca="1">OFFSET(IND!AI$25,$E54,0)</f>
        <v>0.32359828933428386</v>
      </c>
      <c r="AG54" s="150">
        <f ca="1">OFFSET(IND!AJ$25,$E54,0)</f>
        <v>0.33362602718061313</v>
      </c>
      <c r="AH54" s="150">
        <f ca="1">OFFSET(IND!AK$25,$E54,0)</f>
        <v>0.34402581890463313</v>
      </c>
      <c r="AI54" s="150">
        <f ca="1">OFFSET(IND!AL$25,$E54,0)</f>
        <v>0.35503684199914493</v>
      </c>
      <c r="AJ54" s="150">
        <f ca="1">OFFSET(IND!AM$25,$E54,0)</f>
        <v>0.41611568692002876</v>
      </c>
      <c r="AK54" s="150">
        <f ca="1">OFFSET(IND!AN$25,$E54,0)</f>
        <v>0.49316627330463325</v>
      </c>
      <c r="AL54" s="150">
        <f ca="1">OFFSET(IND!AO$25,$E54,0)</f>
        <v>0.62863374769950187</v>
      </c>
      <c r="AM54" s="150">
        <f ca="1">OFFSET(IND!AP$25,$E54,0)</f>
        <v>0.76676317900498725</v>
      </c>
      <c r="AQ54" s="4"/>
    </row>
    <row r="55" spans="1:43">
      <c r="A55" s="36" t="s">
        <v>356</v>
      </c>
      <c r="B55">
        <v>1.959977536374</v>
      </c>
      <c r="E55" s="153">
        <f ca="1">MATCH(F55,IND!$D$26:$D$255,0)</f>
        <v>214</v>
      </c>
      <c r="F55" s="4" t="str">
        <f t="shared" si="0"/>
        <v>IOTF</v>
      </c>
      <c r="G55" s="150">
        <f ca="1">OFFSET(IND!J$25,$E55,0)</f>
        <v>1.8465243407674456</v>
      </c>
      <c r="H55" s="150">
        <f ca="1">OFFSET(IND!K$25,$E55,0)</f>
        <v>1.8945888597012226</v>
      </c>
      <c r="I55" s="150">
        <f ca="1">OFFSET(IND!L$25,$E55,0)</f>
        <v>1.9261091478111381</v>
      </c>
      <c r="J55" s="150">
        <f ca="1">OFFSET(IND!M$25,$E55,0)</f>
        <v>1.0010822400000001</v>
      </c>
      <c r="K55" s="150">
        <f ca="1">OFFSET(IND!N$25,$E55,0)</f>
        <v>1.0010822400000001</v>
      </c>
      <c r="L55" s="150">
        <f ca="1">OFFSET(IND!O$25,$E55,0)</f>
        <v>1.0010822400000001</v>
      </c>
      <c r="M55" s="150">
        <f ca="1">OFFSET(IND!P$25,$E55,0)</f>
        <v>1.0098031591732006</v>
      </c>
      <c r="N55" s="150">
        <f ca="1">OFFSET(IND!Q$25,$E55,0)</f>
        <v>1.009525675381326</v>
      </c>
      <c r="O55" s="243">
        <f ca="1">OFFSET(IND!R$25,$E55,0)</f>
        <v>0.91268383201710646</v>
      </c>
      <c r="P55" s="150">
        <f ca="1">OFFSET(IND!S$25,$E55,0)</f>
        <v>0.93825198141126176</v>
      </c>
      <c r="Q55" s="150">
        <f ca="1">OFFSET(IND!T$25,$E55,0)</f>
        <v>0.96163990101211705</v>
      </c>
      <c r="R55" s="150">
        <f ca="1">OFFSET(IND!U$25,$E55,0)</f>
        <v>0.98439357194583066</v>
      </c>
      <c r="S55" s="150">
        <f ca="1">OFFSET(IND!V$25,$E55,0)</f>
        <v>1.0061958698788316</v>
      </c>
      <c r="T55" s="243">
        <f ca="1">OFFSET(IND!W$25,$E55,0)</f>
        <v>1.0291081029793305</v>
      </c>
      <c r="U55" s="150">
        <f ca="1">OFFSET(IND!X$25,$E55,0)</f>
        <v>1.0580853389593732</v>
      </c>
      <c r="V55" s="150">
        <f ca="1">OFFSET(IND!Y$25,$E55,0)</f>
        <v>1.0866661695224522</v>
      </c>
      <c r="W55" s="150">
        <f ca="1">OFFSET(IND!Z$25,$E55,0)</f>
        <v>1.1163965757947261</v>
      </c>
      <c r="X55" s="150">
        <f ca="1">OFFSET(IND!AA$25,$E55,0)</f>
        <v>1.1465233874839633</v>
      </c>
      <c r="Y55" s="245">
        <f ca="1">OFFSET(IND!AB$25,$E55,0)</f>
        <v>1.1774033694654316</v>
      </c>
      <c r="Z55" s="150">
        <f ca="1">OFFSET(IND!AC$25,$E55,0)</f>
        <v>1.2115735164076982</v>
      </c>
      <c r="AA55" s="150">
        <f ca="1">OFFSET(IND!AD$25,$E55,0)</f>
        <v>1.2443562443905922</v>
      </c>
      <c r="AB55" s="150">
        <f ca="1">OFFSET(IND!AE$25,$E55,0)</f>
        <v>1.2806273400427661</v>
      </c>
      <c r="AC55" s="150">
        <f ca="1">OFFSET(IND!AF$25,$E55,0)</f>
        <v>1.3195147114469001</v>
      </c>
      <c r="AD55" s="150">
        <f ca="1">OFFSET(IND!AG$25,$E55,0)</f>
        <v>1.3607408748111196</v>
      </c>
      <c r="AE55" s="150">
        <f ca="1">OFFSET(IND!AH$25,$E55,0)</f>
        <v>1.4036319409265865</v>
      </c>
      <c r="AF55" s="150">
        <f ca="1">OFFSET(IND!AI$25,$E55,0)</f>
        <v>1.4480689881682116</v>
      </c>
      <c r="AG55" s="150">
        <f ca="1">OFFSET(IND!AJ$25,$E55,0)</f>
        <v>1.4929420813684966</v>
      </c>
      <c r="AH55" s="150">
        <f ca="1">OFFSET(IND!AK$25,$E55,0)</f>
        <v>1.5394800773200292</v>
      </c>
      <c r="AI55" s="150">
        <f ca="1">OFFSET(IND!AL$25,$E55,0)</f>
        <v>1.5887532706486109</v>
      </c>
      <c r="AJ55" s="150">
        <f ca="1">OFFSET(IND!AM$25,$E55,0)</f>
        <v>1.8620748056450473</v>
      </c>
      <c r="AK55" s="150">
        <f ca="1">OFFSET(IND!AN$25,$E55,0)</f>
        <v>2.2068682373200299</v>
      </c>
      <c r="AL55" s="150">
        <f ca="1">OFFSET(IND!AO$25,$E55,0)</f>
        <v>2.8130712212116928</v>
      </c>
      <c r="AM55" s="150">
        <f ca="1">OFFSET(IND!AP$25,$E55,0)</f>
        <v>3.4311861878830983</v>
      </c>
      <c r="AQ55" s="4"/>
    </row>
    <row r="56" spans="1:43">
      <c r="A56" s="36" t="s">
        <v>357</v>
      </c>
      <c r="B56">
        <v>3.382156358499</v>
      </c>
      <c r="E56" s="153">
        <f ca="1">MATCH(F56,IND!$D$26:$D$255,0)</f>
        <v>212</v>
      </c>
      <c r="F56" s="4" t="str">
        <f t="shared" si="0"/>
        <v>IOTH</v>
      </c>
      <c r="G56" s="150">
        <f ca="1">OFFSET(IND!J$25,$E56,0)</f>
        <v>3.1863804172999206</v>
      </c>
      <c r="H56" s="150">
        <f ca="1">OFFSET(IND!K$25,$E56,0)</f>
        <v>3.269321020094182</v>
      </c>
      <c r="I56" s="150">
        <f ca="1">OFFSET(IND!L$25,$E56,0)</f>
        <v>3.3237127367716583</v>
      </c>
      <c r="J56" s="150">
        <f ca="1">OFFSET(IND!M$25,$E56,0)</f>
        <v>1.7274772800000002</v>
      </c>
      <c r="K56" s="150">
        <f ca="1">OFFSET(IND!N$25,$E56,0)</f>
        <v>1.7274772800000002</v>
      </c>
      <c r="L56" s="150">
        <f ca="1">OFFSET(IND!O$25,$E56,0)</f>
        <v>1.7274772800000002</v>
      </c>
      <c r="M56" s="150">
        <f ca="1">OFFSET(IND!P$25,$E56,0)</f>
        <v>1.7425261832074133</v>
      </c>
      <c r="N56" s="150">
        <f ca="1">OFFSET(IND!Q$25,$E56,0)</f>
        <v>1.7420473544689956</v>
      </c>
      <c r="O56" s="243">
        <f ca="1">OFFSET(IND!R$25,$E56,0)</f>
        <v>1.5749361247612266</v>
      </c>
      <c r="P56" s="150">
        <f ca="1">OFFSET(IND!S$25,$E56,0)</f>
        <v>1.6190567728011409</v>
      </c>
      <c r="Q56" s="150">
        <f ca="1">OFFSET(IND!T$25,$E56,0)</f>
        <v>1.6594151950392022</v>
      </c>
      <c r="R56" s="150">
        <f ca="1">OFFSET(IND!U$25,$E56,0)</f>
        <v>1.6986791515894519</v>
      </c>
      <c r="S56" s="150">
        <f ca="1">OFFSET(IND!V$25,$E56,0)</f>
        <v>1.7363014096079838</v>
      </c>
      <c r="T56" s="243">
        <f ca="1">OFFSET(IND!W$25,$E56,0)</f>
        <v>1.7758389825801864</v>
      </c>
      <c r="U56" s="150">
        <f ca="1">OFFSET(IND!X$25,$E56,0)</f>
        <v>1.8258423836920894</v>
      </c>
      <c r="V56" s="150">
        <f ca="1">OFFSET(IND!Y$25,$E56,0)</f>
        <v>1.8751617437491099</v>
      </c>
      <c r="W56" s="150">
        <f ca="1">OFFSET(IND!Z$25,$E56,0)</f>
        <v>1.9264648228652896</v>
      </c>
      <c r="X56" s="150">
        <f ca="1">OFFSET(IND!AA$25,$E56,0)</f>
        <v>1.9784519430363516</v>
      </c>
      <c r="Y56" s="245">
        <f ca="1">OFFSET(IND!AB$25,$E56,0)</f>
        <v>2.0317387412116901</v>
      </c>
      <c r="Z56" s="150">
        <f ca="1">OFFSET(IND!AC$25,$E56,0)</f>
        <v>2.0907030801425526</v>
      </c>
      <c r="AA56" s="150">
        <f ca="1">OFFSET(IND!AD$25,$E56,0)</f>
        <v>2.1472732753813268</v>
      </c>
      <c r="AB56" s="150">
        <f ca="1">OFFSET(IND!AE$25,$E56,0)</f>
        <v>2.2098630319030659</v>
      </c>
      <c r="AC56" s="150">
        <f ca="1">OFFSET(IND!AF$25,$E56,0)</f>
        <v>2.2769674593870288</v>
      </c>
      <c r="AD56" s="150">
        <f ca="1">OFFSET(IND!AG$25,$E56,0)</f>
        <v>2.348107729094798</v>
      </c>
      <c r="AE56" s="150">
        <f ca="1">OFFSET(IND!AH$25,$E56,0)</f>
        <v>2.4221209712330736</v>
      </c>
      <c r="AF56" s="150">
        <f ca="1">OFFSET(IND!AI$25,$E56,0)</f>
        <v>2.4988019734853903</v>
      </c>
      <c r="AG56" s="150">
        <f ca="1">OFFSET(IND!AJ$25,$E56,0)</f>
        <v>2.5762354208980773</v>
      </c>
      <c r="AH56" s="150">
        <f ca="1">OFFSET(IND!AK$25,$E56,0)</f>
        <v>2.6565418407412706</v>
      </c>
      <c r="AI56" s="150">
        <f ca="1">OFFSET(IND!AL$25,$E56,0)</f>
        <v>2.7415681438631525</v>
      </c>
      <c r="AJ56" s="150">
        <f ca="1">OFFSET(IND!AM$25,$E56,0)</f>
        <v>3.2132144512045642</v>
      </c>
      <c r="AK56" s="150">
        <f ca="1">OFFSET(IND!AN$25,$E56,0)</f>
        <v>3.8081933607412717</v>
      </c>
      <c r="AL56" s="150">
        <f ca="1">OFFSET(IND!AO$25,$E56,0)</f>
        <v>4.8542631439201775</v>
      </c>
      <c r="AM56" s="150">
        <f ca="1">OFFSET(IND!AP$25,$E56,0)</f>
        <v>5.9208883607982736</v>
      </c>
      <c r="AQ56" s="4"/>
    </row>
    <row r="57" spans="1:43">
      <c r="A57" s="36" t="s">
        <v>358</v>
      </c>
      <c r="B57">
        <v>4.2714054259280001</v>
      </c>
      <c r="E57" s="153">
        <f ca="1">MATCH(F57,IND!$D$26:$D$255,0)</f>
        <v>208</v>
      </c>
      <c r="F57" s="4" t="str">
        <f t="shared" si="0"/>
        <v>IOTK</v>
      </c>
      <c r="G57" s="150">
        <f ca="1">OFFSET(IND!J$25,$E57,0)</f>
        <v>4.0241553496851505</v>
      </c>
      <c r="H57" s="150">
        <f ca="1">OFFSET(IND!K$25,$E57,0)</f>
        <v>4.1289030027364033</v>
      </c>
      <c r="I57" s="150">
        <f ca="1">OFFSET(IND!L$25,$E57,0)</f>
        <v>4.1975955908711562</v>
      </c>
      <c r="J57" s="150">
        <f ca="1">OFFSET(IND!M$25,$E57,0)</f>
        <v>2.1816720000000003</v>
      </c>
      <c r="K57" s="150">
        <f ca="1">OFFSET(IND!N$25,$E57,0)</f>
        <v>2.1816720000000003</v>
      </c>
      <c r="L57" s="150">
        <f ca="1">OFFSET(IND!O$25,$E57,0)</f>
        <v>2.1816720000000003</v>
      </c>
      <c r="M57" s="150">
        <f ca="1">OFFSET(IND!P$25,$E57,0)</f>
        <v>2.2006776165359949</v>
      </c>
      <c r="N57" s="150">
        <f ca="1">OFFSET(IND!Q$25,$E57,0)</f>
        <v>2.2000728923734858</v>
      </c>
      <c r="O57" s="243">
        <f ca="1">OFFSET(IND!R$25,$E57,0)</f>
        <v>1.9890241596578764</v>
      </c>
      <c r="P57" s="150">
        <f ca="1">OFFSET(IND!S$25,$E57,0)</f>
        <v>2.0447451717747684</v>
      </c>
      <c r="Q57" s="150">
        <f ca="1">OFFSET(IND!T$25,$E57,0)</f>
        <v>2.0957147797576621</v>
      </c>
      <c r="R57" s="150">
        <f ca="1">OFFSET(IND!U$25,$E57,0)</f>
        <v>2.1453021610833929</v>
      </c>
      <c r="S57" s="150">
        <f ca="1">OFFSET(IND!V$25,$E57,0)</f>
        <v>2.192816202423379</v>
      </c>
      <c r="T57" s="243">
        <f ca="1">OFFSET(IND!W$25,$E57,0)</f>
        <v>2.2427491404134003</v>
      </c>
      <c r="U57" s="150">
        <f ca="1">OFFSET(IND!X$25,$E57,0)</f>
        <v>2.3058996208125451</v>
      </c>
      <c r="V57" s="150">
        <f ca="1">OFFSET(IND!Y$25,$E57,0)</f>
        <v>2.3681862095509625</v>
      </c>
      <c r="W57" s="150">
        <f ca="1">OFFSET(IND!Z$25,$E57,0)</f>
        <v>2.4329780841054887</v>
      </c>
      <c r="X57" s="150">
        <f ca="1">OFFSET(IND!AA$25,$E57,0)</f>
        <v>2.4986338503207417</v>
      </c>
      <c r="Y57" s="245">
        <f ca="1">OFFSET(IND!AB$25,$E57,0)</f>
        <v>2.5659310106913757</v>
      </c>
      <c r="Z57" s="150">
        <f ca="1">OFFSET(IND!AC$25,$E57,0)</f>
        <v>2.6403984718460443</v>
      </c>
      <c r="AA57" s="150">
        <f ca="1">OFFSET(IND!AD$25,$E57,0)</f>
        <v>2.7118423121881685</v>
      </c>
      <c r="AB57" s="150">
        <f ca="1">OFFSET(IND!AE$25,$E57,0)</f>
        <v>2.79088839914469</v>
      </c>
      <c r="AC57" s="150">
        <f ca="1">OFFSET(IND!AF$25,$E57,0)</f>
        <v>2.87563617106201</v>
      </c>
      <c r="AD57" s="150">
        <f ca="1">OFFSET(IND!AG$25,$E57,0)</f>
        <v>2.9654809037776193</v>
      </c>
      <c r="AE57" s="150">
        <f ca="1">OFFSET(IND!AH$25,$E57,0)</f>
        <v>3.0589539814682825</v>
      </c>
      <c r="AF57" s="150">
        <f ca="1">OFFSET(IND!AI$25,$E57,0)</f>
        <v>3.1557962366357808</v>
      </c>
      <c r="AG57" s="150">
        <f ca="1">OFFSET(IND!AJ$25,$E57,0)</f>
        <v>3.2535887726300783</v>
      </c>
      <c r="AH57" s="150">
        <f ca="1">OFFSET(IND!AK$25,$E57,0)</f>
        <v>3.35500965359943</v>
      </c>
      <c r="AI57" s="150">
        <f ca="1">OFFSET(IND!AL$25,$E57,0)</f>
        <v>3.462391387027798</v>
      </c>
      <c r="AJ57" s="150">
        <f ca="1">OFFSET(IND!AM$25,$E57,0)</f>
        <v>4.0580446870990743</v>
      </c>
      <c r="AK57" s="150">
        <f ca="1">OFFSET(IND!AN$25,$E57,0)</f>
        <v>4.8094576535994307</v>
      </c>
      <c r="AL57" s="150">
        <f ca="1">OFFSET(IND!AO$25,$E57,0)</f>
        <v>6.1305639757662203</v>
      </c>
      <c r="AM57" s="150">
        <f ca="1">OFFSET(IND!AP$25,$E57,0)</f>
        <v>7.477630242337824</v>
      </c>
      <c r="AQ57" s="4"/>
    </row>
    <row r="58" spans="1:43">
      <c r="A58" s="36" t="s">
        <v>359</v>
      </c>
      <c r="B58">
        <v>1.0716137343180001</v>
      </c>
      <c r="E58" s="153">
        <f ca="1">MATCH(F58,IND!$D$26:$D$255,0)</f>
        <v>210</v>
      </c>
      <c r="F58" s="4" t="str">
        <f t="shared" si="0"/>
        <v>IOTL</v>
      </c>
      <c r="G58" s="150">
        <f ca="1">OFFSET(IND!J$25,$E58,0)</f>
        <v>1.0095834302163471</v>
      </c>
      <c r="H58" s="150">
        <f ca="1">OFFSET(IND!K$25,$E58,0)</f>
        <v>1.0358626082512781</v>
      </c>
      <c r="I58" s="150">
        <f ca="1">OFFSET(IND!L$25,$E58,0)</f>
        <v>1.0530962617097481</v>
      </c>
      <c r="J58" s="150">
        <f ca="1">OFFSET(IND!M$25,$E58,0)</f>
        <v>0.54733968</v>
      </c>
      <c r="K58" s="150">
        <f ca="1">OFFSET(IND!N$25,$E58,0)</f>
        <v>0.54733968</v>
      </c>
      <c r="L58" s="150">
        <f ca="1">OFFSET(IND!O$25,$E58,0)</f>
        <v>0.54733968</v>
      </c>
      <c r="M58" s="150">
        <f ca="1">OFFSET(IND!P$25,$E58,0)</f>
        <v>0.55210782483250187</v>
      </c>
      <c r="N58" s="150">
        <f ca="1">OFFSET(IND!Q$25,$E58,0)</f>
        <v>0.55195611113328591</v>
      </c>
      <c r="O58" s="243">
        <f ca="1">OFFSET(IND!R$25,$E58,0)</f>
        <v>0.49900803010691386</v>
      </c>
      <c r="P58" s="150">
        <f ca="1">OFFSET(IND!S$25,$E58,0)</f>
        <v>0.5129873638203849</v>
      </c>
      <c r="Q58" s="150">
        <f ca="1">OFFSET(IND!T$25,$E58,0)</f>
        <v>0.52577466132573059</v>
      </c>
      <c r="R58" s="150">
        <f ca="1">OFFSET(IND!U$25,$E58,0)</f>
        <v>0.5382151846614398</v>
      </c>
      <c r="S58" s="150">
        <f ca="1">OFFSET(IND!V$25,$E58,0)</f>
        <v>0.55013554674269427</v>
      </c>
      <c r="T58" s="243">
        <f ca="1">OFFSET(IND!W$25,$E58,0)</f>
        <v>0.56266276362081258</v>
      </c>
      <c r="U58" s="150">
        <f ca="1">OFFSET(IND!X$25,$E58,0)</f>
        <v>0.5785060084960798</v>
      </c>
      <c r="V58" s="150">
        <f ca="1">OFFSET(IND!Y$25,$E58,0)</f>
        <v>0.5941325195153242</v>
      </c>
      <c r="W58" s="150">
        <f ca="1">OFFSET(IND!Z$25,$E58,0)</f>
        <v>0.61038755871703487</v>
      </c>
      <c r="X58" s="150">
        <f ca="1">OFFSET(IND!AA$25,$E58,0)</f>
        <v>0.62685933177476827</v>
      </c>
      <c r="Y58" s="245">
        <f ca="1">OFFSET(IND!AB$25,$E58,0)</f>
        <v>0.643742899158945</v>
      </c>
      <c r="Z58" s="150">
        <f ca="1">OFFSET(IND!AC$25,$E58,0)</f>
        <v>0.66242535754811105</v>
      </c>
      <c r="AA58" s="150">
        <f ca="1">OFFSET(IND!AD$25,$E58,0)</f>
        <v>0.6803492474411974</v>
      </c>
      <c r="AB58" s="150">
        <f ca="1">OFFSET(IND!AE$25,$E58,0)</f>
        <v>0.70018039526728437</v>
      </c>
      <c r="AC58" s="150">
        <f ca="1">OFFSET(IND!AF$25,$E58,0)</f>
        <v>0.72144198654312175</v>
      </c>
      <c r="AD58" s="150">
        <f ca="1">OFFSET(IND!AG$25,$E58,0)</f>
        <v>0.74398230756949379</v>
      </c>
      <c r="AE58" s="150">
        <f ca="1">OFFSET(IND!AH$25,$E58,0)</f>
        <v>0.76743291079116172</v>
      </c>
      <c r="AF58" s="150">
        <f ca="1">OFFSET(IND!AI$25,$E58,0)</f>
        <v>0.79172877605131853</v>
      </c>
      <c r="AG58" s="150">
        <f ca="1">OFFSET(IND!AJ$25,$E58,0)</f>
        <v>0.81626304855310039</v>
      </c>
      <c r="AH58" s="150">
        <f ca="1">OFFSET(IND!AK$25,$E58,0)</f>
        <v>0.84170760325017813</v>
      </c>
      <c r="AI58" s="150">
        <f ca="1">OFFSET(IND!AL$25,$E58,0)</f>
        <v>0.86864762155381325</v>
      </c>
      <c r="AJ58" s="150">
        <f ca="1">OFFSET(IND!AM$25,$E58,0)</f>
        <v>1.0180856152815396</v>
      </c>
      <c r="AK58" s="150">
        <f ca="1">OFFSET(IND!AN$25,$E58,0)</f>
        <v>1.2066007232501783</v>
      </c>
      <c r="AL58" s="150">
        <f ca="1">OFFSET(IND!AO$25,$E58,0)</f>
        <v>1.5380409725730588</v>
      </c>
      <c r="AM58" s="150">
        <f ca="1">OFFSET(IND!AP$25,$E58,0)</f>
        <v>1.8759940742694166</v>
      </c>
      <c r="AQ58" s="4"/>
    </row>
    <row r="59" spans="1:43">
      <c r="A59" s="36" t="s">
        <v>360</v>
      </c>
      <c r="B59">
        <v>13.06049710462</v>
      </c>
      <c r="E59" s="153">
        <f ca="1">MATCH(F59,IND!$D$26:$D$255,0)</f>
        <v>215</v>
      </c>
      <c r="F59" s="4" t="str">
        <f t="shared" si="0"/>
        <v>IOTO</v>
      </c>
      <c r="G59" s="150">
        <f ca="1">OFFSET(IND!J$25,$E59,0)</f>
        <v>12.304490923310874</v>
      </c>
      <c r="H59" s="150">
        <f ca="1">OFFSET(IND!K$25,$E59,0)</f>
        <v>12.624773425900665</v>
      </c>
      <c r="I59" s="150">
        <f ca="1">OFFSET(IND!L$25,$E59,0)</f>
        <v>12.834811869687117</v>
      </c>
      <c r="J59" s="150">
        <f ca="1">OFFSET(IND!M$25,$E59,0)</f>
        <v>6.6708069120000006</v>
      </c>
      <c r="K59" s="150">
        <f ca="1">OFFSET(IND!N$25,$E59,0)</f>
        <v>6.6708069120000006</v>
      </c>
      <c r="L59" s="150">
        <f ca="1">OFFSET(IND!O$25,$E59,0)</f>
        <v>6.6708069120000006</v>
      </c>
      <c r="M59" s="150">
        <f ca="1">OFFSET(IND!P$25,$E59,0)</f>
        <v>6.7289195880370656</v>
      </c>
      <c r="N59" s="150">
        <f ca="1">OFFSET(IND!Q$25,$E59,0)</f>
        <v>6.7270705483449769</v>
      </c>
      <c r="O59" s="243">
        <f ca="1">OFFSET(IND!R$25,$E59,0)</f>
        <v>6.0817556958061312</v>
      </c>
      <c r="P59" s="150">
        <f ca="1">OFFSET(IND!S$25,$E59,0)</f>
        <v>6.2521314960057026</v>
      </c>
      <c r="Q59" s="150">
        <f ca="1">OFFSET(IND!T$25,$E59,0)</f>
        <v>6.4079791271960085</v>
      </c>
      <c r="R59" s="150">
        <f ca="1">OFFSET(IND!U$25,$E59,0)</f>
        <v>6.5596003819472566</v>
      </c>
      <c r="S59" s="150">
        <f ca="1">OFFSET(IND!V$25,$E59,0)</f>
        <v>6.7048820720399158</v>
      </c>
      <c r="T59" s="243">
        <f ca="1">OFFSET(IND!W$25,$E59,0)</f>
        <v>6.8575599209009281</v>
      </c>
      <c r="U59" s="150">
        <f ca="1">OFFSET(IND!X$25,$E59,0)</f>
        <v>7.0506524944604427</v>
      </c>
      <c r="V59" s="150">
        <f ca="1">OFFSET(IND!Y$25,$E59,0)</f>
        <v>7.241103582745545</v>
      </c>
      <c r="W59" s="150">
        <f ca="1">OFFSET(IND!Z$25,$E59,0)</f>
        <v>7.4392149783264436</v>
      </c>
      <c r="X59" s="150">
        <f ca="1">OFFSET(IND!AA$25,$E59,0)</f>
        <v>7.6399678591817537</v>
      </c>
      <c r="Y59" s="245">
        <f ca="1">OFFSET(IND!AB$25,$E59,0)</f>
        <v>7.845739562058446</v>
      </c>
      <c r="Z59" s="150">
        <f ca="1">OFFSET(IND!AC$25,$E59,0)</f>
        <v>8.0734355927127588</v>
      </c>
      <c r="AA59" s="150">
        <f ca="1">OFFSET(IND!AD$25,$E59,0)</f>
        <v>8.2918864249066306</v>
      </c>
      <c r="AB59" s="150">
        <f ca="1">OFFSET(IND!AE$25,$E59,0)</f>
        <v>8.533582327515326</v>
      </c>
      <c r="AC59" s="150">
        <f ca="1">OFFSET(IND!AF$25,$E59,0)</f>
        <v>8.7927120329351407</v>
      </c>
      <c r="AD59" s="150">
        <f ca="1">OFFSET(IND!AG$25,$E59,0)</f>
        <v>9.0674265014739852</v>
      </c>
      <c r="AE59" s="150">
        <f ca="1">OFFSET(IND!AH$25,$E59,0)</f>
        <v>9.353235208165362</v>
      </c>
      <c r="AF59" s="150">
        <f ca="1">OFFSET(IND!AI$25,$E59,0)</f>
        <v>9.6493457074269458</v>
      </c>
      <c r="AG59" s="150">
        <f ca="1">OFFSET(IND!AJ$25,$E59,0)</f>
        <v>9.9483618404903797</v>
      </c>
      <c r="AH59" s="150">
        <f ca="1">OFFSET(IND!AK$25,$E59,0)</f>
        <v>10.258472211706346</v>
      </c>
      <c r="AI59" s="150">
        <f ca="1">OFFSET(IND!AL$25,$E59,0)</f>
        <v>10.586808831315755</v>
      </c>
      <c r="AJ59" s="150">
        <f ca="1">OFFSET(IND!AM$25,$E59,0)</f>
        <v>12.408112928022812</v>
      </c>
      <c r="AK59" s="150">
        <f ca="1">OFFSET(IND!AN$25,$E59,0)</f>
        <v>14.705676819706348</v>
      </c>
      <c r="AL59" s="150">
        <f ca="1">OFFSET(IND!AO$25,$E59,0)</f>
        <v>18.74516817560087</v>
      </c>
      <c r="AM59" s="150">
        <f ca="1">OFFSET(IND!AP$25,$E59,0)</f>
        <v>22.864036163991376</v>
      </c>
      <c r="AQ59" s="4"/>
    </row>
    <row r="60" spans="1:43">
      <c r="A60" s="36" t="s">
        <v>361</v>
      </c>
      <c r="B60">
        <v>4.6033799408959997</v>
      </c>
      <c r="E60" s="153">
        <f ca="1">MATCH(F60,IND!$D$26:$D$255,0)</f>
        <v>213</v>
      </c>
      <c r="F60" s="4" t="str">
        <f t="shared" si="0"/>
        <v>IOTP</v>
      </c>
      <c r="G60" s="150">
        <f ca="1">OFFSET(IND!J$25,$E60,0)</f>
        <v>4.3369135374845138</v>
      </c>
      <c r="H60" s="150">
        <f ca="1">OFFSET(IND!K$25,$E60,0)</f>
        <v>4.4498021998402679</v>
      </c>
      <c r="I60" s="150">
        <f ca="1">OFFSET(IND!L$25,$E60,0)</f>
        <v>4.5238335901616598</v>
      </c>
      <c r="J60" s="150">
        <f ca="1">OFFSET(IND!M$25,$E60,0)</f>
        <v>2.3512320000000004</v>
      </c>
      <c r="K60" s="150">
        <f ca="1">OFFSET(IND!N$25,$E60,0)</f>
        <v>2.3512320000000004</v>
      </c>
      <c r="L60" s="150">
        <f ca="1">OFFSET(IND!O$25,$E60,0)</f>
        <v>2.3512320000000004</v>
      </c>
      <c r="M60" s="150">
        <f ca="1">OFFSET(IND!P$25,$E60,0)</f>
        <v>2.3717147369921605</v>
      </c>
      <c r="N60" s="150">
        <f ca="1">OFFSET(IND!Q$25,$E60,0)</f>
        <v>2.3710630135424098</v>
      </c>
      <c r="O60" s="243">
        <f ca="1">OFFSET(IND!R$25,$E60,0)</f>
        <v>2.1436115295794731</v>
      </c>
      <c r="P60" s="150">
        <f ca="1">OFFSET(IND!S$25,$E60,0)</f>
        <v>2.2036631903064863</v>
      </c>
      <c r="Q60" s="150">
        <f ca="1">OFFSET(IND!T$25,$E60,0)</f>
        <v>2.2585941667854597</v>
      </c>
      <c r="R60" s="150">
        <f ca="1">OFFSET(IND!U$25,$E60,0)</f>
        <v>2.3120354896650039</v>
      </c>
      <c r="S60" s="150">
        <f ca="1">OFFSET(IND!V$25,$E60,0)</f>
        <v>2.3632423321454032</v>
      </c>
      <c r="T60" s="243">
        <f ca="1">OFFSET(IND!W$25,$E60,0)</f>
        <v>2.4170560684248046</v>
      </c>
      <c r="U60" s="150">
        <f ca="1">OFFSET(IND!X$25,$E60,0)</f>
        <v>2.4851146172487533</v>
      </c>
      <c r="V60" s="150">
        <f ca="1">OFFSET(IND!Y$25,$E60,0)</f>
        <v>2.552242132573058</v>
      </c>
      <c r="W60" s="150">
        <f ca="1">OFFSET(IND!Z$25,$E60,0)</f>
        <v>2.6220696450463299</v>
      </c>
      <c r="X60" s="150">
        <f ca="1">OFFSET(IND!AA$25,$E60,0)</f>
        <v>2.6928281910192449</v>
      </c>
      <c r="Y60" s="245">
        <f ca="1">OFFSET(IND!AB$25,$E60,0)</f>
        <v>2.7653557006414826</v>
      </c>
      <c r="Z60" s="150">
        <f ca="1">OFFSET(IND!AC$25,$E60,0)</f>
        <v>2.8456107883107631</v>
      </c>
      <c r="AA60" s="150">
        <f ca="1">OFFSET(IND!AD$25,$E60,0)</f>
        <v>2.9226072587312908</v>
      </c>
      <c r="AB60" s="150">
        <f ca="1">OFFSET(IND!AE$25,$E60,0)</f>
        <v>3.0077968239486821</v>
      </c>
      <c r="AC60" s="150">
        <f ca="1">OFFSET(IND!AF$25,$E60,0)</f>
        <v>3.099131210263721</v>
      </c>
      <c r="AD60" s="150">
        <f ca="1">OFFSET(IND!AG$25,$E60,0)</f>
        <v>3.1959586942266576</v>
      </c>
      <c r="AE60" s="150">
        <f ca="1">OFFSET(IND!AH$25,$E60,0)</f>
        <v>3.2966965188880977</v>
      </c>
      <c r="AF60" s="150">
        <f ca="1">OFFSET(IND!AI$25,$E60,0)</f>
        <v>3.401065374198148</v>
      </c>
      <c r="AG60" s="150">
        <f ca="1">OFFSET(IND!AJ$25,$E60,0)</f>
        <v>3.5064583663578057</v>
      </c>
      <c r="AH60" s="150">
        <f ca="1">OFFSET(IND!AK$25,$E60,0)</f>
        <v>3.6157616992159674</v>
      </c>
      <c r="AI60" s="150">
        <f ca="1">OFFSET(IND!AL$25,$E60,0)</f>
        <v>3.7314891632216698</v>
      </c>
      <c r="AJ60" s="150">
        <f ca="1">OFFSET(IND!AM$25,$E60,0)</f>
        <v>4.373436761225947</v>
      </c>
      <c r="AK60" s="150">
        <f ca="1">OFFSET(IND!AN$25,$E60,0)</f>
        <v>5.1832496992159687</v>
      </c>
      <c r="AL60" s="150">
        <f ca="1">OFFSET(IND!AO$25,$E60,0)</f>
        <v>6.6070326785459805</v>
      </c>
      <c r="AM60" s="150">
        <f ca="1">OFFSET(IND!AP$25,$E60,0)</f>
        <v>8.0587932145402483</v>
      </c>
      <c r="AQ60" s="4"/>
    </row>
    <row r="61" spans="1:43">
      <c r="A61" s="36" t="s">
        <v>362</v>
      </c>
      <c r="B61">
        <v>109.842732955</v>
      </c>
      <c r="E61" s="153">
        <f ca="1">MATCH(F61,IND!$D$26:$D$255,0)</f>
        <v>218</v>
      </c>
      <c r="F61" s="4" t="str">
        <f t="shared" si="0"/>
        <v>IOTS</v>
      </c>
      <c r="G61" s="150">
        <f ca="1">OFFSET(IND!J$25,$E61,0)</f>
        <v>73.690487252999532</v>
      </c>
      <c r="H61" s="150">
        <f ca="1">OFFSET(IND!K$25,$E61,0)</f>
        <v>75.608630296994804</v>
      </c>
      <c r="I61" s="150">
        <f ca="1">OFFSET(IND!L$25,$E61,0)</f>
        <v>76.866531608065117</v>
      </c>
      <c r="J61" s="150">
        <f ca="1">OFFSET(IND!M$25,$E61,0)</f>
        <v>61.561340800000004</v>
      </c>
      <c r="K61" s="150">
        <f ca="1">OFFSET(IND!N$25,$E61,0)</f>
        <v>61.561340800000004</v>
      </c>
      <c r="L61" s="150">
        <f ca="1">OFFSET(IND!O$25,$E61,0)</f>
        <v>61.561340800000004</v>
      </c>
      <c r="M61" s="150">
        <f ca="1">OFFSET(IND!P$25,$E61,0)</f>
        <v>62.097631881650443</v>
      </c>
      <c r="N61" s="150">
        <f ca="1">OFFSET(IND!Q$25,$E61,0)</f>
        <v>62.080568074507021</v>
      </c>
      <c r="O61" s="243">
        <f ca="1">OFFSET(IND!R$25,$E61,0)</f>
        <v>56.125299381452457</v>
      </c>
      <c r="P61" s="150">
        <f ca="1">OFFSET(IND!S$25,$E61,0)</f>
        <v>57.69760732538213</v>
      </c>
      <c r="Q61" s="150">
        <f ca="1">OFFSET(IND!T$25,$E61,0)</f>
        <v>59.135842498899194</v>
      </c>
      <c r="R61" s="150">
        <f ca="1">OFFSET(IND!U$25,$E61,0)</f>
        <v>60.535074684659875</v>
      </c>
      <c r="S61" s="150">
        <f ca="1">OFFSET(IND!V$25,$E61,0)</f>
        <v>61.875802388785964</v>
      </c>
      <c r="T61" s="243">
        <f ca="1">OFFSET(IND!W$25,$E61,0)</f>
        <v>63.284785321485735</v>
      </c>
      <c r="U61" s="150">
        <f ca="1">OFFSET(IND!X$25,$E61,0)</f>
        <v>65.066734324606031</v>
      </c>
      <c r="V61" s="150">
        <f ca="1">OFFSET(IND!Y$25,$E61,0)</f>
        <v>66.82430646037858</v>
      </c>
      <c r="W61" s="150">
        <f ca="1">OFFSET(IND!Z$25,$E61,0)</f>
        <v>68.652571511459598</v>
      </c>
      <c r="X61" s="150">
        <f ca="1">OFFSET(IND!AA$25,$E61,0)</f>
        <v>70.505213429888357</v>
      </c>
      <c r="Y61" s="245">
        <f ca="1">OFFSET(IND!AB$25,$E61,0)</f>
        <v>72.404171396277832</v>
      </c>
      <c r="Z61" s="150">
        <f ca="1">OFFSET(IND!AC$25,$E61,0)</f>
        <v>74.505457361653612</v>
      </c>
      <c r="AA61" s="150">
        <f ca="1">OFFSET(IND!AD$25,$E61,0)</f>
        <v>76.521424291312286</v>
      </c>
      <c r="AB61" s="150">
        <f ca="1">OFFSET(IND!AE$25,$E61,0)</f>
        <v>78.751907653631122</v>
      </c>
      <c r="AC61" s="150">
        <f ca="1">OFFSET(IND!AF$25,$E61,0)</f>
        <v>81.143278340445079</v>
      </c>
      <c r="AD61" s="150">
        <f ca="1">OFFSET(IND!AG$25,$E61,0)</f>
        <v>83.678472544610756</v>
      </c>
      <c r="AE61" s="150">
        <f ca="1">OFFSET(IND!AH$25,$E61,0)</f>
        <v>86.316049591636968</v>
      </c>
      <c r="AF61" s="150">
        <f ca="1">OFFSET(IND!AI$25,$E61,0)</f>
        <v>89.048696421319406</v>
      </c>
      <c r="AG61" s="150">
        <f ca="1">OFFSET(IND!AJ$25,$E61,0)</f>
        <v>91.808157805084349</v>
      </c>
      <c r="AH61" s="150">
        <f ca="1">OFFSET(IND!AK$25,$E61,0)</f>
        <v>94.670002031709842</v>
      </c>
      <c r="AI61" s="150">
        <f ca="1">OFFSET(IND!AL$25,$E61,0)</f>
        <v>97.700046643034796</v>
      </c>
      <c r="AJ61" s="150">
        <f ca="1">OFFSET(IND!AM$25,$E61,0)</f>
        <v>114.50789667930628</v>
      </c>
      <c r="AK61" s="150">
        <f ca="1">OFFSET(IND!AN$25,$E61,0)</f>
        <v>135.71089589837655</v>
      </c>
      <c r="AL61" s="150">
        <f ca="1">OFFSET(IND!AO$25,$E61,0)</f>
        <v>172.98922028991859</v>
      </c>
      <c r="AM61" s="150">
        <f ca="1">OFFSET(IND!AP$25,$E61,0)</f>
        <v>211.00006954525952</v>
      </c>
      <c r="AQ61" s="4"/>
    </row>
    <row r="62" spans="1:43">
      <c r="A62" s="36" t="s">
        <v>363</v>
      </c>
      <c r="B62">
        <v>9.3435013244270007</v>
      </c>
      <c r="E62" s="152">
        <f>MATCH(F62,RES!$D$96:$D$134,0)</f>
        <v>25</v>
      </c>
      <c r="F62" s="4" t="str">
        <f t="shared" si="0"/>
        <v>RHEH</v>
      </c>
      <c r="G62" s="150">
        <f ca="1">OFFSET(RES!J$95,$E62,0)</f>
        <v>7.0807191761646662</v>
      </c>
      <c r="H62" s="150">
        <f ca="1">OFFSET(RES!K$95,$E62,0)</f>
        <v>7.4891838053592767</v>
      </c>
      <c r="I62" s="150">
        <f ca="1">OFFSET(RES!L$95,$E62,0)</f>
        <v>7.8976484345538882</v>
      </c>
      <c r="J62" s="150">
        <f ca="1">OFFSET(RES!M$95,$E62,0)</f>
        <v>8.3061130637484997</v>
      </c>
      <c r="K62" s="150">
        <f ca="1">OFFSET(RES!N$95,$E62,0)</f>
        <v>8.7145776929431094</v>
      </c>
      <c r="L62" s="150">
        <f ca="1">OFFSET(RES!O$95,$E62,0)</f>
        <v>9.1230423221377208</v>
      </c>
      <c r="M62" s="150">
        <f ca="1">OFFSET(RES!P$95,$E62,0)</f>
        <v>9.41292926209006</v>
      </c>
      <c r="N62" s="150">
        <f ca="1">OFFSET(RES!Q$95,$E62,0)</f>
        <v>9.543519511892125</v>
      </c>
      <c r="O62" s="243">
        <f ca="1">OFFSET(RES!R$95,$E62,0)</f>
        <v>8.6551044363100207</v>
      </c>
      <c r="P62" s="150">
        <f ca="1">OFFSET(RES!S$95,$E62,0)</f>
        <v>8.8802862115961947</v>
      </c>
      <c r="Q62" s="150">
        <f ca="1">OFFSET(RES!T$95,$E62,0)</f>
        <v>9.1682348950488031</v>
      </c>
      <c r="R62" s="150">
        <f ca="1">OFFSET(RES!U$95,$E62,0)</f>
        <v>9.4761924218494276</v>
      </c>
      <c r="S62" s="150">
        <f ca="1">OFFSET(RES!V$95,$E62,0)</f>
        <v>9.773148390118175</v>
      </c>
      <c r="T62" s="243">
        <f ca="1">OFFSET(RES!W$95,$E62,0)</f>
        <v>10.060627656525307</v>
      </c>
      <c r="U62" s="150">
        <f ca="1">OFFSET(RES!X$95,$E62,0)</f>
        <v>10.44236544659563</v>
      </c>
      <c r="V62" s="150">
        <f ca="1">OFFSET(RES!Y$95,$E62,0)</f>
        <v>10.818786887030852</v>
      </c>
      <c r="W62" s="150">
        <f ca="1">OFFSET(RES!Z$95,$E62,0)</f>
        <v>11.210797818297163</v>
      </c>
      <c r="X62" s="150">
        <f ca="1">OFFSET(RES!AA$95,$E62,0)</f>
        <v>11.653873406669664</v>
      </c>
      <c r="Y62" s="245">
        <f ca="1">OFFSET(RES!AB$95,$E62,0)</f>
        <v>12.045050607283265</v>
      </c>
      <c r="Z62" s="150">
        <f ca="1">OFFSET(RES!AC$95,$E62,0)</f>
        <v>12.483625963807128</v>
      </c>
      <c r="AA62" s="150">
        <f ca="1">OFFSET(RES!AD$95,$E62,0)</f>
        <v>12.869723265205536</v>
      </c>
      <c r="AB62" s="150">
        <f ca="1">OFFSET(RES!AE$95,$E62,0)</f>
        <v>13.295156573378975</v>
      </c>
      <c r="AC62" s="150">
        <f ca="1">OFFSET(RES!AF$95,$E62,0)</f>
        <v>13.745803764886778</v>
      </c>
      <c r="AD62" s="150">
        <f ca="1">OFFSET(RES!AG$95,$E62,0)</f>
        <v>14.21978916542227</v>
      </c>
      <c r="AE62" s="150">
        <f ca="1">OFFSET(RES!AH$95,$E62,0)</f>
        <v>14.664121772556825</v>
      </c>
      <c r="AF62" s="150">
        <f ca="1">OFFSET(RES!AI$95,$E62,0)</f>
        <v>15.106483737047201</v>
      </c>
      <c r="AG62" s="150">
        <f ca="1">OFFSET(RES!AJ$95,$E62,0)</f>
        <v>15.531936805386175</v>
      </c>
      <c r="AH62" s="150">
        <f ca="1">OFFSET(RES!AK$95,$E62,0)</f>
        <v>15.957015915266654</v>
      </c>
      <c r="AI62" s="150">
        <f ca="1">OFFSET(RES!AL$95,$E62,0)</f>
        <v>16.389087563049603</v>
      </c>
      <c r="AJ62" s="150">
        <f ca="1">OFFSET(RES!AM$95,$E62,0)</f>
        <v>18.618230625956212</v>
      </c>
      <c r="AK62" s="150">
        <f ca="1">OFFSET(RES!AN$95,$E62,0)</f>
        <v>20.6367183009923</v>
      </c>
      <c r="AL62" s="150">
        <f ca="1">OFFSET(RES!AO$95,$E62,0)</f>
        <v>20.6367183009923</v>
      </c>
      <c r="AM62" s="150">
        <f ca="1">OFFSET(RES!AP$95,$E62,0)</f>
        <v>20.6367183009923</v>
      </c>
      <c r="AQ62" s="4"/>
    </row>
    <row r="63" spans="1:43">
      <c r="A63" s="36" t="s">
        <v>364</v>
      </c>
      <c r="B63">
        <v>3.5355599850489998</v>
      </c>
      <c r="E63" s="153">
        <f>MATCH(F63,RES!$D$96:$D$134,0)</f>
        <v>24</v>
      </c>
      <c r="F63" s="4" t="str">
        <f t="shared" si="0"/>
        <v>RHEK</v>
      </c>
      <c r="G63" s="150">
        <f ca="1">OFFSET(RES!J$95,$E63,0)</f>
        <v>3.8899651470038408</v>
      </c>
      <c r="H63" s="150">
        <f ca="1">OFFSET(RES!K$95,$E63,0)</f>
        <v>4.388697141528918</v>
      </c>
      <c r="I63" s="150">
        <f ca="1">OFFSET(RES!L$95,$E63,0)</f>
        <v>4.8874291360539948</v>
      </c>
      <c r="J63" s="150">
        <f ca="1">OFFSET(RES!M$95,$E63,0)</f>
        <v>5.3861611305790715</v>
      </c>
      <c r="K63" s="150">
        <f ca="1">OFFSET(RES!N$95,$E63,0)</f>
        <v>5.8848931251041492</v>
      </c>
      <c r="L63" s="150">
        <f ca="1">OFFSET(RES!O$95,$E63,0)</f>
        <v>6.383625119629226</v>
      </c>
      <c r="M63" s="150">
        <f ca="1">OFFSET(RES!P$95,$E63,0)</f>
        <v>6.5864663962987153</v>
      </c>
      <c r="N63" s="150">
        <f ca="1">OFFSET(RES!Q$95,$E63,0)</f>
        <v>6.6778437208335619</v>
      </c>
      <c r="O63" s="243">
        <f ca="1">OFFSET(RES!R$95,$E63,0)</f>
        <v>6.056197060335081</v>
      </c>
      <c r="P63" s="150">
        <f ca="1">OFFSET(RES!S$95,$E63,0)</f>
        <v>6.2137624849425475</v>
      </c>
      <c r="Q63" s="150">
        <f ca="1">OFFSET(RES!T$95,$E63,0)</f>
        <v>6.415247514162659</v>
      </c>
      <c r="R63" s="150">
        <f ca="1">OFFSET(RES!U$95,$E63,0)</f>
        <v>6.6307332407927975</v>
      </c>
      <c r="S63" s="150">
        <f ca="1">OFFSET(RES!V$95,$E63,0)</f>
        <v>6.8385208966567017</v>
      </c>
      <c r="T63" s="243">
        <f ca="1">OFFSET(RES!W$95,$E63,0)</f>
        <v>7.0396774628118326</v>
      </c>
      <c r="U63" s="150">
        <f ca="1">OFFSET(RES!X$95,$E63,0)</f>
        <v>7.3067891191823646</v>
      </c>
      <c r="V63" s="150">
        <f ca="1">OFFSET(RES!Y$95,$E63,0)</f>
        <v>7.5701807902807658</v>
      </c>
      <c r="W63" s="150">
        <f ca="1">OFFSET(RES!Z$95,$E63,0)</f>
        <v>7.8444808252513907</v>
      </c>
      <c r="X63" s="150">
        <f ca="1">OFFSET(RES!AA$95,$E63,0)</f>
        <v>8.1545121016563922</v>
      </c>
      <c r="Y63" s="245">
        <f ca="1">OFFSET(RES!AB$95,$E63,0)</f>
        <v>8.4282287540502718</v>
      </c>
      <c r="Z63" s="150">
        <f ca="1">OFFSET(RES!AC$95,$E63,0)</f>
        <v>8.735111103588693</v>
      </c>
      <c r="AA63" s="150">
        <f ca="1">OFFSET(RES!AD$95,$E63,0)</f>
        <v>9.0052732210927591</v>
      </c>
      <c r="AB63" s="150">
        <f ca="1">OFFSET(RES!AE$95,$E63,0)</f>
        <v>9.3029597446105576</v>
      </c>
      <c r="AC63" s="150">
        <f ca="1">OFFSET(RES!AF$95,$E63,0)</f>
        <v>9.6182890646137</v>
      </c>
      <c r="AD63" s="150">
        <f ca="1">OFFSET(RES!AG$95,$E63,0)</f>
        <v>9.9499487240075499</v>
      </c>
      <c r="AE63" s="150">
        <f ca="1">OFFSET(RES!AH$95,$E63,0)</f>
        <v>10.260859568462545</v>
      </c>
      <c r="AF63" s="150">
        <f ca="1">OFFSET(RES!AI$95,$E63,0)</f>
        <v>10.570391504057861</v>
      </c>
      <c r="AG63" s="150">
        <f ca="1">OFFSET(RES!AJ$95,$E63,0)</f>
        <v>10.86809185426687</v>
      </c>
      <c r="AH63" s="150">
        <f ca="1">OFFSET(RES!AK$95,$E63,0)</f>
        <v>11.165530536215988</v>
      </c>
      <c r="AI63" s="150">
        <f ca="1">OFFSET(RES!AL$95,$E63,0)</f>
        <v>11.467862075068318</v>
      </c>
      <c r="AJ63" s="150">
        <f ca="1">OFFSET(RES!AM$95,$E63,0)</f>
        <v>13.027650262950303</v>
      </c>
      <c r="AK63" s="150">
        <f ca="1">OFFSET(RES!AN$95,$E63,0)</f>
        <v>14.440037509555015</v>
      </c>
      <c r="AL63" s="150">
        <f ca="1">OFFSET(RES!AO$95,$E63,0)</f>
        <v>14.440037509555015</v>
      </c>
      <c r="AM63" s="150">
        <f ca="1">OFFSET(RES!AP$95,$E63,0)</f>
        <v>14.440037509555015</v>
      </c>
      <c r="AQ63" s="4"/>
    </row>
    <row r="64" spans="1:43">
      <c r="A64" s="36" t="s">
        <v>365</v>
      </c>
      <c r="B64">
        <v>27.200595464100001</v>
      </c>
      <c r="E64" s="153">
        <f>MATCH(F64,RES!$D$96:$D$134,0)</f>
        <v>23</v>
      </c>
      <c r="F64" s="4" t="str">
        <f t="shared" si="0"/>
        <v>RHEL</v>
      </c>
      <c r="G64" s="150">
        <f ca="1">OFFSET(RES!J$95,$E64,0)</f>
        <v>29.137979962225089</v>
      </c>
      <c r="H64" s="150">
        <f ca="1">OFFSET(RES!K$95,$E64,0)</f>
        <v>30.895416547805155</v>
      </c>
      <c r="I64" s="150">
        <f ca="1">OFFSET(RES!L$95,$E64,0)</f>
        <v>32.652853133385221</v>
      </c>
      <c r="J64" s="150">
        <f ca="1">OFFSET(RES!M$95,$E64,0)</f>
        <v>34.410289718965288</v>
      </c>
      <c r="K64" s="150">
        <f ca="1">OFFSET(RES!N$95,$E64,0)</f>
        <v>36.167726304545354</v>
      </c>
      <c r="L64" s="150">
        <f ca="1">OFFSET(RES!O$95,$E64,0)</f>
        <v>37.925162890125421</v>
      </c>
      <c r="M64" s="150">
        <f ca="1">OFFSET(RES!P$95,$E64,0)</f>
        <v>38.078510482314542</v>
      </c>
      <c r="N64" s="150">
        <f ca="1">OFFSET(RES!Q$95,$E64,0)</f>
        <v>38.606792599126273</v>
      </c>
      <c r="O64" s="243">
        <f ca="1">OFFSET(RES!R$95,$E64,0)</f>
        <v>35.012850498185863</v>
      </c>
      <c r="P64" s="150">
        <f ca="1">OFFSET(RES!S$95,$E64,0)</f>
        <v>35.923787609462615</v>
      </c>
      <c r="Q64" s="150">
        <f ca="1">OFFSET(RES!T$95,$E64,0)</f>
        <v>37.088638279846194</v>
      </c>
      <c r="R64" s="150">
        <f ca="1">OFFSET(RES!U$95,$E64,0)</f>
        <v>38.334431548431901</v>
      </c>
      <c r="S64" s="150">
        <f ca="1">OFFSET(RES!V$95,$E64,0)</f>
        <v>39.535719759111238</v>
      </c>
      <c r="T64" s="243">
        <f ca="1">OFFSET(RES!W$95,$E64,0)</f>
        <v>40.69867147738448</v>
      </c>
      <c r="U64" s="150">
        <f ca="1">OFFSET(RES!X$95,$E64,0)</f>
        <v>42.242931084139542</v>
      </c>
      <c r="V64" s="150">
        <f ca="1">OFFSET(RES!Y$95,$E64,0)</f>
        <v>43.765684242724085</v>
      </c>
      <c r="W64" s="150">
        <f ca="1">OFFSET(RES!Z$95,$E64,0)</f>
        <v>45.351502210731596</v>
      </c>
      <c r="X64" s="150">
        <f ca="1">OFFSET(RES!AA$95,$E64,0)</f>
        <v>47.143894139591559</v>
      </c>
      <c r="Y64" s="245">
        <f ca="1">OFFSET(RES!AB$95,$E64,0)</f>
        <v>48.726339382646543</v>
      </c>
      <c r="Z64" s="150">
        <f ca="1">OFFSET(RES!AC$95,$E64,0)</f>
        <v>50.500526338235183</v>
      </c>
      <c r="AA64" s="150">
        <f ca="1">OFFSET(RES!AD$95,$E64,0)</f>
        <v>52.062421655743201</v>
      </c>
      <c r="AB64" s="150">
        <f ca="1">OFFSET(RES!AE$95,$E64,0)</f>
        <v>53.783444541791219</v>
      </c>
      <c r="AC64" s="150">
        <f ca="1">OFFSET(RES!AF$95,$E64,0)</f>
        <v>55.606466188704701</v>
      </c>
      <c r="AD64" s="150">
        <f ca="1">OFFSET(RES!AG$95,$E64,0)</f>
        <v>57.52389885394787</v>
      </c>
      <c r="AE64" s="150">
        <f ca="1">OFFSET(RES!AH$95,$E64,0)</f>
        <v>59.32137585258522</v>
      </c>
      <c r="AF64" s="150">
        <f ca="1">OFFSET(RES!AI$95,$E64,0)</f>
        <v>61.110880929359148</v>
      </c>
      <c r="AG64" s="150">
        <f ca="1">OFFSET(RES!AJ$95,$E64,0)</f>
        <v>62.831983752018765</v>
      </c>
      <c r="AH64" s="150">
        <f ca="1">OFFSET(RES!AK$95,$E64,0)</f>
        <v>64.551573785122088</v>
      </c>
      <c r="AI64" s="150">
        <f ca="1">OFFSET(RES!AL$95,$E64,0)</f>
        <v>66.299451019839651</v>
      </c>
      <c r="AJ64" s="150">
        <f ca="1">OFFSET(RES!AM$95,$E64,0)</f>
        <v>75.317095275313491</v>
      </c>
      <c r="AK64" s="150">
        <f ca="1">OFFSET(RES!AN$95,$E64,0)</f>
        <v>83.48256661289561</v>
      </c>
      <c r="AL64" s="150">
        <f ca="1">OFFSET(RES!AO$95,$E64,0)</f>
        <v>83.48256661289561</v>
      </c>
      <c r="AM64" s="150">
        <f ca="1">OFFSET(RES!AP$95,$E64,0)</f>
        <v>83.48256661289561</v>
      </c>
      <c r="AQ64" s="4"/>
    </row>
    <row r="65" spans="1:39">
      <c r="A65" s="36" t="s">
        <v>366</v>
      </c>
      <c r="B65">
        <v>11.63227160329</v>
      </c>
      <c r="E65" s="153">
        <f>MATCH(F65,RES!$D$96:$D$134,0)</f>
        <v>29</v>
      </c>
      <c r="F65" s="4" t="str">
        <f t="shared" si="0"/>
        <v>RHEO</v>
      </c>
      <c r="G65" s="150">
        <f ca="1">OFFSET(RES!J$95,$E65,0)</f>
        <v>11.683546033026639</v>
      </c>
      <c r="H65" s="150">
        <f ca="1">OFFSET(RES!K$95,$E65,0)</f>
        <v>12.392028127426933</v>
      </c>
      <c r="I65" s="150">
        <f ca="1">OFFSET(RES!L$95,$E65,0)</f>
        <v>13.100510221827227</v>
      </c>
      <c r="J65" s="150">
        <f ca="1">OFFSET(RES!M$95,$E65,0)</f>
        <v>13.808992316227521</v>
      </c>
      <c r="K65" s="150">
        <f ca="1">OFFSET(RES!N$95,$E65,0)</f>
        <v>14.517474410627814</v>
      </c>
      <c r="L65" s="150">
        <f ca="1">OFFSET(RES!O$95,$E65,0)</f>
        <v>15.225956505028108</v>
      </c>
      <c r="M65" s="150">
        <f ca="1">OFFSET(RES!P$95,$E65,0)</f>
        <v>15.709765061783303</v>
      </c>
      <c r="N65" s="150">
        <f ca="1">OFFSET(RES!Q$95,$E65,0)</f>
        <v>15.927714446786384</v>
      </c>
      <c r="O65" s="243">
        <f ca="1">OFFSET(RES!R$95,$E65,0)</f>
        <v>14.444988748320618</v>
      </c>
      <c r="P65" s="150">
        <f ca="1">OFFSET(RES!S$95,$E65,0)</f>
        <v>14.820807230266331</v>
      </c>
      <c r="Q65" s="150">
        <f ca="1">OFFSET(RES!T$95,$E65,0)</f>
        <v>15.301380922146583</v>
      </c>
      <c r="R65" s="150">
        <f ca="1">OFFSET(RES!U$95,$E65,0)</f>
        <v>15.815348493806781</v>
      </c>
      <c r="S65" s="150">
        <f ca="1">OFFSET(RES!V$95,$E65,0)</f>
        <v>16.310954948004284</v>
      </c>
      <c r="T65" s="243">
        <f ca="1">OFFSET(RES!W$95,$E65,0)</f>
        <v>16.790745203475414</v>
      </c>
      <c r="U65" s="150">
        <f ca="1">OFFSET(RES!X$95,$E65,0)</f>
        <v>17.427848790491808</v>
      </c>
      <c r="V65" s="150">
        <f ca="1">OFFSET(RES!Y$95,$E65,0)</f>
        <v>18.056079623721541</v>
      </c>
      <c r="W65" s="150">
        <f ca="1">OFFSET(RES!Z$95,$E65,0)</f>
        <v>18.710328631694772</v>
      </c>
      <c r="X65" s="150">
        <f ca="1">OFFSET(RES!AA$95,$E65,0)</f>
        <v>19.449802307118723</v>
      </c>
      <c r="Y65" s="245">
        <f ca="1">OFFSET(RES!AB$95,$E65,0)</f>
        <v>20.102659855290845</v>
      </c>
      <c r="Z65" s="150">
        <f ca="1">OFFSET(RES!AC$95,$E65,0)</f>
        <v>20.834622841629901</v>
      </c>
      <c r="AA65" s="150">
        <f ca="1">OFFSET(RES!AD$95,$E65,0)</f>
        <v>21.479002261369718</v>
      </c>
      <c r="AB65" s="150">
        <f ca="1">OFFSET(RES!AE$95,$E65,0)</f>
        <v>22.189031746854024</v>
      </c>
      <c r="AC65" s="150">
        <f ca="1">OFFSET(RES!AF$95,$E65,0)</f>
        <v>22.941142094995332</v>
      </c>
      <c r="AD65" s="150">
        <f ca="1">OFFSET(RES!AG$95,$E65,0)</f>
        <v>23.732202887847233</v>
      </c>
      <c r="AE65" s="150">
        <f ca="1">OFFSET(RES!AH$95,$E65,0)</f>
        <v>24.473774472315256</v>
      </c>
      <c r="AF65" s="150">
        <f ca="1">OFFSET(RES!AI$95,$E65,0)</f>
        <v>25.212057140857233</v>
      </c>
      <c r="AG65" s="150">
        <f ca="1">OFFSET(RES!AJ$95,$E65,0)</f>
        <v>25.922119605188986</v>
      </c>
      <c r="AH65" s="150">
        <f ca="1">OFFSET(RES!AK$95,$E65,0)</f>
        <v>26.63155794929607</v>
      </c>
      <c r="AI65" s="150">
        <f ca="1">OFFSET(RES!AL$95,$E65,0)</f>
        <v>27.352666531707808</v>
      </c>
      <c r="AJ65" s="150">
        <f ca="1">OFFSET(RES!AM$95,$E65,0)</f>
        <v>31.073008290612208</v>
      </c>
      <c r="AK65" s="150">
        <f ca="1">OFFSET(RES!AN$95,$E65,0)</f>
        <v>34.441775469457575</v>
      </c>
      <c r="AL65" s="150">
        <f ca="1">OFFSET(RES!AO$95,$E65,0)</f>
        <v>34.441775469457575</v>
      </c>
      <c r="AM65" s="150">
        <f ca="1">OFFSET(RES!AP$95,$E65,0)</f>
        <v>34.441775469457575</v>
      </c>
    </row>
    <row r="66" spans="1:39">
      <c r="A66" s="36" t="s">
        <v>367</v>
      </c>
      <c r="B66">
        <v>4.337948126733</v>
      </c>
      <c r="E66" s="153">
        <f>MATCH(F66,RES!$D$96:$D$134,0)</f>
        <v>28</v>
      </c>
      <c r="F66" s="4" t="str">
        <f t="shared" si="0"/>
        <v>RHER</v>
      </c>
      <c r="G66" s="150">
        <f ca="1">OFFSET(RES!J$95,$E66,0)</f>
        <v>5.2199769796058071</v>
      </c>
      <c r="H66" s="150">
        <f ca="1">OFFSET(RES!K$95,$E66,0)</f>
        <v>5.5365127481796916</v>
      </c>
      <c r="I66" s="150">
        <f ca="1">OFFSET(RES!L$95,$E66,0)</f>
        <v>5.8530485167535753</v>
      </c>
      <c r="J66" s="150">
        <f ca="1">OFFSET(RES!M$95,$E66,0)</f>
        <v>6.1695842853274598</v>
      </c>
      <c r="K66" s="150">
        <f ca="1">OFFSET(RES!N$95,$E66,0)</f>
        <v>6.4861200539013435</v>
      </c>
      <c r="L66" s="150">
        <f ca="1">OFFSET(RES!O$95,$E66,0)</f>
        <v>6.802655822475228</v>
      </c>
      <c r="M66" s="150">
        <f ca="1">OFFSET(RES!P$95,$E66,0)</f>
        <v>7.0188119039987242</v>
      </c>
      <c r="N66" s="150">
        <f ca="1">OFFSET(RES!Q$95,$E66,0)</f>
        <v>7.1161873728178087</v>
      </c>
      <c r="O66" s="243">
        <f ca="1">OFFSET(RES!R$95,$E66,0)</f>
        <v>6.453734895532004</v>
      </c>
      <c r="P66" s="150">
        <f ca="1">OFFSET(RES!S$95,$E66,0)</f>
        <v>6.6216431503308106</v>
      </c>
      <c r="Q66" s="150">
        <f ca="1">OFFSET(RES!T$95,$E66,0)</f>
        <v>6.8363539582933859</v>
      </c>
      <c r="R66" s="150">
        <f ca="1">OFFSET(RES!U$95,$E66,0)</f>
        <v>7.0659844903892237</v>
      </c>
      <c r="S66" s="150">
        <f ca="1">OFFSET(RES!V$95,$E66,0)</f>
        <v>7.2874116388373098</v>
      </c>
      <c r="T66" s="243">
        <f ca="1">OFFSET(RES!W$95,$E66,0)</f>
        <v>7.5017724229279334</v>
      </c>
      <c r="U66" s="150">
        <f ca="1">OFFSET(RES!X$95,$E66,0)</f>
        <v>7.7864176880254456</v>
      </c>
      <c r="V66" s="150">
        <f ca="1">OFFSET(RES!Y$95,$E66,0)</f>
        <v>8.0670987824524136</v>
      </c>
      <c r="W66" s="150">
        <f ca="1">OFFSET(RES!Z$95,$E66,0)</f>
        <v>8.3594042820752446</v>
      </c>
      <c r="X66" s="150">
        <f ca="1">OFFSET(RES!AA$95,$E66,0)</f>
        <v>8.6897864752746479</v>
      </c>
      <c r="Y66" s="245">
        <f ca="1">OFFSET(RES!AB$95,$E66,0)</f>
        <v>8.9814702982156494</v>
      </c>
      <c r="Z66" s="150">
        <f ca="1">OFFSET(RES!AC$95,$E66,0)</f>
        <v>9.3084968642781103</v>
      </c>
      <c r="AA66" s="150">
        <f ca="1">OFFSET(RES!AD$95,$E66,0)</f>
        <v>9.5963928273414947</v>
      </c>
      <c r="AB66" s="150">
        <f ca="1">OFFSET(RES!AE$95,$E66,0)</f>
        <v>9.9136199396062548</v>
      </c>
      <c r="AC66" s="150">
        <f ca="1">OFFSET(RES!AF$95,$E66,0)</f>
        <v>10.24964794791153</v>
      </c>
      <c r="AD66" s="150">
        <f ca="1">OFFSET(RES!AG$95,$E66,0)</f>
        <v>10.603078243515538</v>
      </c>
      <c r="AE66" s="150">
        <f ca="1">OFFSET(RES!AH$95,$E66,0)</f>
        <v>10.934397740927583</v>
      </c>
      <c r="AF66" s="150">
        <f ca="1">OFFSET(RES!AI$95,$E66,0)</f>
        <v>11.264247815839534</v>
      </c>
      <c r="AG66" s="150">
        <f ca="1">OFFSET(RES!AJ$95,$E66,0)</f>
        <v>11.5814896624002</v>
      </c>
      <c r="AH66" s="150">
        <f ca="1">OFFSET(RES!AK$95,$E66,0)</f>
        <v>11.898452664404935</v>
      </c>
      <c r="AI66" s="150">
        <f ca="1">OFFSET(RES!AL$95,$E66,0)</f>
        <v>12.220629697759794</v>
      </c>
      <c r="AJ66" s="150">
        <f ca="1">OFFSET(RES!AM$95,$E66,0)</f>
        <v>13.88280471575956</v>
      </c>
      <c r="AK66" s="150">
        <f ca="1">OFFSET(RES!AN$95,$E66,0)</f>
        <v>15.387903174182719</v>
      </c>
      <c r="AL66" s="150">
        <f ca="1">OFFSET(RES!AO$95,$E66,0)</f>
        <v>15.387903174182719</v>
      </c>
      <c r="AM66" s="150">
        <f ca="1">OFFSET(RES!AP$95,$E66,0)</f>
        <v>15.387903174182719</v>
      </c>
    </row>
    <row r="67" spans="1:39">
      <c r="A67" s="36" t="s">
        <v>545</v>
      </c>
      <c r="B67">
        <v>25.581294669590001</v>
      </c>
      <c r="E67" s="153">
        <f>MATCH(F67,RES!$D$96:$D$134,0)</f>
        <v>26</v>
      </c>
      <c r="F67" s="4" t="str">
        <f t="shared" si="0"/>
        <v>RHEWG</v>
      </c>
      <c r="G67" s="150">
        <f ca="1">OFFSET(RES!J$95,$E67,0)</f>
        <v>31.723289073249305</v>
      </c>
      <c r="H67" s="150">
        <f ca="1">OFFSET(RES!K$95,$E67,0)</f>
        <v>33.216137308815547</v>
      </c>
      <c r="I67" s="150">
        <f ca="1">OFFSET(RES!L$95,$E67,0)</f>
        <v>34.708985544381797</v>
      </c>
      <c r="J67" s="150">
        <f ca="1">OFFSET(RES!M$95,$E67,0)</f>
        <v>36.201833779948039</v>
      </c>
      <c r="K67" s="150">
        <f ca="1">OFFSET(RES!N$95,$E67,0)</f>
        <v>37.694682015514289</v>
      </c>
      <c r="L67" s="150">
        <f ca="1">OFFSET(RES!O$95,$E67,0)</f>
        <v>39.187530251080531</v>
      </c>
      <c r="M67" s="150">
        <f ca="1">OFFSET(RES!P$95,$E67,0)</f>
        <v>40.43272377618451</v>
      </c>
      <c r="N67" s="150">
        <f ca="1">OFFSET(RES!Q$95,$E67,0)</f>
        <v>40.993667065047326</v>
      </c>
      <c r="O67" s="243">
        <f ca="1">OFFSET(RES!R$95,$E67,0)</f>
        <v>37.177528608097596</v>
      </c>
      <c r="P67" s="150">
        <f ca="1">OFFSET(RES!S$95,$E67,0)</f>
        <v>38.144784630752021</v>
      </c>
      <c r="Q67" s="150">
        <f ca="1">OFFSET(RES!T$95,$E67,0)</f>
        <v>39.381652480874394</v>
      </c>
      <c r="R67" s="150">
        <f ca="1">OFFSET(RES!U$95,$E67,0)</f>
        <v>40.704467225278606</v>
      </c>
      <c r="S67" s="150">
        <f ca="1">OFFSET(RES!V$95,$E67,0)</f>
        <v>41.980025375604455</v>
      </c>
      <c r="T67" s="243">
        <f ca="1">OFFSET(RES!W$95,$E67,0)</f>
        <v>43.214876870434324</v>
      </c>
      <c r="U67" s="150">
        <f ca="1">OFFSET(RES!X$95,$E67,0)</f>
        <v>44.854610707913238</v>
      </c>
      <c r="V67" s="150">
        <f ca="1">OFFSET(RES!Y$95,$E67,0)</f>
        <v>46.471508455763875</v>
      </c>
      <c r="W67" s="150">
        <f ca="1">OFFSET(RES!Z$95,$E67,0)</f>
        <v>48.155370010420476</v>
      </c>
      <c r="X67" s="150">
        <f ca="1">OFFSET(RES!AA$95,$E67,0)</f>
        <v>50.058577011963159</v>
      </c>
      <c r="Y67" s="245">
        <f ca="1">OFFSET(RES!AB$95,$E67,0)</f>
        <v>51.73885732211594</v>
      </c>
      <c r="Z67" s="150">
        <f ca="1">OFFSET(RES!AC$95,$E67,0)</f>
        <v>53.622733823428732</v>
      </c>
      <c r="AA67" s="150">
        <f ca="1">OFFSET(RES!AD$95,$E67,0)</f>
        <v>55.281193703823696</v>
      </c>
      <c r="AB67" s="150">
        <f ca="1">OFFSET(RES!AE$95,$E67,0)</f>
        <v>57.108619253895831</v>
      </c>
      <c r="AC67" s="150">
        <f ca="1">OFFSET(RES!AF$95,$E67,0)</f>
        <v>59.04434966335846</v>
      </c>
      <c r="AD67" s="150">
        <f ca="1">OFFSET(RES!AG$95,$E67,0)</f>
        <v>61.080328075623761</v>
      </c>
      <c r="AE67" s="150">
        <f ca="1">OFFSET(RES!AH$95,$E67,0)</f>
        <v>62.988934532635881</v>
      </c>
      <c r="AF67" s="150">
        <f ca="1">OFFSET(RES!AI$95,$E67,0)</f>
        <v>64.889076201750925</v>
      </c>
      <c r="AG67" s="150">
        <f ca="1">OFFSET(RES!AJ$95,$E67,0)</f>
        <v>66.716586630535375</v>
      </c>
      <c r="AH67" s="150">
        <f ca="1">OFFSET(RES!AK$95,$E67,0)</f>
        <v>68.542490741176437</v>
      </c>
      <c r="AI67" s="150">
        <f ca="1">OFFSET(RES!AL$95,$E67,0)</f>
        <v>70.398430916642056</v>
      </c>
      <c r="AJ67" s="150">
        <f ca="1">OFFSET(RES!AM$95,$E67,0)</f>
        <v>79.973593250337117</v>
      </c>
      <c r="AK67" s="150">
        <f ca="1">OFFSET(RES!AN$95,$E67,0)</f>
        <v>88.643896865499485</v>
      </c>
      <c r="AL67" s="150">
        <f ca="1">OFFSET(RES!AO$95,$E67,0)</f>
        <v>88.643896865499485</v>
      </c>
      <c r="AM67" s="150">
        <f ca="1">OFFSET(RES!AP$95,$E67,0)</f>
        <v>88.643896865499485</v>
      </c>
    </row>
    <row r="68" spans="1:39">
      <c r="A68" s="36" t="s">
        <v>368</v>
      </c>
      <c r="B68">
        <v>14.738241842140001</v>
      </c>
      <c r="E68" s="153">
        <f>MATCH(F68,RES!$D$96:$D$134,0)</f>
        <v>4</v>
      </c>
      <c r="F68" s="4" t="str">
        <f t="shared" si="0"/>
        <v>RLEH</v>
      </c>
      <c r="G68" s="150">
        <f ca="1">OFFSET(RES!J$95,$E68,0)</f>
        <v>14.600188686866282</v>
      </c>
      <c r="H68" s="150">
        <f ca="1">OFFSET(RES!K$95,$E68,0)</f>
        <v>13.692886342241749</v>
      </c>
      <c r="I68" s="150">
        <f ca="1">OFFSET(RES!L$95,$E68,0)</f>
        <v>12.785583997617215</v>
      </c>
      <c r="J68" s="150">
        <f ca="1">OFFSET(RES!M$95,$E68,0)</f>
        <v>11.878281652992682</v>
      </c>
      <c r="K68" s="150">
        <f ca="1">OFFSET(RES!N$95,$E68,0)</f>
        <v>10.970979308368147</v>
      </c>
      <c r="L68" s="150">
        <f ca="1">OFFSET(RES!O$95,$E68,0)</f>
        <v>10.063676963743614</v>
      </c>
      <c r="M68" s="150">
        <f ca="1">OFFSET(RES!P$95,$E68,0)</f>
        <v>10.080628902971545</v>
      </c>
      <c r="N68" s="150">
        <f ca="1">OFFSET(RES!Q$95,$E68,0)</f>
        <v>10.189589446832192</v>
      </c>
      <c r="O68" s="243">
        <f ca="1">OFFSET(RES!R$95,$E68,0)</f>
        <v>10.644059531156827</v>
      </c>
      <c r="P68" s="150">
        <f ca="1">OFFSET(RES!S$95,$E68,0)</f>
        <v>11.085427429392688</v>
      </c>
      <c r="Q68" s="150">
        <f ca="1">OFFSET(RES!T$95,$E68,0)</f>
        <v>11.065661024830042</v>
      </c>
      <c r="R68" s="150">
        <f ca="1">OFFSET(RES!U$95,$E68,0)</f>
        <v>11.046418830980667</v>
      </c>
      <c r="S68" s="150">
        <f ca="1">OFFSET(RES!V$95,$E68,0)</f>
        <v>11.024475875692893</v>
      </c>
      <c r="T68" s="243">
        <f ca="1">OFFSET(RES!W$95,$E68,0)</f>
        <v>11.011296676863951</v>
      </c>
      <c r="U68" s="150">
        <f ca="1">OFFSET(RES!X$95,$E68,0)</f>
        <v>10.938312616020591</v>
      </c>
      <c r="V68" s="150">
        <f ca="1">OFFSET(RES!Y$95,$E68,0)</f>
        <v>10.849411386198012</v>
      </c>
      <c r="W68" s="150">
        <f ca="1">OFFSET(RES!Z$95,$E68,0)</f>
        <v>10.758130820596381</v>
      </c>
      <c r="X68" s="150">
        <f ca="1">OFFSET(RES!AA$95,$E68,0)</f>
        <v>10.646853373864042</v>
      </c>
      <c r="Y68" s="245">
        <f ca="1">OFFSET(RES!AB$95,$E68,0)</f>
        <v>10.542959754669704</v>
      </c>
      <c r="Z68" s="150">
        <f ca="1">OFFSET(RES!AC$95,$E68,0)</f>
        <v>10.415858312705407</v>
      </c>
      <c r="AA68" s="150">
        <f ca="1">OFFSET(RES!AD$95,$E68,0)</f>
        <v>10.293095575117084</v>
      </c>
      <c r="AB68" s="150">
        <f ca="1">OFFSET(RES!AE$95,$E68,0)</f>
        <v>10.166298232773935</v>
      </c>
      <c r="AC68" s="150">
        <f ca="1">OFFSET(RES!AF$95,$E68,0)</f>
        <v>10.022051146301481</v>
      </c>
      <c r="AD68" s="150">
        <f ca="1">OFFSET(RES!AG$95,$E68,0)</f>
        <v>9.8655579337027302</v>
      </c>
      <c r="AE68" s="150">
        <f ca="1">OFFSET(RES!AH$95,$E68,0)</f>
        <v>9.6974691857798305</v>
      </c>
      <c r="AF68" s="150">
        <f ca="1">OFFSET(RES!AI$95,$E68,0)</f>
        <v>9.5366497343652945</v>
      </c>
      <c r="AG68" s="150">
        <f ca="1">OFFSET(RES!AJ$95,$E68,0)</f>
        <v>9.3825254699668026</v>
      </c>
      <c r="AH68" s="150">
        <f ca="1">OFFSET(RES!AK$95,$E68,0)</f>
        <v>9.23321297509289</v>
      </c>
      <c r="AI68" s="150">
        <f ca="1">OFFSET(RES!AL$95,$E68,0)</f>
        <v>9.0820370820681813</v>
      </c>
      <c r="AJ68" s="150">
        <f ca="1">OFFSET(RES!AM$95,$E68,0)</f>
        <v>8.2497906206572331</v>
      </c>
      <c r="AK68" s="150">
        <f ca="1">OFFSET(RES!AN$95,$E68,0)</f>
        <v>7.4187346746961911</v>
      </c>
      <c r="AL68" s="150">
        <f ca="1">OFFSET(RES!AO$95,$E68,0)</f>
        <v>7.4187346746961911</v>
      </c>
      <c r="AM68" s="150">
        <f ca="1">OFFSET(RES!AP$95,$E68,0)</f>
        <v>7.4187346746961911</v>
      </c>
    </row>
    <row r="69" spans="1:39">
      <c r="A69" s="36" t="s">
        <v>369</v>
      </c>
      <c r="B69">
        <v>8.0953817121640004</v>
      </c>
      <c r="E69" s="153">
        <f>MATCH(F69,RES!$D$96:$D$134,0)</f>
        <v>3</v>
      </c>
      <c r="F69" s="4" t="str">
        <f t="shared" ref="F69:F131" si="1">A69</f>
        <v>RLEK</v>
      </c>
      <c r="G69" s="150">
        <f ca="1">OFFSET(RES!J$95,$E69,0)</f>
        <v>10.053924891431189</v>
      </c>
      <c r="H69" s="150">
        <f ca="1">OFFSET(RES!K$95,$E69,0)</f>
        <v>10.118379478945931</v>
      </c>
      <c r="I69" s="150">
        <f ca="1">OFFSET(RES!L$95,$E69,0)</f>
        <v>10.182834066460671</v>
      </c>
      <c r="J69" s="150">
        <f ca="1">OFFSET(RES!M$95,$E69,0)</f>
        <v>10.247288653975414</v>
      </c>
      <c r="K69" s="150">
        <f ca="1">OFFSET(RES!N$95,$E69,0)</f>
        <v>10.311743241490154</v>
      </c>
      <c r="L69" s="150">
        <f ca="1">OFFSET(RES!O$95,$E69,0)</f>
        <v>10.376197829004896</v>
      </c>
      <c r="M69" s="150">
        <f ca="1">OFFSET(RES!P$95,$E69,0)</f>
        <v>10.393676199549578</v>
      </c>
      <c r="N69" s="150">
        <f ca="1">OFFSET(RES!Q$95,$E69,0)</f>
        <v>10.506020441393511</v>
      </c>
      <c r="O69" s="243">
        <f ca="1">OFFSET(RES!R$95,$E69,0)</f>
        <v>10.974603795102707</v>
      </c>
      <c r="P69" s="150">
        <f ca="1">OFFSET(RES!S$95,$E69,0)</f>
        <v>11.429678082956613</v>
      </c>
      <c r="Q69" s="150">
        <f ca="1">OFFSET(RES!T$95,$E69,0)</f>
        <v>11.409297845708432</v>
      </c>
      <c r="R69" s="150">
        <f ca="1">OFFSET(RES!U$95,$E69,0)</f>
        <v>11.389458098192241</v>
      </c>
      <c r="S69" s="150">
        <f ca="1">OFFSET(RES!V$95,$E69,0)</f>
        <v>11.36683371886854</v>
      </c>
      <c r="T69" s="243">
        <f ca="1">OFFSET(RES!W$95,$E69,0)</f>
        <v>11.353245248693121</v>
      </c>
      <c r="U69" s="150">
        <f ca="1">OFFSET(RES!X$95,$E69,0)</f>
        <v>11.27799471587066</v>
      </c>
      <c r="V69" s="150">
        <f ca="1">OFFSET(RES!Y$95,$E69,0)</f>
        <v>11.186332716861328</v>
      </c>
      <c r="W69" s="150">
        <f ca="1">OFFSET(RES!Z$95,$E69,0)</f>
        <v>11.092217493366153</v>
      </c>
      <c r="X69" s="150">
        <f ca="1">OFFSET(RES!AA$95,$E69,0)</f>
        <v>10.977484398756587</v>
      </c>
      <c r="Y69" s="245">
        <f ca="1">OFFSET(RES!AB$95,$E69,0)</f>
        <v>10.870364431589961</v>
      </c>
      <c r="Z69" s="150">
        <f ca="1">OFFSET(RES!AC$95,$E69,0)</f>
        <v>10.739315937990188</v>
      </c>
      <c r="AA69" s="150">
        <f ca="1">OFFSET(RES!AD$95,$E69,0)</f>
        <v>10.61274088437551</v>
      </c>
      <c r="AB69" s="150">
        <f ca="1">OFFSET(RES!AE$95,$E69,0)</f>
        <v>10.482005934010495</v>
      </c>
      <c r="AC69" s="150">
        <f ca="1">OFFSET(RES!AF$95,$E69,0)</f>
        <v>10.333279349195813</v>
      </c>
      <c r="AD69" s="150">
        <f ca="1">OFFSET(RES!AG$95,$E69,0)</f>
        <v>10.171926342867089</v>
      </c>
      <c r="AE69" s="150">
        <f ca="1">OFFSET(RES!AH$95,$E69,0)</f>
        <v>9.9986177094956794</v>
      </c>
      <c r="AF69" s="150">
        <f ca="1">OFFSET(RES!AI$95,$E69,0)</f>
        <v>9.8328041158518182</v>
      </c>
      <c r="AG69" s="150">
        <f ca="1">OFFSET(RES!AJ$95,$E69,0)</f>
        <v>9.6738936238507218</v>
      </c>
      <c r="AH69" s="150">
        <f ca="1">OFFSET(RES!AK$95,$E69,0)</f>
        <v>9.5199443277101903</v>
      </c>
      <c r="AI69" s="150">
        <f ca="1">OFFSET(RES!AL$95,$E69,0)</f>
        <v>9.3640737668155829</v>
      </c>
      <c r="AJ69" s="150">
        <f ca="1">OFFSET(RES!AM$95,$E69,0)</f>
        <v>8.5059824392421142</v>
      </c>
      <c r="AK69" s="150">
        <f ca="1">OFFSET(RES!AN$95,$E69,0)</f>
        <v>7.649118597792377</v>
      </c>
      <c r="AL69" s="150">
        <f ca="1">OFFSET(RES!AO$95,$E69,0)</f>
        <v>7.649118597792377</v>
      </c>
      <c r="AM69" s="150">
        <f ca="1">OFFSET(RES!AP$95,$E69,0)</f>
        <v>7.649118597792377</v>
      </c>
    </row>
    <row r="70" spans="1:39">
      <c r="A70" s="36" t="s">
        <v>370</v>
      </c>
      <c r="B70">
        <v>8.4652619723960001</v>
      </c>
      <c r="E70" s="153">
        <f>MATCH(F70,RES!$D$96:$D$134,0)</f>
        <v>1</v>
      </c>
      <c r="F70" s="4" t="str">
        <f t="shared" si="1"/>
        <v>RLEL</v>
      </c>
      <c r="G70" s="150">
        <f ca="1">OFFSET(RES!J$95,$E70,0)</f>
        <v>10.669591824450372</v>
      </c>
      <c r="H70" s="150">
        <f ca="1">OFFSET(RES!K$95,$E70,0)</f>
        <v>11.660595758588318</v>
      </c>
      <c r="I70" s="150">
        <f ca="1">OFFSET(RES!L$95,$E70,0)</f>
        <v>12.651599692726267</v>
      </c>
      <c r="J70" s="150">
        <f ca="1">OFFSET(RES!M$95,$E70,0)</f>
        <v>13.642603626864213</v>
      </c>
      <c r="K70" s="150">
        <f ca="1">OFFSET(RES!N$95,$E70,0)</f>
        <v>14.633607561002162</v>
      </c>
      <c r="L70" s="150">
        <f ca="1">OFFSET(RES!O$95,$E70,0)</f>
        <v>15.624611495140108</v>
      </c>
      <c r="M70" s="150">
        <f ca="1">OFFSET(RES!P$95,$E70,0)</f>
        <v>15.650930649210721</v>
      </c>
      <c r="N70" s="150">
        <f ca="1">OFFSET(RES!Q$95,$E70,0)</f>
        <v>15.820100046465347</v>
      </c>
      <c r="O70" s="243">
        <f ca="1">OFFSET(RES!R$95,$E70,0)</f>
        <v>16.525698857845963</v>
      </c>
      <c r="P70" s="150">
        <f ca="1">OFFSET(RES!S$95,$E70,0)</f>
        <v>17.210955544960104</v>
      </c>
      <c r="Q70" s="150">
        <f ca="1">OFFSET(RES!T$95,$E70,0)</f>
        <v>17.18026672286657</v>
      </c>
      <c r="R70" s="150">
        <f ca="1">OFFSET(RES!U$95,$E70,0)</f>
        <v>17.150391777129158</v>
      </c>
      <c r="S70" s="150">
        <f ca="1">OFFSET(RES!V$95,$E70,0)</f>
        <v>17.116323697175691</v>
      </c>
      <c r="T70" s="243">
        <f ca="1">OFFSET(RES!W$95,$E70,0)</f>
        <v>17.095862004867673</v>
      </c>
      <c r="U70" s="150">
        <f ca="1">OFFSET(RES!X$95,$E70,0)</f>
        <v>16.982548789417347</v>
      </c>
      <c r="V70" s="150">
        <f ca="1">OFFSET(RES!Y$95,$E70,0)</f>
        <v>16.844522978133632</v>
      </c>
      <c r="W70" s="150">
        <f ca="1">OFFSET(RES!Z$95,$E70,0)</f>
        <v>16.702803070020487</v>
      </c>
      <c r="X70" s="150">
        <f ca="1">OFFSET(RES!AA$95,$E70,0)</f>
        <v>16.530036507696611</v>
      </c>
      <c r="Y70" s="245">
        <f ca="1">OFFSET(RES!AB$95,$E70,0)</f>
        <v>16.368733890116197</v>
      </c>
      <c r="Z70" s="150">
        <f ca="1">OFFSET(RES!AC$95,$E70,0)</f>
        <v>16.171399391173228</v>
      </c>
      <c r="AA70" s="150">
        <f ca="1">OFFSET(RES!AD$95,$E70,0)</f>
        <v>15.980801055415059</v>
      </c>
      <c r="AB70" s="150">
        <f ca="1">OFFSET(RES!AE$95,$E70,0)</f>
        <v>15.783938693888006</v>
      </c>
      <c r="AC70" s="150">
        <f ca="1">OFFSET(RES!AF$95,$E70,0)</f>
        <v>15.559984298932985</v>
      </c>
      <c r="AD70" s="150">
        <f ca="1">OFFSET(RES!AG$95,$E70,0)</f>
        <v>15.317016876857439</v>
      </c>
      <c r="AE70" s="150">
        <f ca="1">OFFSET(RES!AH$95,$E70,0)</f>
        <v>15.056046518561789</v>
      </c>
      <c r="AF70" s="150">
        <f ca="1">OFFSET(RES!AI$95,$E70,0)</f>
        <v>14.806362287016366</v>
      </c>
      <c r="AG70" s="150">
        <f ca="1">OFFSET(RES!AJ$95,$E70,0)</f>
        <v>14.56707283427693</v>
      </c>
      <c r="AH70" s="150">
        <f ca="1">OFFSET(RES!AK$95,$E70,0)</f>
        <v>14.335254013762331</v>
      </c>
      <c r="AI70" s="150">
        <f ca="1">OFFSET(RES!AL$95,$E70,0)</f>
        <v>14.100542128190909</v>
      </c>
      <c r="AJ70" s="150">
        <f ca="1">OFFSET(RES!AM$95,$E70,0)</f>
        <v>12.808417224480371</v>
      </c>
      <c r="AK70" s="150">
        <f ca="1">OFFSET(RES!AN$95,$E70,0)</f>
        <v>11.518140685085456</v>
      </c>
      <c r="AL70" s="150">
        <f ca="1">OFFSET(RES!AO$95,$E70,0)</f>
        <v>11.518140685085456</v>
      </c>
      <c r="AM70" s="150">
        <f ca="1">OFFSET(RES!AP$95,$E70,0)</f>
        <v>11.518140685085456</v>
      </c>
    </row>
    <row r="71" spans="1:39">
      <c r="A71" s="36" t="s">
        <v>371</v>
      </c>
      <c r="B71">
        <v>1.2001829018570001</v>
      </c>
      <c r="E71" s="153">
        <f>MATCH(F71,RES!$D$96:$D$134,0)</f>
        <v>8</v>
      </c>
      <c r="F71" s="4" t="str">
        <f t="shared" si="1"/>
        <v>RLEO</v>
      </c>
      <c r="G71" s="150">
        <f ca="1">OFFSET(RES!J$95,$E71,0)</f>
        <v>1.7509162280520163</v>
      </c>
      <c r="H71" s="150">
        <f ca="1">OFFSET(RES!K$95,$E71,0)</f>
        <v>1.8325463231967081</v>
      </c>
      <c r="I71" s="150">
        <f ca="1">OFFSET(RES!L$95,$E71,0)</f>
        <v>1.9141764183413998</v>
      </c>
      <c r="J71" s="150">
        <f ca="1">OFFSET(RES!M$95,$E71,0)</f>
        <v>1.9958065134860918</v>
      </c>
      <c r="K71" s="150">
        <f ca="1">OFFSET(RES!N$95,$E71,0)</f>
        <v>2.0774366086307836</v>
      </c>
      <c r="L71" s="150">
        <f ca="1">OFFSET(RES!O$95,$E71,0)</f>
        <v>2.1590667037754754</v>
      </c>
      <c r="M71" s="150">
        <f ca="1">OFFSET(RES!P$95,$E71,0)</f>
        <v>2.1627035819943723</v>
      </c>
      <c r="N71" s="150">
        <f ca="1">OFFSET(RES!Q$95,$E71,0)</f>
        <v>2.1860800360600519</v>
      </c>
      <c r="O71" s="243">
        <f ca="1">OFFSET(RES!R$95,$E71,0)</f>
        <v>2.2835822939785477</v>
      </c>
      <c r="P71" s="150">
        <f ca="1">OFFSET(RES!S$95,$E71,0)</f>
        <v>2.3782736018006858</v>
      </c>
      <c r="Q71" s="150">
        <f ca="1">OFFSET(RES!T$95,$E71,0)</f>
        <v>2.3740329066652679</v>
      </c>
      <c r="R71" s="150">
        <f ca="1">OFFSET(RES!U$95,$E71,0)</f>
        <v>2.3699046759800568</v>
      </c>
      <c r="S71" s="150">
        <f ca="1">OFFSET(RES!V$95,$E71,0)</f>
        <v>2.3651970224737942</v>
      </c>
      <c r="T71" s="243">
        <f ca="1">OFFSET(RES!W$95,$E71,0)</f>
        <v>2.3623695500224708</v>
      </c>
      <c r="U71" s="150">
        <f ca="1">OFFSET(RES!X$95,$E71,0)</f>
        <v>2.3467115100991975</v>
      </c>
      <c r="V71" s="150">
        <f ca="1">OFFSET(RES!Y$95,$E71,0)</f>
        <v>2.3276385921263594</v>
      </c>
      <c r="W71" s="150">
        <f ca="1">OFFSET(RES!Z$95,$E71,0)</f>
        <v>2.3080552101674296</v>
      </c>
      <c r="X71" s="150">
        <f ca="1">OFFSET(RES!AA$95,$E71,0)</f>
        <v>2.2841816865054012</v>
      </c>
      <c r="Y71" s="245">
        <f ca="1">OFFSET(RES!AB$95,$E71,0)</f>
        <v>2.2618922932006122</v>
      </c>
      <c r="Z71" s="150">
        <f ca="1">OFFSET(RES!AC$95,$E71,0)</f>
        <v>2.2346238810351959</v>
      </c>
      <c r="AA71" s="150">
        <f ca="1">OFFSET(RES!AD$95,$E71,0)</f>
        <v>2.20828629685536</v>
      </c>
      <c r="AB71" s="150">
        <f ca="1">OFFSET(RES!AE$95,$E71,0)</f>
        <v>2.1810831263872896</v>
      </c>
      <c r="AC71" s="150">
        <f ca="1">OFFSET(RES!AF$95,$E71,0)</f>
        <v>2.1501362783672944</v>
      </c>
      <c r="AD71" s="150">
        <f ca="1">OFFSET(RES!AG$95,$E71,0)</f>
        <v>2.1165621398187207</v>
      </c>
      <c r="AE71" s="150">
        <f ca="1">OFFSET(RES!AH$95,$E71,0)</f>
        <v>2.0805002888444579</v>
      </c>
      <c r="AF71" s="150">
        <f ca="1">OFFSET(RES!AI$95,$E71,0)</f>
        <v>2.0459979966783348</v>
      </c>
      <c r="AG71" s="150">
        <f ca="1">OFFSET(RES!AJ$95,$E71,0)</f>
        <v>2.0129320935590753</v>
      </c>
      <c r="AH71" s="150">
        <f ca="1">OFFSET(RES!AK$95,$E71,0)</f>
        <v>1.9808985100784713</v>
      </c>
      <c r="AI71" s="150">
        <f ca="1">OFFSET(RES!AL$95,$E71,0)</f>
        <v>1.9484651521498446</v>
      </c>
      <c r="AJ71" s="150">
        <f ca="1">OFFSET(RES!AM$95,$E71,0)</f>
        <v>1.7699145457819196</v>
      </c>
      <c r="AK71" s="150">
        <f ca="1">OFFSET(RES!AN$95,$E71,0)</f>
        <v>1.5916193532431036</v>
      </c>
      <c r="AL71" s="150">
        <f ca="1">OFFSET(RES!AO$95,$E71,0)</f>
        <v>1.5916193532431036</v>
      </c>
      <c r="AM71" s="150">
        <f ca="1">OFFSET(RES!AP$95,$E71,0)</f>
        <v>1.5916193532431036</v>
      </c>
    </row>
    <row r="72" spans="1:39">
      <c r="A72" s="36" t="s">
        <v>372</v>
      </c>
      <c r="B72">
        <v>1.9088027674250001</v>
      </c>
      <c r="E72" s="153">
        <f>MATCH(F72,RES!$D$96:$D$134,0)</f>
        <v>7</v>
      </c>
      <c r="F72" s="4" t="str">
        <f t="shared" si="1"/>
        <v>RLER</v>
      </c>
      <c r="G72" s="150">
        <f ca="1">OFFSET(RES!J$95,$E72,0)</f>
        <v>1.2642587754949401</v>
      </c>
      <c r="H72" s="150">
        <f ca="1">OFFSET(RES!K$95,$E72,0)</f>
        <v>1.4308973056613448</v>
      </c>
      <c r="I72" s="150">
        <f ca="1">OFFSET(RES!L$95,$E72,0)</f>
        <v>1.5975358358277494</v>
      </c>
      <c r="J72" s="150">
        <f ca="1">OFFSET(RES!M$95,$E72,0)</f>
        <v>1.7641743659941542</v>
      </c>
      <c r="K72" s="150">
        <f ca="1">OFFSET(RES!N$95,$E72,0)</f>
        <v>1.9308128961605588</v>
      </c>
      <c r="L72" s="150">
        <f ca="1">OFFSET(RES!O$95,$E72,0)</f>
        <v>2.0974514263269635</v>
      </c>
      <c r="M72" s="150">
        <f ca="1">OFFSET(RES!P$95,$E72,0)</f>
        <v>2.1009845155984821</v>
      </c>
      <c r="N72" s="150">
        <f ca="1">OFFSET(RES!Q$95,$E72,0)</f>
        <v>2.1236938542385468</v>
      </c>
      <c r="O72" s="243">
        <f ca="1">OFFSET(RES!R$95,$E72,0)</f>
        <v>2.218413600313847</v>
      </c>
      <c r="P72" s="150">
        <f ca="1">OFFSET(RES!S$95,$E72,0)</f>
        <v>2.3104026149677286</v>
      </c>
      <c r="Q72" s="150">
        <f ca="1">OFFSET(RES!T$95,$E72,0)</f>
        <v>2.3062829404598282</v>
      </c>
      <c r="R72" s="150">
        <f ca="1">OFFSET(RES!U$95,$E72,0)</f>
        <v>2.3022725209004133</v>
      </c>
      <c r="S72" s="150">
        <f ca="1">OFFSET(RES!V$95,$E72,0)</f>
        <v>2.2976992140432895</v>
      </c>
      <c r="T72" s="243">
        <f ca="1">OFFSET(RES!W$95,$E72,0)</f>
        <v>2.2949524317805841</v>
      </c>
      <c r="U72" s="150">
        <f ca="1">OFFSET(RES!X$95,$E72,0)</f>
        <v>2.2797412397812242</v>
      </c>
      <c r="V72" s="150">
        <f ca="1">OFFSET(RES!Y$95,$E72,0)</f>
        <v>2.2612126232561343</v>
      </c>
      <c r="W72" s="150">
        <f ca="1">OFFSET(RES!Z$95,$E72,0)</f>
        <v>2.2421881103264338</v>
      </c>
      <c r="X72" s="150">
        <f ca="1">OFFSET(RES!AA$95,$E72,0)</f>
        <v>2.2189958874234499</v>
      </c>
      <c r="Y72" s="245">
        <f ca="1">OFFSET(RES!AB$95,$E72,0)</f>
        <v>2.1973425870889396</v>
      </c>
      <c r="Z72" s="150">
        <f ca="1">OFFSET(RES!AC$95,$E72,0)</f>
        <v>2.17085235874629</v>
      </c>
      <c r="AA72" s="150">
        <f ca="1">OFFSET(RES!AD$95,$E72,0)</f>
        <v>2.1452663944926593</v>
      </c>
      <c r="AB72" s="150">
        <f ca="1">OFFSET(RES!AE$95,$E72,0)</f>
        <v>2.1188395459848777</v>
      </c>
      <c r="AC72" s="150">
        <f ca="1">OFFSET(RES!AF$95,$E72,0)</f>
        <v>2.0887758567035979</v>
      </c>
      <c r="AD72" s="150">
        <f ca="1">OFFSET(RES!AG$95,$E72,0)</f>
        <v>2.056159854306236</v>
      </c>
      <c r="AE72" s="150">
        <f ca="1">OFFSET(RES!AH$95,$E72,0)</f>
        <v>2.0211271336266514</v>
      </c>
      <c r="AF72" s="150">
        <f ca="1">OFFSET(RES!AI$95,$E72,0)</f>
        <v>1.987609465187395</v>
      </c>
      <c r="AG72" s="150">
        <f ca="1">OFFSET(RES!AJ$95,$E72,0)</f>
        <v>1.955487194236246</v>
      </c>
      <c r="AH72" s="150">
        <f ca="1">OFFSET(RES!AK$95,$E72,0)</f>
        <v>1.9243677826662995</v>
      </c>
      <c r="AI72" s="150">
        <f ca="1">OFFSET(RES!AL$95,$E72,0)</f>
        <v>1.8928600053803943</v>
      </c>
      <c r="AJ72" s="150">
        <f ca="1">OFFSET(RES!AM$95,$E72,0)</f>
        <v>1.7194048623118301</v>
      </c>
      <c r="AK72" s="150">
        <f ca="1">OFFSET(RES!AN$95,$E72,0)</f>
        <v>1.5461978440924107</v>
      </c>
      <c r="AL72" s="150">
        <f ca="1">OFFSET(RES!AO$95,$E72,0)</f>
        <v>1.5461978440924107</v>
      </c>
      <c r="AM72" s="150">
        <f ca="1">OFFSET(RES!AP$95,$E72,0)</f>
        <v>1.5461978440924107</v>
      </c>
    </row>
    <row r="73" spans="1:39">
      <c r="A73" s="36" t="s">
        <v>373</v>
      </c>
      <c r="B73">
        <v>7.6914136780069997</v>
      </c>
      <c r="E73" s="153">
        <f>MATCH(F73,RES!$D$96:$D$134,0)</f>
        <v>6</v>
      </c>
      <c r="F73" s="4" t="str">
        <f t="shared" si="1"/>
        <v>RLEW</v>
      </c>
      <c r="G73" s="150">
        <f ca="1">OFFSET(RES!J$95,$E73,0)</f>
        <v>5.6486911771289003</v>
      </c>
      <c r="H73" s="150">
        <f ca="1">OFFSET(RES!K$95,$E73,0)</f>
        <v>5.7273475681852952</v>
      </c>
      <c r="I73" s="150">
        <f ca="1">OFFSET(RES!L$95,$E73,0)</f>
        <v>5.8060039592416901</v>
      </c>
      <c r="J73" s="150">
        <f ca="1">OFFSET(RES!M$95,$E73,0)</f>
        <v>5.8846603502980841</v>
      </c>
      <c r="K73" s="150">
        <f ca="1">OFFSET(RES!N$95,$E73,0)</f>
        <v>5.963316741354479</v>
      </c>
      <c r="L73" s="150">
        <f ca="1">OFFSET(RES!O$95,$E73,0)</f>
        <v>6.0419731324108739</v>
      </c>
      <c r="M73" s="150">
        <f ca="1">OFFSET(RES!P$95,$E73,0)</f>
        <v>6.0521506412604147</v>
      </c>
      <c r="N73" s="150">
        <f ca="1">OFFSET(RES!Q$95,$E73,0)</f>
        <v>6.1175677528062931</v>
      </c>
      <c r="O73" s="243">
        <f ca="1">OFFSET(RES!R$95,$E73,0)</f>
        <v>6.3904199169672244</v>
      </c>
      <c r="P73" s="150">
        <f ca="1">OFFSET(RES!S$95,$E73,0)</f>
        <v>6.6554058651705654</v>
      </c>
      <c r="Q73" s="150">
        <f ca="1">OFFSET(RES!T$95,$E73,0)</f>
        <v>6.6435386236322955</v>
      </c>
      <c r="R73" s="150">
        <f ca="1">OFFSET(RES!U$95,$E73,0)</f>
        <v>6.6319861047403021</v>
      </c>
      <c r="S73" s="150">
        <f ca="1">OFFSET(RES!V$95,$E73,0)</f>
        <v>6.6188121180580923</v>
      </c>
      <c r="T73" s="243">
        <f ca="1">OFFSET(RES!W$95,$E73,0)</f>
        <v>6.6108996656296171</v>
      </c>
      <c r="U73" s="150">
        <f ca="1">OFFSET(RES!X$95,$E73,0)</f>
        <v>6.5670819103202511</v>
      </c>
      <c r="V73" s="150">
        <f ca="1">OFFSET(RES!Y$95,$E73,0)</f>
        <v>6.5137078956374017</v>
      </c>
      <c r="W73" s="150">
        <f ca="1">OFFSET(RES!Z$95,$E73,0)</f>
        <v>6.4589053888733972</v>
      </c>
      <c r="X73" s="150">
        <f ca="1">OFFSET(RES!AA$95,$E73,0)</f>
        <v>6.3920972683601596</v>
      </c>
      <c r="Y73" s="245">
        <f ca="1">OFFSET(RES!AB$95,$E73,0)</f>
        <v>6.3297222082243252</v>
      </c>
      <c r="Z73" s="150">
        <f ca="1">OFFSET(RES!AC$95,$E73,0)</f>
        <v>6.2534137674620043</v>
      </c>
      <c r="AA73" s="150">
        <f ca="1">OFFSET(RES!AD$95,$E73,0)</f>
        <v>6.1797101733539987</v>
      </c>
      <c r="AB73" s="150">
        <f ca="1">OFFSET(RES!AE$95,$E73,0)</f>
        <v>6.1035843061924773</v>
      </c>
      <c r="AC73" s="150">
        <f ca="1">OFFSET(RES!AF$95,$E73,0)</f>
        <v>6.0169820609062858</v>
      </c>
      <c r="AD73" s="150">
        <f ca="1">OFFSET(RES!AG$95,$E73,0)</f>
        <v>5.9230275560734338</v>
      </c>
      <c r="AE73" s="150">
        <f ca="1">OFFSET(RES!AH$95,$E73,0)</f>
        <v>5.8221113896990957</v>
      </c>
      <c r="AF73" s="150">
        <f ca="1">OFFSET(RES!AI$95,$E73,0)</f>
        <v>5.7255595222140494</v>
      </c>
      <c r="AG73" s="150">
        <f ca="1">OFFSET(RES!AJ$95,$E73,0)</f>
        <v>5.6330272730268822</v>
      </c>
      <c r="AH73" s="150">
        <f ca="1">OFFSET(RES!AK$95,$E73,0)</f>
        <v>5.5433838866571126</v>
      </c>
      <c r="AI73" s="150">
        <f ca="1">OFFSET(RES!AL$95,$E73,0)</f>
        <v>5.452621763904741</v>
      </c>
      <c r="AJ73" s="150">
        <f ca="1">OFFSET(RES!AM$95,$E73,0)</f>
        <v>4.9529623672940568</v>
      </c>
      <c r="AK73" s="150">
        <f ca="1">OFFSET(RES!AN$95,$E73,0)</f>
        <v>4.4540177255774305</v>
      </c>
      <c r="AL73" s="150">
        <f ca="1">OFFSET(RES!AO$95,$E73,0)</f>
        <v>4.4540177255774305</v>
      </c>
      <c r="AM73" s="150">
        <f ca="1">OFFSET(RES!AP$95,$E73,0)</f>
        <v>4.4540177255774305</v>
      </c>
    </row>
    <row r="74" spans="1:39">
      <c r="A74" s="36" t="s">
        <v>374</v>
      </c>
      <c r="B74">
        <v>0.1043575899953</v>
      </c>
      <c r="E74" s="153">
        <f>MATCH(F74,RES!$D$96:$D$134,0)</f>
        <v>2</v>
      </c>
      <c r="F74" s="4" t="str">
        <f t="shared" si="1"/>
        <v>RLNL</v>
      </c>
      <c r="G74" s="150">
        <f ca="1">OFFSET(RES!J$95,$E74,0)</f>
        <v>4.742986727829742E-2</v>
      </c>
      <c r="H74" s="150">
        <f ca="1">OFFSET(RES!K$95,$E74,0)</f>
        <v>4.4891195588489731E-2</v>
      </c>
      <c r="I74" s="150">
        <f ca="1">OFFSET(RES!L$95,$E74,0)</f>
        <v>4.2352523898682035E-2</v>
      </c>
      <c r="J74" s="150">
        <f ca="1">OFFSET(RES!M$95,$E74,0)</f>
        <v>3.9813852208874345E-2</v>
      </c>
      <c r="K74" s="150">
        <f ca="1">OFFSET(RES!N$95,$E74,0)</f>
        <v>3.7275180519066656E-2</v>
      </c>
      <c r="L74" s="150">
        <f ca="1">OFFSET(RES!O$95,$E74,0)</f>
        <v>3.4736508829258959E-2</v>
      </c>
      <c r="M74" s="150">
        <f ca="1">OFFSET(RES!P$95,$E74,0)</f>
        <v>3.479502135790883E-2</v>
      </c>
      <c r="N74" s="150">
        <f ca="1">OFFSET(RES!Q$95,$E74,0)</f>
        <v>3.5171117382005394E-2</v>
      </c>
      <c r="O74" s="243">
        <f ca="1">OFFSET(RES!R$95,$E74,0)</f>
        <v>3.6739798904042664E-2</v>
      </c>
      <c r="P74" s="150">
        <f ca="1">OFFSET(RES!S$95,$E74,0)</f>
        <v>3.8263255981337223E-2</v>
      </c>
      <c r="Q74" s="150">
        <f ca="1">OFFSET(RES!T$95,$E74,0)</f>
        <v>3.8195028842381282E-2</v>
      </c>
      <c r="R74" s="150">
        <f ca="1">OFFSET(RES!U$95,$E74,0)</f>
        <v>3.8128611106701647E-2</v>
      </c>
      <c r="S74" s="150">
        <f ca="1">OFFSET(RES!V$95,$E74,0)</f>
        <v>3.805287122923541E-2</v>
      </c>
      <c r="T74" s="243">
        <f ca="1">OFFSET(RES!W$95,$E74,0)</f>
        <v>3.800738096179803E-2</v>
      </c>
      <c r="U74" s="150">
        <f ca="1">OFFSET(RES!X$95,$E74,0)</f>
        <v>3.7755463945481418E-2</v>
      </c>
      <c r="V74" s="150">
        <f ca="1">OFFSET(RES!Y$95,$E74,0)</f>
        <v>3.7448606087683564E-2</v>
      </c>
      <c r="W74" s="150">
        <f ca="1">OFFSET(RES!Z$95,$E74,0)</f>
        <v>3.7133535543946508E-2</v>
      </c>
      <c r="X74" s="150">
        <f ca="1">OFFSET(RES!AA$95,$E74,0)</f>
        <v>3.6749442331809323E-2</v>
      </c>
      <c r="Y74" s="245">
        <f ca="1">OFFSET(RES!AB$95,$E74,0)</f>
        <v>3.639083566811676E-2</v>
      </c>
      <c r="Z74" s="150">
        <f ca="1">OFFSET(RES!AC$95,$E74,0)</f>
        <v>3.59521232196836E-2</v>
      </c>
      <c r="AA74" s="150">
        <f ca="1">OFFSET(RES!AD$95,$E74,0)</f>
        <v>3.5528386554297388E-2</v>
      </c>
      <c r="AB74" s="150">
        <f ca="1">OFFSET(RES!AE$95,$E74,0)</f>
        <v>3.5090723757916165E-2</v>
      </c>
      <c r="AC74" s="150">
        <f ca="1">OFFSET(RES!AF$95,$E74,0)</f>
        <v>3.4592830173802012E-2</v>
      </c>
      <c r="AD74" s="150">
        <f ca="1">OFFSET(RES!AG$95,$E74,0)</f>
        <v>3.4052666982878857E-2</v>
      </c>
      <c r="AE74" s="150">
        <f ca="1">OFFSET(RES!AH$95,$E74,0)</f>
        <v>3.3472479810997408E-2</v>
      </c>
      <c r="AF74" s="150">
        <f ca="1">OFFSET(RES!AI$95,$E74,0)</f>
        <v>3.2917383864048452E-2</v>
      </c>
      <c r="AG74" s="150">
        <f ca="1">OFFSET(RES!AJ$95,$E74,0)</f>
        <v>3.2385397504552896E-2</v>
      </c>
      <c r="AH74" s="150">
        <f ca="1">OFFSET(RES!AK$95,$E74,0)</f>
        <v>3.1870019793683188E-2</v>
      </c>
      <c r="AI74" s="150">
        <f ca="1">OFFSET(RES!AL$95,$E74,0)</f>
        <v>3.1348210244177291E-2</v>
      </c>
      <c r="AJ74" s="150">
        <f ca="1">OFFSET(RES!AM$95,$E74,0)</f>
        <v>2.8475568697844619E-2</v>
      </c>
      <c r="AK74" s="150">
        <f ca="1">OFFSET(RES!AN$95,$E74,0)</f>
        <v>2.5607036419981716E-2</v>
      </c>
      <c r="AL74" s="150">
        <f ca="1">OFFSET(RES!AO$95,$E74,0)</f>
        <v>2.5607036419981716E-2</v>
      </c>
      <c r="AM74" s="150">
        <f ca="1">OFFSET(RES!AP$95,$E74,0)</f>
        <v>2.5607036419981716E-2</v>
      </c>
    </row>
    <row r="75" spans="1:39">
      <c r="A75" s="36" t="s">
        <v>375</v>
      </c>
      <c r="B75">
        <v>12.72538201427</v>
      </c>
      <c r="E75" s="153">
        <f>MATCH(F75,RES!$D$96:$D$134,0)</f>
        <v>15</v>
      </c>
      <c r="F75" s="4" t="str">
        <f t="shared" si="1"/>
        <v>RMEH</v>
      </c>
      <c r="G75" s="150">
        <f ca="1">OFFSET(RES!J$95,$E75,0)</f>
        <v>13.160101387439708</v>
      </c>
      <c r="H75" s="150">
        <f ca="1">OFFSET(RES!K$95,$E75,0)</f>
        <v>13.113838780615991</v>
      </c>
      <c r="I75" s="150">
        <f ca="1">OFFSET(RES!L$95,$E75,0)</f>
        <v>13.067576173792274</v>
      </c>
      <c r="J75" s="150">
        <f ca="1">OFFSET(RES!M$95,$E75,0)</f>
        <v>13.021313566968555</v>
      </c>
      <c r="K75" s="150">
        <f ca="1">OFFSET(RES!N$95,$E75,0)</f>
        <v>12.975050960144838</v>
      </c>
      <c r="L75" s="150">
        <f ca="1">OFFSET(RES!O$95,$E75,0)</f>
        <v>12.928788353321121</v>
      </c>
      <c r="M75" s="150">
        <f ca="1">OFFSET(RES!P$95,$E75,0)</f>
        <v>13.411163030089014</v>
      </c>
      <c r="N75" s="150">
        <f ca="1">OFFSET(RES!Q$95,$E75,0)</f>
        <v>13.894866820448517</v>
      </c>
      <c r="O75" s="243">
        <f ca="1">OFFSET(RES!R$95,$E75,0)</f>
        <v>14.781792494833802</v>
      </c>
      <c r="P75" s="150">
        <f ca="1">OFFSET(RES!S$95,$E75,0)</f>
        <v>14.248584085968449</v>
      </c>
      <c r="Q75" s="150">
        <f ca="1">OFFSET(RES!T$95,$E75,0)</f>
        <v>14.594966465152295</v>
      </c>
      <c r="R75" s="150">
        <f ca="1">OFFSET(RES!U$95,$E75,0)</f>
        <v>14.927726726938845</v>
      </c>
      <c r="S75" s="150">
        <f ca="1">OFFSET(RES!V$95,$E75,0)</f>
        <v>15.287190648437972</v>
      </c>
      <c r="T75" s="243">
        <f ca="1">OFFSET(RES!W$95,$E75,0)</f>
        <v>15.648192862757272</v>
      </c>
      <c r="U75" s="150">
        <f ca="1">OFFSET(RES!X$95,$E75,0)</f>
        <v>15.957152518173768</v>
      </c>
      <c r="V75" s="150">
        <f ca="1">OFFSET(RES!Y$95,$E75,0)</f>
        <v>16.31290846278343</v>
      </c>
      <c r="W75" s="150">
        <f ca="1">OFFSET(RES!Z$95,$E75,0)</f>
        <v>16.664175434389712</v>
      </c>
      <c r="X75" s="150">
        <f ca="1">OFFSET(RES!AA$95,$E75,0)</f>
        <v>17.00875153582086</v>
      </c>
      <c r="Y75" s="245">
        <f ca="1">OFFSET(RES!AB$95,$E75,0)</f>
        <v>17.403735379432757</v>
      </c>
      <c r="Z75" s="150">
        <f ca="1">OFFSET(RES!AC$95,$E75,0)</f>
        <v>17.6399687276107</v>
      </c>
      <c r="AA75" s="150">
        <f ca="1">OFFSET(RES!AD$95,$E75,0)</f>
        <v>17.929897740675425</v>
      </c>
      <c r="AB75" s="150">
        <f ca="1">OFFSET(RES!AE$95,$E75,0)</f>
        <v>18.18812022410194</v>
      </c>
      <c r="AC75" s="150">
        <f ca="1">OFFSET(RES!AF$95,$E75,0)</f>
        <v>18.459365469620483</v>
      </c>
      <c r="AD75" s="150">
        <f ca="1">OFFSET(RES!AG$95,$E75,0)</f>
        <v>18.734612203502746</v>
      </c>
      <c r="AE75" s="150">
        <f ca="1">OFFSET(RES!AH$95,$E75,0)</f>
        <v>19.0043391777096</v>
      </c>
      <c r="AF75" s="150">
        <f ca="1">OFFSET(RES!AI$95,$E75,0)</f>
        <v>19.263682141922882</v>
      </c>
      <c r="AG75" s="150">
        <f ca="1">OFFSET(RES!AJ$95,$E75,0)</f>
        <v>19.530719383410521</v>
      </c>
      <c r="AH75" s="150">
        <f ca="1">OFFSET(RES!AK$95,$E75,0)</f>
        <v>19.790892568753215</v>
      </c>
      <c r="AI75" s="150">
        <f ca="1">OFFSET(RES!AL$95,$E75,0)</f>
        <v>20.050253214681604</v>
      </c>
      <c r="AJ75" s="150">
        <f ca="1">OFFSET(RES!AM$95,$E75,0)</f>
        <v>21.70602536320763</v>
      </c>
      <c r="AK75" s="150">
        <f ca="1">OFFSET(RES!AN$95,$E75,0)</f>
        <v>23.370845882238385</v>
      </c>
      <c r="AL75" s="150">
        <f ca="1">OFFSET(RES!AO$95,$E75,0)</f>
        <v>23.370845882238385</v>
      </c>
      <c r="AM75" s="150">
        <f ca="1">OFFSET(RES!AP$95,$E75,0)</f>
        <v>23.370845882238385</v>
      </c>
    </row>
    <row r="76" spans="1:39">
      <c r="A76" s="36" t="s">
        <v>376</v>
      </c>
      <c r="B76">
        <v>5.0035172999329998</v>
      </c>
      <c r="E76" s="153">
        <f>MATCH(F76,RES!$D$96:$D$134,0)</f>
        <v>14</v>
      </c>
      <c r="F76" s="4" t="str">
        <f t="shared" si="1"/>
        <v>RMEK</v>
      </c>
      <c r="G76" s="150">
        <f ca="1">OFFSET(RES!J$95,$E76,0)</f>
        <v>9.0435120774465076</v>
      </c>
      <c r="H76" s="150">
        <f ca="1">OFFSET(RES!K$95,$E76,0)</f>
        <v>8.9522489563431584</v>
      </c>
      <c r="I76" s="150">
        <f ca="1">OFFSET(RES!L$95,$E76,0)</f>
        <v>8.8609858352398092</v>
      </c>
      <c r="J76" s="150">
        <f ca="1">OFFSET(RES!M$95,$E76,0)</f>
        <v>8.7697227141364582</v>
      </c>
      <c r="K76" s="150">
        <f ca="1">OFFSET(RES!N$95,$E76,0)</f>
        <v>8.678459593033109</v>
      </c>
      <c r="L76" s="150">
        <f ca="1">OFFSET(RES!O$95,$E76,0)</f>
        <v>8.5871964719297598</v>
      </c>
      <c r="M76" s="150">
        <f ca="1">OFFSET(RES!P$95,$E76,0)</f>
        <v>8.907585823916131</v>
      </c>
      <c r="N76" s="150">
        <f ca="1">OFFSET(RES!Q$95,$E76,0)</f>
        <v>9.2288579623812321</v>
      </c>
      <c r="O76" s="243">
        <f ca="1">OFFSET(RES!R$95,$E76,0)</f>
        <v>9.817946809209543</v>
      </c>
      <c r="P76" s="150">
        <f ca="1">OFFSET(RES!S$95,$E76,0)</f>
        <v>9.4637941042319209</v>
      </c>
      <c r="Q76" s="150">
        <f ca="1">OFFSET(RES!T$95,$E76,0)</f>
        <v>9.693858474007305</v>
      </c>
      <c r="R76" s="150">
        <f ca="1">OFFSET(RES!U$95,$E76,0)</f>
        <v>9.9148751437772802</v>
      </c>
      <c r="S76" s="150">
        <f ca="1">OFFSET(RES!V$95,$E76,0)</f>
        <v>10.153628167968478</v>
      </c>
      <c r="T76" s="243">
        <f ca="1">OFFSET(RES!W$95,$E76,0)</f>
        <v>10.393402913787192</v>
      </c>
      <c r="U76" s="150">
        <f ca="1">OFFSET(RES!X$95,$E76,0)</f>
        <v>10.59861141364477</v>
      </c>
      <c r="V76" s="150">
        <f ca="1">OFFSET(RES!Y$95,$E76,0)</f>
        <v>10.834901629628961</v>
      </c>
      <c r="W76" s="150">
        <f ca="1">OFFSET(RES!Z$95,$E76,0)</f>
        <v>11.068210306115112</v>
      </c>
      <c r="X76" s="150">
        <f ca="1">OFFSET(RES!AA$95,$E76,0)</f>
        <v>11.29707496084208</v>
      </c>
      <c r="Y76" s="245">
        <f ca="1">OFFSET(RES!AB$95,$E76,0)</f>
        <v>11.559420029509095</v>
      </c>
      <c r="Z76" s="150">
        <f ca="1">OFFSET(RES!AC$95,$E76,0)</f>
        <v>11.716324305345948</v>
      </c>
      <c r="AA76" s="150">
        <f ca="1">OFFSET(RES!AD$95,$E76,0)</f>
        <v>11.908892806744609</v>
      </c>
      <c r="AB76" s="150">
        <f ca="1">OFFSET(RES!AE$95,$E76,0)</f>
        <v>12.080402088051972</v>
      </c>
      <c r="AC76" s="150">
        <f ca="1">OFFSET(RES!AF$95,$E76,0)</f>
        <v>12.260560982427116</v>
      </c>
      <c r="AD76" s="150">
        <f ca="1">OFFSET(RES!AG$95,$E76,0)</f>
        <v>12.443377632952361</v>
      </c>
      <c r="AE76" s="150">
        <f ca="1">OFFSET(RES!AH$95,$E76,0)</f>
        <v>12.622528103823701</v>
      </c>
      <c r="AF76" s="150">
        <f ca="1">OFFSET(RES!AI$95,$E76,0)</f>
        <v>12.794781599391213</v>
      </c>
      <c r="AG76" s="150">
        <f ca="1">OFFSET(RES!AJ$95,$E76,0)</f>
        <v>12.972145571583352</v>
      </c>
      <c r="AH76" s="150">
        <f ca="1">OFFSET(RES!AK$95,$E76,0)</f>
        <v>13.144950493298357</v>
      </c>
      <c r="AI76" s="150">
        <f ca="1">OFFSET(RES!AL$95,$E76,0)</f>
        <v>13.317215732917781</v>
      </c>
      <c r="AJ76" s="150">
        <f ca="1">OFFSET(RES!AM$95,$E76,0)</f>
        <v>14.416966178479823</v>
      </c>
      <c r="AK76" s="150">
        <f ca="1">OFFSET(RES!AN$95,$E76,0)</f>
        <v>15.522726478418896</v>
      </c>
      <c r="AL76" s="150">
        <f ca="1">OFFSET(RES!AO$95,$E76,0)</f>
        <v>15.522726478418896</v>
      </c>
      <c r="AM76" s="150">
        <f ca="1">OFFSET(RES!AP$95,$E76,0)</f>
        <v>15.522726478418896</v>
      </c>
    </row>
    <row r="77" spans="1:39">
      <c r="A77" s="36" t="s">
        <v>377</v>
      </c>
      <c r="B77">
        <v>15.793352715539999</v>
      </c>
      <c r="E77" s="153">
        <f>MATCH(F77,RES!$D$96:$D$134,0)</f>
        <v>12</v>
      </c>
      <c r="F77" s="4" t="str">
        <f t="shared" si="1"/>
        <v>RMEL</v>
      </c>
      <c r="G77" s="150">
        <f ca="1">OFFSET(RES!J$95,$E77,0)</f>
        <v>16.038929939348595</v>
      </c>
      <c r="H77" s="150">
        <f ca="1">OFFSET(RES!K$95,$E77,0)</f>
        <v>17.205067118497315</v>
      </c>
      <c r="I77" s="150">
        <f ca="1">OFFSET(RES!L$95,$E77,0)</f>
        <v>18.371204297646038</v>
      </c>
      <c r="J77" s="150">
        <f ca="1">OFFSET(RES!M$95,$E77,0)</f>
        <v>19.537341476794758</v>
      </c>
      <c r="K77" s="150">
        <f ca="1">OFFSET(RES!N$95,$E77,0)</f>
        <v>20.703478655943478</v>
      </c>
      <c r="L77" s="150">
        <f ca="1">OFFSET(RES!O$95,$E77,0)</f>
        <v>21.869615835092201</v>
      </c>
      <c r="M77" s="150">
        <f ca="1">OFFSET(RES!P$95,$E77,0)</f>
        <v>22.685573880130558</v>
      </c>
      <c r="N77" s="150">
        <f ca="1">OFFSET(RES!Q$95,$E77,0)</f>
        <v>23.503780179441115</v>
      </c>
      <c r="O77" s="243">
        <f ca="1">OFFSET(RES!R$95,$E77,0)</f>
        <v>25.004054083151797</v>
      </c>
      <c r="P77" s="150">
        <f ca="1">OFFSET(RES!S$95,$E77,0)</f>
        <v>24.102108537811457</v>
      </c>
      <c r="Q77" s="150">
        <f ca="1">OFFSET(RES!T$95,$E77,0)</f>
        <v>24.688029612376035</v>
      </c>
      <c r="R77" s="150">
        <f ca="1">OFFSET(RES!U$95,$E77,0)</f>
        <v>25.250908274442398</v>
      </c>
      <c r="S77" s="150">
        <f ca="1">OFFSET(RES!V$95,$E77,0)</f>
        <v>25.858957354907254</v>
      </c>
      <c r="T77" s="243">
        <f ca="1">OFFSET(RES!W$95,$E77,0)</f>
        <v>26.469608525537073</v>
      </c>
      <c r="U77" s="150">
        <f ca="1">OFFSET(RES!X$95,$E77,0)</f>
        <v>26.992227411997963</v>
      </c>
      <c r="V77" s="150">
        <f ca="1">OFFSET(RES!Y$95,$E77,0)</f>
        <v>27.594004285982066</v>
      </c>
      <c r="W77" s="150">
        <f ca="1">OFFSET(RES!Z$95,$E77,0)</f>
        <v>28.188187864106172</v>
      </c>
      <c r="X77" s="150">
        <f ca="1">OFFSET(RES!AA$95,$E77,0)</f>
        <v>28.771053540170644</v>
      </c>
      <c r="Y77" s="245">
        <f ca="1">OFFSET(RES!AB$95,$E77,0)</f>
        <v>29.439186135801027</v>
      </c>
      <c r="Z77" s="150">
        <f ca="1">OFFSET(RES!AC$95,$E77,0)</f>
        <v>29.838785265348392</v>
      </c>
      <c r="AA77" s="150">
        <f ca="1">OFFSET(RES!AD$95,$E77,0)</f>
        <v>30.329212980761046</v>
      </c>
      <c r="AB77" s="150">
        <f ca="1">OFFSET(RES!AE$95,$E77,0)</f>
        <v>30.766007702601371</v>
      </c>
      <c r="AC77" s="150">
        <f ca="1">OFFSET(RES!AF$95,$E77,0)</f>
        <v>31.224831001001334</v>
      </c>
      <c r="AD77" s="150">
        <f ca="1">OFFSET(RES!AG$95,$E77,0)</f>
        <v>31.6904229934886</v>
      </c>
      <c r="AE77" s="150">
        <f ca="1">OFFSET(RES!AH$95,$E77,0)</f>
        <v>32.146678068988422</v>
      </c>
      <c r="AF77" s="150">
        <f ca="1">OFFSET(RES!AI$95,$E77,0)</f>
        <v>32.585368133508013</v>
      </c>
      <c r="AG77" s="150">
        <f ca="1">OFFSET(RES!AJ$95,$E77,0)</f>
        <v>33.037073407459474</v>
      </c>
      <c r="AH77" s="150">
        <f ca="1">OFFSET(RES!AK$95,$E77,0)</f>
        <v>33.477167827643505</v>
      </c>
      <c r="AI77" s="150">
        <f ca="1">OFFSET(RES!AL$95,$E77,0)</f>
        <v>33.915887801564196</v>
      </c>
      <c r="AJ77" s="150">
        <f ca="1">OFFSET(RES!AM$95,$E77,0)</f>
        <v>36.716699432872829</v>
      </c>
      <c r="AK77" s="150">
        <f ca="1">OFFSET(RES!AN$95,$E77,0)</f>
        <v>39.532816782046446</v>
      </c>
      <c r="AL77" s="150">
        <f ca="1">OFFSET(RES!AO$95,$E77,0)</f>
        <v>39.532816782046446</v>
      </c>
      <c r="AM77" s="150">
        <f ca="1">OFFSET(RES!AP$95,$E77,0)</f>
        <v>39.532816782046446</v>
      </c>
    </row>
    <row r="78" spans="1:39">
      <c r="A78" s="36" t="s">
        <v>378</v>
      </c>
      <c r="B78">
        <v>8.1991938940679994</v>
      </c>
      <c r="E78" s="153">
        <f>MATCH(F78,RES!$D$96:$D$134,0)</f>
        <v>19</v>
      </c>
      <c r="F78" s="4" t="str">
        <f t="shared" si="1"/>
        <v>RMEO</v>
      </c>
      <c r="G78" s="150">
        <f ca="1">OFFSET(RES!J$95,$E78,0)</f>
        <v>6.1966615637186973</v>
      </c>
      <c r="H78" s="150">
        <f ca="1">OFFSET(RES!K$95,$E78,0)</f>
        <v>6.5664507313193043</v>
      </c>
      <c r="I78" s="150">
        <f ca="1">OFFSET(RES!L$95,$E78,0)</f>
        <v>6.9362398989199114</v>
      </c>
      <c r="J78" s="150">
        <f ca="1">OFFSET(RES!M$95,$E78,0)</f>
        <v>7.3060290665205176</v>
      </c>
      <c r="K78" s="150">
        <f ca="1">OFFSET(RES!N$95,$E78,0)</f>
        <v>7.6758182341211247</v>
      </c>
      <c r="L78" s="150">
        <f ca="1">OFFSET(RES!O$95,$E78,0)</f>
        <v>8.0456074017217318</v>
      </c>
      <c r="M78" s="150">
        <f ca="1">OFFSET(RES!P$95,$E78,0)</f>
        <v>8.3457899991737143</v>
      </c>
      <c r="N78" s="150">
        <f ca="1">OFFSET(RES!Q$95,$E78,0)</f>
        <v>8.6467997063175073</v>
      </c>
      <c r="O78" s="243">
        <f ca="1">OFFSET(RES!R$95,$E78,0)</f>
        <v>9.1987350907944485</v>
      </c>
      <c r="P78" s="150">
        <f ca="1">OFFSET(RES!S$95,$E78,0)</f>
        <v>8.8669185737481815</v>
      </c>
      <c r="Q78" s="150">
        <f ca="1">OFFSET(RES!T$95,$E78,0)</f>
        <v>9.0824729286983601</v>
      </c>
      <c r="R78" s="150">
        <f ca="1">OFFSET(RES!U$95,$E78,0)</f>
        <v>9.2895502163810075</v>
      </c>
      <c r="S78" s="150">
        <f ca="1">OFFSET(RES!V$95,$E78,0)</f>
        <v>9.5132452377882046</v>
      </c>
      <c r="T78" s="243">
        <f ca="1">OFFSET(RES!W$95,$E78,0)</f>
        <v>9.7378975414837168</v>
      </c>
      <c r="U78" s="150">
        <f ca="1">OFFSET(RES!X$95,$E78,0)</f>
        <v>9.9301636705687226</v>
      </c>
      <c r="V78" s="150">
        <f ca="1">OFFSET(RES!Y$95,$E78,0)</f>
        <v>10.151551211530576</v>
      </c>
      <c r="W78" s="150">
        <f ca="1">OFFSET(RES!Z$95,$E78,0)</f>
        <v>10.370145256811695</v>
      </c>
      <c r="X78" s="150">
        <f ca="1">OFFSET(RES!AA$95,$E78,0)</f>
        <v>10.584575561985552</v>
      </c>
      <c r="Y78" s="245">
        <f ca="1">OFFSET(RES!AB$95,$E78,0)</f>
        <v>10.830374692490155</v>
      </c>
      <c r="Z78" s="150">
        <f ca="1">OFFSET(RES!AC$95,$E78,0)</f>
        <v>10.977383114524207</v>
      </c>
      <c r="AA78" s="150">
        <f ca="1">OFFSET(RES!AD$95,$E78,0)</f>
        <v>11.157806441887921</v>
      </c>
      <c r="AB78" s="150">
        <f ca="1">OFFSET(RES!AE$95,$E78,0)</f>
        <v>11.318498740900894</v>
      </c>
      <c r="AC78" s="150">
        <f ca="1">OFFSET(RES!AF$95,$E78,0)</f>
        <v>11.487295127336074</v>
      </c>
      <c r="AD78" s="150">
        <f ca="1">OFFSET(RES!AG$95,$E78,0)</f>
        <v>11.658581646915769</v>
      </c>
      <c r="AE78" s="150">
        <f ca="1">OFFSET(RES!AH$95,$E78,0)</f>
        <v>11.826433210482065</v>
      </c>
      <c r="AF78" s="150">
        <f ca="1">OFFSET(RES!AI$95,$E78,0)</f>
        <v>11.987822786630772</v>
      </c>
      <c r="AG78" s="150">
        <f ca="1">OFFSET(RES!AJ$95,$E78,0)</f>
        <v>12.154000524863791</v>
      </c>
      <c r="AH78" s="150">
        <f ca="1">OFFSET(RES!AK$95,$E78,0)</f>
        <v>12.315906749060353</v>
      </c>
      <c r="AI78" s="150">
        <f ca="1">OFFSET(RES!AL$95,$E78,0)</f>
        <v>12.477307328571019</v>
      </c>
      <c r="AJ78" s="150">
        <f ca="1">OFFSET(RES!AM$95,$E78,0)</f>
        <v>13.507697206546215</v>
      </c>
      <c r="AK78" s="150">
        <f ca="1">OFFSET(RES!AN$95,$E78,0)</f>
        <v>14.54371790117003</v>
      </c>
      <c r="AL78" s="150">
        <f ca="1">OFFSET(RES!AO$95,$E78,0)</f>
        <v>14.54371790117003</v>
      </c>
      <c r="AM78" s="150">
        <f ca="1">OFFSET(RES!AP$95,$E78,0)</f>
        <v>14.54371790117003</v>
      </c>
    </row>
    <row r="79" spans="1:39">
      <c r="A79" s="36" t="s">
        <v>379</v>
      </c>
      <c r="B79">
        <v>3.5984677195130002</v>
      </c>
      <c r="E79" s="153">
        <f>MATCH(F79,RES!$D$96:$D$134,0)</f>
        <v>18</v>
      </c>
      <c r="F79" s="4" t="str">
        <f t="shared" si="1"/>
        <v>RMER</v>
      </c>
      <c r="G79" s="150">
        <f ca="1">OFFSET(RES!J$95,$E79,0)</f>
        <v>3.4675669688275099</v>
      </c>
      <c r="H79" s="150">
        <f ca="1">OFFSET(RES!K$95,$E79,0)</f>
        <v>3.6294093972389909</v>
      </c>
      <c r="I79" s="150">
        <f ca="1">OFFSET(RES!L$95,$E79,0)</f>
        <v>3.7912518256504715</v>
      </c>
      <c r="J79" s="150">
        <f ca="1">OFFSET(RES!M$95,$E79,0)</f>
        <v>3.9530942540619525</v>
      </c>
      <c r="K79" s="150">
        <f ca="1">OFFSET(RES!N$95,$E79,0)</f>
        <v>4.1149366824734335</v>
      </c>
      <c r="L79" s="150">
        <f ca="1">OFFSET(RES!O$95,$E79,0)</f>
        <v>4.276779110884914</v>
      </c>
      <c r="M79" s="150">
        <f ca="1">OFFSET(RES!P$95,$E79,0)</f>
        <v>4.4363462632616368</v>
      </c>
      <c r="N79" s="150">
        <f ca="1">OFFSET(RES!Q$95,$E79,0)</f>
        <v>4.5963530798272414</v>
      </c>
      <c r="O79" s="243">
        <f ca="1">OFFSET(RES!R$95,$E79,0)</f>
        <v>4.8897436972197923</v>
      </c>
      <c r="P79" s="150">
        <f ca="1">OFFSET(RES!S$95,$E79,0)</f>
        <v>4.7133609982023907</v>
      </c>
      <c r="Q79" s="150">
        <f ca="1">OFFSET(RES!T$95,$E79,0)</f>
        <v>4.8279425725300067</v>
      </c>
      <c r="R79" s="150">
        <f ca="1">OFFSET(RES!U$95,$E79,0)</f>
        <v>4.9380180179352013</v>
      </c>
      <c r="S79" s="150">
        <f ca="1">OFFSET(RES!V$95,$E79,0)</f>
        <v>5.0569269016272553</v>
      </c>
      <c r="T79" s="243">
        <f ca="1">OFFSET(RES!W$95,$E79,0)</f>
        <v>5.1763446449602863</v>
      </c>
      <c r="U79" s="150">
        <f ca="1">OFFSET(RES!X$95,$E79,0)</f>
        <v>5.2785469677364993</v>
      </c>
      <c r="V79" s="150">
        <f ca="1">OFFSET(RES!Y$95,$E79,0)</f>
        <v>5.3962292710506299</v>
      </c>
      <c r="W79" s="150">
        <f ca="1">OFFSET(RES!Z$95,$E79,0)</f>
        <v>5.5124266443430505</v>
      </c>
      <c r="X79" s="150">
        <f ca="1">OFFSET(RES!AA$95,$E79,0)</f>
        <v>5.6264107109421717</v>
      </c>
      <c r="Y79" s="245">
        <f ca="1">OFFSET(RES!AB$95,$E79,0)</f>
        <v>5.757069408828773</v>
      </c>
      <c r="Z79" s="150">
        <f ca="1">OFFSET(RES!AC$95,$E79,0)</f>
        <v>5.8352142296094698</v>
      </c>
      <c r="AA79" s="150">
        <f ca="1">OFFSET(RES!AD$95,$E79,0)</f>
        <v>5.9311213102135225</v>
      </c>
      <c r="AB79" s="150">
        <f ca="1">OFFSET(RES!AE$95,$E79,0)</f>
        <v>6.0165400279540489</v>
      </c>
      <c r="AC79" s="150">
        <f ca="1">OFFSET(RES!AF$95,$E79,0)</f>
        <v>6.1062666108524821</v>
      </c>
      <c r="AD79" s="150">
        <f ca="1">OFFSET(RES!AG$95,$E79,0)</f>
        <v>6.1973168662698486</v>
      </c>
      <c r="AE79" s="150">
        <f ca="1">OFFSET(RES!AH$95,$E79,0)</f>
        <v>6.2865412125430815</v>
      </c>
      <c r="AF79" s="150">
        <f ca="1">OFFSET(RES!AI$95,$E79,0)</f>
        <v>6.3723305797746539</v>
      </c>
      <c r="AG79" s="150">
        <f ca="1">OFFSET(RES!AJ$95,$E79,0)</f>
        <v>6.4606651757949596</v>
      </c>
      <c r="AH79" s="150">
        <f ca="1">OFFSET(RES!AK$95,$E79,0)</f>
        <v>6.546729176061481</v>
      </c>
      <c r="AI79" s="150">
        <f ca="1">OFFSET(RES!AL$95,$E79,0)</f>
        <v>6.6325243923167774</v>
      </c>
      <c r="AJ79" s="150">
        <f ca="1">OFFSET(RES!AM$95,$E79,0)</f>
        <v>7.1802456128735432</v>
      </c>
      <c r="AK79" s="150">
        <f ca="1">OFFSET(RES!AN$95,$E79,0)</f>
        <v>7.7309599895486256</v>
      </c>
      <c r="AL79" s="150">
        <f ca="1">OFFSET(RES!AO$95,$E79,0)</f>
        <v>7.7309599895486256</v>
      </c>
      <c r="AM79" s="150">
        <f ca="1">OFFSET(RES!AP$95,$E79,0)</f>
        <v>7.7309599895486256</v>
      </c>
    </row>
    <row r="80" spans="1:39">
      <c r="A80" s="36" t="s">
        <v>380</v>
      </c>
      <c r="B80">
        <v>16.347656033450001</v>
      </c>
      <c r="E80" s="153">
        <f>MATCH(F80,RES!$D$96:$D$134,0)</f>
        <v>17</v>
      </c>
      <c r="F80" s="4" t="str">
        <f t="shared" si="1"/>
        <v>RMEW</v>
      </c>
      <c r="G80" s="150">
        <f ca="1">OFFSET(RES!J$95,$E80,0)</f>
        <v>6.084532675932218</v>
      </c>
      <c r="H80" s="150">
        <f ca="1">OFFSET(RES!K$95,$E80,0)</f>
        <v>5.9075367357775663</v>
      </c>
      <c r="I80" s="150">
        <f ca="1">OFFSET(RES!L$95,$E80,0)</f>
        <v>5.7305407956229146</v>
      </c>
      <c r="J80" s="150">
        <f ca="1">OFFSET(RES!M$95,$E80,0)</f>
        <v>5.553544855468262</v>
      </c>
      <c r="K80" s="150">
        <f ca="1">OFFSET(RES!N$95,$E80,0)</f>
        <v>5.3765489153136103</v>
      </c>
      <c r="L80" s="150">
        <f ca="1">OFFSET(RES!O$95,$E80,0)</f>
        <v>5.1995529751589586</v>
      </c>
      <c r="M80" s="150">
        <f ca="1">OFFSET(RES!P$95,$E80,0)</f>
        <v>5.3935489334179207</v>
      </c>
      <c r="N80" s="150">
        <f ca="1">OFFSET(RES!Q$95,$E80,0)</f>
        <v>5.5880794194563403</v>
      </c>
      <c r="O80" s="243">
        <f ca="1">OFFSET(RES!R$95,$E80,0)</f>
        <v>5.9447730942979007</v>
      </c>
      <c r="P80" s="150">
        <f ca="1">OFFSET(RES!S$95,$E80,0)</f>
        <v>5.730333404132856</v>
      </c>
      <c r="Q80" s="150">
        <f ca="1">OFFSET(RES!T$95,$E80,0)</f>
        <v>5.8696375276909887</v>
      </c>
      <c r="R80" s="150">
        <f ca="1">OFFSET(RES!U$95,$E80,0)</f>
        <v>6.0034632630888831</v>
      </c>
      <c r="S80" s="150">
        <f ca="1">OFFSET(RES!V$95,$E80,0)</f>
        <v>6.1480283724723135</v>
      </c>
      <c r="T80" s="243">
        <f ca="1">OFFSET(RES!W$95,$E80,0)</f>
        <v>6.2932121349569634</v>
      </c>
      <c r="U80" s="150">
        <f ca="1">OFFSET(RES!X$95,$E80,0)</f>
        <v>6.4174660133269548</v>
      </c>
      <c r="V80" s="150">
        <f ca="1">OFFSET(RES!Y$95,$E80,0)</f>
        <v>6.5605398907603725</v>
      </c>
      <c r="W80" s="150">
        <f ca="1">OFFSET(RES!Z$95,$E80,0)</f>
        <v>6.7018084441141248</v>
      </c>
      <c r="X80" s="150">
        <f ca="1">OFFSET(RES!AA$95,$E80,0)</f>
        <v>6.8403861394404446</v>
      </c>
      <c r="Y80" s="245">
        <f ca="1">OFFSET(RES!AB$95,$E80,0)</f>
        <v>6.9992362468957499</v>
      </c>
      <c r="Z80" s="150">
        <f ca="1">OFFSET(RES!AC$95,$E80,0)</f>
        <v>7.0942418866187378</v>
      </c>
      <c r="AA80" s="150">
        <f ca="1">OFFSET(RES!AD$95,$E80,0)</f>
        <v>7.2108422378092927</v>
      </c>
      <c r="AB80" s="150">
        <f ca="1">OFFSET(RES!AE$95,$E80,0)</f>
        <v>7.3146912177184094</v>
      </c>
      <c r="AC80" s="150">
        <f ca="1">OFFSET(RES!AF$95,$E80,0)</f>
        <v>7.423777543891533</v>
      </c>
      <c r="AD80" s="150">
        <f ca="1">OFFSET(RES!AG$95,$E80,0)</f>
        <v>7.5344731431193352</v>
      </c>
      <c r="AE80" s="150">
        <f ca="1">OFFSET(RES!AH$95,$E80,0)</f>
        <v>7.6429488682136828</v>
      </c>
      <c r="AF80" s="150">
        <f ca="1">OFFSET(RES!AI$95,$E80,0)</f>
        <v>7.7472484703349691</v>
      </c>
      <c r="AG80" s="150">
        <f ca="1">OFFSET(RES!AJ$95,$E80,0)</f>
        <v>7.8546424693324557</v>
      </c>
      <c r="AH80" s="150">
        <f ca="1">OFFSET(RES!AK$95,$E80,0)</f>
        <v>7.959275960339963</v>
      </c>
      <c r="AI80" s="150">
        <f ca="1">OFFSET(RES!AL$95,$E80,0)</f>
        <v>8.0635826734922187</v>
      </c>
      <c r="AJ80" s="150">
        <f ca="1">OFFSET(RES!AM$95,$E80,0)</f>
        <v>8.7294822741181584</v>
      </c>
      <c r="AK80" s="150">
        <f ca="1">OFFSET(RES!AN$95,$E80,0)</f>
        <v>9.3990208454266142</v>
      </c>
      <c r="AL80" s="150">
        <f ca="1">OFFSET(RES!AO$95,$E80,0)</f>
        <v>9.3990208454266142</v>
      </c>
      <c r="AM80" s="150">
        <f ca="1">OFFSET(RES!AP$95,$E80,0)</f>
        <v>9.3990208454266142</v>
      </c>
    </row>
    <row r="81" spans="1:39" s="225" customFormat="1">
      <c r="A81" s="36" t="s">
        <v>573</v>
      </c>
      <c r="B81" s="225">
        <v>17.347656033450001</v>
      </c>
      <c r="E81" s="153">
        <f>MATCH(F81,RES!$D$96:$D$134,0)</f>
        <v>16</v>
      </c>
      <c r="F81" s="225" t="str">
        <f>A81</f>
        <v>RMEWG</v>
      </c>
      <c r="G81" s="150">
        <f ca="1">OFFSET(RES!J$95,$E81,0)</f>
        <v>8.7137527293210866</v>
      </c>
      <c r="H81" s="150">
        <f ca="1">OFFSET(RES!K$95,$E81,0)</f>
        <v>8.9845863339707623</v>
      </c>
      <c r="I81" s="150">
        <f ca="1">OFFSET(RES!L$95,$E81,0)</f>
        <v>9.2554199386204399</v>
      </c>
      <c r="J81" s="150">
        <f ca="1">OFFSET(RES!M$95,$E81,0)</f>
        <v>9.5262535432701156</v>
      </c>
      <c r="K81" s="150">
        <f ca="1">OFFSET(RES!N$95,$E81,0)</f>
        <v>9.7970871479197932</v>
      </c>
      <c r="L81" s="150">
        <f ca="1">OFFSET(RES!O$95,$E81,0)</f>
        <v>10.067920752569469</v>
      </c>
      <c r="M81" s="150">
        <f ca="1">OFFSET(RES!P$95,$E81,0)</f>
        <v>10.443556108801278</v>
      </c>
      <c r="N81" s="150">
        <f ca="1">OFFSET(RES!Q$95,$E81,0)</f>
        <v>10.820226473878913</v>
      </c>
      <c r="O81" s="243">
        <f ca="1">OFFSET(RES!R$95,$E81,0)</f>
        <v>11.51089424251297</v>
      </c>
      <c r="P81" s="150">
        <f ca="1">OFFSET(RES!S$95,$E81,0)</f>
        <v>11.095673584679165</v>
      </c>
      <c r="Q81" s="150">
        <f ca="1">OFFSET(RES!T$95,$E81,0)</f>
        <v>11.365408864459933</v>
      </c>
      <c r="R81" s="150">
        <f ca="1">OFFSET(RES!U$95,$E81,0)</f>
        <v>11.624536313507443</v>
      </c>
      <c r="S81" s="150">
        <f ca="1">OFFSET(RES!V$95,$E81,0)</f>
        <v>11.904458466779555</v>
      </c>
      <c r="T81" s="243">
        <f ca="1">OFFSET(RES!W$95,$E81,0)</f>
        <v>12.18557852118397</v>
      </c>
      <c r="U81" s="150">
        <f ca="1">OFFSET(RES!X$95,$E81,0)</f>
        <v>12.426171935003403</v>
      </c>
      <c r="V81" s="150">
        <f ca="1">OFFSET(RES!Y$95,$E81,0)</f>
        <v>12.703206608300187</v>
      </c>
      <c r="W81" s="150">
        <f ca="1">OFFSET(RES!Z$95,$E81,0)</f>
        <v>12.976745623440662</v>
      </c>
      <c r="X81" s="150">
        <f ca="1">OFFSET(RES!AA$95,$E81,0)</f>
        <v>13.245074316558064</v>
      </c>
      <c r="Y81" s="245">
        <f ca="1">OFFSET(RES!AB$95,$E81,0)</f>
        <v>13.552656583925629</v>
      </c>
      <c r="Z81" s="150">
        <f ca="1">OFFSET(RES!AC$95,$E81,0)</f>
        <v>13.736616485160978</v>
      </c>
      <c r="AA81" s="150">
        <f ca="1">OFFSET(RES!AD$95,$E81,0)</f>
        <v>13.962390335550952</v>
      </c>
      <c r="AB81" s="150">
        <f ca="1">OFFSET(RES!AE$95,$E81,0)</f>
        <v>14.16347364116497</v>
      </c>
      <c r="AC81" s="150">
        <f ca="1">OFFSET(RES!AF$95,$E81,0)</f>
        <v>14.374698046868112</v>
      </c>
      <c r="AD81" s="150">
        <f ca="1">OFFSET(RES!AG$95,$E81,0)</f>
        <v>14.58903849613522</v>
      </c>
      <c r="AE81" s="150">
        <f ca="1">OFFSET(RES!AH$95,$E81,0)</f>
        <v>14.799080591877887</v>
      </c>
      <c r="AF81" s="150">
        <f ca="1">OFFSET(RES!AI$95,$E81,0)</f>
        <v>15.001036439562954</v>
      </c>
      <c r="AG81" s="150">
        <f ca="1">OFFSET(RES!AJ$95,$E81,0)</f>
        <v>15.208983983587192</v>
      </c>
      <c r="AH81" s="150">
        <f ca="1">OFFSET(RES!AK$95,$E81,0)</f>
        <v>15.411586342013219</v>
      </c>
      <c r="AI81" s="150">
        <f ca="1">OFFSET(RES!AL$95,$E81,0)</f>
        <v>15.613555958823557</v>
      </c>
      <c r="AJ81" s="150">
        <f ca="1">OFFSET(RES!AM$95,$E81,0)</f>
        <v>16.902940727148696</v>
      </c>
      <c r="AK81" s="150">
        <f ca="1">OFFSET(RES!AN$95,$E81,0)</f>
        <v>18.199371652831502</v>
      </c>
      <c r="AL81" s="150">
        <f ca="1">OFFSET(RES!AO$95,$E81,0)</f>
        <v>18.199371652831502</v>
      </c>
      <c r="AM81" s="150">
        <f ca="1">OFFSET(RES!AP$95,$E81,0)</f>
        <v>18.199371652831502</v>
      </c>
    </row>
    <row r="82" spans="1:39">
      <c r="A82" s="36" t="s">
        <v>381</v>
      </c>
      <c r="B82">
        <v>0.2282739655271</v>
      </c>
      <c r="E82" s="153">
        <f>MATCH(F82,RES!$D$96:$D$134,0)</f>
        <v>13</v>
      </c>
      <c r="F82" s="4" t="str">
        <f t="shared" si="1"/>
        <v>RMNL</v>
      </c>
      <c r="G82" s="150">
        <f ca="1">OFFSET(RES!J$95,$E82,0)</f>
        <v>3.3422499241462768E-2</v>
      </c>
      <c r="H82" s="150">
        <f ca="1">OFFSET(RES!K$95,$E82,0)</f>
        <v>4.1310307072706193E-2</v>
      </c>
      <c r="I82" s="150">
        <f ca="1">OFFSET(RES!L$95,$E82,0)</f>
        <v>4.9198114903949625E-2</v>
      </c>
      <c r="J82" s="150">
        <f ca="1">OFFSET(RES!M$95,$E82,0)</f>
        <v>5.7085922735193056E-2</v>
      </c>
      <c r="K82" s="150">
        <f ca="1">OFFSET(RES!N$95,$E82,0)</f>
        <v>6.4973730566436488E-2</v>
      </c>
      <c r="L82" s="150">
        <f ca="1">OFFSET(RES!O$95,$E82,0)</f>
        <v>7.2861538397679906E-2</v>
      </c>
      <c r="M82" s="150">
        <f ca="1">OFFSET(RES!P$95,$E82,0)</f>
        <v>6.2969344536712088E-2</v>
      </c>
      <c r="N82" s="150">
        <f ca="1">OFFSET(RES!Q$95,$E82,0)</f>
        <v>6.5240475725000899E-2</v>
      </c>
      <c r="O82" s="243">
        <f ca="1">OFFSET(RES!R$95,$E82,0)</f>
        <v>6.9404851942299936E-2</v>
      </c>
      <c r="P82" s="150">
        <f ca="1">OFFSET(RES!S$95,$E82,0)</f>
        <v>6.6901282048146493E-2</v>
      </c>
      <c r="Q82" s="150">
        <f ca="1">OFFSET(RES!T$95,$E82,0)</f>
        <v>6.8527648928284918E-2</v>
      </c>
      <c r="R82" s="150">
        <f ca="1">OFFSET(RES!U$95,$E82,0)</f>
        <v>7.0090055971249982E-2</v>
      </c>
      <c r="S82" s="150">
        <f ca="1">OFFSET(RES!V$95,$E82,0)</f>
        <v>7.1777844529976195E-2</v>
      </c>
      <c r="T82" s="243">
        <f ca="1">OFFSET(RES!W$95,$E82,0)</f>
        <v>7.3472855824745095E-2</v>
      </c>
      <c r="U82" s="150">
        <f ca="1">OFFSET(RES!X$95,$E82,0)</f>
        <v>7.4923512038991114E-2</v>
      </c>
      <c r="V82" s="150">
        <f ca="1">OFFSET(RES!Y$95,$E82,0)</f>
        <v>7.6593890558501271E-2</v>
      </c>
      <c r="W82" s="150">
        <f ca="1">OFFSET(RES!Z$95,$E82,0)</f>
        <v>7.8243192032938461E-2</v>
      </c>
      <c r="X82" s="150">
        <f ca="1">OFFSET(RES!AA$95,$E82,0)</f>
        <v>7.9861077909163705E-2</v>
      </c>
      <c r="Y82" s="245">
        <f ca="1">OFFSET(RES!AB$95,$E82,0)</f>
        <v>8.1715642921834891E-2</v>
      </c>
      <c r="Z82" s="150">
        <f ca="1">OFFSET(RES!AC$95,$E82,0)</f>
        <v>8.282482778962777E-2</v>
      </c>
      <c r="AA82" s="150">
        <f ca="1">OFFSET(RES!AD$95,$E82,0)</f>
        <v>8.4186129555470265E-2</v>
      </c>
      <c r="AB82" s="150">
        <f ca="1">OFFSET(RES!AE$95,$E82,0)</f>
        <v>8.5398559863679085E-2</v>
      </c>
      <c r="AC82" s="150">
        <f ca="1">OFFSET(RES!AF$95,$E82,0)</f>
        <v>8.6672135860084584E-2</v>
      </c>
      <c r="AD82" s="150">
        <f ca="1">OFFSET(RES!AG$95,$E82,0)</f>
        <v>8.7964500018178182E-2</v>
      </c>
      <c r="AE82" s="150">
        <f ca="1">OFFSET(RES!AH$95,$E82,0)</f>
        <v>8.9230947285396545E-2</v>
      </c>
      <c r="AF82" s="150">
        <f ca="1">OFFSET(RES!AI$95,$E82,0)</f>
        <v>9.0448638579587751E-2</v>
      </c>
      <c r="AG82" s="150">
        <f ca="1">OFFSET(RES!AJ$95,$E82,0)</f>
        <v>9.1702456762667181E-2</v>
      </c>
      <c r="AH82" s="150">
        <f ca="1">OFFSET(RES!AK$95,$E82,0)</f>
        <v>9.2924046188602991E-2</v>
      </c>
      <c r="AI82" s="150">
        <f ca="1">OFFSET(RES!AL$95,$E82,0)</f>
        <v>9.4141820503633483E-2</v>
      </c>
      <c r="AJ82" s="150">
        <f ca="1">OFFSET(RES!AM$95,$E82,0)</f>
        <v>0.10191615645502751</v>
      </c>
      <c r="AK82" s="150">
        <f ca="1">OFFSET(RES!AN$95,$E82,0)</f>
        <v>0.10973297716024412</v>
      </c>
      <c r="AL82" s="150">
        <f ca="1">OFFSET(RES!AO$95,$E82,0)</f>
        <v>0.10973297716024412</v>
      </c>
      <c r="AM82" s="150">
        <f ca="1">OFFSET(RES!AP$95,$E82,0)</f>
        <v>0.10973297716024412</v>
      </c>
    </row>
    <row r="83" spans="1:39">
      <c r="A83" s="36" t="s">
        <v>134</v>
      </c>
      <c r="B83">
        <v>0.46620130319999997</v>
      </c>
      <c r="E83" s="155">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645</v>
      </c>
      <c r="B84">
        <f>[3]EB_2006!$AI$69/1000</f>
        <v>35.178032837499991</v>
      </c>
      <c r="E84" s="152">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67.404634236418261</v>
      </c>
      <c r="N84" s="24">
        <f ca="1">OFFSET(OtherTRA!Q$46,$E84,0)</f>
        <v>65.869990297605227</v>
      </c>
      <c r="O84" s="24">
        <f ca="1">OFFSET(OtherTRA!R$46,$E84,0)</f>
        <v>64.335346358792179</v>
      </c>
      <c r="P84" s="24">
        <f ca="1">OFFSET(OtherTRA!S$46,$E84,0)</f>
        <v>65.804336767317935</v>
      </c>
      <c r="Q84" s="24">
        <f ca="1">OFFSET(OtherTRA!T$46,$E84,0)</f>
        <v>67.27332717584369</v>
      </c>
      <c r="R84" s="24">
        <f ca="1">OFFSET(OtherTRA!U$46,$E84,0)</f>
        <v>68.742317584369445</v>
      </c>
      <c r="S84" s="24">
        <f ca="1">OFFSET(OtherTRA!V$46,$E84,0)</f>
        <v>70.2113079928952</v>
      </c>
      <c r="T84" s="24">
        <f ca="1">OFFSET(OtherTRA!W$46,$E84,0)</f>
        <v>71.680298401420956</v>
      </c>
      <c r="U84" s="24">
        <f ca="1">OFFSET(OtherTRA!X$46,$E84,0)</f>
        <v>73.149288809946711</v>
      </c>
      <c r="V84" s="24">
        <f ca="1">OFFSET(OtherTRA!Y$46,$E84,0)</f>
        <v>74.618279218472466</v>
      </c>
      <c r="W84" s="24">
        <f ca="1">OFFSET(OtherTRA!Z$46,$E84,0)</f>
        <v>76.087269626998221</v>
      </c>
      <c r="X84" s="24">
        <f ca="1">OFFSET(OtherTRA!AA$46,$E84,0)</f>
        <v>77.556260035523977</v>
      </c>
      <c r="Y84" s="24">
        <f ca="1">OFFSET(OtherTRA!AB$46,$E84,0)</f>
        <v>79.025250444049718</v>
      </c>
      <c r="Z84" s="24">
        <f ca="1">OFFSET(OtherTRA!AC$46,$E84,0)</f>
        <v>81.20192966252219</v>
      </c>
      <c r="AA84" s="24">
        <f ca="1">OFFSET(OtherTRA!AD$46,$E84,0)</f>
        <v>83.378608880994662</v>
      </c>
      <c r="AB84" s="24">
        <f ca="1">OFFSET(OtherTRA!AE$46,$E84,0)</f>
        <v>85.555288099467134</v>
      </c>
      <c r="AC84" s="24">
        <f ca="1">OFFSET(OtherTRA!AF$46,$E84,0)</f>
        <v>87.731967317939606</v>
      </c>
      <c r="AD84" s="24">
        <f ca="1">OFFSET(OtherTRA!AG$46,$E84,0)</f>
        <v>89.908646536412078</v>
      </c>
      <c r="AE84" s="24">
        <f ca="1">OFFSET(OtherTRA!AH$46,$E84,0)</f>
        <v>92.085325754884551</v>
      </c>
      <c r="AF84" s="24">
        <f ca="1">OFFSET(OtherTRA!AI$46,$E84,0)</f>
        <v>94.262004973357023</v>
      </c>
      <c r="AG84" s="24">
        <f ca="1">OFFSET(OtherTRA!AJ$46,$E84,0)</f>
        <v>96.438684191829495</v>
      </c>
      <c r="AH84" s="24">
        <f ca="1">OFFSET(OtherTRA!AK$46,$E84,0)</f>
        <v>98.615363410301967</v>
      </c>
      <c r="AI84" s="24">
        <f ca="1">OFFSET(OtherTRA!AL$46,$E84,0)</f>
        <v>100.7920426287744</v>
      </c>
      <c r="AJ84" s="24">
        <f ca="1">OFFSET(OtherTRA!AM$46,$E84,0)</f>
        <v>114.86539964476019</v>
      </c>
      <c r="AK84" s="24">
        <f ca="1">OFFSET(OtherTRA!AN$46,$E84,0)</f>
        <v>128.93875666074598</v>
      </c>
      <c r="AL84" s="24">
        <f ca="1">OFFSET(OtherTRA!AO$46,$E84,0)</f>
        <v>128.93875666074598</v>
      </c>
      <c r="AM84" s="24">
        <f ca="1">OFFSET(OtherTRA!AP$46,$E84,0)</f>
        <v>128.93875666074598</v>
      </c>
    </row>
    <row r="85" spans="1:39" s="225" customFormat="1">
      <c r="A85" s="36" t="s">
        <v>646</v>
      </c>
      <c r="B85" s="225">
        <f>[3]EB_2006!$AI$70/1000</f>
        <v>42.764908764899999</v>
      </c>
      <c r="E85" s="152">
        <f>MATCH(F85,OtherTRA!$D$47:$D$51,0)</f>
        <v>3</v>
      </c>
      <c r="F85" s="225"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20.791975603674391</v>
      </c>
      <c r="N85" s="24">
        <f ca="1">OFFSET(OtherTRA!Q$46,$E85,0)</f>
        <v>21.11872314819599</v>
      </c>
      <c r="O85" s="24">
        <f ca="1">OFFSET(OtherTRA!R$46,$E85,0)</f>
        <v>21.445470692717588</v>
      </c>
      <c r="P85" s="24">
        <f ca="1">OFFSET(OtherTRA!S$46,$E85,0)</f>
        <v>21.935142273534641</v>
      </c>
      <c r="Q85" s="24">
        <f ca="1">OFFSET(OtherTRA!T$46,$E85,0)</f>
        <v>22.424813854351694</v>
      </c>
      <c r="R85" s="24">
        <f ca="1">OFFSET(OtherTRA!U$46,$E85,0)</f>
        <v>22.914485435168746</v>
      </c>
      <c r="S85" s="24">
        <f ca="1">OFFSET(OtherTRA!V$46,$E85,0)</f>
        <v>23.404157015985799</v>
      </c>
      <c r="T85" s="24">
        <f ca="1">OFFSET(OtherTRA!W$46,$E85,0)</f>
        <v>23.893828596802852</v>
      </c>
      <c r="U85" s="24">
        <f ca="1">OFFSET(OtherTRA!X$46,$E85,0)</f>
        <v>24.383500177619904</v>
      </c>
      <c r="V85" s="24">
        <f ca="1">OFFSET(OtherTRA!Y$46,$E85,0)</f>
        <v>24.873171758436957</v>
      </c>
      <c r="W85" s="24">
        <f ca="1">OFFSET(OtherTRA!Z$46,$E85,0)</f>
        <v>25.36284333925401</v>
      </c>
      <c r="X85" s="24">
        <f ca="1">OFFSET(OtherTRA!AA$46,$E85,0)</f>
        <v>25.852514920071062</v>
      </c>
      <c r="Y85" s="24">
        <f ca="1">OFFSET(OtherTRA!AB$46,$E85,0)</f>
        <v>26.342186500888104</v>
      </c>
      <c r="Z85" s="24">
        <f ca="1">OFFSET(OtherTRA!AC$46,$E85,0)</f>
        <v>27.06775825932505</v>
      </c>
      <c r="AA85" s="24">
        <f ca="1">OFFSET(OtherTRA!AD$46,$E85,0)</f>
        <v>27.793330017761996</v>
      </c>
      <c r="AB85" s="24">
        <f ca="1">OFFSET(OtherTRA!AE$46,$E85,0)</f>
        <v>28.518901776198941</v>
      </c>
      <c r="AC85" s="24">
        <f ca="1">OFFSET(OtherTRA!AF$46,$E85,0)</f>
        <v>29.244473534635887</v>
      </c>
      <c r="AD85" s="24">
        <f ca="1">OFFSET(OtherTRA!AG$46,$E85,0)</f>
        <v>29.970045293072832</v>
      </c>
      <c r="AE85" s="24">
        <f ca="1">OFFSET(OtherTRA!AH$46,$E85,0)</f>
        <v>30.695617051509778</v>
      </c>
      <c r="AF85" s="24">
        <f ca="1">OFFSET(OtherTRA!AI$46,$E85,0)</f>
        <v>31.421188809946724</v>
      </c>
      <c r="AG85" s="24">
        <f ca="1">OFFSET(OtherTRA!AJ$46,$E85,0)</f>
        <v>32.146760568383669</v>
      </c>
      <c r="AH85" s="24">
        <f ca="1">OFFSET(OtherTRA!AK$46,$E85,0)</f>
        <v>32.872332326820612</v>
      </c>
      <c r="AI85" s="24">
        <f ca="1">OFFSET(OtherTRA!AL$46,$E85,0)</f>
        <v>33.597904085257554</v>
      </c>
      <c r="AJ85" s="24">
        <f ca="1">OFFSET(OtherTRA!AM$46,$E85,0)</f>
        <v>38.289100799289528</v>
      </c>
      <c r="AK85" s="24">
        <f ca="1">OFFSET(OtherTRA!AN$46,$E85,0)</f>
        <v>42.980297513321496</v>
      </c>
      <c r="AL85" s="24">
        <f ca="1">OFFSET(OtherTRA!AO$46,$E85,0)</f>
        <v>42.980297513321496</v>
      </c>
      <c r="AM85" s="24">
        <f ca="1">OFFSET(OtherTRA!AP$46,$E85,0)</f>
        <v>42.980297513321496</v>
      </c>
    </row>
    <row r="86" spans="1:39">
      <c r="A86" s="36" t="s">
        <v>382</v>
      </c>
      <c r="B86" s="24">
        <f>[3]EB_2006!$AG$68/1000</f>
        <v>0.74474625240000003</v>
      </c>
      <c r="E86" s="154">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1.163268624070271</v>
      </c>
      <c r="N86" s="24">
        <f ca="1">OFFSET(OtherTRA!Q$46,$E86,0)</f>
        <v>1.1518640297166409</v>
      </c>
      <c r="O86" s="24">
        <f ca="1">OFFSET(OtherTRA!R$46,$E86,0)</f>
        <v>1.1404594353630106</v>
      </c>
      <c r="P86" s="24">
        <f ca="1">OFFSET(OtherTRA!S$46,$E86,0)</f>
        <v>1.1664999258037994</v>
      </c>
      <c r="Q86" s="24">
        <f ca="1">OFFSET(OtherTRA!T$46,$E86,0)</f>
        <v>1.1925404162445881</v>
      </c>
      <c r="R86" s="24">
        <f ca="1">OFFSET(OtherTRA!U$46,$E86,0)</f>
        <v>1.2185809066853768</v>
      </c>
      <c r="S86" s="24">
        <f ca="1">OFFSET(OtherTRA!V$46,$E86,0)</f>
        <v>1.2446213971261655</v>
      </c>
      <c r="T86" s="24">
        <f ca="1">OFFSET(OtherTRA!W$46,$E86,0)</f>
        <v>1.2706618875669542</v>
      </c>
      <c r="U86" s="24">
        <f ca="1">OFFSET(OtherTRA!X$46,$E86,0)</f>
        <v>1.2967023780077429</v>
      </c>
      <c r="V86" s="24">
        <f ca="1">OFFSET(OtherTRA!Y$46,$E86,0)</f>
        <v>1.3227428684485316</v>
      </c>
      <c r="W86" s="24">
        <f ca="1">OFFSET(OtherTRA!Z$46,$E86,0)</f>
        <v>1.3487833588893203</v>
      </c>
      <c r="X86" s="24">
        <f ca="1">OFFSET(OtherTRA!AA$46,$E86,0)</f>
        <v>1.374823849330109</v>
      </c>
      <c r="Y86" s="24">
        <f ca="1">OFFSET(OtherTRA!AB$46,$E86,0)</f>
        <v>1.400864339770898</v>
      </c>
      <c r="Z86" s="24">
        <f ca="1">OFFSET(OtherTRA!AC$46,$E86,0)</f>
        <v>1.4394498840006797</v>
      </c>
      <c r="AA86" s="24">
        <f ca="1">OFFSET(OtherTRA!AD$46,$E86,0)</f>
        <v>1.4780354282304615</v>
      </c>
      <c r="AB86" s="24">
        <f ca="1">OFFSET(OtherTRA!AE$46,$E86,0)</f>
        <v>1.5166209724602433</v>
      </c>
      <c r="AC86" s="24">
        <f ca="1">OFFSET(OtherTRA!AF$46,$E86,0)</f>
        <v>1.5552065166900251</v>
      </c>
      <c r="AD86" s="24">
        <f ca="1">OFFSET(OtherTRA!AG$46,$E86,0)</f>
        <v>1.5937920609198069</v>
      </c>
      <c r="AE86" s="24">
        <f ca="1">OFFSET(OtherTRA!AH$46,$E86,0)</f>
        <v>1.6323776051495886</v>
      </c>
      <c r="AF86" s="24">
        <f ca="1">OFFSET(OtherTRA!AI$46,$E86,0)</f>
        <v>1.6709631493793704</v>
      </c>
      <c r="AG86" s="24">
        <f ca="1">OFFSET(OtherTRA!AJ$46,$E86,0)</f>
        <v>1.7095486936091522</v>
      </c>
      <c r="AH86" s="24">
        <f ca="1">OFFSET(OtherTRA!AK$46,$E86,0)</f>
        <v>1.748134237838934</v>
      </c>
      <c r="AI86" s="24">
        <f ca="1">OFFSET(OtherTRA!AL$46,$E86,0)</f>
        <v>1.7867197820687164</v>
      </c>
      <c r="AJ86" s="24">
        <f ca="1">OFFSET(OtherTRA!AM$46,$E86,0)</f>
        <v>2.0361952835543748</v>
      </c>
      <c r="AK86" s="24">
        <f ca="1">OFFSET(OtherTRA!AN$46,$E86,0)</f>
        <v>2.2856707850400335</v>
      </c>
      <c r="AL86" s="24">
        <f ca="1">OFFSET(OtherTRA!AO$46,$E86,0)</f>
        <v>2.2856707850400335</v>
      </c>
      <c r="AM86" s="24">
        <f ca="1">OFFSET(OtherTRA!AP$46,$E86,0)</f>
        <v>2.2856707850400335</v>
      </c>
    </row>
    <row r="87" spans="1:39">
      <c r="A87" s="36" t="s">
        <v>151</v>
      </c>
      <c r="B87" s="24">
        <v>52.28615900487997</v>
      </c>
      <c r="E87" s="153">
        <f>MATCH(F87,FTRA!$D$132:$D$144,0)</f>
        <v>1</v>
      </c>
      <c r="F87" s="4" t="str">
        <f>A87</f>
        <v>TFLCV</v>
      </c>
      <c r="G87" s="24">
        <f ca="1">OFFSET(FTRA!K$131,$E87,0)</f>
        <v>43.541669167045889</v>
      </c>
      <c r="H87" s="24">
        <f ca="1">OFFSET(FTRA!L$131,$E87,0)</f>
        <v>43.970834583522958</v>
      </c>
      <c r="I87" s="24">
        <f ca="1">OFFSET(FTRA!M$131,$E87,0)</f>
        <v>44.4</v>
      </c>
      <c r="J87" s="24">
        <f ca="1">OFFSET(FTRA!N$131,$E87,0)</f>
        <v>44.871410582810697</v>
      </c>
      <c r="K87" s="24">
        <f ca="1">OFFSET(FTRA!O$131,$E87,0)</f>
        <v>45.342821165621402</v>
      </c>
      <c r="L87" s="24">
        <f ca="1">OFFSET(FTRA!P$131,$E87,0)</f>
        <v>44.791910090242503</v>
      </c>
      <c r="M87" s="24">
        <f ca="1">OFFSET(FTRA!Q$131,$E87,0)</f>
        <v>44.240999014863604</v>
      </c>
      <c r="N87" s="24">
        <f ca="1">OFFSET(FTRA!R$131,$E87,0)</f>
        <v>43.690087939484705</v>
      </c>
      <c r="O87" s="234">
        <f ca="1">OFFSET(FTRA!S$131,$E87,0)</f>
        <v>44.469492732584818</v>
      </c>
      <c r="P87" s="24">
        <f ca="1">OFFSET(FTRA!T$131,$E87,0)</f>
        <v>45.248897525684932</v>
      </c>
      <c r="Q87" s="24">
        <f ca="1">OFFSET(FTRA!U$131,$E87,0)</f>
        <v>46.028302318785045</v>
      </c>
      <c r="R87" s="24">
        <f ca="1">OFFSET(FTRA!V$131,$E87,0)</f>
        <v>46.807707111885158</v>
      </c>
      <c r="S87" s="24">
        <f ca="1">OFFSET(FTRA!W$131,$E87,0)</f>
        <v>47.587111904985271</v>
      </c>
      <c r="T87" s="234">
        <f ca="1">OFFSET(FTRA!X$131,$E87,0)</f>
        <v>48.366516698085384</v>
      </c>
      <c r="U87" s="24">
        <f ca="1">OFFSET(FTRA!Y$131,$E87,0)</f>
        <v>49.145921491185497</v>
      </c>
      <c r="V87" s="24">
        <f ca="1">OFFSET(FTRA!Z$131,$E87,0)</f>
        <v>49.92532628428561</v>
      </c>
      <c r="W87" s="24">
        <f ca="1">OFFSET(FTRA!AA$131,$E87,0)</f>
        <v>50.704731077385723</v>
      </c>
      <c r="X87" s="24">
        <f ca="1">OFFSET(FTRA!AB$131,$E87,0)</f>
        <v>51.484135870485829</v>
      </c>
      <c r="Y87" s="246">
        <f ca="1">OFFSET(FTRA!AC$131,$E87,0)</f>
        <v>52.778865712051854</v>
      </c>
      <c r="Z87" s="24">
        <f ca="1">OFFSET(FTRA!AD$131,$E87,0)</f>
        <v>54.073595553617878</v>
      </c>
      <c r="AA87" s="24">
        <f ca="1">OFFSET(FTRA!AE$131,$E87,0)</f>
        <v>55.368325395183902</v>
      </c>
      <c r="AB87" s="24">
        <f ca="1">OFFSET(FTRA!AF$131,$E87,0)</f>
        <v>56.663055236749926</v>
      </c>
      <c r="AC87" s="24">
        <f ca="1">OFFSET(FTRA!AG$131,$E87,0)</f>
        <v>57.95778507831595</v>
      </c>
      <c r="AD87" s="24">
        <f ca="1">OFFSET(FTRA!AH$131,$E87,0)</f>
        <v>59.252514919881975</v>
      </c>
      <c r="AE87" s="24">
        <f ca="1">OFFSET(FTRA!AI$131,$E87,0)</f>
        <v>60.547244761447999</v>
      </c>
      <c r="AF87" s="24">
        <f ca="1">OFFSET(FTRA!AJ$131,$E87,0)</f>
        <v>61.841974603014023</v>
      </c>
      <c r="AG87" s="24">
        <f ca="1">OFFSET(FTRA!AK$131,$E87,0)</f>
        <v>63.136704444580047</v>
      </c>
      <c r="AH87" s="24">
        <f ca="1">OFFSET(FTRA!AL$131,$E87,0)</f>
        <v>64.431434286146057</v>
      </c>
      <c r="AI87" s="24">
        <f ca="1">OFFSET(FTRA!AM$131,$E87,0)</f>
        <v>73.873852013619597</v>
      </c>
      <c r="AJ87" s="24">
        <f ca="1">OFFSET(FTRA!AN$131,$E87,0)</f>
        <v>83.316269741093109</v>
      </c>
      <c r="AK87" s="24">
        <f ca="1">OFFSET(FTRA!AO$131,$E87,0)</f>
        <v>83.316269741093109</v>
      </c>
      <c r="AL87" s="24">
        <f ca="1">OFFSET(FTRA!AP$131,$E87,0)</f>
        <v>83.316269741093109</v>
      </c>
      <c r="AM87" s="24">
        <f ca="1">OFFSET(FTRA!AQ$131,$E87,0)</f>
        <v>0</v>
      </c>
    </row>
    <row r="88" spans="1:39">
      <c r="A88" s="36" t="s">
        <v>417</v>
      </c>
      <c r="B88" s="24">
        <v>4.134278411680218</v>
      </c>
      <c r="E88" s="152">
        <f>MATCH(F88,FTRA!$D$132:$D$144,0)</f>
        <v>2</v>
      </c>
      <c r="F88" s="4" t="str">
        <f>A88</f>
        <v>TFHCV1</v>
      </c>
      <c r="G88" s="24">
        <f ca="1">OFFSET(FTRA!K$131,$E88,0)</f>
        <v>3.3405637523176668</v>
      </c>
      <c r="H88" s="24">
        <f ca="1">OFFSET(FTRA!L$131,$E88,0)</f>
        <v>3.3705637523176666</v>
      </c>
      <c r="I88" s="24">
        <f ca="1">OFFSET(FTRA!M$131,$E88,0)</f>
        <v>3.4</v>
      </c>
      <c r="J88" s="24">
        <f ca="1">OFFSET(FTRA!N$131,$E88,0)</f>
        <v>3.4249999999999998</v>
      </c>
      <c r="K88" s="24">
        <f ca="1">OFFSET(FTRA!O$131,$E88,0)</f>
        <v>3.45</v>
      </c>
      <c r="L88" s="24">
        <f ca="1">OFFSET(FTRA!P$131,$E88,0)</f>
        <v>3.4181148429418728</v>
      </c>
      <c r="M88" s="24">
        <f ca="1">OFFSET(FTRA!Q$131,$E88,0)</f>
        <v>3.3862296858837455</v>
      </c>
      <c r="N88" s="24">
        <f ca="1">OFFSET(FTRA!R$131,$E88,0)</f>
        <v>3.3543445288256182</v>
      </c>
      <c r="O88" s="234">
        <f ca="1">OFFSET(FTRA!S$131,$E88,0)</f>
        <v>3.4141840101994489</v>
      </c>
      <c r="P88" s="24">
        <f ca="1">OFFSET(FTRA!T$131,$E88,0)</f>
        <v>3.4740234915732797</v>
      </c>
      <c r="Q88" s="24">
        <f ca="1">OFFSET(FTRA!U$131,$E88,0)</f>
        <v>3.5338629729471105</v>
      </c>
      <c r="R88" s="24">
        <f ca="1">OFFSET(FTRA!V$131,$E88,0)</f>
        <v>3.5937024543209413</v>
      </c>
      <c r="S88" s="24">
        <f ca="1">OFFSET(FTRA!W$131,$E88,0)</f>
        <v>3.653541935694772</v>
      </c>
      <c r="T88" s="234">
        <f ca="1">OFFSET(FTRA!X$131,$E88,0)</f>
        <v>3.7133814170686028</v>
      </c>
      <c r="U88" s="24">
        <f ca="1">OFFSET(FTRA!Y$131,$E88,0)</f>
        <v>3.7732208984424336</v>
      </c>
      <c r="V88" s="24">
        <f ca="1">OFFSET(FTRA!Z$131,$E88,0)</f>
        <v>3.8330603798162644</v>
      </c>
      <c r="W88" s="24">
        <f ca="1">OFFSET(FTRA!AA$131,$E88,0)</f>
        <v>3.8928998611900951</v>
      </c>
      <c r="X88" s="24">
        <f ca="1">OFFSET(FTRA!AB$131,$E88,0)</f>
        <v>3.9527393425639255</v>
      </c>
      <c r="Y88" s="246">
        <f ca="1">OFFSET(FTRA!AC$131,$E88,0)</f>
        <v>4.0521433530657971</v>
      </c>
      <c r="Z88" s="24">
        <f ca="1">OFFSET(FTRA!AD$131,$E88,0)</f>
        <v>4.1515473635676692</v>
      </c>
      <c r="AA88" s="24">
        <f ca="1">OFFSET(FTRA!AE$131,$E88,0)</f>
        <v>4.2509513740695413</v>
      </c>
      <c r="AB88" s="24">
        <f ca="1">OFFSET(FTRA!AF$131,$E88,0)</f>
        <v>4.3503553845714134</v>
      </c>
      <c r="AC88" s="24">
        <f ca="1">OFFSET(FTRA!AG$131,$E88,0)</f>
        <v>4.4497593950732854</v>
      </c>
      <c r="AD88" s="24">
        <f ca="1">OFFSET(FTRA!AH$131,$E88,0)</f>
        <v>4.5491634055751575</v>
      </c>
      <c r="AE88" s="24">
        <f ca="1">OFFSET(FTRA!AI$131,$E88,0)</f>
        <v>4.6485674160770296</v>
      </c>
      <c r="AF88" s="24">
        <f ca="1">OFFSET(FTRA!AJ$131,$E88,0)</f>
        <v>4.7479714265789017</v>
      </c>
      <c r="AG88" s="24">
        <f ca="1">OFFSET(FTRA!AK$131,$E88,0)</f>
        <v>4.8473754370807738</v>
      </c>
      <c r="AH88" s="24">
        <f ca="1">OFFSET(FTRA!AL$131,$E88,0)</f>
        <v>4.946779447582645</v>
      </c>
      <c r="AI88" s="24">
        <f ca="1">OFFSET(FTRA!AM$131,$E88,0)</f>
        <v>5.6717292871642773</v>
      </c>
      <c r="AJ88" s="24">
        <f ca="1">OFFSET(FTRA!AN$131,$E88,0)</f>
        <v>6.3966791267459095</v>
      </c>
      <c r="AK88" s="24">
        <f ca="1">OFFSET(FTRA!AO$131,$E88,0)</f>
        <v>6.3966791267459095</v>
      </c>
      <c r="AL88" s="24">
        <f ca="1">OFFSET(FTRA!AP$131,$E88,0)</f>
        <v>6.3966791267459095</v>
      </c>
      <c r="AM88" s="24">
        <f ca="1">OFFSET(FTRA!AQ$131,$E88,0)</f>
        <v>0</v>
      </c>
    </row>
    <row r="89" spans="1:39" s="4" customFormat="1">
      <c r="A89" s="36" t="s">
        <v>418</v>
      </c>
      <c r="B89" s="24">
        <v>0.80954708483781546</v>
      </c>
      <c r="E89" s="152">
        <f>MATCH(F89,FTRA!$D$132:$D$144,0)</f>
        <v>3</v>
      </c>
      <c r="F89" s="4" t="str">
        <f t="shared" ref="F89:F96" si="3">A89</f>
        <v>TFHCV2</v>
      </c>
      <c r="G89" s="24">
        <f ca="1">OFFSET(FTRA!K$131,$E89,0)</f>
        <v>0.67123078144835724</v>
      </c>
      <c r="H89" s="24">
        <f ca="1">OFFSET(FTRA!L$131,$E89,0)</f>
        <v>0.68767760882583318</v>
      </c>
      <c r="I89" s="24">
        <f ca="1">OFFSET(FTRA!M$131,$E89,0)</f>
        <v>0.704124436203308</v>
      </c>
      <c r="J89" s="24">
        <f ca="1">OFFSET(FTRA!N$131,$E89,0)</f>
        <v>0.72006693722491655</v>
      </c>
      <c r="K89" s="24">
        <f ca="1">OFFSET(FTRA!O$131,$E89,0)</f>
        <v>0.73600943824652509</v>
      </c>
      <c r="L89" s="24">
        <f ca="1">OFFSET(FTRA!P$131,$E89,0)</f>
        <v>0.71185835398715591</v>
      </c>
      <c r="M89" s="24">
        <f ca="1">OFFSET(FTRA!Q$131,$E89,0)</f>
        <v>0.68770726972778673</v>
      </c>
      <c r="N89" s="24">
        <f ca="1">OFFSET(FTRA!R$131,$E89,0)</f>
        <v>0.66355618546841744</v>
      </c>
      <c r="O89" s="234">
        <f ca="1">OFFSET(FTRA!S$131,$E89,0)</f>
        <v>0.67539362722778529</v>
      </c>
      <c r="P89" s="24">
        <f ca="1">OFFSET(FTRA!T$131,$E89,0)</f>
        <v>0.68723106898715314</v>
      </c>
      <c r="Q89" s="24">
        <f ca="1">OFFSET(FTRA!U$131,$E89,0)</f>
        <v>0.69906851074652099</v>
      </c>
      <c r="R89" s="24">
        <f ca="1">OFFSET(FTRA!V$131,$E89,0)</f>
        <v>0.71090595250588884</v>
      </c>
      <c r="S89" s="24">
        <f ca="1">OFFSET(FTRA!W$131,$E89,0)</f>
        <v>0.72274339426525669</v>
      </c>
      <c r="T89" s="234">
        <f ca="1">OFFSET(FTRA!X$131,$E89,0)</f>
        <v>0.73458083602462454</v>
      </c>
      <c r="U89" s="24">
        <f ca="1">OFFSET(FTRA!Y$131,$E89,0)</f>
        <v>0.74641827778399239</v>
      </c>
      <c r="V89" s="24">
        <f ca="1">OFFSET(FTRA!Z$131,$E89,0)</f>
        <v>0.75825571954336024</v>
      </c>
      <c r="W89" s="24">
        <f ca="1">OFFSET(FTRA!AA$131,$E89,0)</f>
        <v>0.77009316130272809</v>
      </c>
      <c r="X89" s="24">
        <f ca="1">OFFSET(FTRA!AB$131,$E89,0)</f>
        <v>0.78193060306209605</v>
      </c>
      <c r="Y89" s="246">
        <f ca="1">OFFSET(FTRA!AC$131,$E89,0)</f>
        <v>0.8015946970339749</v>
      </c>
      <c r="Z89" s="24">
        <f ca="1">OFFSET(FTRA!AD$131,$E89,0)</f>
        <v>0.82125879100585375</v>
      </c>
      <c r="AA89" s="24">
        <f ca="1">OFFSET(FTRA!AE$131,$E89,0)</f>
        <v>0.8409228849777326</v>
      </c>
      <c r="AB89" s="24">
        <f ca="1">OFFSET(FTRA!AF$131,$E89,0)</f>
        <v>0.86058697894961145</v>
      </c>
      <c r="AC89" s="24">
        <f ca="1">OFFSET(FTRA!AG$131,$E89,0)</f>
        <v>0.8802510729214903</v>
      </c>
      <c r="AD89" s="24">
        <f ca="1">OFFSET(FTRA!AH$131,$E89,0)</f>
        <v>0.89991516689336915</v>
      </c>
      <c r="AE89" s="24">
        <f ca="1">OFFSET(FTRA!AI$131,$E89,0)</f>
        <v>0.91957926086524799</v>
      </c>
      <c r="AF89" s="24">
        <f ca="1">OFFSET(FTRA!AJ$131,$E89,0)</f>
        <v>0.93924335483712684</v>
      </c>
      <c r="AG89" s="24">
        <f ca="1">OFFSET(FTRA!AK$131,$E89,0)</f>
        <v>0.95890744880900569</v>
      </c>
      <c r="AH89" s="24">
        <f ca="1">OFFSET(FTRA!AL$131,$E89,0)</f>
        <v>0.97857154278088487</v>
      </c>
      <c r="AI89" s="24">
        <f ca="1">OFFSET(FTRA!AM$131,$E89,0)</f>
        <v>1.121981066184</v>
      </c>
      <c r="AJ89" s="24">
        <f ca="1">OFFSET(FTRA!AN$131,$E89,0)</f>
        <v>1.2653905895871151</v>
      </c>
      <c r="AK89" s="24">
        <f ca="1">OFFSET(FTRA!AO$131,$E89,0)</f>
        <v>1.2653905895871151</v>
      </c>
      <c r="AL89" s="24">
        <f ca="1">OFFSET(FTRA!AP$131,$E89,0)</f>
        <v>1.2653905895871151</v>
      </c>
      <c r="AM89" s="24">
        <f ca="1">OFFSET(FTRA!AQ$131,$E89,0)</f>
        <v>0</v>
      </c>
    </row>
    <row r="90" spans="1:39" s="4" customFormat="1">
      <c r="A90" s="36" t="s">
        <v>419</v>
      </c>
      <c r="B90" s="24">
        <v>2.7195831056144888</v>
      </c>
      <c r="E90" s="152">
        <f>MATCH(F90,FTRA!$D$132:$D$144,0)</f>
        <v>4</v>
      </c>
      <c r="F90" s="4" t="str">
        <f t="shared" si="3"/>
        <v>TFHCV3</v>
      </c>
      <c r="G90" s="24">
        <f ca="1">OFFSET(FTRA!K$131,$E90,0)</f>
        <v>2.7742708985474289</v>
      </c>
      <c r="H90" s="24">
        <f ca="1">OFFSET(FTRA!L$131,$E90,0)</f>
        <v>2.8371354492737191</v>
      </c>
      <c r="I90" s="24">
        <f ca="1">OFFSET(FTRA!M$131,$E90,0)</f>
        <v>2.9</v>
      </c>
      <c r="J90" s="24">
        <f ca="1">OFFSET(FTRA!N$131,$E90,0)</f>
        <v>2.9652984627095749</v>
      </c>
      <c r="K90" s="24">
        <f ca="1">OFFSET(FTRA!O$131,$E90,0)</f>
        <v>3.0305969254191498</v>
      </c>
      <c r="L90" s="24">
        <f ca="1">OFFSET(FTRA!P$131,$E90,0)</f>
        <v>2.9363084284503151</v>
      </c>
      <c r="M90" s="24">
        <f ca="1">OFFSET(FTRA!Q$131,$E90,0)</f>
        <v>2.8420199314814805</v>
      </c>
      <c r="N90" s="24">
        <f ca="1">OFFSET(FTRA!R$131,$E90,0)</f>
        <v>2.7477314345126458</v>
      </c>
      <c r="O90" s="234">
        <f ca="1">OFFSET(FTRA!S$131,$E90,0)</f>
        <v>2.7967493044967333</v>
      </c>
      <c r="P90" s="24">
        <f ca="1">OFFSET(FTRA!T$131,$E90,0)</f>
        <v>2.8457671744808208</v>
      </c>
      <c r="Q90" s="24">
        <f ca="1">OFFSET(FTRA!U$131,$E90,0)</f>
        <v>2.8947850444649084</v>
      </c>
      <c r="R90" s="24">
        <f ca="1">OFFSET(FTRA!V$131,$E90,0)</f>
        <v>2.9438029144489959</v>
      </c>
      <c r="S90" s="24">
        <f ca="1">OFFSET(FTRA!W$131,$E90,0)</f>
        <v>2.9928207844330834</v>
      </c>
      <c r="T90" s="234">
        <f ca="1">OFFSET(FTRA!X$131,$E90,0)</f>
        <v>3.0418386544171709</v>
      </c>
      <c r="U90" s="24">
        <f ca="1">OFFSET(FTRA!Y$131,$E90,0)</f>
        <v>3.0908565244012585</v>
      </c>
      <c r="V90" s="24">
        <f ca="1">OFFSET(FTRA!Z$131,$E90,0)</f>
        <v>3.139874394385346</v>
      </c>
      <c r="W90" s="24">
        <f ca="1">OFFSET(FTRA!AA$131,$E90,0)</f>
        <v>3.1888922643694335</v>
      </c>
      <c r="X90" s="24">
        <f ca="1">OFFSET(FTRA!AB$131,$E90,0)</f>
        <v>3.2379101343535193</v>
      </c>
      <c r="Y90" s="246">
        <f ca="1">OFFSET(FTRA!AC$131,$E90,0)</f>
        <v>3.3193375256144417</v>
      </c>
      <c r="Z90" s="24">
        <f ca="1">OFFSET(FTRA!AD$131,$E90,0)</f>
        <v>3.4007649168753646</v>
      </c>
      <c r="AA90" s="24">
        <f ca="1">OFFSET(FTRA!AE$131,$E90,0)</f>
        <v>3.4821923081362876</v>
      </c>
      <c r="AB90" s="24">
        <f ca="1">OFFSET(FTRA!AF$131,$E90,0)</f>
        <v>3.5636196993972105</v>
      </c>
      <c r="AC90" s="24">
        <f ca="1">OFFSET(FTRA!AG$131,$E90,0)</f>
        <v>3.6450470906581334</v>
      </c>
      <c r="AD90" s="24">
        <f ca="1">OFFSET(FTRA!AH$131,$E90,0)</f>
        <v>3.7264744819190563</v>
      </c>
      <c r="AE90" s="24">
        <f ca="1">OFFSET(FTRA!AI$131,$E90,0)</f>
        <v>3.8079018731799792</v>
      </c>
      <c r="AF90" s="24">
        <f ca="1">OFFSET(FTRA!AJ$131,$E90,0)</f>
        <v>3.8893292644409021</v>
      </c>
      <c r="AG90" s="24">
        <f ca="1">OFFSET(FTRA!AK$131,$E90,0)</f>
        <v>3.970756655701825</v>
      </c>
      <c r="AH90" s="24">
        <f ca="1">OFFSET(FTRA!AL$131,$E90,0)</f>
        <v>4.0521840469627461</v>
      </c>
      <c r="AI90" s="24">
        <f ca="1">OFFSET(FTRA!AM$131,$E90,0)</f>
        <v>4.6460310550876853</v>
      </c>
      <c r="AJ90" s="24">
        <f ca="1">OFFSET(FTRA!AN$131,$E90,0)</f>
        <v>5.2398780632126236</v>
      </c>
      <c r="AK90" s="24">
        <f ca="1">OFFSET(FTRA!AO$131,$E90,0)</f>
        <v>5.2398780632126236</v>
      </c>
      <c r="AL90" s="24">
        <f ca="1">OFFSET(FTRA!AP$131,$E90,0)</f>
        <v>5.2398780632126236</v>
      </c>
      <c r="AM90" s="24">
        <f ca="1">OFFSET(FTRA!AQ$131,$E90,0)</f>
        <v>0</v>
      </c>
    </row>
    <row r="91" spans="1:39" s="4" customFormat="1">
      <c r="A91" s="36" t="s">
        <v>420</v>
      </c>
      <c r="B91" s="24">
        <v>0.66594475210557558</v>
      </c>
      <c r="E91" s="152">
        <f>MATCH(F91,FTRA!$D$132:$D$144,0)</f>
        <v>5</v>
      </c>
      <c r="F91" s="4" t="str">
        <f t="shared" si="3"/>
        <v>TFHCV4</v>
      </c>
      <c r="G91" s="24">
        <f ca="1">OFFSET(FTRA!K$131,$E91,0)</f>
        <v>0.55900373411704862</v>
      </c>
      <c r="H91" s="24">
        <f ca="1">OFFSET(FTRA!L$131,$E91,0)</f>
        <v>0.54776774593732769</v>
      </c>
      <c r="I91" s="24">
        <f ca="1">OFFSET(FTRA!M$131,$E91,0)</f>
        <v>0.53653175775760331</v>
      </c>
      <c r="J91" s="24">
        <f ca="1">OFFSET(FTRA!N$131,$E91,0)</f>
        <v>0.54016937887880168</v>
      </c>
      <c r="K91" s="24">
        <f ca="1">OFFSET(FTRA!O$131,$E91,0)</f>
        <v>0.54380700000000004</v>
      </c>
      <c r="L91" s="24">
        <f ca="1">OFFSET(FTRA!P$131,$E91,0)</f>
        <v>0.55516443430062412</v>
      </c>
      <c r="M91" s="24">
        <f ca="1">OFFSET(FTRA!Q$131,$E91,0)</f>
        <v>0.5665218686012482</v>
      </c>
      <c r="N91" s="24">
        <f ca="1">OFFSET(FTRA!R$131,$E91,0)</f>
        <v>0.57787930290187217</v>
      </c>
      <c r="O91" s="234">
        <f ca="1">OFFSET(FTRA!S$131,$E91,0)</f>
        <v>0.58818832079945393</v>
      </c>
      <c r="P91" s="24">
        <f ca="1">OFFSET(FTRA!T$131,$E91,0)</f>
        <v>0.5984973386970357</v>
      </c>
      <c r="Q91" s="24">
        <f ca="1">OFFSET(FTRA!U$131,$E91,0)</f>
        <v>0.60880635659461746</v>
      </c>
      <c r="R91" s="24">
        <f ca="1">OFFSET(FTRA!V$131,$E91,0)</f>
        <v>0.61911537449219922</v>
      </c>
      <c r="S91" s="24">
        <f ca="1">OFFSET(FTRA!W$131,$E91,0)</f>
        <v>0.62942439238978098</v>
      </c>
      <c r="T91" s="234">
        <f ca="1">OFFSET(FTRA!X$131,$E91,0)</f>
        <v>0.63973341028736275</v>
      </c>
      <c r="U91" s="24">
        <f ca="1">OFFSET(FTRA!Y$131,$E91,0)</f>
        <v>0.65004242818494451</v>
      </c>
      <c r="V91" s="24">
        <f ca="1">OFFSET(FTRA!Z$131,$E91,0)</f>
        <v>0.66035144608252627</v>
      </c>
      <c r="W91" s="24">
        <f ca="1">OFFSET(FTRA!AA$131,$E91,0)</f>
        <v>0.67066046398010803</v>
      </c>
      <c r="X91" s="24">
        <f ca="1">OFFSET(FTRA!AB$131,$E91,0)</f>
        <v>0.68096948187769013</v>
      </c>
      <c r="Y91" s="246">
        <f ca="1">OFFSET(FTRA!AC$131,$E91,0)</f>
        <v>0.69809459225345216</v>
      </c>
      <c r="Z91" s="24">
        <f ca="1">OFFSET(FTRA!AD$131,$E91,0)</f>
        <v>0.71521970262921419</v>
      </c>
      <c r="AA91" s="24">
        <f ca="1">OFFSET(FTRA!AE$131,$E91,0)</f>
        <v>0.73234481300497623</v>
      </c>
      <c r="AB91" s="24">
        <f ca="1">OFFSET(FTRA!AF$131,$E91,0)</f>
        <v>0.74946992338073826</v>
      </c>
      <c r="AC91" s="24">
        <f ca="1">OFFSET(FTRA!AG$131,$E91,0)</f>
        <v>0.76659503375650029</v>
      </c>
      <c r="AD91" s="24">
        <f ca="1">OFFSET(FTRA!AH$131,$E91,0)</f>
        <v>0.78372014413226232</v>
      </c>
      <c r="AE91" s="24">
        <f ca="1">OFFSET(FTRA!AI$131,$E91,0)</f>
        <v>0.80084525450802435</v>
      </c>
      <c r="AF91" s="24">
        <f ca="1">OFFSET(FTRA!AJ$131,$E91,0)</f>
        <v>0.81797036488378638</v>
      </c>
      <c r="AG91" s="24">
        <f ca="1">OFFSET(FTRA!AK$131,$E91,0)</f>
        <v>0.83509547525954841</v>
      </c>
      <c r="AH91" s="24">
        <f ca="1">OFFSET(FTRA!AL$131,$E91,0)</f>
        <v>0.85222058563531033</v>
      </c>
      <c r="AI91" s="24">
        <f ca="1">OFFSET(FTRA!AM$131,$E91,0)</f>
        <v>0.97711339385347196</v>
      </c>
      <c r="AJ91" s="24">
        <f ca="1">OFFSET(FTRA!AN$131,$E91,0)</f>
        <v>1.1020062020716337</v>
      </c>
      <c r="AK91" s="24">
        <f ca="1">OFFSET(FTRA!AO$131,$E91,0)</f>
        <v>1.1020062020716337</v>
      </c>
      <c r="AL91" s="24">
        <f ca="1">OFFSET(FTRA!AP$131,$E91,0)</f>
        <v>1.1020062020716337</v>
      </c>
      <c r="AM91" s="24">
        <f ca="1">OFFSET(FTRA!AQ$131,$E91,0)</f>
        <v>0</v>
      </c>
    </row>
    <row r="92" spans="1:39" s="4" customFormat="1">
      <c r="A92" s="36" t="s">
        <v>421</v>
      </c>
      <c r="B92" s="24">
        <v>0.33457448391316724</v>
      </c>
      <c r="E92" s="152">
        <f>MATCH(F92,FTRA!$D$132:$D$144,0)</f>
        <v>6</v>
      </c>
      <c r="F92" s="4" t="str">
        <f t="shared" si="3"/>
        <v>TFHCV5</v>
      </c>
      <c r="G92" s="24">
        <f ca="1">OFFSET(FTRA!K$131,$E92,0)</f>
        <v>0.27740453823694228</v>
      </c>
      <c r="H92" s="24">
        <f ca="1">OFFSET(FTRA!L$131,$E92,0)</f>
        <v>0.28154405711847125</v>
      </c>
      <c r="I92" s="24">
        <f ca="1">OFFSET(FTRA!M$131,$E92,0)</f>
        <v>0.28568357599999999</v>
      </c>
      <c r="J92" s="24">
        <f ca="1">OFFSET(FTRA!N$131,$E92,0)</f>
        <v>0.2876204765</v>
      </c>
      <c r="K92" s="24">
        <f ca="1">OFFSET(FTRA!O$131,$E92,0)</f>
        <v>0.289557377</v>
      </c>
      <c r="L92" s="24">
        <f ca="1">OFFSET(FTRA!P$131,$E92,0)</f>
        <v>0.28534691423305703</v>
      </c>
      <c r="M92" s="24">
        <f ca="1">OFFSET(FTRA!Q$131,$E92,0)</f>
        <v>0.28113645146611405</v>
      </c>
      <c r="N92" s="24">
        <f ca="1">OFFSET(FTRA!R$131,$E92,0)</f>
        <v>0.27692598869917107</v>
      </c>
      <c r="O92" s="234">
        <f ca="1">OFFSET(FTRA!S$131,$E92,0)</f>
        <v>0.28186618115712808</v>
      </c>
      <c r="P92" s="24">
        <f ca="1">OFFSET(FTRA!T$131,$E92,0)</f>
        <v>0.2868063736150851</v>
      </c>
      <c r="Q92" s="24">
        <f ca="1">OFFSET(FTRA!U$131,$E92,0)</f>
        <v>0.29174656607304211</v>
      </c>
      <c r="R92" s="24">
        <f ca="1">OFFSET(FTRA!V$131,$E92,0)</f>
        <v>0.29668675853099913</v>
      </c>
      <c r="S92" s="24">
        <f ca="1">OFFSET(FTRA!W$131,$E92,0)</f>
        <v>0.30162695098895614</v>
      </c>
      <c r="T92" s="234">
        <f ca="1">OFFSET(FTRA!X$131,$E92,0)</f>
        <v>0.30656714344691316</v>
      </c>
      <c r="U92" s="24">
        <f ca="1">OFFSET(FTRA!Y$131,$E92,0)</f>
        <v>0.31150733590487018</v>
      </c>
      <c r="V92" s="24">
        <f ca="1">OFFSET(FTRA!Z$131,$E92,0)</f>
        <v>0.31644752836282719</v>
      </c>
      <c r="W92" s="24">
        <f ca="1">OFFSET(FTRA!AA$131,$E92,0)</f>
        <v>0.32138772082078421</v>
      </c>
      <c r="X92" s="24">
        <f ca="1">OFFSET(FTRA!AB$131,$E92,0)</f>
        <v>0.32632791327874133</v>
      </c>
      <c r="Y92" s="246">
        <f ca="1">OFFSET(FTRA!AC$131,$E92,0)</f>
        <v>0.33453445069680771</v>
      </c>
      <c r="Z92" s="24">
        <f ca="1">OFFSET(FTRA!AD$131,$E92,0)</f>
        <v>0.34274098811487408</v>
      </c>
      <c r="AA92" s="24">
        <f ca="1">OFFSET(FTRA!AE$131,$E92,0)</f>
        <v>0.35094752553294045</v>
      </c>
      <c r="AB92" s="24">
        <f ca="1">OFFSET(FTRA!AF$131,$E92,0)</f>
        <v>0.35915406295100682</v>
      </c>
      <c r="AC92" s="24">
        <f ca="1">OFFSET(FTRA!AG$131,$E92,0)</f>
        <v>0.3673606003690732</v>
      </c>
      <c r="AD92" s="24">
        <f ca="1">OFFSET(FTRA!AH$131,$E92,0)</f>
        <v>0.37556713778713957</v>
      </c>
      <c r="AE92" s="24">
        <f ca="1">OFFSET(FTRA!AI$131,$E92,0)</f>
        <v>0.38377367520520594</v>
      </c>
      <c r="AF92" s="24">
        <f ca="1">OFFSET(FTRA!AJ$131,$E92,0)</f>
        <v>0.39198021262327232</v>
      </c>
      <c r="AG92" s="24">
        <f ca="1">OFFSET(FTRA!AK$131,$E92,0)</f>
        <v>0.40018675004133869</v>
      </c>
      <c r="AH92" s="24">
        <f ca="1">OFFSET(FTRA!AL$131,$E92,0)</f>
        <v>0.40839328745940517</v>
      </c>
      <c r="AI92" s="24">
        <f ca="1">OFFSET(FTRA!AM$131,$E92,0)</f>
        <v>0.46824326689897561</v>
      </c>
      <c r="AJ92" s="24">
        <f ca="1">OFFSET(FTRA!AN$131,$E92,0)</f>
        <v>0.52809324633854615</v>
      </c>
      <c r="AK92" s="24">
        <f ca="1">OFFSET(FTRA!AO$131,$E92,0)</f>
        <v>0.52809324633854615</v>
      </c>
      <c r="AL92" s="24">
        <f ca="1">OFFSET(FTRA!AP$131,$E92,0)</f>
        <v>0.52809324633854615</v>
      </c>
      <c r="AM92" s="24">
        <f ca="1">OFFSET(FTRA!AQ$131,$E92,0)</f>
        <v>0</v>
      </c>
    </row>
    <row r="93" spans="1:39" s="4" customFormat="1">
      <c r="A93" s="36" t="s">
        <v>422</v>
      </c>
      <c r="B93" s="24">
        <v>4.2080971938397562</v>
      </c>
      <c r="E93" s="152">
        <f>MATCH(F93,FTRA!$D$132:$D$144,0)</f>
        <v>7</v>
      </c>
      <c r="F93" s="4" t="str">
        <f t="shared" si="3"/>
        <v>TFHCV6</v>
      </c>
      <c r="G93" s="24">
        <f ca="1">OFFSET(FTRA!K$131,$E93,0)</f>
        <v>5.3607583408806443</v>
      </c>
      <c r="H93" s="24">
        <f ca="1">OFFSET(FTRA!L$131,$E93,0)</f>
        <v>5.6853791704403243</v>
      </c>
      <c r="I93" s="24">
        <f ca="1">OFFSET(FTRA!M$131,$E93,0)</f>
        <v>6.01</v>
      </c>
      <c r="J93" s="24">
        <f ca="1">OFFSET(FTRA!N$131,$E93,0)</f>
        <v>6.3253919226144593</v>
      </c>
      <c r="K93" s="24">
        <f ca="1">OFFSET(FTRA!O$131,$E93,0)</f>
        <v>6.6407838452289196</v>
      </c>
      <c r="L93" s="24">
        <f ca="1">OFFSET(FTRA!P$131,$E93,0)</f>
        <v>6.1283916780391117</v>
      </c>
      <c r="M93" s="24">
        <f ca="1">OFFSET(FTRA!Q$131,$E93,0)</f>
        <v>5.6159995108493037</v>
      </c>
      <c r="N93" s="24">
        <f ca="1">OFFSET(FTRA!R$131,$E93,0)</f>
        <v>5.1036073436594949</v>
      </c>
      <c r="O93" s="234">
        <f ca="1">OFFSET(FTRA!S$131,$E93,0)</f>
        <v>5.1946526176186314</v>
      </c>
      <c r="P93" s="24">
        <f ca="1">OFFSET(FTRA!T$131,$E93,0)</f>
        <v>5.2856978915777679</v>
      </c>
      <c r="Q93" s="24">
        <f ca="1">OFFSET(FTRA!U$131,$E93,0)</f>
        <v>5.3767431655369045</v>
      </c>
      <c r="R93" s="24">
        <f ca="1">OFFSET(FTRA!V$131,$E93,0)</f>
        <v>5.467788439496041</v>
      </c>
      <c r="S93" s="24">
        <f ca="1">OFFSET(FTRA!W$131,$E93,0)</f>
        <v>5.5588337134551775</v>
      </c>
      <c r="T93" s="234">
        <f ca="1">OFFSET(FTRA!X$131,$E93,0)</f>
        <v>5.649878987414314</v>
      </c>
      <c r="U93" s="24">
        <f ca="1">OFFSET(FTRA!Y$131,$E93,0)</f>
        <v>5.7409242613734506</v>
      </c>
      <c r="V93" s="24">
        <f ca="1">OFFSET(FTRA!Z$131,$E93,0)</f>
        <v>5.8319695353325871</v>
      </c>
      <c r="W93" s="24">
        <f ca="1">OFFSET(FTRA!AA$131,$E93,0)</f>
        <v>5.9230148092917236</v>
      </c>
      <c r="X93" s="24">
        <f ca="1">OFFSET(FTRA!AB$131,$E93,0)</f>
        <v>6.0140600832508566</v>
      </c>
      <c r="Y93" s="246">
        <f ca="1">OFFSET(FTRA!AC$131,$E93,0)</f>
        <v>6.1653024597053037</v>
      </c>
      <c r="Z93" s="24">
        <f ca="1">OFFSET(FTRA!AD$131,$E93,0)</f>
        <v>6.3165448361597507</v>
      </c>
      <c r="AA93" s="24">
        <f ca="1">OFFSET(FTRA!AE$131,$E93,0)</f>
        <v>6.4677872126141978</v>
      </c>
      <c r="AB93" s="24">
        <f ca="1">OFFSET(FTRA!AF$131,$E93,0)</f>
        <v>6.6190295890686448</v>
      </c>
      <c r="AC93" s="24">
        <f ca="1">OFFSET(FTRA!AG$131,$E93,0)</f>
        <v>6.7702719655230919</v>
      </c>
      <c r="AD93" s="24">
        <f ca="1">OFFSET(FTRA!AH$131,$E93,0)</f>
        <v>6.9215143419775389</v>
      </c>
      <c r="AE93" s="24">
        <f ca="1">OFFSET(FTRA!AI$131,$E93,0)</f>
        <v>7.0727567184319859</v>
      </c>
      <c r="AF93" s="24">
        <f ca="1">OFFSET(FTRA!AJ$131,$E93,0)</f>
        <v>7.223999094886433</v>
      </c>
      <c r="AG93" s="24">
        <f ca="1">OFFSET(FTRA!AK$131,$E93,0)</f>
        <v>7.37524147134088</v>
      </c>
      <c r="AH93" s="24">
        <f ca="1">OFFSET(FTRA!AL$131,$E93,0)</f>
        <v>7.5264838477953289</v>
      </c>
      <c r="AI93" s="24">
        <f ca="1">OFFSET(FTRA!AM$131,$E93,0)</f>
        <v>8.6294890082011193</v>
      </c>
      <c r="AJ93" s="24">
        <f ca="1">OFFSET(FTRA!AN$131,$E93,0)</f>
        <v>9.7324941686069124</v>
      </c>
      <c r="AK93" s="24">
        <f ca="1">OFFSET(FTRA!AO$131,$E93,0)</f>
        <v>9.7324941686069124</v>
      </c>
      <c r="AL93" s="24">
        <f ca="1">OFFSET(FTRA!AP$131,$E93,0)</f>
        <v>9.7324941686069124</v>
      </c>
      <c r="AM93" s="24">
        <f ca="1">OFFSET(FTRA!AQ$131,$E93,0)</f>
        <v>0</v>
      </c>
    </row>
    <row r="94" spans="1:39" s="4" customFormat="1">
      <c r="A94" s="36" t="s">
        <v>423</v>
      </c>
      <c r="B94" s="24">
        <v>1.4910262867673953</v>
      </c>
      <c r="E94" s="152">
        <f>MATCH(F94,FTRA!$D$132:$D$144,0)</f>
        <v>8</v>
      </c>
      <c r="F94" s="4" t="str">
        <f t="shared" si="3"/>
        <v>TFHCV7</v>
      </c>
      <c r="G94" s="24">
        <f ca="1">OFFSET(FTRA!K$131,$E94,0)</f>
        <v>1.6102045790167996</v>
      </c>
      <c r="H94" s="24">
        <f ca="1">OFFSET(FTRA!L$131,$E94,0)</f>
        <v>1.6551022895084029</v>
      </c>
      <c r="I94" s="24">
        <f ca="1">OFFSET(FTRA!M$131,$E94,0)</f>
        <v>1.7</v>
      </c>
      <c r="J94" s="24">
        <f ca="1">OFFSET(FTRA!N$131,$E94,0)</f>
        <v>1.74</v>
      </c>
      <c r="K94" s="24">
        <f ca="1">OFFSET(FTRA!O$131,$E94,0)</f>
        <v>1.78</v>
      </c>
      <c r="L94" s="24">
        <f ca="1">OFFSET(FTRA!P$131,$E94,0)</f>
        <v>1.7154258338741826</v>
      </c>
      <c r="M94" s="24">
        <f ca="1">OFFSET(FTRA!Q$131,$E94,0)</f>
        <v>1.6508516677483651</v>
      </c>
      <c r="N94" s="24">
        <f ca="1">OFFSET(FTRA!R$131,$E94,0)</f>
        <v>1.5862775016225477</v>
      </c>
      <c r="O94" s="234">
        <f ca="1">OFFSET(FTRA!S$131,$E94,0)</f>
        <v>1.6145757346145242</v>
      </c>
      <c r="P94" s="24">
        <f ca="1">OFFSET(FTRA!T$131,$E94,0)</f>
        <v>1.6428739676065007</v>
      </c>
      <c r="Q94" s="24">
        <f ca="1">OFFSET(FTRA!U$131,$E94,0)</f>
        <v>1.6711722005984773</v>
      </c>
      <c r="R94" s="24">
        <f ca="1">OFFSET(FTRA!V$131,$E94,0)</f>
        <v>1.6994704335904538</v>
      </c>
      <c r="S94" s="24">
        <f ca="1">OFFSET(FTRA!W$131,$E94,0)</f>
        <v>1.7277686665824303</v>
      </c>
      <c r="T94" s="234">
        <f ca="1">OFFSET(FTRA!X$131,$E94,0)</f>
        <v>1.7560668995744069</v>
      </c>
      <c r="U94" s="24">
        <f ca="1">OFFSET(FTRA!Y$131,$E94,0)</f>
        <v>1.7843651325663834</v>
      </c>
      <c r="V94" s="24">
        <f ca="1">OFFSET(FTRA!Z$131,$E94,0)</f>
        <v>1.8126633655583599</v>
      </c>
      <c r="W94" s="24">
        <f ca="1">OFFSET(FTRA!AA$131,$E94,0)</f>
        <v>1.8409615985503365</v>
      </c>
      <c r="X94" s="24">
        <f ca="1">OFFSET(FTRA!AB$131,$E94,0)</f>
        <v>1.8692598315423132</v>
      </c>
      <c r="Y94" s="246">
        <f ca="1">OFFSET(FTRA!AC$131,$E94,0)</f>
        <v>1.9162682244116578</v>
      </c>
      <c r="Z94" s="24">
        <f ca="1">OFFSET(FTRA!AD$131,$E94,0)</f>
        <v>1.9632766172810023</v>
      </c>
      <c r="AA94" s="24">
        <f ca="1">OFFSET(FTRA!AE$131,$E94,0)</f>
        <v>2.0102850101503469</v>
      </c>
      <c r="AB94" s="24">
        <f ca="1">OFFSET(FTRA!AF$131,$E94,0)</f>
        <v>2.0572934030196914</v>
      </c>
      <c r="AC94" s="24">
        <f ca="1">OFFSET(FTRA!AG$131,$E94,0)</f>
        <v>2.104301795889036</v>
      </c>
      <c r="AD94" s="24">
        <f ca="1">OFFSET(FTRA!AH$131,$E94,0)</f>
        <v>2.1513101887583805</v>
      </c>
      <c r="AE94" s="24">
        <f ca="1">OFFSET(FTRA!AI$131,$E94,0)</f>
        <v>2.1983185816277251</v>
      </c>
      <c r="AF94" s="24">
        <f ca="1">OFFSET(FTRA!AJ$131,$E94,0)</f>
        <v>2.2453269744970696</v>
      </c>
      <c r="AG94" s="24">
        <f ca="1">OFFSET(FTRA!AK$131,$E94,0)</f>
        <v>2.2923353673664142</v>
      </c>
      <c r="AH94" s="24">
        <f ca="1">OFFSET(FTRA!AL$131,$E94,0)</f>
        <v>2.3393437602357587</v>
      </c>
      <c r="AI94" s="24">
        <f ca="1">OFFSET(FTRA!AM$131,$E94,0)</f>
        <v>2.6821742627231799</v>
      </c>
      <c r="AJ94" s="24">
        <f ca="1">OFFSET(FTRA!AN$131,$E94,0)</f>
        <v>3.0250047652106011</v>
      </c>
      <c r="AK94" s="24">
        <f ca="1">OFFSET(FTRA!AO$131,$E94,0)</f>
        <v>3.0250047652106011</v>
      </c>
      <c r="AL94" s="24">
        <f ca="1">OFFSET(FTRA!AP$131,$E94,0)</f>
        <v>3.0250047652106011</v>
      </c>
      <c r="AM94" s="24">
        <f ca="1">OFFSET(FTRA!AQ$131,$E94,0)</f>
        <v>0</v>
      </c>
    </row>
    <row r="95" spans="1:39" s="4" customFormat="1">
      <c r="A95" s="36" t="s">
        <v>424</v>
      </c>
      <c r="B95" s="24">
        <v>0</v>
      </c>
      <c r="E95" s="152">
        <f>MATCH(F95,FTRA!$D$132:$D$144,0)</f>
        <v>9</v>
      </c>
      <c r="F95" s="4" t="str">
        <f t="shared" si="3"/>
        <v>TFHCV8</v>
      </c>
      <c r="G95" s="24">
        <f ca="1">OFFSET(FTRA!K$131,$E95,0)</f>
        <v>6.5622085483256903E-2</v>
      </c>
      <c r="H95" s="24">
        <f ca="1">OFFSET(FTRA!L$131,$E95,0)</f>
        <v>7.2758014044539868E-2</v>
      </c>
      <c r="I95" s="24">
        <f ca="1">OFFSET(FTRA!M$131,$E95,0)</f>
        <v>7.9893942605822804E-2</v>
      </c>
      <c r="J95" s="24">
        <f ca="1">OFFSET(FTRA!N$131,$E95,0)</f>
        <v>9.0970063028559395E-2</v>
      </c>
      <c r="K95" s="24">
        <f ca="1">OFFSET(FTRA!O$131,$E95,0)</f>
        <v>0.102046183451296</v>
      </c>
      <c r="L95" s="24">
        <f ca="1">OFFSET(FTRA!P$131,$E95,0)</f>
        <v>8.7787356992028109E-2</v>
      </c>
      <c r="M95" s="24">
        <f ca="1">OFFSET(FTRA!Q$131,$E95,0)</f>
        <v>7.3528530532760233E-2</v>
      </c>
      <c r="N95" s="24">
        <f ca="1">OFFSET(FTRA!R$131,$E95,0)</f>
        <v>5.9269704073492351E-2</v>
      </c>
      <c r="O95" s="234">
        <f ca="1">OFFSET(FTRA!S$131,$E95,0)</f>
        <v>6.0327039812996697E-2</v>
      </c>
      <c r="P95" s="24">
        <f ca="1">OFFSET(FTRA!T$131,$E95,0)</f>
        <v>6.138437555250105E-2</v>
      </c>
      <c r="Q95" s="24">
        <f ca="1">OFFSET(FTRA!U$131,$E95,0)</f>
        <v>6.2441711292005403E-2</v>
      </c>
      <c r="R95" s="24">
        <f ca="1">OFFSET(FTRA!V$131,$E95,0)</f>
        <v>6.3499047031509756E-2</v>
      </c>
      <c r="S95" s="24">
        <f ca="1">OFFSET(FTRA!W$131,$E95,0)</f>
        <v>6.4556382771014109E-2</v>
      </c>
      <c r="T95" s="234">
        <f ca="1">OFFSET(FTRA!X$131,$E95,0)</f>
        <v>6.5613718510518462E-2</v>
      </c>
      <c r="U95" s="24">
        <f ca="1">OFFSET(FTRA!Y$131,$E95,0)</f>
        <v>6.6671054250022815E-2</v>
      </c>
      <c r="V95" s="24">
        <f ca="1">OFFSET(FTRA!Z$131,$E95,0)</f>
        <v>6.7728389989527168E-2</v>
      </c>
      <c r="W95" s="24">
        <f ca="1">OFFSET(FTRA!AA$131,$E95,0)</f>
        <v>6.8785725729031522E-2</v>
      </c>
      <c r="X95" s="24">
        <f ca="1">OFFSET(FTRA!AB$131,$E95,0)</f>
        <v>6.9843061468535847E-2</v>
      </c>
      <c r="Y95" s="246">
        <f ca="1">OFFSET(FTRA!AC$131,$E95,0)</f>
        <v>7.1599483993274829E-2</v>
      </c>
      <c r="Z95" s="24">
        <f ca="1">OFFSET(FTRA!AD$131,$E95,0)</f>
        <v>7.3355906518013811E-2</v>
      </c>
      <c r="AA95" s="24">
        <f ca="1">OFFSET(FTRA!AE$131,$E95,0)</f>
        <v>7.5112329042752793E-2</v>
      </c>
      <c r="AB95" s="24">
        <f ca="1">OFFSET(FTRA!AF$131,$E95,0)</f>
        <v>7.6868751567491775E-2</v>
      </c>
      <c r="AC95" s="24">
        <f ca="1">OFFSET(FTRA!AG$131,$E95,0)</f>
        <v>7.8625174092230757E-2</v>
      </c>
      <c r="AD95" s="24">
        <f ca="1">OFFSET(FTRA!AH$131,$E95,0)</f>
        <v>8.0381596616969739E-2</v>
      </c>
      <c r="AE95" s="24">
        <f ca="1">OFFSET(FTRA!AI$131,$E95,0)</f>
        <v>8.2138019141708721E-2</v>
      </c>
      <c r="AF95" s="24">
        <f ca="1">OFFSET(FTRA!AJ$131,$E95,0)</f>
        <v>8.3894441666447703E-2</v>
      </c>
      <c r="AG95" s="24">
        <f ca="1">OFFSET(FTRA!AK$131,$E95,0)</f>
        <v>8.5650864191186685E-2</v>
      </c>
      <c r="AH95" s="24">
        <f ca="1">OFFSET(FTRA!AL$131,$E95,0)</f>
        <v>8.7407286715925653E-2</v>
      </c>
      <c r="AI95" s="24">
        <f ca="1">OFFSET(FTRA!AM$131,$E95,0)</f>
        <v>0.10021681241934896</v>
      </c>
      <c r="AJ95" s="24">
        <f ca="1">OFFSET(FTRA!AN$131,$E95,0)</f>
        <v>0.11302633812277227</v>
      </c>
      <c r="AK95" s="24">
        <f ca="1">OFFSET(FTRA!AO$131,$E95,0)</f>
        <v>0.11302633812277227</v>
      </c>
      <c r="AL95" s="24">
        <f ca="1">OFFSET(FTRA!AP$131,$E95,0)</f>
        <v>0.11302633812277227</v>
      </c>
      <c r="AM95" s="24">
        <f ca="1">OFFSET(FTRA!AQ$131,$E95,0)</f>
        <v>0</v>
      </c>
    </row>
    <row r="96" spans="1:39">
      <c r="A96" s="36" t="s">
        <v>425</v>
      </c>
      <c r="B96" s="24">
        <v>4.2946824044977329E-2</v>
      </c>
      <c r="E96" s="152">
        <f>MATCH(F96,FTRA!$D$132:$D$144,0)</f>
        <v>10</v>
      </c>
      <c r="F96" s="4" t="str">
        <f t="shared" si="3"/>
        <v>TFHCV9</v>
      </c>
      <c r="G96" s="24">
        <f ca="1">OFFSET(FTRA!K$131,$E96,0)</f>
        <v>3.4102559292729893E-2</v>
      </c>
      <c r="H96" s="24">
        <f ca="1">OFFSET(FTRA!L$131,$E96,0)</f>
        <v>2.8235745635144794E-2</v>
      </c>
      <c r="I96" s="24">
        <f ca="1">OFFSET(FTRA!M$131,$E96,0)</f>
        <v>2.2368931977559604E-2</v>
      </c>
      <c r="J96" s="24">
        <f ca="1">OFFSET(FTRA!N$131,$E96,0)</f>
        <v>2.2519965988779801E-2</v>
      </c>
      <c r="K96" s="24">
        <f ca="1">OFFSET(FTRA!O$131,$E96,0)</f>
        <v>2.2670999999999997E-2</v>
      </c>
      <c r="L96" s="24">
        <f ca="1">OFFSET(FTRA!P$131,$E96,0)</f>
        <v>2.8615616060068422E-2</v>
      </c>
      <c r="M96" s="24">
        <f ca="1">OFFSET(FTRA!Q$131,$E96,0)</f>
        <v>3.4560232120136848E-2</v>
      </c>
      <c r="N96" s="24">
        <f ca="1">OFFSET(FTRA!R$131,$E96,0)</f>
        <v>4.050484818020527E-2</v>
      </c>
      <c r="O96" s="234">
        <f ca="1">OFFSET(FTRA!S$131,$E96,0)</f>
        <v>4.122743021893157E-2</v>
      </c>
      <c r="P96" s="24">
        <f ca="1">OFFSET(FTRA!T$131,$E96,0)</f>
        <v>4.1950012257657869E-2</v>
      </c>
      <c r="Q96" s="24">
        <f ca="1">OFFSET(FTRA!U$131,$E96,0)</f>
        <v>4.2672594296384168E-2</v>
      </c>
      <c r="R96" s="24">
        <f ca="1">OFFSET(FTRA!V$131,$E96,0)</f>
        <v>4.3395176335110468E-2</v>
      </c>
      <c r="S96" s="24">
        <f ca="1">OFFSET(FTRA!W$131,$E96,0)</f>
        <v>4.4117758373836767E-2</v>
      </c>
      <c r="T96" s="234">
        <f ca="1">OFFSET(FTRA!X$131,$E96,0)</f>
        <v>4.4840340412563066E-2</v>
      </c>
      <c r="U96" s="24">
        <f ca="1">OFFSET(FTRA!Y$131,$E96,0)</f>
        <v>4.5562922451289366E-2</v>
      </c>
      <c r="V96" s="24">
        <f ca="1">OFFSET(FTRA!Z$131,$E96,0)</f>
        <v>4.6285504490015665E-2</v>
      </c>
      <c r="W96" s="24">
        <f ca="1">OFFSET(FTRA!AA$131,$E96,0)</f>
        <v>4.7008086528741964E-2</v>
      </c>
      <c r="X96" s="24">
        <f ca="1">OFFSET(FTRA!AB$131,$E96,0)</f>
        <v>4.7730668567468292E-2</v>
      </c>
      <c r="Y96" s="246">
        <f ca="1">OFFSET(FTRA!AC$131,$E96,0)</f>
        <v>4.893100571807444E-2</v>
      </c>
      <c r="Z96" s="24">
        <f ca="1">OFFSET(FTRA!AD$131,$E96,0)</f>
        <v>5.0131342868680588E-2</v>
      </c>
      <c r="AA96" s="24">
        <f ca="1">OFFSET(FTRA!AE$131,$E96,0)</f>
        <v>5.1331680019286736E-2</v>
      </c>
      <c r="AB96" s="24">
        <f ca="1">OFFSET(FTRA!AF$131,$E96,0)</f>
        <v>5.2532017169892885E-2</v>
      </c>
      <c r="AC96" s="24">
        <f ca="1">OFFSET(FTRA!AG$131,$E96,0)</f>
        <v>5.3732354320499033E-2</v>
      </c>
      <c r="AD96" s="24">
        <f ca="1">OFFSET(FTRA!AH$131,$E96,0)</f>
        <v>5.4932691471105181E-2</v>
      </c>
      <c r="AE96" s="24">
        <f ca="1">OFFSET(FTRA!AI$131,$E96,0)</f>
        <v>5.613302862171133E-2</v>
      </c>
      <c r="AF96" s="24">
        <f ca="1">OFFSET(FTRA!AJ$131,$E96,0)</f>
        <v>5.7333365772317478E-2</v>
      </c>
      <c r="AG96" s="24">
        <f ca="1">OFFSET(FTRA!AK$131,$E96,0)</f>
        <v>5.8533702922923626E-2</v>
      </c>
      <c r="AH96" s="24">
        <f ca="1">OFFSET(FTRA!AL$131,$E96,0)</f>
        <v>5.9734040073529754E-2</v>
      </c>
      <c r="AI96" s="24">
        <f ca="1">OFFSET(FTRA!AM$131,$E96,0)</f>
        <v>6.848805533289809E-2</v>
      </c>
      <c r="AJ96" s="24">
        <f ca="1">OFFSET(FTRA!AN$131,$E96,0)</f>
        <v>7.724207059226644E-2</v>
      </c>
      <c r="AK96" s="24">
        <f ca="1">OFFSET(FTRA!AO$131,$E96,0)</f>
        <v>7.724207059226644E-2</v>
      </c>
      <c r="AL96" s="24">
        <f ca="1">OFFSET(FTRA!AP$131,$E96,0)</f>
        <v>7.724207059226644E-2</v>
      </c>
      <c r="AM96" s="24">
        <f ca="1">OFFSET(FTRA!AQ$131,$E96,0)</f>
        <v>0</v>
      </c>
    </row>
    <row r="97" spans="1:39">
      <c r="A97" s="36" t="s">
        <v>383</v>
      </c>
      <c r="B97">
        <v>28</v>
      </c>
      <c r="E97" s="152">
        <f>MATCH(F97,FTRA!$D$132:$D$144,0)</f>
        <v>11</v>
      </c>
      <c r="F97" s="4" t="str">
        <f t="shared" si="1"/>
        <v>TFRCO</v>
      </c>
      <c r="G97" s="24">
        <f ca="1">OFFSET(FTRA!K$131,$E97,0)</f>
        <v>22.352445526032653</v>
      </c>
      <c r="H97" s="24">
        <f ca="1">OFFSET(FTRA!L$131,$E97,0)</f>
        <v>22.704891052065307</v>
      </c>
      <c r="I97" s="24">
        <f ca="1">OFFSET(FTRA!M$131,$E97,0)</f>
        <v>23.057336578097956</v>
      </c>
      <c r="J97" s="24">
        <f ca="1">OFFSET(FTRA!N$131,$E97,0)</f>
        <v>23.249070137552081</v>
      </c>
      <c r="K97" s="24">
        <f ca="1">OFFSET(FTRA!O$131,$E97,0)</f>
        <v>23.44080369700621</v>
      </c>
      <c r="L97" s="24">
        <f ca="1">OFFSET(FTRA!P$131,$E97,0)</f>
        <v>23.058781481202889</v>
      </c>
      <c r="M97" s="24">
        <f ca="1">OFFSET(FTRA!Q$131,$E97,0)</f>
        <v>22.676759265399568</v>
      </c>
      <c r="N97" s="24">
        <f ca="1">OFFSET(FTRA!R$131,$E97,0)</f>
        <v>22.294737049596247</v>
      </c>
      <c r="O97" s="234">
        <f ca="1">OFFSET(FTRA!S$131,$E97,0)</f>
        <v>22.692461699210831</v>
      </c>
      <c r="P97" s="24">
        <f ca="1">OFFSET(FTRA!T$131,$E97,0)</f>
        <v>23.090186348825416</v>
      </c>
      <c r="Q97" s="24">
        <f ca="1">OFFSET(FTRA!U$131,$E97,0)</f>
        <v>23.48791099844</v>
      </c>
      <c r="R97" s="24">
        <f ca="1">OFFSET(FTRA!V$131,$E97,0)</f>
        <v>23.885635648054585</v>
      </c>
      <c r="S97" s="24">
        <f ca="1">OFFSET(FTRA!W$131,$E97,0)</f>
        <v>24.283360297669169</v>
      </c>
      <c r="T97" s="234">
        <f ca="1">OFFSET(FTRA!X$131,$E97,0)</f>
        <v>24.681084947283754</v>
      </c>
      <c r="U97" s="24">
        <f ca="1">OFFSET(FTRA!Y$131,$E97,0)</f>
        <v>25.078809596898338</v>
      </c>
      <c r="V97" s="24">
        <f ca="1">OFFSET(FTRA!Z$131,$E97,0)</f>
        <v>25.476534246512923</v>
      </c>
      <c r="W97" s="24">
        <f ca="1">OFFSET(FTRA!AA$131,$E97,0)</f>
        <v>25.874258896127508</v>
      </c>
      <c r="X97" s="24">
        <f ca="1">OFFSET(FTRA!AB$131,$E97,0)</f>
        <v>26.271983545742096</v>
      </c>
      <c r="Y97" s="246">
        <f ca="1">OFFSET(FTRA!AC$131,$E97,0)</f>
        <v>26.932674854213751</v>
      </c>
      <c r="Z97" s="24">
        <f ca="1">OFFSET(FTRA!AD$131,$E97,0)</f>
        <v>27.593366162685406</v>
      </c>
      <c r="AA97" s="24">
        <f ca="1">OFFSET(FTRA!AE$131,$E97,0)</f>
        <v>28.254057471157061</v>
      </c>
      <c r="AB97" s="24">
        <f ca="1">OFFSET(FTRA!AF$131,$E97,0)</f>
        <v>28.914748779628717</v>
      </c>
      <c r="AC97" s="24">
        <f ca="1">OFFSET(FTRA!AG$131,$E97,0)</f>
        <v>29.575440088100372</v>
      </c>
      <c r="AD97" s="24">
        <f ca="1">OFFSET(FTRA!AH$131,$E97,0)</f>
        <v>30.236131396572027</v>
      </c>
      <c r="AE97" s="24">
        <f ca="1">OFFSET(FTRA!AI$131,$E97,0)</f>
        <v>30.896822705043682</v>
      </c>
      <c r="AF97" s="24">
        <f ca="1">OFFSET(FTRA!AJ$131,$E97,0)</f>
        <v>31.557514013515338</v>
      </c>
      <c r="AG97" s="24">
        <f ca="1">OFFSET(FTRA!AK$131,$E97,0)</f>
        <v>32.218205321986993</v>
      </c>
      <c r="AH97" s="24">
        <f ca="1">OFFSET(FTRA!AL$131,$E97,0)</f>
        <v>32.878896630458662</v>
      </c>
      <c r="AI97" s="24">
        <f ca="1">OFFSET(FTRA!AM$131,$E97,0)</f>
        <v>37.697294355774659</v>
      </c>
      <c r="AJ97" s="24">
        <f ca="1">OFFSET(FTRA!AN$131,$E97,0)</f>
        <v>42.515692081090634</v>
      </c>
      <c r="AK97" s="24">
        <f ca="1">OFFSET(FTRA!AO$131,$E97,0)</f>
        <v>42.515692081090634</v>
      </c>
      <c r="AL97" s="24">
        <f ca="1">OFFSET(FTRA!AP$131,$E97,0)</f>
        <v>42.515692081090634</v>
      </c>
      <c r="AM97" s="24">
        <f ca="1">OFFSET(FTRA!AQ$131,$E97,0)</f>
        <v>0</v>
      </c>
    </row>
    <row r="98" spans="1:39">
      <c r="A98" s="36" t="s">
        <v>385</v>
      </c>
      <c r="B98">
        <v>26</v>
      </c>
      <c r="E98" s="154">
        <f>MATCH(F98,FTRA!$D$132:$D$144,0)</f>
        <v>12</v>
      </c>
      <c r="F98" s="4" t="str">
        <f>A98</f>
        <v>TFROT</v>
      </c>
      <c r="G98" s="24">
        <f ca="1">OFFSET(FTRA!K$131,$E98,0)</f>
        <v>25.50210830470089</v>
      </c>
      <c r="H98" s="24">
        <f ca="1">OFFSET(FTRA!L$131,$E98,0)</f>
        <v>25.904216609401782</v>
      </c>
      <c r="I98" s="24">
        <f ca="1">OFFSET(FTRA!M$131,$E98,0)</f>
        <v>26.306324914102674</v>
      </c>
      <c r="J98" s="24">
        <f ca="1">OFFSET(FTRA!N$131,$E98,0)</f>
        <v>26.525075475116246</v>
      </c>
      <c r="K98" s="24">
        <f ca="1">OFFSET(FTRA!O$131,$E98,0)</f>
        <v>26.743826036129818</v>
      </c>
      <c r="L98" s="24">
        <f ca="1">OFFSET(FTRA!P$131,$E98,0)</f>
        <v>26.307973417190574</v>
      </c>
      <c r="M98" s="24">
        <f ca="1">OFFSET(FTRA!Q$131,$E98,0)</f>
        <v>25.872120798251331</v>
      </c>
      <c r="N98" s="24">
        <f ca="1">OFFSET(FTRA!R$131,$E98,0)</f>
        <v>25.436268179312087</v>
      </c>
      <c r="O98" s="234">
        <f ca="1">OFFSET(FTRA!S$131,$E98,0)</f>
        <v>25.890035847736002</v>
      </c>
      <c r="P98" s="24">
        <f ca="1">OFFSET(FTRA!T$131,$E98,0)</f>
        <v>26.343803516159916</v>
      </c>
      <c r="Q98" s="24">
        <f ca="1">OFFSET(FTRA!U$131,$E98,0)</f>
        <v>26.79757118458383</v>
      </c>
      <c r="R98" s="24">
        <f ca="1">OFFSET(FTRA!V$131,$E98,0)</f>
        <v>27.251338853007745</v>
      </c>
      <c r="S98" s="24">
        <f ca="1">OFFSET(FTRA!W$131,$E98,0)</f>
        <v>27.705106521431659</v>
      </c>
      <c r="T98" s="234">
        <f ca="1">OFFSET(FTRA!X$131,$E98,0)</f>
        <v>28.158874189855574</v>
      </c>
      <c r="U98" s="24">
        <f ca="1">OFFSET(FTRA!Y$131,$E98,0)</f>
        <v>28.612641858279488</v>
      </c>
      <c r="V98" s="24">
        <f ca="1">OFFSET(FTRA!Z$131,$E98,0)</f>
        <v>29.066409526703403</v>
      </c>
      <c r="W98" s="24">
        <f ca="1">OFFSET(FTRA!AA$131,$E98,0)</f>
        <v>29.520177195127317</v>
      </c>
      <c r="X98" s="24">
        <f ca="1">OFFSET(FTRA!AB$131,$E98,0)</f>
        <v>29.973944863551218</v>
      </c>
      <c r="Y98" s="246">
        <f ca="1">OFFSET(FTRA!AC$131,$E98,0)</f>
        <v>30.727733583671153</v>
      </c>
      <c r="Z98" s="24">
        <f ca="1">OFFSET(FTRA!AD$131,$E98,0)</f>
        <v>31.481522303791088</v>
      </c>
      <c r="AA98" s="24">
        <f ca="1">OFFSET(FTRA!AE$131,$E98,0)</f>
        <v>32.235311023911024</v>
      </c>
      <c r="AB98" s="24">
        <f ca="1">OFFSET(FTRA!AF$131,$E98,0)</f>
        <v>32.989099744030959</v>
      </c>
      <c r="AC98" s="24">
        <f ca="1">OFFSET(FTRA!AG$131,$E98,0)</f>
        <v>33.742888464150894</v>
      </c>
      <c r="AD98" s="24">
        <f ca="1">OFFSET(FTRA!AH$131,$E98,0)</f>
        <v>34.49667718427083</v>
      </c>
      <c r="AE98" s="24">
        <f ca="1">OFFSET(FTRA!AI$131,$E98,0)</f>
        <v>35.250465904390765</v>
      </c>
      <c r="AF98" s="24">
        <f ca="1">OFFSET(FTRA!AJ$131,$E98,0)</f>
        <v>36.0042546245107</v>
      </c>
      <c r="AG98" s="24">
        <f ca="1">OFFSET(FTRA!AK$131,$E98,0)</f>
        <v>36.758043344630636</v>
      </c>
      <c r="AH98" s="24">
        <f ca="1">OFFSET(FTRA!AL$131,$E98,0)</f>
        <v>37.511832064750578</v>
      </c>
      <c r="AI98" s="24">
        <f ca="1">OFFSET(FTRA!AM$131,$E98,0)</f>
        <v>43.009185833179259</v>
      </c>
      <c r="AJ98" s="24">
        <f ca="1">OFFSET(FTRA!AN$131,$E98,0)</f>
        <v>48.506539601607962</v>
      </c>
      <c r="AK98" s="24">
        <f ca="1">OFFSET(FTRA!AO$131,$E98,0)</f>
        <v>48.506539601607962</v>
      </c>
      <c r="AL98" s="24">
        <f ca="1">OFFSET(FTRA!AP$131,$E98,0)</f>
        <v>48.506539601607962</v>
      </c>
      <c r="AM98" s="24">
        <f ca="1">OFFSET(FTRA!AQ$131,$E98,0)</f>
        <v>0</v>
      </c>
    </row>
    <row r="99" spans="1:39">
      <c r="A99" s="36" t="s">
        <v>384</v>
      </c>
      <c r="B99">
        <v>67</v>
      </c>
      <c r="E99" s="153">
        <f>MATCH(F99,FTRA!$D$132:$D$144,0)</f>
        <v>13</v>
      </c>
      <c r="F99" s="4" t="str">
        <f t="shared" si="1"/>
        <v>TFREX</v>
      </c>
      <c r="G99" s="24">
        <f ca="1">OFFSET(FTRA!K$131,$E99,0)</f>
        <v>82</v>
      </c>
      <c r="H99" s="24">
        <f ca="1">OFFSET(FTRA!L$131,$E99,0)</f>
        <v>82</v>
      </c>
      <c r="I99" s="24">
        <f ca="1">OFFSET(FTRA!M$131,$E99,0)</f>
        <v>82</v>
      </c>
      <c r="J99" s="24">
        <f ca="1">OFFSET(FTRA!N$131,$E99,0)</f>
        <v>82</v>
      </c>
      <c r="K99" s="24">
        <f ca="1">OFFSET(FTRA!O$131,$E99,0)</f>
        <v>82</v>
      </c>
      <c r="L99" s="24">
        <f ca="1">OFFSET(FTRA!P$131,$E99,0)</f>
        <v>79.765410049200213</v>
      </c>
      <c r="M99" s="24">
        <f ca="1">OFFSET(FTRA!Q$131,$E99,0)</f>
        <v>77.530820098400426</v>
      </c>
      <c r="N99" s="24">
        <f ca="1">OFFSET(FTRA!R$131,$E99,0)</f>
        <v>75.296230147600639</v>
      </c>
      <c r="O99" s="234">
        <f ca="1">OFFSET(FTRA!S$131,$E99,0)</f>
        <v>76.570694839865482</v>
      </c>
      <c r="P99" s="24">
        <f ca="1">OFFSET(FTRA!T$131,$E99,0)</f>
        <v>77.845159532130324</v>
      </c>
      <c r="Q99" s="24">
        <f ca="1">OFFSET(FTRA!U$131,$E99,0)</f>
        <v>79.119624224395167</v>
      </c>
      <c r="R99" s="24">
        <f ca="1">OFFSET(FTRA!V$131,$E99,0)</f>
        <v>80.39408891666001</v>
      </c>
      <c r="S99" s="24">
        <f ca="1">OFFSET(FTRA!W$131,$E99,0)</f>
        <v>81.668553608924853</v>
      </c>
      <c r="T99" s="234">
        <f ca="1">OFFSET(FTRA!X$131,$E99,0)</f>
        <v>82.943018301189696</v>
      </c>
      <c r="U99" s="24">
        <f ca="1">OFFSET(FTRA!Y$131,$E99,0)</f>
        <v>84.217482993454539</v>
      </c>
      <c r="V99" s="24">
        <f ca="1">OFFSET(FTRA!Z$131,$E99,0)</f>
        <v>85.491947685719381</v>
      </c>
      <c r="W99" s="24">
        <f ca="1">OFFSET(FTRA!AA$131,$E99,0)</f>
        <v>86.766412377984224</v>
      </c>
      <c r="X99" s="24">
        <f ca="1">OFFSET(FTRA!AB$131,$E99,0)</f>
        <v>88.040877070249081</v>
      </c>
      <c r="Y99" s="246">
        <f ca="1">OFFSET(FTRA!AC$131,$E99,0)</f>
        <v>89.889451104345511</v>
      </c>
      <c r="Z99" s="24">
        <f ca="1">OFFSET(FTRA!AD$131,$E99,0)</f>
        <v>91.738025138441941</v>
      </c>
      <c r="AA99" s="24">
        <f ca="1">OFFSET(FTRA!AE$131,$E99,0)</f>
        <v>93.586599172538371</v>
      </c>
      <c r="AB99" s="24">
        <f ca="1">OFFSET(FTRA!AF$131,$E99,0)</f>
        <v>95.435173206634801</v>
      </c>
      <c r="AC99" s="24">
        <f ca="1">OFFSET(FTRA!AG$131,$E99,0)</f>
        <v>97.28374724073123</v>
      </c>
      <c r="AD99" s="24">
        <f ca="1">OFFSET(FTRA!AH$131,$E99,0)</f>
        <v>99.13232127482766</v>
      </c>
      <c r="AE99" s="24">
        <f ca="1">OFFSET(FTRA!AI$131,$E99,0)</f>
        <v>100.98089530892409</v>
      </c>
      <c r="AF99" s="24">
        <f ca="1">OFFSET(FTRA!AJ$131,$E99,0)</f>
        <v>102.82946934302052</v>
      </c>
      <c r="AG99" s="24">
        <f ca="1">OFFSET(FTRA!AK$131,$E99,0)</f>
        <v>104.67804337711695</v>
      </c>
      <c r="AH99" s="24">
        <f ca="1">OFFSET(FTRA!AL$131,$E99,0)</f>
        <v>106.52661741121335</v>
      </c>
      <c r="AI99" s="24">
        <f ca="1">OFFSET(FTRA!AM$131,$E99,0)</f>
        <v>118.056857121503</v>
      </c>
      <c r="AJ99" s="24">
        <f ca="1">OFFSET(FTRA!AN$131,$E99,0)</f>
        <v>129.58709683179265</v>
      </c>
      <c r="AK99" s="24">
        <f ca="1">OFFSET(FTRA!AO$131,$E99,0)</f>
        <v>129.58709683179265</v>
      </c>
      <c r="AL99" s="24">
        <f ca="1">OFFSET(FTRA!AP$131,$E99,0)</f>
        <v>129.58709683179265</v>
      </c>
      <c r="AM99" s="24">
        <f ca="1">OFFSET(FTRA!AQ$131,$E99,0)</f>
        <v>0</v>
      </c>
    </row>
    <row r="100" spans="1:39">
      <c r="A100" s="36" t="s">
        <v>128</v>
      </c>
      <c r="B100">
        <v>73.203613436309993</v>
      </c>
      <c r="E100" s="152">
        <f>MATCH(F100,PTRA!$D$214:$D$221,0)</f>
        <v>1</v>
      </c>
      <c r="F100" s="4" t="str">
        <f t="shared" si="1"/>
        <v>TPPRCAR</v>
      </c>
      <c r="G100" s="24">
        <f ca="1">OFFSET(PTRA!K$213,$E100,0)</f>
        <v>84.98152686881869</v>
      </c>
      <c r="H100" s="24">
        <f ca="1">OFFSET(PTRA!L$213,$E100,0)</f>
        <v>87.559179012406332</v>
      </c>
      <c r="I100" s="24">
        <f ca="1">OFFSET(PTRA!M$213,$E100,0)</f>
        <v>90.136831155993974</v>
      </c>
      <c r="J100" s="24">
        <f ca="1">OFFSET(PTRA!N$213,$E100,0)</f>
        <v>92.305002436605861</v>
      </c>
      <c r="K100" s="24">
        <f ca="1">OFFSET(PTRA!O$213,$E100,0)</f>
        <v>94.473173717217733</v>
      </c>
      <c r="L100" s="24">
        <f ca="1">OFFSET(PTRA!P$213,$E100,0)</f>
        <v>95.103688956797029</v>
      </c>
      <c r="M100" s="24">
        <f ca="1">OFFSET(PTRA!Q$213,$E100,0)</f>
        <v>95.734204196376325</v>
      </c>
      <c r="N100" s="24">
        <f ca="1">OFFSET(PTRA!R$213,$E100,0)</f>
        <v>96.364719435955607</v>
      </c>
      <c r="O100" s="234">
        <f ca="1">OFFSET(PTRA!S$213,$E100,0)</f>
        <v>99.20512215090163</v>
      </c>
      <c r="P100" s="24">
        <f ca="1">OFFSET(PTRA!T$213,$E100,0)</f>
        <v>102.04552486584765</v>
      </c>
      <c r="Q100" s="24">
        <f ca="1">OFFSET(PTRA!U$213,$E100,0)</f>
        <v>104.88592758079368</v>
      </c>
      <c r="R100" s="24">
        <f ca="1">OFFSET(PTRA!V$213,$E100,0)</f>
        <v>107.7263302957397</v>
      </c>
      <c r="S100" s="24">
        <f ca="1">OFFSET(PTRA!W$213,$E100,0)</f>
        <v>110.56673301068572</v>
      </c>
      <c r="T100" s="234">
        <f ca="1">OFFSET(PTRA!X$213,$E100,0)</f>
        <v>113.40713572563175</v>
      </c>
      <c r="U100" s="24">
        <f ca="1">OFFSET(PTRA!Y$213,$E100,0)</f>
        <v>116.24753844057777</v>
      </c>
      <c r="V100" s="24">
        <f ca="1">OFFSET(PTRA!Z$213,$E100,0)</f>
        <v>119.08794115552379</v>
      </c>
      <c r="W100" s="24">
        <f ca="1">OFFSET(PTRA!AA$213,$E100,0)</f>
        <v>121.92834387046982</v>
      </c>
      <c r="X100" s="24">
        <f ca="1">OFFSET(PTRA!AB$213,$E100,0)</f>
        <v>124.76874658541587</v>
      </c>
      <c r="Y100" s="246">
        <f ca="1">OFFSET(PTRA!AC$213,$E100,0)</f>
        <v>128.82030651103659</v>
      </c>
      <c r="Z100" s="24">
        <f ca="1">OFFSET(PTRA!AD$213,$E100,0)</f>
        <v>132.87186643665731</v>
      </c>
      <c r="AA100" s="24">
        <f ca="1">OFFSET(PTRA!AE$213,$E100,0)</f>
        <v>136.92342636227804</v>
      </c>
      <c r="AB100" s="24">
        <f ca="1">OFFSET(PTRA!AF$213,$E100,0)</f>
        <v>140.97498628789876</v>
      </c>
      <c r="AC100" s="24">
        <f ca="1">OFFSET(PTRA!AG$213,$E100,0)</f>
        <v>145.02654621351948</v>
      </c>
      <c r="AD100" s="24">
        <f ca="1">OFFSET(PTRA!AH$213,$E100,0)</f>
        <v>149.0781061391402</v>
      </c>
      <c r="AE100" s="24">
        <f ca="1">OFFSET(PTRA!AI$213,$E100,0)</f>
        <v>153.12966606476093</v>
      </c>
      <c r="AF100" s="24">
        <f ca="1">OFFSET(PTRA!AJ$213,$E100,0)</f>
        <v>157.18122599038165</v>
      </c>
      <c r="AG100" s="24">
        <f ca="1">OFFSET(PTRA!AK$213,$E100,0)</f>
        <v>161.23278591600237</v>
      </c>
      <c r="AH100" s="24">
        <f ca="1">OFFSET(PTRA!AL$213,$E100,0)</f>
        <v>165.28434584162321</v>
      </c>
      <c r="AI100" s="24">
        <f ca="1">OFFSET(PTRA!AM$213,$E100,0)</f>
        <v>187.04125746871031</v>
      </c>
      <c r="AJ100" s="24">
        <f ca="1">OFFSET(PTRA!AN$213,$E100,0)</f>
        <v>208.79816909579742</v>
      </c>
      <c r="AK100" s="24">
        <f ca="1">OFFSET(PTRA!AO$213,$E100,0)</f>
        <v>208.79816909579742</v>
      </c>
      <c r="AL100" s="24">
        <f ca="1">OFFSET(PTRA!AP$213,$E100,0)</f>
        <v>208.79816909579742</v>
      </c>
      <c r="AM100" s="24">
        <f ca="1">OFFSET(PTRA!AQ$213,$E100,0)</f>
        <v>0</v>
      </c>
    </row>
    <row r="101" spans="1:39">
      <c r="A101" s="36" t="s">
        <v>183</v>
      </c>
      <c r="B101">
        <v>2.2210937076119999</v>
      </c>
      <c r="E101" s="153">
        <f>MATCH(F101,PTRA!$D$214:$D$221,0)</f>
        <v>3</v>
      </c>
      <c r="F101" s="4" t="str">
        <f t="shared" si="1"/>
        <v>TPPRMOT</v>
      </c>
      <c r="G101" s="24">
        <f ca="1">OFFSET(PTRA!K$213,$E101,0)</f>
        <v>3.0170280089574422</v>
      </c>
      <c r="H101" s="24">
        <f ca="1">OFFSET(PTRA!L$213,$E101,0)</f>
        <v>2.8086953816370288</v>
      </c>
      <c r="I101" s="24">
        <f ca="1">OFFSET(PTRA!M$213,$E101,0)</f>
        <v>2.6003627543166159</v>
      </c>
      <c r="J101" s="24">
        <f ca="1">OFFSET(PTRA!N$213,$E101,0)</f>
        <v>2.6629124553741637</v>
      </c>
      <c r="K101" s="24">
        <f ca="1">OFFSET(PTRA!O$213,$E101,0)</f>
        <v>2.7254621564317119</v>
      </c>
      <c r="L101" s="24">
        <f ca="1">OFFSET(PTRA!P$213,$E101,0)</f>
        <v>2.7342118823483896</v>
      </c>
      <c r="M101" s="24">
        <f ca="1">OFFSET(PTRA!Q$213,$E101,0)</f>
        <v>2.7429616082650674</v>
      </c>
      <c r="N101" s="24">
        <f ca="1">OFFSET(PTRA!R$213,$E101,0)</f>
        <v>2.7517113341817452</v>
      </c>
      <c r="O101" s="234">
        <f ca="1">OFFSET(PTRA!S$213,$E101,0)</f>
        <v>2.8328195280322146</v>
      </c>
      <c r="P101" s="24">
        <f ca="1">OFFSET(PTRA!T$213,$E101,0)</f>
        <v>2.913927721882684</v>
      </c>
      <c r="Q101" s="24">
        <f ca="1">OFFSET(PTRA!U$213,$E101,0)</f>
        <v>2.9950359157331534</v>
      </c>
      <c r="R101" s="24">
        <f ca="1">OFFSET(PTRA!V$213,$E101,0)</f>
        <v>3.0761441095836228</v>
      </c>
      <c r="S101" s="24">
        <f ca="1">OFFSET(PTRA!W$213,$E101,0)</f>
        <v>3.1572523034340922</v>
      </c>
      <c r="T101" s="234">
        <f ca="1">OFFSET(PTRA!X$213,$E101,0)</f>
        <v>3.2383604972845617</v>
      </c>
      <c r="U101" s="24">
        <f ca="1">OFFSET(PTRA!Y$213,$E101,0)</f>
        <v>3.3194686911350311</v>
      </c>
      <c r="V101" s="24">
        <f ca="1">OFFSET(PTRA!Z$213,$E101,0)</f>
        <v>3.4005768849855005</v>
      </c>
      <c r="W101" s="24">
        <f ca="1">OFFSET(PTRA!AA$213,$E101,0)</f>
        <v>3.4816850788359699</v>
      </c>
      <c r="X101" s="24">
        <f ca="1">OFFSET(PTRA!AB$213,$E101,0)</f>
        <v>3.5627932726864389</v>
      </c>
      <c r="Y101" s="246">
        <f ca="1">OFFSET(PTRA!AC$213,$E101,0)</f>
        <v>3.6784862714696356</v>
      </c>
      <c r="Z101" s="24">
        <f ca="1">OFFSET(PTRA!AD$213,$E101,0)</f>
        <v>3.7941792702528323</v>
      </c>
      <c r="AA101" s="24">
        <f ca="1">OFFSET(PTRA!AE$213,$E101,0)</f>
        <v>3.909872269036029</v>
      </c>
      <c r="AB101" s="24">
        <f ca="1">OFFSET(PTRA!AF$213,$E101,0)</f>
        <v>4.0255652678192257</v>
      </c>
      <c r="AC101" s="24">
        <f ca="1">OFFSET(PTRA!AG$213,$E101,0)</f>
        <v>4.1412582666024225</v>
      </c>
      <c r="AD101" s="24">
        <f ca="1">OFFSET(PTRA!AH$213,$E101,0)</f>
        <v>4.2569512653856192</v>
      </c>
      <c r="AE101" s="24">
        <f ca="1">OFFSET(PTRA!AI$213,$E101,0)</f>
        <v>4.3726442641688159</v>
      </c>
      <c r="AF101" s="24">
        <f ca="1">OFFSET(PTRA!AJ$213,$E101,0)</f>
        <v>4.4883372629520126</v>
      </c>
      <c r="AG101" s="24">
        <f ca="1">OFFSET(PTRA!AK$213,$E101,0)</f>
        <v>4.6040302617352094</v>
      </c>
      <c r="AH101" s="24">
        <f ca="1">OFFSET(PTRA!AL$213,$E101,0)</f>
        <v>4.7197232605184078</v>
      </c>
      <c r="AI101" s="24">
        <f ca="1">OFFSET(PTRA!AM$213,$E101,0)</f>
        <v>5.3409956584610505</v>
      </c>
      <c r="AJ101" s="24">
        <f ca="1">OFFSET(PTRA!AN$213,$E101,0)</f>
        <v>5.9622680564036941</v>
      </c>
      <c r="AK101" s="24">
        <f ca="1">OFFSET(PTRA!AO$213,$E101,0)</f>
        <v>5.9622680564036941</v>
      </c>
      <c r="AL101" s="24">
        <f ca="1">OFFSET(PTRA!AP$213,$E101,0)</f>
        <v>5.9622680564036941</v>
      </c>
      <c r="AM101" s="24">
        <f ca="1">OFFSET(PTRA!AQ$213,$E101,0)</f>
        <v>0</v>
      </c>
    </row>
    <row r="102" spans="1:39">
      <c r="A102" s="36" t="s">
        <v>127</v>
      </c>
      <c r="B102">
        <v>9.7306216335790001</v>
      </c>
      <c r="E102" s="153">
        <f>MATCH(F102,PTRA!$D$214:$D$221,0)</f>
        <v>2</v>
      </c>
      <c r="F102" s="4" t="str">
        <f t="shared" si="1"/>
        <v>TPPRSUV</v>
      </c>
      <c r="G102" s="24">
        <f ca="1">OFFSET(PTRA!K$213,$E102,0)</f>
        <v>9.7577039912826269</v>
      </c>
      <c r="H102" s="24">
        <f ca="1">OFFSET(PTRA!L$213,$E102,0)</f>
        <v>10.053673804209724</v>
      </c>
      <c r="I102" s="24">
        <f ca="1">OFFSET(PTRA!M$213,$E102,0)</f>
        <v>10.349643617136822</v>
      </c>
      <c r="J102" s="24">
        <f ca="1">OFFSET(PTRA!N$213,$E102,0)</f>
        <v>10.598596234701212</v>
      </c>
      <c r="K102" s="24">
        <f ca="1">OFFSET(PTRA!O$213,$E102,0)</f>
        <v>10.847548852265602</v>
      </c>
      <c r="L102" s="24">
        <f ca="1">OFFSET(PTRA!P$213,$E102,0)</f>
        <v>10.882373433887883</v>
      </c>
      <c r="M102" s="24">
        <f ca="1">OFFSET(PTRA!Q$213,$E102,0)</f>
        <v>10.917198015510165</v>
      </c>
      <c r="N102" s="24">
        <f ca="1">OFFSET(PTRA!R$213,$E102,0)</f>
        <v>10.952022597132448</v>
      </c>
      <c r="O102" s="234">
        <f ca="1">OFFSET(PTRA!S$213,$E102,0)</f>
        <v>11.274839442354727</v>
      </c>
      <c r="P102" s="24">
        <f ca="1">OFFSET(PTRA!T$213,$E102,0)</f>
        <v>11.597656287577006</v>
      </c>
      <c r="Q102" s="24">
        <f ca="1">OFFSET(PTRA!U$213,$E102,0)</f>
        <v>11.920473132799286</v>
      </c>
      <c r="R102" s="24">
        <f ca="1">OFFSET(PTRA!V$213,$E102,0)</f>
        <v>12.243289978021565</v>
      </c>
      <c r="S102" s="24">
        <f ca="1">OFFSET(PTRA!W$213,$E102,0)</f>
        <v>12.566106823243844</v>
      </c>
      <c r="T102" s="234">
        <f ca="1">OFFSET(PTRA!X$213,$E102,0)</f>
        <v>12.888923668466123</v>
      </c>
      <c r="U102" s="24">
        <f ca="1">OFFSET(PTRA!Y$213,$E102,0)</f>
        <v>13.211740513688403</v>
      </c>
      <c r="V102" s="24">
        <f ca="1">OFFSET(PTRA!Z$213,$E102,0)</f>
        <v>13.534557358910682</v>
      </c>
      <c r="W102" s="24">
        <f ca="1">OFFSET(PTRA!AA$213,$E102,0)</f>
        <v>13.857374204132961</v>
      </c>
      <c r="X102" s="24">
        <f ca="1">OFFSET(PTRA!AB$213,$E102,0)</f>
        <v>14.180191049355239</v>
      </c>
      <c r="Y102" s="246">
        <f ca="1">OFFSET(PTRA!AC$213,$E102,0)</f>
        <v>14.640658076279184</v>
      </c>
      <c r="Z102" s="24">
        <f ca="1">OFFSET(PTRA!AD$213,$E102,0)</f>
        <v>15.101125103203129</v>
      </c>
      <c r="AA102" s="24">
        <f ca="1">OFFSET(PTRA!AE$213,$E102,0)</f>
        <v>15.561592130127075</v>
      </c>
      <c r="AB102" s="24">
        <f ca="1">OFFSET(PTRA!AF$213,$E102,0)</f>
        <v>16.022059157051018</v>
      </c>
      <c r="AC102" s="24">
        <f ca="1">OFFSET(PTRA!AG$213,$E102,0)</f>
        <v>16.482526183974961</v>
      </c>
      <c r="AD102" s="24">
        <f ca="1">OFFSET(PTRA!AH$213,$E102,0)</f>
        <v>16.942993210898905</v>
      </c>
      <c r="AE102" s="24">
        <f ca="1">OFFSET(PTRA!AI$213,$E102,0)</f>
        <v>17.403460237822848</v>
      </c>
      <c r="AF102" s="24">
        <f ca="1">OFFSET(PTRA!AJ$213,$E102,0)</f>
        <v>17.863927264746792</v>
      </c>
      <c r="AG102" s="24">
        <f ca="1">OFFSET(PTRA!AK$213,$E102,0)</f>
        <v>18.324394291670735</v>
      </c>
      <c r="AH102" s="24">
        <f ca="1">OFFSET(PTRA!AL$213,$E102,0)</f>
        <v>18.784861318594686</v>
      </c>
      <c r="AI102" s="24">
        <f ca="1">OFFSET(PTRA!AM$213,$E102,0)</f>
        <v>21.257573211270667</v>
      </c>
      <c r="AJ102" s="24">
        <f ca="1">OFFSET(PTRA!AN$213,$E102,0)</f>
        <v>23.730285103946645</v>
      </c>
      <c r="AK102" s="24">
        <f ca="1">OFFSET(PTRA!AO$213,$E102,0)</f>
        <v>23.730285103946645</v>
      </c>
      <c r="AL102" s="24">
        <f ca="1">OFFSET(PTRA!AP$213,$E102,0)</f>
        <v>23.730285103946645</v>
      </c>
      <c r="AM102" s="24">
        <f ca="1">OFFSET(PTRA!AQ$213,$E102,0)</f>
        <v>0</v>
      </c>
    </row>
    <row r="103" spans="1:39">
      <c r="A103" s="36" t="s">
        <v>131</v>
      </c>
      <c r="B103" t="s">
        <v>387</v>
      </c>
      <c r="E103" s="153">
        <f>MATCH(F103,PTRA!$D$214:$D$221,0)</f>
        <v>6</v>
      </c>
      <c r="F103" s="4" t="str">
        <f t="shared" si="1"/>
        <v>TPPUBRT</v>
      </c>
      <c r="G103" s="24">
        <f ca="1">OFFSET(PTRA!K$213,$E103,0)</f>
        <v>2.1262984073265385E-2</v>
      </c>
      <c r="H103" s="24">
        <f ca="1">OFFSET(PTRA!L$213,$E103,0)</f>
        <v>2.1752540073324386E-2</v>
      </c>
      <c r="I103" s="24">
        <f ca="1">OFFSET(PTRA!M$213,$E103,0)</f>
        <v>2.2242096073383386E-2</v>
      </c>
      <c r="J103" s="24">
        <f ca="1">OFFSET(PTRA!N$213,$E103,0)</f>
        <v>2.2775936376263253E-2</v>
      </c>
      <c r="K103" s="24">
        <f ca="1">OFFSET(PTRA!O$213,$E103,0)</f>
        <v>2.3309776679143121E-2</v>
      </c>
      <c r="L103" s="24">
        <f ca="1">OFFSET(PTRA!P$213,$E103,0)</f>
        <v>9.1282979118428739E-2</v>
      </c>
      <c r="M103" s="24">
        <f ca="1">OFFSET(PTRA!Q$213,$E103,0)</f>
        <v>0.15925618155771437</v>
      </c>
      <c r="N103" s="24">
        <f ca="1">OFFSET(PTRA!R$213,$E103,0)</f>
        <v>0.22722938399699999</v>
      </c>
      <c r="O103" s="234">
        <f ca="1">OFFSET(PTRA!S$213,$E103,0)</f>
        <v>0.26128478167036978</v>
      </c>
      <c r="P103" s="24">
        <f ca="1">OFFSET(PTRA!T$213,$E103,0)</f>
        <v>0.29534017934373957</v>
      </c>
      <c r="Q103" s="24">
        <f ca="1">OFFSET(PTRA!U$213,$E103,0)</f>
        <v>0.32939557701710936</v>
      </c>
      <c r="R103" s="24">
        <f ca="1">OFFSET(PTRA!V$213,$E103,0)</f>
        <v>0.36345097469047916</v>
      </c>
      <c r="S103" s="24">
        <f ca="1">OFFSET(PTRA!W$213,$E103,0)</f>
        <v>0.39750637236384895</v>
      </c>
      <c r="T103" s="234">
        <f ca="1">OFFSET(PTRA!X$213,$E103,0)</f>
        <v>0.43156177003721874</v>
      </c>
      <c r="U103" s="24">
        <f ca="1">OFFSET(PTRA!Y$213,$E103,0)</f>
        <v>0.46561716771058853</v>
      </c>
      <c r="V103" s="24">
        <f ca="1">OFFSET(PTRA!Z$213,$E103,0)</f>
        <v>0.49967256538395832</v>
      </c>
      <c r="W103" s="24">
        <f ca="1">OFFSET(PTRA!AA$213,$E103,0)</f>
        <v>0.53372796305732806</v>
      </c>
      <c r="X103" s="24">
        <f ca="1">OFFSET(PTRA!AB$213,$E103,0)</f>
        <v>0.56778336073069768</v>
      </c>
      <c r="Y103" s="246">
        <f ca="1">OFFSET(PTRA!AC$213,$E103,0)</f>
        <v>0.61898064839411104</v>
      </c>
      <c r="Z103" s="24">
        <f ca="1">OFFSET(PTRA!AD$213,$E103,0)</f>
        <v>0.6701779360575244</v>
      </c>
      <c r="AA103" s="24">
        <f ca="1">OFFSET(PTRA!AE$213,$E103,0)</f>
        <v>0.72137522372093776</v>
      </c>
      <c r="AB103" s="24">
        <f ca="1">OFFSET(PTRA!AF$213,$E103,0)</f>
        <v>0.77257251138435112</v>
      </c>
      <c r="AC103" s="24">
        <f ca="1">OFFSET(PTRA!AG$213,$E103,0)</f>
        <v>0.82376979904776448</v>
      </c>
      <c r="AD103" s="24">
        <f ca="1">OFFSET(PTRA!AH$213,$E103,0)</f>
        <v>0.87496708671117784</v>
      </c>
      <c r="AE103" s="24">
        <f ca="1">OFFSET(PTRA!AI$213,$E103,0)</f>
        <v>0.9261643743745912</v>
      </c>
      <c r="AF103" s="24">
        <f ca="1">OFFSET(PTRA!AJ$213,$E103,0)</f>
        <v>0.97736166203800456</v>
      </c>
      <c r="AG103" s="24">
        <f ca="1">OFFSET(PTRA!AK$213,$E103,0)</f>
        <v>1.028558949701418</v>
      </c>
      <c r="AH103" s="24">
        <f ca="1">OFFSET(PTRA!AL$213,$E103,0)</f>
        <v>1.0797562373648315</v>
      </c>
      <c r="AI103" s="24">
        <f ca="1">OFFSET(PTRA!AM$213,$E103,0)</f>
        <v>1.3175948260049135</v>
      </c>
      <c r="AJ103" s="24">
        <f ca="1">OFFSET(PTRA!AN$213,$E103,0)</f>
        <v>1.5554334146449955</v>
      </c>
      <c r="AK103" s="24">
        <f ca="1">OFFSET(PTRA!AO$213,$E103,0)</f>
        <v>1.5554334146449955</v>
      </c>
      <c r="AL103" s="24">
        <f ca="1">OFFSET(PTRA!AP$213,$E103,0)</f>
        <v>1.5554334146449955</v>
      </c>
      <c r="AM103" s="24">
        <f ca="1">OFFSET(PTRA!AQ$213,$E103,0)</f>
        <v>0</v>
      </c>
    </row>
    <row r="104" spans="1:39">
      <c r="A104" s="36" t="s">
        <v>129</v>
      </c>
      <c r="B104">
        <v>0.62801975359410001</v>
      </c>
      <c r="E104" s="153">
        <f>MATCH(F104,PTRA!$D$214:$D$221,0)</f>
        <v>4</v>
      </c>
      <c r="F104" s="4" t="str">
        <f t="shared" si="1"/>
        <v>TPPUBUS</v>
      </c>
      <c r="G104" s="24">
        <f ca="1">OFFSET(PTRA!K$213,$E104,0)</f>
        <v>0.6286609931450593</v>
      </c>
      <c r="H104" s="24">
        <f ca="1">OFFSET(PTRA!L$213,$E104,0)</f>
        <v>0.63933049657252961</v>
      </c>
      <c r="I104" s="24">
        <f ca="1">OFFSET(PTRA!M$213,$E104,0)</f>
        <v>0.65</v>
      </c>
      <c r="J104" s="24">
        <f ca="1">OFFSET(PTRA!N$213,$E104,0)</f>
        <v>0.66077214814486951</v>
      </c>
      <c r="K104" s="24">
        <f ca="1">OFFSET(PTRA!O$213,$E104,0)</f>
        <v>0.671544296289739</v>
      </c>
      <c r="L104" s="24">
        <f ca="1">OFFSET(PTRA!P$213,$E104,0)</f>
        <v>0.6890936125471443</v>
      </c>
      <c r="M104" s="24">
        <f ca="1">OFFSET(PTRA!Q$213,$E104,0)</f>
        <v>0.7066429288045496</v>
      </c>
      <c r="N104" s="24">
        <f ca="1">OFFSET(PTRA!R$213,$E104,0)</f>
        <v>0.7241922450619549</v>
      </c>
      <c r="O104" s="234">
        <f ca="1">OFFSET(PTRA!S$213,$E104,0)</f>
        <v>0.74551312746549825</v>
      </c>
      <c r="P104" s="24">
        <f ca="1">OFFSET(PTRA!T$213,$E104,0)</f>
        <v>0.7668340098690416</v>
      </c>
      <c r="Q104" s="24">
        <f ca="1">OFFSET(PTRA!U$213,$E104,0)</f>
        <v>0.78815489227258495</v>
      </c>
      <c r="R104" s="24">
        <f ca="1">OFFSET(PTRA!V$213,$E104,0)</f>
        <v>0.8094757746761283</v>
      </c>
      <c r="S104" s="24">
        <f ca="1">OFFSET(PTRA!W$213,$E104,0)</f>
        <v>0.83079665707967165</v>
      </c>
      <c r="T104" s="234">
        <f ca="1">OFFSET(PTRA!X$213,$E104,0)</f>
        <v>0.852117539483215</v>
      </c>
      <c r="U104" s="24">
        <f ca="1">OFFSET(PTRA!Y$213,$E104,0)</f>
        <v>0.87343842188675835</v>
      </c>
      <c r="V104" s="24">
        <f ca="1">OFFSET(PTRA!Z$213,$E104,0)</f>
        <v>0.8947593042903017</v>
      </c>
      <c r="W104" s="24">
        <f ca="1">OFFSET(PTRA!AA$213,$E104,0)</f>
        <v>0.91608018669384506</v>
      </c>
      <c r="X104" s="24">
        <f ca="1">OFFSET(PTRA!AB$213,$E104,0)</f>
        <v>0.93740106909738874</v>
      </c>
      <c r="Y104" s="246">
        <f ca="1">OFFSET(PTRA!AC$213,$E104,0)</f>
        <v>0.92027283211051703</v>
      </c>
      <c r="Z104" s="24">
        <f ca="1">OFFSET(PTRA!AD$213,$E104,0)</f>
        <v>0.90314459512364531</v>
      </c>
      <c r="AA104" s="24">
        <f ca="1">OFFSET(PTRA!AE$213,$E104,0)</f>
        <v>0.8860163581367736</v>
      </c>
      <c r="AB104" s="24">
        <f ca="1">OFFSET(PTRA!AF$213,$E104,0)</f>
        <v>0.86888812114990188</v>
      </c>
      <c r="AC104" s="24">
        <f ca="1">OFFSET(PTRA!AG$213,$E104,0)</f>
        <v>0.85175988416303017</v>
      </c>
      <c r="AD104" s="24">
        <f ca="1">OFFSET(PTRA!AH$213,$E104,0)</f>
        <v>0.83463164717615845</v>
      </c>
      <c r="AE104" s="24">
        <f ca="1">OFFSET(PTRA!AI$213,$E104,0)</f>
        <v>0.81750341018928674</v>
      </c>
      <c r="AF104" s="24">
        <f ca="1">OFFSET(PTRA!AJ$213,$E104,0)</f>
        <v>0.80037517320241502</v>
      </c>
      <c r="AG104" s="24">
        <f ca="1">OFFSET(PTRA!AK$213,$E104,0)</f>
        <v>0.78324693621554331</v>
      </c>
      <c r="AH104" s="24">
        <f ca="1">OFFSET(PTRA!AL$213,$E104,0)</f>
        <v>0.7661186992286716</v>
      </c>
      <c r="AI104" s="24">
        <f ca="1">OFFSET(PTRA!AM$213,$E104,0)</f>
        <v>0.64005183659096465</v>
      </c>
      <c r="AJ104" s="24">
        <f ca="1">OFFSET(PTRA!AN$213,$E104,0)</f>
        <v>0.51398497395325782</v>
      </c>
      <c r="AK104" s="24">
        <f ca="1">OFFSET(PTRA!AO$213,$E104,0)</f>
        <v>0.51398497395325782</v>
      </c>
      <c r="AL104" s="24">
        <f ca="1">OFFSET(PTRA!AP$213,$E104,0)</f>
        <v>0.51398497395325782</v>
      </c>
      <c r="AM104" s="24">
        <f ca="1">OFFSET(PTRA!AQ$213,$E104,0)</f>
        <v>0</v>
      </c>
    </row>
    <row r="105" spans="1:39">
      <c r="A105" s="36" t="s">
        <v>133</v>
      </c>
      <c r="B105" t="s">
        <v>387</v>
      </c>
      <c r="E105" s="153">
        <f>MATCH(F105,PTRA!$D$214:$D$221,0)</f>
        <v>8</v>
      </c>
      <c r="F105" s="4" t="str">
        <f t="shared" si="1"/>
        <v>TPPUGAT</v>
      </c>
      <c r="G105" s="24">
        <f ca="1">OFFSET(PTRA!K$213,$E105,0)</f>
        <v>0.55248564192940541</v>
      </c>
      <c r="H105" s="24">
        <f ca="1">OFFSET(PTRA!L$213,$E105,0)</f>
        <v>0.57044550348095591</v>
      </c>
      <c r="I105" s="24">
        <f ca="1">OFFSET(PTRA!M$213,$E105,0)</f>
        <v>0.5884053650325064</v>
      </c>
      <c r="J105" s="24">
        <f ca="1">OFFSET(PTRA!N$213,$E105,0)</f>
        <v>0.60651580293507878</v>
      </c>
      <c r="K105" s="24">
        <f ca="1">OFFSET(PTRA!O$213,$E105,0)</f>
        <v>0.62462624083765106</v>
      </c>
      <c r="L105" s="24">
        <f ca="1">OFFSET(PTRA!P$213,$E105,0)</f>
        <v>0.62582282996645044</v>
      </c>
      <c r="M105" s="24">
        <f ca="1">OFFSET(PTRA!Q$213,$E105,0)</f>
        <v>0.62701941909524983</v>
      </c>
      <c r="N105" s="24">
        <f ca="1">OFFSET(PTRA!R$213,$E105,0)</f>
        <v>0.62821600822404911</v>
      </c>
      <c r="O105" s="234">
        <f ca="1">OFFSET(PTRA!S$213,$E105,0)</f>
        <v>0.64604689743247223</v>
      </c>
      <c r="P105" s="24">
        <f ca="1">OFFSET(PTRA!T$213,$E105,0)</f>
        <v>0.66387778664089536</v>
      </c>
      <c r="Q105" s="24">
        <f ca="1">OFFSET(PTRA!U$213,$E105,0)</f>
        <v>0.68170867584931849</v>
      </c>
      <c r="R105" s="24">
        <f ca="1">OFFSET(PTRA!V$213,$E105,0)</f>
        <v>0.69953956505774162</v>
      </c>
      <c r="S105" s="24">
        <f ca="1">OFFSET(PTRA!W$213,$E105,0)</f>
        <v>0.71737045426616475</v>
      </c>
      <c r="T105" s="234">
        <f ca="1">OFFSET(PTRA!X$213,$E105,0)</f>
        <v>0.73520134347458788</v>
      </c>
      <c r="U105" s="24">
        <f ca="1">OFFSET(PTRA!Y$213,$E105,0)</f>
        <v>0.753032232683011</v>
      </c>
      <c r="V105" s="24">
        <f ca="1">OFFSET(PTRA!Z$213,$E105,0)</f>
        <v>0.77086312189143413</v>
      </c>
      <c r="W105" s="24">
        <f ca="1">OFFSET(PTRA!AA$213,$E105,0)</f>
        <v>0.78869401109985726</v>
      </c>
      <c r="X105" s="24">
        <f ca="1">OFFSET(PTRA!AB$213,$E105,0)</f>
        <v>0.80652490030828039</v>
      </c>
      <c r="Y105" s="246">
        <f ca="1">OFFSET(PTRA!AC$213,$E105,0)</f>
        <v>0.82990698165475896</v>
      </c>
      <c r="Z105" s="24">
        <f ca="1">OFFSET(PTRA!AD$213,$E105,0)</f>
        <v>0.85328906300123752</v>
      </c>
      <c r="AA105" s="24">
        <f ca="1">OFFSET(PTRA!AE$213,$E105,0)</f>
        <v>0.87667114434771609</v>
      </c>
      <c r="AB105" s="24">
        <f ca="1">OFFSET(PTRA!AF$213,$E105,0)</f>
        <v>0.90005322569419466</v>
      </c>
      <c r="AC105" s="24">
        <f ca="1">OFFSET(PTRA!AG$213,$E105,0)</f>
        <v>0.92343530704067323</v>
      </c>
      <c r="AD105" s="24">
        <f ca="1">OFFSET(PTRA!AH$213,$E105,0)</f>
        <v>0.94681738838715179</v>
      </c>
      <c r="AE105" s="24">
        <f ca="1">OFFSET(PTRA!AI$213,$E105,0)</f>
        <v>0.97019946973363036</v>
      </c>
      <c r="AF105" s="24">
        <f ca="1">OFFSET(PTRA!AJ$213,$E105,0)</f>
        <v>0.99358155108010893</v>
      </c>
      <c r="AG105" s="24">
        <f ca="1">OFFSET(PTRA!AK$213,$E105,0)</f>
        <v>1.0169636324265876</v>
      </c>
      <c r="AH105" s="24">
        <f ca="1">OFFSET(PTRA!AL$213,$E105,0)</f>
        <v>1.0403457137730663</v>
      </c>
      <c r="AI105" s="24">
        <f ca="1">OFFSET(PTRA!AM$213,$E105,0)</f>
        <v>1.1512375183056287</v>
      </c>
      <c r="AJ105" s="24">
        <f ca="1">OFFSET(PTRA!AN$213,$E105,0)</f>
        <v>1.2621293228381913</v>
      </c>
      <c r="AK105" s="24">
        <f ca="1">OFFSET(PTRA!AO$213,$E105,0)</f>
        <v>1.2621293228381913</v>
      </c>
      <c r="AL105" s="24">
        <f ca="1">OFFSET(PTRA!AP$213,$E105,0)</f>
        <v>1.2621293228381913</v>
      </c>
      <c r="AM105" s="24">
        <f ca="1">OFFSET(PTRA!AQ$213,$E105,0)</f>
        <v>0</v>
      </c>
    </row>
    <row r="106" spans="1:39">
      <c r="A106" s="36" t="s">
        <v>130</v>
      </c>
      <c r="B106">
        <v>8.3842691666009994</v>
      </c>
      <c r="E106" s="153">
        <f>MATCH(F106,PTRA!$D$214:$D$221,0)</f>
        <v>5</v>
      </c>
      <c r="F106" s="4" t="str">
        <f t="shared" si="1"/>
        <v>TPPUMBT</v>
      </c>
      <c r="G106" s="24">
        <f ca="1">OFFSET(PTRA!K$213,$E106,0)</f>
        <v>6.9374263478643732</v>
      </c>
      <c r="H106" s="24">
        <f ca="1">OFFSET(PTRA!L$213,$E106,0)</f>
        <v>6.9187131739321872</v>
      </c>
      <c r="I106" s="24">
        <f ca="1">OFFSET(PTRA!M$213,$E106,0)</f>
        <v>6.9</v>
      </c>
      <c r="J106" s="24">
        <f ca="1">OFFSET(PTRA!N$213,$E106,0)</f>
        <v>7.0212765000000008</v>
      </c>
      <c r="K106" s="24">
        <f ca="1">OFFSET(PTRA!O$213,$E106,0)</f>
        <v>7.1425530000000004</v>
      </c>
      <c r="L106" s="24">
        <f ca="1">OFFSET(PTRA!P$213,$E106,0)</f>
        <v>7.2998721294721998</v>
      </c>
      <c r="M106" s="24">
        <f ca="1">OFFSET(PTRA!Q$213,$E106,0)</f>
        <v>7.4571912589443992</v>
      </c>
      <c r="N106" s="24">
        <f ca="1">OFFSET(PTRA!R$213,$E106,0)</f>
        <v>7.6145103884165977</v>
      </c>
      <c r="O106" s="234">
        <f ca="1">OFFSET(PTRA!S$213,$E106,0)</f>
        <v>7.6284470992402502</v>
      </c>
      <c r="P106" s="24">
        <f ca="1">OFFSET(PTRA!T$213,$E106,0)</f>
        <v>7.6423838100639028</v>
      </c>
      <c r="Q106" s="24">
        <f ca="1">OFFSET(PTRA!U$213,$E106,0)</f>
        <v>7.6563205208875553</v>
      </c>
      <c r="R106" s="24">
        <f ca="1">OFFSET(PTRA!V$213,$E106,0)</f>
        <v>7.6702572317112079</v>
      </c>
      <c r="S106" s="24">
        <f ca="1">OFFSET(PTRA!W$213,$E106,0)</f>
        <v>7.6841939425348604</v>
      </c>
      <c r="T106" s="234">
        <f ca="1">OFFSET(PTRA!X$213,$E106,0)</f>
        <v>7.698130653358513</v>
      </c>
      <c r="U106" s="24">
        <f ca="1">OFFSET(PTRA!Y$213,$E106,0)</f>
        <v>7.7120673641821655</v>
      </c>
      <c r="V106" s="24">
        <f ca="1">OFFSET(PTRA!Z$213,$E106,0)</f>
        <v>7.7260040750058181</v>
      </c>
      <c r="W106" s="24">
        <f ca="1">OFFSET(PTRA!AA$213,$E106,0)</f>
        <v>7.7399407858294706</v>
      </c>
      <c r="X106" s="24">
        <f ca="1">OFFSET(PTRA!AB$213,$E106,0)</f>
        <v>7.753877496653125</v>
      </c>
      <c r="Y106" s="246">
        <f ca="1">OFFSET(PTRA!AC$213,$E106,0)</f>
        <v>7.702287291486221</v>
      </c>
      <c r="Z106" s="24">
        <f ca="1">OFFSET(PTRA!AD$213,$E106,0)</f>
        <v>7.6506970863193171</v>
      </c>
      <c r="AA106" s="24">
        <f ca="1">OFFSET(PTRA!AE$213,$E106,0)</f>
        <v>7.5991068811524132</v>
      </c>
      <c r="AB106" s="24">
        <f ca="1">OFFSET(PTRA!AF$213,$E106,0)</f>
        <v>7.5475166759855092</v>
      </c>
      <c r="AC106" s="24">
        <f ca="1">OFFSET(PTRA!AG$213,$E106,0)</f>
        <v>7.4959264708186053</v>
      </c>
      <c r="AD106" s="24">
        <f ca="1">OFFSET(PTRA!AH$213,$E106,0)</f>
        <v>7.4443362656517014</v>
      </c>
      <c r="AE106" s="24">
        <f ca="1">OFFSET(PTRA!AI$213,$E106,0)</f>
        <v>7.3927460604847974</v>
      </c>
      <c r="AF106" s="24">
        <f ca="1">OFFSET(PTRA!AJ$213,$E106,0)</f>
        <v>7.3411558553178935</v>
      </c>
      <c r="AG106" s="24">
        <f ca="1">OFFSET(PTRA!AK$213,$E106,0)</f>
        <v>7.2895656501509896</v>
      </c>
      <c r="AH106" s="24">
        <f ca="1">OFFSET(PTRA!AL$213,$E106,0)</f>
        <v>7.2379754449840821</v>
      </c>
      <c r="AI106" s="24">
        <f ca="1">OFFSET(PTRA!AM$213,$E106,0)</f>
        <v>6.8510218594225041</v>
      </c>
      <c r="AJ106" s="24">
        <f ca="1">OFFSET(PTRA!AN$213,$E106,0)</f>
        <v>6.4640682738609252</v>
      </c>
      <c r="AK106" s="24">
        <f ca="1">OFFSET(PTRA!AO$213,$E106,0)</f>
        <v>6.4640682738609252</v>
      </c>
      <c r="AL106" s="24">
        <f ca="1">OFFSET(PTRA!AP$213,$E106,0)</f>
        <v>6.4640682738609252</v>
      </c>
      <c r="AM106" s="24">
        <f ca="1">OFFSET(PTRA!AQ$213,$E106,0)</f>
        <v>0</v>
      </c>
    </row>
    <row r="107" spans="1:39">
      <c r="A107" s="36" t="s">
        <v>132</v>
      </c>
      <c r="B107">
        <v>13.9</v>
      </c>
      <c r="E107" s="154">
        <f>MATCH(F107,PTRA!$D$214:$D$221,0)</f>
        <v>7</v>
      </c>
      <c r="F107" s="4" t="str">
        <f t="shared" si="1"/>
        <v>TPPUMER</v>
      </c>
      <c r="G107" s="24">
        <f ca="1">OFFSET(PTRA!K$213,$E107,0)</f>
        <v>17.076628182223342</v>
      </c>
      <c r="H107" s="24">
        <f ca="1">OFFSET(PTRA!L$213,$E107,0)</f>
        <v>17.238927782512736</v>
      </c>
      <c r="I107" s="24">
        <f ca="1">OFFSET(PTRA!M$213,$E107,0)</f>
        <v>17.401227382802126</v>
      </c>
      <c r="J107" s="24">
        <f ca="1">OFFSET(PTRA!N$213,$E107,0)</f>
        <v>17.630348127600239</v>
      </c>
      <c r="K107" s="24">
        <f ca="1">OFFSET(PTRA!O$213,$E107,0)</f>
        <v>17.859468872398352</v>
      </c>
      <c r="L107" s="24">
        <f ca="1">OFFSET(PTRA!P$213,$E107,0)</f>
        <v>18.078046692483255</v>
      </c>
      <c r="M107" s="24">
        <f ca="1">OFFSET(PTRA!Q$213,$E107,0)</f>
        <v>18.296624512568158</v>
      </c>
      <c r="N107" s="24">
        <f ca="1">OFFSET(PTRA!R$213,$E107,0)</f>
        <v>18.515202332653065</v>
      </c>
      <c r="O107" s="234">
        <f ca="1">OFFSET(PTRA!S$213,$E107,0)</f>
        <v>18.049205260675599</v>
      </c>
      <c r="P107" s="24">
        <f ca="1">OFFSET(PTRA!T$213,$E107,0)</f>
        <v>17.583208188698134</v>
      </c>
      <c r="Q107" s="24">
        <f ca="1">OFFSET(PTRA!U$213,$E107,0)</f>
        <v>17.117211116720668</v>
      </c>
      <c r="R107" s="24">
        <f ca="1">OFFSET(PTRA!V$213,$E107,0)</f>
        <v>16.651214044743202</v>
      </c>
      <c r="S107" s="24">
        <f ca="1">OFFSET(PTRA!W$213,$E107,0)</f>
        <v>16.185216972765737</v>
      </c>
      <c r="T107" s="234">
        <f ca="1">OFFSET(PTRA!X$213,$E107,0)</f>
        <v>15.719219900788271</v>
      </c>
      <c r="U107" s="24">
        <f ca="1">OFFSET(PTRA!Y$213,$E107,0)</f>
        <v>15.253222828810806</v>
      </c>
      <c r="V107" s="24">
        <f ca="1">OFFSET(PTRA!Z$213,$E107,0)</f>
        <v>14.78722575683334</v>
      </c>
      <c r="W107" s="24">
        <f ca="1">OFFSET(PTRA!AA$213,$E107,0)</f>
        <v>14.321228684855875</v>
      </c>
      <c r="X107" s="24">
        <f ca="1">OFFSET(PTRA!AB$213,$E107,0)</f>
        <v>13.855231612878402</v>
      </c>
      <c r="Y107" s="246">
        <f ca="1">OFFSET(PTRA!AC$213,$E107,0)</f>
        <v>14.035327855738224</v>
      </c>
      <c r="Z107" s="24">
        <f ca="1">OFFSET(PTRA!AD$213,$E107,0)</f>
        <v>14.215424098598046</v>
      </c>
      <c r="AA107" s="24">
        <f ca="1">OFFSET(PTRA!AE$213,$E107,0)</f>
        <v>14.395520341457868</v>
      </c>
      <c r="AB107" s="24">
        <f ca="1">OFFSET(PTRA!AF$213,$E107,0)</f>
        <v>14.575616584317689</v>
      </c>
      <c r="AC107" s="24">
        <f ca="1">OFFSET(PTRA!AG$213,$E107,0)</f>
        <v>14.755712827177511</v>
      </c>
      <c r="AD107" s="24">
        <f ca="1">OFFSET(PTRA!AH$213,$E107,0)</f>
        <v>14.935809070037333</v>
      </c>
      <c r="AE107" s="24">
        <f ca="1">OFFSET(PTRA!AI$213,$E107,0)</f>
        <v>15.115905312897155</v>
      </c>
      <c r="AF107" s="24">
        <f ca="1">OFFSET(PTRA!AJ$213,$E107,0)</f>
        <v>15.296001555756977</v>
      </c>
      <c r="AG107" s="24">
        <f ca="1">OFFSET(PTRA!AK$213,$E107,0)</f>
        <v>15.476097798616799</v>
      </c>
      <c r="AH107" s="24">
        <f ca="1">OFFSET(PTRA!AL$213,$E107,0)</f>
        <v>15.656194041476615</v>
      </c>
      <c r="AI107" s="24">
        <f ca="1">OFFSET(PTRA!AM$213,$E107,0)</f>
        <v>16.946912919228108</v>
      </c>
      <c r="AJ107" s="24">
        <f ca="1">OFFSET(PTRA!AN$213,$E107,0)</f>
        <v>18.237631796979599</v>
      </c>
      <c r="AK107" s="24">
        <f ca="1">OFFSET(PTRA!AO$213,$E107,0)</f>
        <v>18.237631796979599</v>
      </c>
      <c r="AL107" s="24">
        <f ca="1">OFFSET(PTRA!AP$213,$E107,0)</f>
        <v>18.237631796979599</v>
      </c>
      <c r="AM107" s="24">
        <f ca="1">OFFSET(PTRA!AQ$213,$E107,0)</f>
        <v>0</v>
      </c>
    </row>
    <row r="108" spans="1:39">
      <c r="A108" s="36" t="s">
        <v>158</v>
      </c>
      <c r="B108">
        <v>0.1024485696</v>
      </c>
      <c r="E108" s="155">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4.3376052631578945</v>
      </c>
      <c r="N108" s="24">
        <f ca="1">OFFSET(OtherTRA!Q$46,$E108,0)</f>
        <v>4.1266578947368417</v>
      </c>
      <c r="O108" s="24">
        <f ca="1">OFFSET(OtherTRA!R$46,$E108,0)</f>
        <v>3.9157105263157894</v>
      </c>
      <c r="P108" s="24">
        <f ca="1">OFFSET(OtherTRA!S$46,$E108,0)</f>
        <v>3.9829499999999998</v>
      </c>
      <c r="Q108" s="24">
        <f ca="1">OFFSET(OtherTRA!T$46,$E108,0)</f>
        <v>4.0501894736842106</v>
      </c>
      <c r="R108" s="24">
        <f ca="1">OFFSET(OtherTRA!U$46,$E108,0)</f>
        <v>4.1174289473684214</v>
      </c>
      <c r="S108" s="24">
        <f ca="1">OFFSET(OtherTRA!V$46,$E108,0)</f>
        <v>4.1846684210526321</v>
      </c>
      <c r="T108" s="24">
        <f ca="1">OFFSET(OtherTRA!W$46,$E108,0)</f>
        <v>4.2519078947368429</v>
      </c>
      <c r="U108" s="24">
        <f ca="1">OFFSET(OtherTRA!X$46,$E108,0)</f>
        <v>4.3191473684210537</v>
      </c>
      <c r="V108" s="24">
        <f ca="1">OFFSET(OtherTRA!Y$46,$E108,0)</f>
        <v>4.3863868421052645</v>
      </c>
      <c r="W108" s="24">
        <f ca="1">OFFSET(OtherTRA!Z$46,$E108,0)</f>
        <v>4.4536263157894753</v>
      </c>
      <c r="X108" s="24">
        <f ca="1">OFFSET(OtherTRA!AA$46,$E108,0)</f>
        <v>4.5208657894736861</v>
      </c>
      <c r="Y108" s="24">
        <f ca="1">OFFSET(OtherTRA!AB$46,$E108,0)</f>
        <v>4.5881052631578942</v>
      </c>
      <c r="Z108" s="24">
        <f ca="1">OFFSET(OtherTRA!AC$46,$E108,0)</f>
        <v>4.7819131578947367</v>
      </c>
      <c r="AA108" s="24">
        <f ca="1">OFFSET(OtherTRA!AD$46,$E108,0)</f>
        <v>4.9757210526315792</v>
      </c>
      <c r="AB108" s="24">
        <f ca="1">OFFSET(OtherTRA!AE$46,$E108,0)</f>
        <v>5.1695289473684216</v>
      </c>
      <c r="AC108" s="24">
        <f ca="1">OFFSET(OtherTRA!AF$46,$E108,0)</f>
        <v>5.3633368421052641</v>
      </c>
      <c r="AD108" s="24">
        <f ca="1">OFFSET(OtherTRA!AG$46,$E108,0)</f>
        <v>5.5571447368421065</v>
      </c>
      <c r="AE108" s="24">
        <f ca="1">OFFSET(OtherTRA!AH$46,$E108,0)</f>
        <v>5.750952631578949</v>
      </c>
      <c r="AF108" s="24">
        <f ca="1">OFFSET(OtherTRA!AI$46,$E108,0)</f>
        <v>5.9447605263157914</v>
      </c>
      <c r="AG108" s="24">
        <f ca="1">OFFSET(OtherTRA!AJ$46,$E108,0)</f>
        <v>6.1385684210526339</v>
      </c>
      <c r="AH108" s="24">
        <f ca="1">OFFSET(OtherTRA!AK$46,$E108,0)</f>
        <v>6.3323763157894764</v>
      </c>
      <c r="AI108" s="24">
        <f ca="1">OFFSET(OtherTRA!AL$46,$E108,0)</f>
        <v>6.5261842105263153</v>
      </c>
      <c r="AJ108" s="24">
        <f ca="1">OFFSET(OtherTRA!AM$46,$E108,0)</f>
        <v>8.5235921052631589</v>
      </c>
      <c r="AK108" s="24">
        <f ca="1">OFFSET(OtherTRA!AN$46,$E108,0)</f>
        <v>10.521000000000001</v>
      </c>
      <c r="AL108" s="24">
        <f ca="1">OFFSET(OtherTRA!AO$46,$E108,0)</f>
        <v>10.521000000000001</v>
      </c>
      <c r="AM108" s="24">
        <f ca="1">OFFSET(OtherTRA!AP$46,$E108,0)</f>
        <v>10.521000000000001</v>
      </c>
    </row>
    <row r="109" spans="1:39">
      <c r="A109" s="36" t="s">
        <v>239</v>
      </c>
      <c r="B109">
        <v>82.184767358499997</v>
      </c>
      <c r="E109" s="152">
        <f>MATCH(F109,COM!$D$248:$D$266,0)</f>
        <v>1</v>
      </c>
      <c r="F109" s="4" t="str">
        <f t="shared" si="1"/>
        <v>CEC</v>
      </c>
      <c r="G109" s="24">
        <f ca="1">OFFSET(COM!J$247,$E109,0)</f>
        <v>139.66439435388435</v>
      </c>
      <c r="H109" s="24">
        <f ca="1">OFFSET(COM!K$247,$E109,0)</f>
        <v>135.88278949071739</v>
      </c>
      <c r="I109" s="24">
        <f ca="1">OFFSET(COM!L$247,$E109,0)</f>
        <v>132.40076481888337</v>
      </c>
      <c r="J109" s="24">
        <f ca="1">OFFSET(COM!M$247,$E109,0)</f>
        <v>128.61552791505812</v>
      </c>
      <c r="K109" s="24">
        <f ca="1">OFFSET(COM!N$247,$E109,0)</f>
        <v>124.67013860123697</v>
      </c>
      <c r="L109" s="24">
        <f ca="1">OFFSET(COM!O$247,$E109,0)</f>
        <v>120.28334032399778</v>
      </c>
      <c r="M109" s="24">
        <f ca="1">OFFSET(COM!P$247,$E109,0)</f>
        <v>119.45893010992857</v>
      </c>
      <c r="N109" s="24">
        <f ca="1">OFFSET(COM!Q$247,$E109,0)</f>
        <v>118.63013297452167</v>
      </c>
      <c r="O109" s="234">
        <f ca="1">OFFSET(COM!R$247,$E109,0)</f>
        <v>117.82469897792232</v>
      </c>
      <c r="P109" s="24">
        <f ca="1">OFFSET(COM!S$247,$E109,0)</f>
        <v>117.04646499366488</v>
      </c>
      <c r="Q109" s="24">
        <f ca="1">OFFSET(COM!T$247,$E109,0)</f>
        <v>115.26316043984048</v>
      </c>
      <c r="R109" s="24">
        <f ca="1">OFFSET(COM!U$247,$E109,0)</f>
        <v>114.54690941441453</v>
      </c>
      <c r="S109" s="24">
        <f ca="1">OFFSET(COM!V$247,$E109,0)</f>
        <v>113.82454618654737</v>
      </c>
      <c r="T109" s="234">
        <f ca="1">OFFSET(COM!W$247,$E109,0)</f>
        <v>113.09838675483471</v>
      </c>
      <c r="U109" s="24">
        <f ca="1">OFFSET(COM!X$247,$E109,0)</f>
        <v>112.36499790536746</v>
      </c>
      <c r="V109" s="24">
        <f ca="1">OFFSET(COM!Y$247,$E109,0)</f>
        <v>111.63791996642171</v>
      </c>
      <c r="W109" s="24">
        <f ca="1">OFFSET(COM!Z$247,$E109,0)</f>
        <v>110.94871775253807</v>
      </c>
      <c r="X109" s="24">
        <f ca="1">OFFSET(COM!AA$247,$E109,0)</f>
        <v>110.25345450283615</v>
      </c>
      <c r="Y109" s="246">
        <f ca="1">OFFSET(COM!AB$247,$E109,0)</f>
        <v>109.56722861124939</v>
      </c>
      <c r="Z109" s="24">
        <f ca="1">OFFSET(COM!AC$247,$E109,0)</f>
        <v>108.88668231304415</v>
      </c>
      <c r="AA109" s="24">
        <f ca="1">OFFSET(COM!AD$247,$E109,0)</f>
        <v>108.21103872053854</v>
      </c>
      <c r="AB109" s="24">
        <f ca="1">OFFSET(COM!AE$247,$E109,0)</f>
        <v>107.57803711141746</v>
      </c>
      <c r="AC109" s="24">
        <f ca="1">OFFSET(COM!AF$247,$E109,0)</f>
        <v>106.93514022251813</v>
      </c>
      <c r="AD109" s="24">
        <f ca="1">OFFSET(COM!AG$247,$E109,0)</f>
        <v>106.31718608060922</v>
      </c>
      <c r="AE109" s="24">
        <f ca="1">OFFSET(COM!AH$247,$E109,0)</f>
        <v>105.71852846258783</v>
      </c>
      <c r="AF109" s="24">
        <f ca="1">OFFSET(COM!AI$247,$E109,0)</f>
        <v>105.13709252596294</v>
      </c>
      <c r="AG109" s="24">
        <f ca="1">OFFSET(COM!AJ$247,$E109,0)</f>
        <v>104.56698352312348</v>
      </c>
      <c r="AH109" s="24">
        <f ca="1">OFFSET(COM!AK$247,$E109,0)</f>
        <v>104.00619913340103</v>
      </c>
      <c r="AI109" s="24">
        <f ca="1">OFFSET(COM!AL$247,$E109,0)</f>
        <v>103.44578380353296</v>
      </c>
      <c r="AJ109" s="24">
        <f ca="1">OFFSET(COM!AM$247,$E109,0)</f>
        <v>100.88765068615636</v>
      </c>
      <c r="AK109" s="24">
        <f ca="1">OFFSET(COM!AN$247,$E109,0)</f>
        <v>98.585833408405634</v>
      </c>
      <c r="AL109" s="24">
        <f ca="1">OFFSET(COM!AO$247,$E109,0)</f>
        <v>98.585833408405634</v>
      </c>
      <c r="AM109" s="24">
        <f ca="1">OFFSET(COM!AP$247,$E109,0)</f>
        <v>98.585833408405634</v>
      </c>
    </row>
    <row r="110" spans="1:39">
      <c r="A110" s="36" t="s">
        <v>245</v>
      </c>
      <c r="B110">
        <v>9.1664843454099998</v>
      </c>
      <c r="E110" s="152">
        <f>MATCH(F110,COM!$D$248:$D$266,0)</f>
        <v>7</v>
      </c>
      <c r="F110" s="4" t="str">
        <f t="shared" si="1"/>
        <v>CEG</v>
      </c>
      <c r="G110" s="24">
        <f ca="1">OFFSET(COM!J$247,$E110,0)</f>
        <v>10.30055287377321</v>
      </c>
      <c r="H110" s="24">
        <f ca="1">OFFSET(COM!K$247,$E110,0)</f>
        <v>10.021651289579385</v>
      </c>
      <c r="I110" s="24">
        <f ca="1">OFFSET(COM!L$247,$E110,0)</f>
        <v>9.7648443961264348</v>
      </c>
      <c r="J110" s="24">
        <f ca="1">OFFSET(COM!M$247,$E110,0)</f>
        <v>9.485674941033853</v>
      </c>
      <c r="K110" s="24">
        <f ca="1">OFFSET(COM!N$247,$E110,0)</f>
        <v>9.1946938973495111</v>
      </c>
      <c r="L110" s="24">
        <f ca="1">OFFSET(COM!O$247,$E110,0)</f>
        <v>8.8711579824850144</v>
      </c>
      <c r="M110" s="24">
        <f ca="1">OFFSET(COM!P$247,$E110,0)</f>
        <v>8.9219940692915962</v>
      </c>
      <c r="N110" s="24">
        <f ca="1">OFFSET(COM!Q$247,$E110,0)</f>
        <v>8.9712124311439769</v>
      </c>
      <c r="O110" s="234">
        <f ca="1">OFFSET(COM!R$247,$E110,0)</f>
        <v>9.0290462045226008</v>
      </c>
      <c r="P110" s="24">
        <f ca="1">OFFSET(COM!S$247,$E110,0)</f>
        <v>9.0969102782720341</v>
      </c>
      <c r="Q110" s="24">
        <f ca="1">OFFSET(COM!T$247,$E110,0)</f>
        <v>8.7941436486273634</v>
      </c>
      <c r="R110" s="24">
        <f ca="1">OFFSET(COM!U$247,$E110,0)</f>
        <v>8.8848646125552264</v>
      </c>
      <c r="S110" s="24">
        <f ca="1">OFFSET(COM!V$247,$E110,0)</f>
        <v>8.9733316353582762</v>
      </c>
      <c r="T110" s="234">
        <f ca="1">OFFSET(COM!W$247,$E110,0)</f>
        <v>9.0603987667068555</v>
      </c>
      <c r="U110" s="24">
        <f ca="1">OFFSET(COM!X$247,$E110,0)</f>
        <v>9.1447999716333079</v>
      </c>
      <c r="V110" s="24">
        <f ca="1">OFFSET(COM!Y$247,$E110,0)</f>
        <v>9.2315283934502563</v>
      </c>
      <c r="W110" s="24">
        <f ca="1">OFFSET(COM!Z$247,$E110,0)</f>
        <v>9.3322239008096481</v>
      </c>
      <c r="X110" s="24">
        <f ca="1">OFFSET(COM!AA$247,$E110,0)</f>
        <v>9.4306843352929093</v>
      </c>
      <c r="Y110" s="246">
        <f ca="1">OFFSET(COM!AB$247,$E110,0)</f>
        <v>9.5324773938689269</v>
      </c>
      <c r="Z110" s="24">
        <f ca="1">OFFSET(COM!AC$247,$E110,0)</f>
        <v>9.6363648642740287</v>
      </c>
      <c r="AA110" s="24">
        <f ca="1">OFFSET(COM!AD$247,$E110,0)</f>
        <v>9.742060260726344</v>
      </c>
      <c r="AB110" s="24">
        <f ca="1">OFFSET(COM!AE$247,$E110,0)</f>
        <v>9.8634803523139745</v>
      </c>
      <c r="AC110" s="24">
        <f ca="1">OFFSET(COM!AF$247,$E110,0)</f>
        <v>9.9812514518650826</v>
      </c>
      <c r="AD110" s="24">
        <f ca="1">OFFSET(COM!AG$247,$E110,0)</f>
        <v>10.10822046063924</v>
      </c>
      <c r="AE110" s="24">
        <f ca="1">OFFSET(COM!AH$247,$E110,0)</f>
        <v>10.242305272460523</v>
      </c>
      <c r="AF110" s="24">
        <f ca="1">OFFSET(COM!AI$247,$E110,0)</f>
        <v>10.382740766594955</v>
      </c>
      <c r="AG110" s="24">
        <f ca="1">OFFSET(COM!AJ$247,$E110,0)</f>
        <v>10.527353190751315</v>
      </c>
      <c r="AH110" s="24">
        <f ca="1">OFFSET(COM!AK$247,$E110,0)</f>
        <v>10.675404167406469</v>
      </c>
      <c r="AI110" s="24">
        <f ca="1">OFFSET(COM!AL$247,$E110,0)</f>
        <v>10.823591238896707</v>
      </c>
      <c r="AJ110" s="24">
        <f ca="1">OFFSET(COM!AM$247,$E110,0)</f>
        <v>11.654483426821141</v>
      </c>
      <c r="AK110" s="24">
        <f ca="1">OFFSET(COM!AN$247,$E110,0)</f>
        <v>12.579894868226962</v>
      </c>
      <c r="AL110" s="24">
        <f ca="1">OFFSET(COM!AO$247,$E110,0)</f>
        <v>12.579894868226962</v>
      </c>
      <c r="AM110" s="24">
        <f ca="1">OFFSET(COM!AP$247,$E110,0)</f>
        <v>12.579894868226962</v>
      </c>
    </row>
    <row r="111" spans="1:39">
      <c r="A111" s="36" t="s">
        <v>240</v>
      </c>
      <c r="B111">
        <v>29.897246584059999</v>
      </c>
      <c r="E111" s="152">
        <f>MATCH(F111,COM!$D$248:$D$266,0)</f>
        <v>2</v>
      </c>
      <c r="F111" s="4" t="str">
        <f t="shared" si="1"/>
        <v>CEH</v>
      </c>
      <c r="G111" s="24">
        <f ca="1">OFFSET(COM!J$247,$E111,0)</f>
        <v>7.8517549075018991</v>
      </c>
      <c r="H111" s="24">
        <f ca="1">OFFSET(COM!K$247,$E111,0)</f>
        <v>8.5453535943076151</v>
      </c>
      <c r="I111" s="24">
        <f ca="1">OFFSET(COM!L$247,$E111,0)</f>
        <v>9.2773114767209197</v>
      </c>
      <c r="J111" s="24">
        <f ca="1">OFFSET(COM!M$247,$E111,0)</f>
        <v>10.009772014468318</v>
      </c>
      <c r="K111" s="24">
        <f ca="1">OFFSET(COM!N$247,$E111,0)</f>
        <v>10.750441298311941</v>
      </c>
      <c r="L111" s="24">
        <f ca="1">OFFSET(COM!O$247,$E111,0)</f>
        <v>11.470981711368383</v>
      </c>
      <c r="M111" s="24">
        <f ca="1">OFFSET(COM!P$247,$E111,0)</f>
        <v>11.392360728090232</v>
      </c>
      <c r="N111" s="24">
        <f ca="1">OFFSET(COM!Q$247,$E111,0)</f>
        <v>11.313321380188198</v>
      </c>
      <c r="O111" s="234">
        <f ca="1">OFFSET(COM!R$247,$E111,0)</f>
        <v>11.236510089282751</v>
      </c>
      <c r="P111" s="24">
        <f ca="1">OFFSET(COM!S$247,$E111,0)</f>
        <v>11.162292763952941</v>
      </c>
      <c r="Q111" s="24">
        <f ca="1">OFFSET(COM!T$247,$E111,0)</f>
        <v>10.992225538785943</v>
      </c>
      <c r="R111" s="24">
        <f ca="1">OFFSET(COM!U$247,$E111,0)</f>
        <v>10.92391930126977</v>
      </c>
      <c r="S111" s="24">
        <f ca="1">OFFSET(COM!V$247,$E111,0)</f>
        <v>10.855030165388531</v>
      </c>
      <c r="T111" s="234">
        <f ca="1">OFFSET(COM!W$247,$E111,0)</f>
        <v>10.78577899944754</v>
      </c>
      <c r="U111" s="24">
        <f ca="1">OFFSET(COM!X$247,$E111,0)</f>
        <v>10.715838390408088</v>
      </c>
      <c r="V111" s="24">
        <f ca="1">OFFSET(COM!Y$247,$E111,0)</f>
        <v>10.646499629795681</v>
      </c>
      <c r="W111" s="24">
        <f ca="1">OFFSET(COM!Z$247,$E111,0)</f>
        <v>10.580772938388558</v>
      </c>
      <c r="X111" s="24">
        <f ca="1">OFFSET(COM!AA$247,$E111,0)</f>
        <v>10.514468228189831</v>
      </c>
      <c r="Y111" s="246">
        <f ca="1">OFFSET(COM!AB$247,$E111,0)</f>
        <v>10.449025377741417</v>
      </c>
      <c r="Z111" s="24">
        <f ca="1">OFFSET(COM!AC$247,$E111,0)</f>
        <v>10.384124169316177</v>
      </c>
      <c r="AA111" s="24">
        <f ca="1">OFFSET(COM!AD$247,$E111,0)</f>
        <v>10.31969051398071</v>
      </c>
      <c r="AB111" s="24">
        <f ca="1">OFFSET(COM!AE$247,$E111,0)</f>
        <v>10.259323468453577</v>
      </c>
      <c r="AC111" s="24">
        <f ca="1">OFFSET(COM!AF$247,$E111,0)</f>
        <v>10.198012746328672</v>
      </c>
      <c r="AD111" s="24">
        <f ca="1">OFFSET(COM!AG$247,$E111,0)</f>
        <v>10.13908072264852</v>
      </c>
      <c r="AE111" s="24">
        <f ca="1">OFFSET(COM!AH$247,$E111,0)</f>
        <v>10.081988937791223</v>
      </c>
      <c r="AF111" s="24">
        <f ca="1">OFFSET(COM!AI$247,$E111,0)</f>
        <v>10.026539521626102</v>
      </c>
      <c r="AG111" s="24">
        <f ca="1">OFFSET(COM!AJ$247,$E111,0)</f>
        <v>9.9721703136589586</v>
      </c>
      <c r="AH111" s="24">
        <f ca="1">OFFSET(COM!AK$247,$E111,0)</f>
        <v>9.9186903598997809</v>
      </c>
      <c r="AI111" s="24">
        <f ca="1">OFFSET(COM!AL$247,$E111,0)</f>
        <v>9.8652456020274837</v>
      </c>
      <c r="AJ111" s="24">
        <f ca="1">OFFSET(COM!AM$247,$E111,0)</f>
        <v>9.6212858140333175</v>
      </c>
      <c r="AK111" s="24">
        <f ca="1">OFFSET(COM!AN$247,$E111,0)</f>
        <v>9.4017699290831018</v>
      </c>
      <c r="AL111" s="24">
        <f ca="1">OFFSET(COM!AO$247,$E111,0)</f>
        <v>9.4017699290831018</v>
      </c>
      <c r="AM111" s="24">
        <f ca="1">OFFSET(COM!AP$247,$E111,0)</f>
        <v>9.4017699290831018</v>
      </c>
    </row>
    <row r="112" spans="1:39">
      <c r="A112" s="36" t="s">
        <v>241</v>
      </c>
      <c r="B112">
        <v>0.29916376652240001</v>
      </c>
      <c r="E112" s="152">
        <f>MATCH(F112,COM!$D$248:$D$266,0)</f>
        <v>3</v>
      </c>
      <c r="F112" s="4" t="str">
        <f t="shared" si="1"/>
        <v>CEK</v>
      </c>
      <c r="G112" s="24">
        <f ca="1">OFFSET(COM!J$247,$E112,0)</f>
        <v>9.8944997565297612</v>
      </c>
      <c r="H112" s="24">
        <f ca="1">OFFSET(COM!K$247,$E112,0)</f>
        <v>9.6378035089179921</v>
      </c>
      <c r="I112" s="24">
        <f ca="1">OFFSET(COM!L$247,$E112,0)</f>
        <v>9.4025971651139226</v>
      </c>
      <c r="J112" s="24">
        <f ca="1">OFFSET(COM!M$247,$E112,0)</f>
        <v>9.1461269070566971</v>
      </c>
      <c r="K112" s="24">
        <f ca="1">OFFSET(COM!N$247,$E112,0)</f>
        <v>8.8785236193865398</v>
      </c>
      <c r="L112" s="24">
        <f ca="1">OFFSET(COM!O$247,$E112,0)</f>
        <v>8.579706769854079</v>
      </c>
      <c r="M112" s="24">
        <f ca="1">OFFSET(COM!P$247,$E112,0)</f>
        <v>8.5209023013737895</v>
      </c>
      <c r="N112" s="24">
        <f ca="1">OFFSET(COM!Q$247,$E112,0)</f>
        <v>8.4617849175837119</v>
      </c>
      <c r="O112" s="234">
        <f ca="1">OFFSET(COM!R$247,$E112,0)</f>
        <v>8.404334006304726</v>
      </c>
      <c r="P112" s="24">
        <f ca="1">OFFSET(COM!S$247,$E112,0)</f>
        <v>8.3488232484119145</v>
      </c>
      <c r="Q112" s="24">
        <f ca="1">OFFSET(COM!T$247,$E112,0)</f>
        <v>8.2216216749276256</v>
      </c>
      <c r="R112" s="24">
        <f ca="1">OFFSET(COM!U$247,$E112,0)</f>
        <v>8.1705321079501125</v>
      </c>
      <c r="S112" s="24">
        <f ca="1">OFFSET(COM!V$247,$E112,0)</f>
        <v>8.1190065628519168</v>
      </c>
      <c r="T112" s="234">
        <f ca="1">OFFSET(COM!W$247,$E112,0)</f>
        <v>8.067210237812418</v>
      </c>
      <c r="U112" s="24">
        <f ca="1">OFFSET(COM!X$247,$E112,0)</f>
        <v>8.0148982446489381</v>
      </c>
      <c r="V112" s="24">
        <f ca="1">OFFSET(COM!Y$247,$E112,0)</f>
        <v>7.9630364032818681</v>
      </c>
      <c r="W112" s="24">
        <f ca="1">OFFSET(COM!Z$247,$E112,0)</f>
        <v>7.9138762046680942</v>
      </c>
      <c r="X112" s="24">
        <f ca="1">OFFSET(COM!AA$247,$E112,0)</f>
        <v>7.864283677604659</v>
      </c>
      <c r="Y112" s="246">
        <f ca="1">OFFSET(COM!AB$247,$E112,0)</f>
        <v>7.8153357774895058</v>
      </c>
      <c r="Z112" s="24">
        <f ca="1">OFFSET(COM!AC$247,$E112,0)</f>
        <v>7.7667929978644716</v>
      </c>
      <c r="AA112" s="24">
        <f ca="1">OFFSET(COM!AD$247,$E112,0)</f>
        <v>7.7185999240022536</v>
      </c>
      <c r="AB112" s="24">
        <f ca="1">OFFSET(COM!AE$247,$E112,0)</f>
        <v>7.6734484659825837</v>
      </c>
      <c r="AC112" s="24">
        <f ca="1">OFFSET(COM!AF$247,$E112,0)</f>
        <v>7.6275911862034373</v>
      </c>
      <c r="AD112" s="24">
        <f ca="1">OFFSET(COM!AG$247,$E112,0)</f>
        <v>7.5835130510226705</v>
      </c>
      <c r="AE112" s="24">
        <f ca="1">OFFSET(COM!AH$247,$E112,0)</f>
        <v>7.5408113202233142</v>
      </c>
      <c r="AF112" s="24">
        <f ca="1">OFFSET(COM!AI$247,$E112,0)</f>
        <v>7.4993379970826393</v>
      </c>
      <c r="AG112" s="24">
        <f ca="1">OFFSET(COM!AJ$247,$E112,0)</f>
        <v>7.4586726143451703</v>
      </c>
      <c r="AH112" s="24">
        <f ca="1">OFFSET(COM!AK$247,$E112,0)</f>
        <v>7.4186723482071493</v>
      </c>
      <c r="AI112" s="24">
        <f ca="1">OFFSET(COM!AL$247,$E112,0)</f>
        <v>7.3786984067897627</v>
      </c>
      <c r="AJ112" s="24">
        <f ca="1">OFFSET(COM!AM$247,$E112,0)</f>
        <v>7.1962289811301137</v>
      </c>
      <c r="AK112" s="24">
        <f ca="1">OFFSET(COM!AN$247,$E112,0)</f>
        <v>7.0320423429166343</v>
      </c>
      <c r="AL112" s="24">
        <f ca="1">OFFSET(COM!AO$247,$E112,0)</f>
        <v>7.0320423429166343</v>
      </c>
      <c r="AM112" s="24">
        <f ca="1">OFFSET(COM!AP$247,$E112,0)</f>
        <v>7.0320423429166343</v>
      </c>
    </row>
    <row r="113" spans="1:39">
      <c r="A113" s="36" t="s">
        <v>242</v>
      </c>
      <c r="B113">
        <v>177.48088542799999</v>
      </c>
      <c r="E113" s="152">
        <f>MATCH(F113,COM!$D$248:$D$266,0)</f>
        <v>4</v>
      </c>
      <c r="F113" s="4" t="str">
        <f t="shared" si="1"/>
        <v>CEL</v>
      </c>
      <c r="G113" s="24">
        <f ca="1">OFFSET(COM!J$247,$E113,0)</f>
        <v>121.54027190568891</v>
      </c>
      <c r="H113" s="24">
        <f ca="1">OFFSET(COM!K$247,$E113,0)</f>
        <v>118.24940249379998</v>
      </c>
      <c r="I113" s="24">
        <f ca="1">OFFSET(COM!L$247,$E113,0)</f>
        <v>115.21923702210007</v>
      </c>
      <c r="J113" s="24">
        <f ca="1">OFFSET(COM!M$247,$E113,0)</f>
        <v>111.92520689619224</v>
      </c>
      <c r="K113" s="24">
        <f ca="1">OFFSET(COM!N$247,$E113,0)</f>
        <v>108.49180719404197</v>
      </c>
      <c r="L113" s="24">
        <f ca="1">OFFSET(COM!O$247,$E113,0)</f>
        <v>104.67427977141128</v>
      </c>
      <c r="M113" s="24">
        <f ca="1">OFFSET(COM!P$247,$E113,0)</f>
        <v>103.95685252702778</v>
      </c>
      <c r="N113" s="24">
        <f ca="1">OFFSET(COM!Q$247,$E113,0)</f>
        <v>103.23560764813061</v>
      </c>
      <c r="O113" s="234">
        <f ca="1">OFFSET(COM!R$247,$E113,0)</f>
        <v>102.53469409459652</v>
      </c>
      <c r="P113" s="24">
        <f ca="1">OFFSET(COM!S$247,$E113,0)</f>
        <v>101.85745083234292</v>
      </c>
      <c r="Q113" s="24">
        <f ca="1">OFFSET(COM!T$247,$E113,0)</f>
        <v>100.30556410154676</v>
      </c>
      <c r="R113" s="24">
        <f ca="1">OFFSET(COM!U$247,$E113,0)</f>
        <v>99.682260325478978</v>
      </c>
      <c r="S113" s="24">
        <f ca="1">OFFSET(COM!V$247,$E113,0)</f>
        <v>99.053637521966238</v>
      </c>
      <c r="T113" s="234">
        <f ca="1">OFFSET(COM!W$247,$E113,0)</f>
        <v>98.421711144556056</v>
      </c>
      <c r="U113" s="24">
        <f ca="1">OFFSET(COM!X$247,$E113,0)</f>
        <v>97.783493504410842</v>
      </c>
      <c r="V113" s="24">
        <f ca="1">OFFSET(COM!Y$247,$E113,0)</f>
        <v>97.150767813622508</v>
      </c>
      <c r="W113" s="24">
        <f ca="1">OFFSET(COM!Z$247,$E113,0)</f>
        <v>96.551002749226996</v>
      </c>
      <c r="X113" s="24">
        <f ca="1">OFFSET(COM!AA$247,$E113,0)</f>
        <v>95.945963184162963</v>
      </c>
      <c r="Y113" s="246">
        <f ca="1">OFFSET(COM!AB$247,$E113,0)</f>
        <v>95.348788207405136</v>
      </c>
      <c r="Z113" s="24">
        <f ca="1">OFFSET(COM!AC$247,$E113,0)</f>
        <v>94.756555788319886</v>
      </c>
      <c r="AA113" s="24">
        <f ca="1">OFFSET(COM!AD$247,$E113,0)</f>
        <v>94.168589855238935</v>
      </c>
      <c r="AB113" s="24">
        <f ca="1">OFFSET(COM!AE$247,$E113,0)</f>
        <v>93.617732293830883</v>
      </c>
      <c r="AC113" s="24">
        <f ca="1">OFFSET(COM!AF$247,$E113,0)</f>
        <v>93.058263554173749</v>
      </c>
      <c r="AD113" s="24">
        <f ca="1">OFFSET(COM!AG$247,$E113,0)</f>
        <v>92.520500763733736</v>
      </c>
      <c r="AE113" s="24">
        <f ca="1">OFFSET(COM!AH$247,$E113,0)</f>
        <v>91.99953040468597</v>
      </c>
      <c r="AF113" s="24">
        <f ca="1">OFFSET(COM!AI$247,$E113,0)</f>
        <v>91.493546884977519</v>
      </c>
      <c r="AG113" s="24">
        <f ca="1">OFFSET(COM!AJ$247,$E113,0)</f>
        <v>90.997420413076455</v>
      </c>
      <c r="AH113" s="24">
        <f ca="1">OFFSET(COM!AK$247,$E113,0)</f>
        <v>90.509408507661036</v>
      </c>
      <c r="AI113" s="24">
        <f ca="1">OFFSET(COM!AL$247,$E113,0)</f>
        <v>90.021717769535655</v>
      </c>
      <c r="AJ113" s="24">
        <f ca="1">OFFSET(COM!AM$247,$E113,0)</f>
        <v>87.795551278818664</v>
      </c>
      <c r="AK113" s="24">
        <f ca="1">OFFSET(COM!AN$247,$E113,0)</f>
        <v>85.792438752470929</v>
      </c>
      <c r="AL113" s="24">
        <f ca="1">OFFSET(COM!AO$247,$E113,0)</f>
        <v>85.792438752470929</v>
      </c>
      <c r="AM113" s="24">
        <f ca="1">OFFSET(COM!AP$247,$E113,0)</f>
        <v>85.792438752470929</v>
      </c>
    </row>
    <row r="114" spans="1:39">
      <c r="A114" s="36" t="s">
        <v>247</v>
      </c>
      <c r="B114">
        <v>30.831061307799999</v>
      </c>
      <c r="E114" s="152">
        <f>MATCH(F114,COM!$D$248:$D$266,0)</f>
        <v>9</v>
      </c>
      <c r="F114" s="4" t="str">
        <f t="shared" si="1"/>
        <v>CEO</v>
      </c>
      <c r="G114" s="24">
        <f ca="1">OFFSET(COM!J$247,$E114,0)</f>
        <v>18.760184357078931</v>
      </c>
      <c r="H114" s="24">
        <f ca="1">OFFSET(COM!K$247,$E114,0)</f>
        <v>18.414341140700721</v>
      </c>
      <c r="I114" s="24">
        <f ca="1">OFFSET(COM!L$247,$E114,0)</f>
        <v>18.112587858327544</v>
      </c>
      <c r="J114" s="24">
        <f ca="1">OFFSET(COM!M$247,$E114,0)</f>
        <v>17.773245519286835</v>
      </c>
      <c r="K114" s="24">
        <f ca="1">OFFSET(COM!N$247,$E114,0)</f>
        <v>17.415470185556071</v>
      </c>
      <c r="L114" s="24">
        <f ca="1">OFFSET(COM!O$247,$E114,0)</f>
        <v>16.999241745794041</v>
      </c>
      <c r="M114" s="24">
        <f ca="1">OFFSET(COM!P$247,$E114,0)</f>
        <v>16.882730610595146</v>
      </c>
      <c r="N114" s="24">
        <f ca="1">OFFSET(COM!Q$247,$E114,0)</f>
        <v>16.765599486492228</v>
      </c>
      <c r="O114" s="234">
        <f ca="1">OFFSET(COM!R$247,$E114,0)</f>
        <v>16.651770196570673</v>
      </c>
      <c r="P114" s="24">
        <f ca="1">OFFSET(COM!S$247,$E114,0)</f>
        <v>16.541784993320167</v>
      </c>
      <c r="Q114" s="24">
        <f ca="1">OFFSET(COM!T$247,$E114,0)</f>
        <v>16.289756531729559</v>
      </c>
      <c r="R114" s="24">
        <f ca="1">OFFSET(COM!U$247,$E114,0)</f>
        <v>16.188531172514462</v>
      </c>
      <c r="S114" s="24">
        <f ca="1">OFFSET(COM!V$247,$E114,0)</f>
        <v>16.086441996193706</v>
      </c>
      <c r="T114" s="234">
        <f ca="1">OFFSET(COM!W$247,$E114,0)</f>
        <v>15.98381631509422</v>
      </c>
      <c r="U114" s="24">
        <f ca="1">OFFSET(COM!X$247,$E114,0)</f>
        <v>15.880168924589583</v>
      </c>
      <c r="V114" s="24">
        <f ca="1">OFFSET(COM!Y$247,$E114,0)</f>
        <v>15.777413433938259</v>
      </c>
      <c r="W114" s="24">
        <f ca="1">OFFSET(COM!Z$247,$E114,0)</f>
        <v>15.680010792691466</v>
      </c>
      <c r="X114" s="24">
        <f ca="1">OFFSET(COM!AA$247,$E114,0)</f>
        <v>15.581751565546512</v>
      </c>
      <c r="Y114" s="246">
        <f ca="1">OFFSET(COM!AB$247,$E114,0)</f>
        <v>15.484769557964377</v>
      </c>
      <c r="Z114" s="24">
        <f ca="1">OFFSET(COM!AC$247,$E114,0)</f>
        <v>15.388590228297987</v>
      </c>
      <c r="AA114" s="24">
        <f ca="1">OFFSET(COM!AD$247,$E114,0)</f>
        <v>15.293103781612503</v>
      </c>
      <c r="AB114" s="24">
        <f ca="1">OFFSET(COM!AE$247,$E114,0)</f>
        <v>15.203643783661491</v>
      </c>
      <c r="AC114" s="24">
        <f ca="1">OFFSET(COM!AF$247,$E114,0)</f>
        <v>15.112785318951577</v>
      </c>
      <c r="AD114" s="24">
        <f ca="1">OFFSET(COM!AG$247,$E114,0)</f>
        <v>15.025451929158539</v>
      </c>
      <c r="AE114" s="24">
        <f ca="1">OFFSET(COM!AH$247,$E114,0)</f>
        <v>14.940845652476375</v>
      </c>
      <c r="AF114" s="24">
        <f ca="1">OFFSET(COM!AI$247,$E114,0)</f>
        <v>14.858673258362986</v>
      </c>
      <c r="AG114" s="24">
        <f ca="1">OFFSET(COM!AJ$247,$E114,0)</f>
        <v>14.778101661875752</v>
      </c>
      <c r="AH114" s="24">
        <f ca="1">OFFSET(COM!AK$247,$E114,0)</f>
        <v>14.69884788173894</v>
      </c>
      <c r="AI114" s="24">
        <f ca="1">OFFSET(COM!AL$247,$E114,0)</f>
        <v>14.619646259595633</v>
      </c>
      <c r="AJ114" s="24">
        <f ca="1">OFFSET(COM!AM$247,$E114,0)</f>
        <v>14.258113871460495</v>
      </c>
      <c r="AK114" s="24">
        <f ca="1">OFFSET(COM!AN$247,$E114,0)</f>
        <v>13.932805742722707</v>
      </c>
      <c r="AL114" s="24">
        <f ca="1">OFFSET(COM!AO$247,$E114,0)</f>
        <v>13.932805742722707</v>
      </c>
      <c r="AM114" s="24">
        <f ca="1">OFFSET(COM!AP$247,$E114,0)</f>
        <v>13.932805742722707</v>
      </c>
    </row>
    <row r="115" spans="1:39">
      <c r="A115" s="36" t="s">
        <v>243</v>
      </c>
      <c r="B115">
        <v>7.3604096683640003</v>
      </c>
      <c r="E115" s="152">
        <f>MATCH(F115,COM!$D$248:$D$266,0)</f>
        <v>5</v>
      </c>
      <c r="F115" s="4" t="str">
        <f t="shared" si="1"/>
        <v>CER</v>
      </c>
      <c r="G115" s="24">
        <f ca="1">OFFSET(COM!J$247,$E115,0)</f>
        <v>29.566390373747055</v>
      </c>
      <c r="H115" s="24">
        <f ca="1">OFFSET(COM!K$247,$E115,0)</f>
        <v>28.765839838724119</v>
      </c>
      <c r="I115" s="24">
        <f ca="1">OFFSET(COM!L$247,$E115,0)</f>
        <v>28.028709224907093</v>
      </c>
      <c r="J115" s="24">
        <f ca="1">OFFSET(COM!M$247,$E115,0)</f>
        <v>27.227389801489586</v>
      </c>
      <c r="K115" s="24">
        <f ca="1">OFFSET(COM!N$247,$E115,0)</f>
        <v>26.392166757216224</v>
      </c>
      <c r="L115" s="24">
        <f ca="1">OFFSET(COM!O$247,$E115,0)</f>
        <v>25.463499211305457</v>
      </c>
      <c r="M115" s="24">
        <f ca="1">OFFSET(COM!P$247,$E115,0)</f>
        <v>25.288974885831973</v>
      </c>
      <c r="N115" s="24">
        <f ca="1">OFFSET(COM!Q$247,$E115,0)</f>
        <v>25.113521866761168</v>
      </c>
      <c r="O115" s="234">
        <f ca="1">OFFSET(COM!R$247,$E115,0)</f>
        <v>24.943014730179147</v>
      </c>
      <c r="P115" s="24">
        <f ca="1">OFFSET(COM!S$247,$E115,0)</f>
        <v>24.778265726776244</v>
      </c>
      <c r="Q115" s="24">
        <f ca="1">OFFSET(COM!T$247,$E115,0)</f>
        <v>24.400747327490777</v>
      </c>
      <c r="R115" s="24">
        <f ca="1">OFFSET(COM!U$247,$E115,0)</f>
        <v>24.249119867096809</v>
      </c>
      <c r="S115" s="24">
        <f ca="1">OFFSET(COM!V$247,$E115,0)</f>
        <v>24.096198478037234</v>
      </c>
      <c r="T115" s="234">
        <f ca="1">OFFSET(COM!W$247,$E115,0)</f>
        <v>23.942473447896813</v>
      </c>
      <c r="U115" s="24">
        <f ca="1">OFFSET(COM!X$247,$E115,0)</f>
        <v>23.787217979103819</v>
      </c>
      <c r="V115" s="24">
        <f ca="1">OFFSET(COM!Y$247,$E115,0)</f>
        <v>23.633298504677576</v>
      </c>
      <c r="W115" s="24">
        <f ca="1">OFFSET(COM!Z$247,$E115,0)</f>
        <v>23.487397168861794</v>
      </c>
      <c r="X115" s="24">
        <f ca="1">OFFSET(COM!AA$247,$E115,0)</f>
        <v>23.340212736148608</v>
      </c>
      <c r="Y115" s="246">
        <f ca="1">OFFSET(COM!AB$247,$E115,0)</f>
        <v>23.19494147578845</v>
      </c>
      <c r="Z115" s="24">
        <f ca="1">OFFSET(COM!AC$247,$E115,0)</f>
        <v>23.05087256249648</v>
      </c>
      <c r="AA115" s="24">
        <f ca="1">OFFSET(COM!AD$247,$E115,0)</f>
        <v>22.907841532276102</v>
      </c>
      <c r="AB115" s="24">
        <f ca="1">OFFSET(COM!AE$247,$E115,0)</f>
        <v>22.773837638376975</v>
      </c>
      <c r="AC115" s="24">
        <f ca="1">OFFSET(COM!AF$247,$E115,0)</f>
        <v>22.637738953560415</v>
      </c>
      <c r="AD115" s="24">
        <f ca="1">OFFSET(COM!AG$247,$E115,0)</f>
        <v>22.506920547929713</v>
      </c>
      <c r="AE115" s="24">
        <f ca="1">OFFSET(COM!AH$247,$E115,0)</f>
        <v>22.380187138770403</v>
      </c>
      <c r="AF115" s="24">
        <f ca="1">OFFSET(COM!AI$247,$E115,0)</f>
        <v>22.25709949027484</v>
      </c>
      <c r="AG115" s="24">
        <f ca="1">OFFSET(COM!AJ$247,$E115,0)</f>
        <v>22.13640970809006</v>
      </c>
      <c r="AH115" s="24">
        <f ca="1">OFFSET(COM!AK$247,$E115,0)</f>
        <v>22.017693908986494</v>
      </c>
      <c r="AI115" s="24">
        <f ca="1">OFFSET(COM!AL$247,$E115,0)</f>
        <v>21.899056238369262</v>
      </c>
      <c r="AJ115" s="24">
        <f ca="1">OFFSET(COM!AM$247,$E115,0)</f>
        <v>21.35750974954318</v>
      </c>
      <c r="AK115" s="24">
        <f ca="1">OFFSET(COM!AN$247,$E115,0)</f>
        <v>20.870224292731823</v>
      </c>
      <c r="AL115" s="24">
        <f ca="1">OFFSET(COM!AO$247,$E115,0)</f>
        <v>20.870224292731823</v>
      </c>
      <c r="AM115" s="24">
        <f ca="1">OFFSET(COM!AP$247,$E115,0)</f>
        <v>20.870224292731823</v>
      </c>
    </row>
    <row r="116" spans="1:39">
      <c r="A116" s="36" t="s">
        <v>246</v>
      </c>
      <c r="B116">
        <v>3.1678360284579998</v>
      </c>
      <c r="E116" s="152">
        <f>MATCH(F116,COM!$D$248:$D$266,0)</f>
        <v>8</v>
      </c>
      <c r="F116" s="4" t="str">
        <f t="shared" si="1"/>
        <v>CET</v>
      </c>
      <c r="G116" s="24">
        <f ca="1">OFFSET(COM!J$247,$E116,0)</f>
        <v>3.5593512487513528</v>
      </c>
      <c r="H116" s="24">
        <f ca="1">OFFSET(COM!K$247,$E116,0)</f>
        <v>3.4629769362125948</v>
      </c>
      <c r="I116" s="24">
        <f ca="1">OFFSET(COM!L$247,$E116,0)</f>
        <v>3.3742374337702485</v>
      </c>
      <c r="J116" s="24">
        <f ca="1">OFFSET(COM!M$247,$E116,0)</f>
        <v>3.2777705585671675</v>
      </c>
      <c r="K116" s="24">
        <f ca="1">OFFSET(COM!N$247,$E116,0)</f>
        <v>3.1772221944266472</v>
      </c>
      <c r="L116" s="24">
        <f ca="1">OFFSET(COM!O$247,$E116,0)</f>
        <v>3.0654245097100388</v>
      </c>
      <c r="M116" s="24">
        <f ca="1">OFFSET(COM!P$247,$E116,0)</f>
        <v>3.0829908958326087</v>
      </c>
      <c r="N116" s="24">
        <f ca="1">OFFSET(COM!Q$247,$E116,0)</f>
        <v>3.0999982778505979</v>
      </c>
      <c r="O116" s="234">
        <f ca="1">OFFSET(COM!R$247,$E116,0)</f>
        <v>3.1199827113094409</v>
      </c>
      <c r="P116" s="24">
        <f ca="1">OFFSET(COM!S$247,$E116,0)</f>
        <v>3.1434331103904869</v>
      </c>
      <c r="Q116" s="24">
        <f ca="1">OFFSET(COM!T$247,$E116,0)</f>
        <v>3.0388122425097084</v>
      </c>
      <c r="R116" s="24">
        <f ca="1">OFFSET(COM!U$247,$E116,0)</f>
        <v>3.0701608293478713</v>
      </c>
      <c r="S116" s="24">
        <f ca="1">OFFSET(COM!V$247,$E116,0)</f>
        <v>3.1007305678799746</v>
      </c>
      <c r="T116" s="234">
        <f ca="1">OFFSET(COM!W$247,$E116,0)</f>
        <v>3.1308165745718894</v>
      </c>
      <c r="U116" s="24">
        <f ca="1">OFFSET(COM!X$247,$E116,0)</f>
        <v>3.1599813716301117</v>
      </c>
      <c r="V116" s="24">
        <f ca="1">OFFSET(COM!Y$247,$E116,0)</f>
        <v>3.1899503374011022</v>
      </c>
      <c r="W116" s="24">
        <f ca="1">OFFSET(COM!Z$247,$E116,0)</f>
        <v>3.2247456230770655</v>
      </c>
      <c r="X116" s="24">
        <f ca="1">OFFSET(COM!AA$247,$E116,0)</f>
        <v>3.2587685803615152</v>
      </c>
      <c r="Y116" s="246">
        <f ca="1">OFFSET(COM!AB$247,$E116,0)</f>
        <v>3.2939431243492736</v>
      </c>
      <c r="Z116" s="24">
        <f ca="1">OFFSET(COM!AC$247,$E116,0)</f>
        <v>3.329841391369242</v>
      </c>
      <c r="AA116" s="24">
        <f ca="1">OFFSET(COM!AD$247,$E116,0)</f>
        <v>3.3663643863929074</v>
      </c>
      <c r="AB116" s="24">
        <f ca="1">OFFSET(COM!AE$247,$E116,0)</f>
        <v>3.4083210424978749</v>
      </c>
      <c r="AC116" s="24">
        <f ca="1">OFFSET(COM!AF$247,$E116,0)</f>
        <v>3.4490167911038916</v>
      </c>
      <c r="AD116" s="24">
        <f ca="1">OFFSET(COM!AG$247,$E116,0)</f>
        <v>3.4928908729586334</v>
      </c>
      <c r="AE116" s="24">
        <f ca="1">OFFSET(COM!AH$247,$E116,0)</f>
        <v>3.539223817242608</v>
      </c>
      <c r="AF116" s="24">
        <f ca="1">OFFSET(COM!AI$247,$E116,0)</f>
        <v>3.5877512368424935</v>
      </c>
      <c r="AG116" s="24">
        <f ca="1">OFFSET(COM!AJ$247,$E116,0)</f>
        <v>3.6377219926663367</v>
      </c>
      <c r="AH116" s="24">
        <f ca="1">OFFSET(COM!AK$247,$E116,0)</f>
        <v>3.688880938704866</v>
      </c>
      <c r="AI116" s="24">
        <f ca="1">OFFSET(COM!AL$247,$E116,0)</f>
        <v>3.7400869122502818</v>
      </c>
      <c r="AJ116" s="24">
        <f ca="1">OFFSET(COM!AM$247,$E116,0)</f>
        <v>4.027201320856121</v>
      </c>
      <c r="AK116" s="24">
        <f ca="1">OFFSET(COM!AN$247,$E116,0)</f>
        <v>4.346976813486549</v>
      </c>
      <c r="AL116" s="24">
        <f ca="1">OFFSET(COM!AO$247,$E116,0)</f>
        <v>4.346976813486549</v>
      </c>
      <c r="AM116" s="24">
        <f ca="1">OFFSET(COM!AP$247,$E116,0)</f>
        <v>4.346976813486549</v>
      </c>
    </row>
    <row r="117" spans="1:39">
      <c r="A117" s="36" t="s">
        <v>244</v>
      </c>
      <c r="B117">
        <v>31.577350492680001</v>
      </c>
      <c r="E117" s="152">
        <f>MATCH(F117,COM!$D$248:$D$266,0)</f>
        <v>6</v>
      </c>
      <c r="F117" s="4" t="str">
        <f t="shared" si="1"/>
        <v>CEW</v>
      </c>
      <c r="G117" s="24">
        <f ca="1">OFFSET(COM!J$247,$E117,0)</f>
        <v>9.6831090230750316</v>
      </c>
      <c r="H117" s="24">
        <f ca="1">OFFSET(COM!K$247,$E117,0)</f>
        <v>10.370549012042314</v>
      </c>
      <c r="I117" s="24">
        <f ca="1">OFFSET(COM!L$247,$E117,0)</f>
        <v>11.101307622307207</v>
      </c>
      <c r="J117" s="24">
        <f ca="1">OFFSET(COM!M$247,$E117,0)</f>
        <v>11.829434003406645</v>
      </c>
      <c r="K117" s="24">
        <f ca="1">OFFSET(COM!N$247,$E117,0)</f>
        <v>12.564493994315924</v>
      </c>
      <c r="L117" s="24">
        <f ca="1">OFFSET(COM!O$247,$E117,0)</f>
        <v>13.273861719969339</v>
      </c>
      <c r="M117" s="24">
        <f ca="1">OFFSET(COM!P$247,$E117,0)</f>
        <v>13.182883973985497</v>
      </c>
      <c r="N117" s="24">
        <f ca="1">OFFSET(COM!Q$247,$E117,0)</f>
        <v>13.091422109527256</v>
      </c>
      <c r="O117" s="234">
        <f ca="1">OFFSET(COM!R$247,$E117,0)</f>
        <v>13.002538483028159</v>
      </c>
      <c r="P117" s="24">
        <f ca="1">OFFSET(COM!S$247,$E117,0)</f>
        <v>12.91665651246608</v>
      </c>
      <c r="Q117" s="24">
        <f ca="1">OFFSET(COM!T$247,$E117,0)</f>
        <v>12.719860031853759</v>
      </c>
      <c r="R117" s="24">
        <f ca="1">OFFSET(COM!U$247,$E117,0)</f>
        <v>12.640818187466325</v>
      </c>
      <c r="S117" s="24">
        <f ca="1">OFFSET(COM!V$247,$E117,0)</f>
        <v>12.5611018312987</v>
      </c>
      <c r="T117" s="234">
        <f ca="1">OFFSET(COM!W$247,$E117,0)</f>
        <v>12.480966545254583</v>
      </c>
      <c r="U117" s="24">
        <f ca="1">OFFSET(COM!X$247,$E117,0)</f>
        <v>12.400033457192901</v>
      </c>
      <c r="V117" s="24">
        <f ca="1">OFFSET(COM!Y$247,$E117,0)</f>
        <v>12.319796809331194</v>
      </c>
      <c r="W117" s="24">
        <f ca="1">OFFSET(COM!Z$247,$E117,0)</f>
        <v>12.243739935124461</v>
      </c>
      <c r="X117" s="24">
        <f ca="1">OFFSET(COM!AA$247,$E117,0)</f>
        <v>12.167014195627528</v>
      </c>
      <c r="Y117" s="246">
        <f ca="1">OFFSET(COM!AB$247,$E117,0)</f>
        <v>12.09128577331194</v>
      </c>
      <c r="Z117" s="24">
        <f ca="1">OFFSET(COM!AC$247,$E117,0)</f>
        <v>12.016184122226422</v>
      </c>
      <c r="AA117" s="24">
        <f ca="1">OFFSET(COM!AD$247,$E117,0)</f>
        <v>11.941623508971542</v>
      </c>
      <c r="AB117" s="24">
        <f ca="1">OFFSET(COM!AE$247,$E117,0)</f>
        <v>11.871768649559105</v>
      </c>
      <c r="AC117" s="24">
        <f ca="1">OFFSET(COM!AF$247,$E117,0)</f>
        <v>11.80082179706514</v>
      </c>
      <c r="AD117" s="24">
        <f ca="1">OFFSET(COM!AG$247,$E117,0)</f>
        <v>11.732627500108583</v>
      </c>
      <c r="AE117" s="24">
        <f ca="1">OFFSET(COM!AH$247,$E117,0)</f>
        <v>11.666562670034713</v>
      </c>
      <c r="AF117" s="24">
        <f ca="1">OFFSET(COM!AI$247,$E117,0)</f>
        <v>11.602398337709136</v>
      </c>
      <c r="AG117" s="24">
        <f ca="1">OFFSET(COM!AJ$247,$E117,0)</f>
        <v>11.539483988568044</v>
      </c>
      <c r="AH117" s="24">
        <f ca="1">OFFSET(COM!AK$247,$E117,0)</f>
        <v>11.477598656618976</v>
      </c>
      <c r="AI117" s="24">
        <f ca="1">OFFSET(COM!AL$247,$E117,0)</f>
        <v>11.415754052250808</v>
      </c>
      <c r="AJ117" s="24">
        <f ca="1">OFFSET(COM!AM$247,$E117,0)</f>
        <v>11.13345140609993</v>
      </c>
      <c r="AK117" s="24">
        <f ca="1">OFFSET(COM!AN$247,$E117,0)</f>
        <v>10.879434481002917</v>
      </c>
      <c r="AL117" s="24">
        <f ca="1">OFFSET(COM!AO$247,$E117,0)</f>
        <v>10.879434481002917</v>
      </c>
      <c r="AM117" s="24">
        <f ca="1">OFFSET(COM!AP$247,$E117,0)</f>
        <v>10.879434481002917</v>
      </c>
    </row>
    <row r="118" spans="1:39">
      <c r="A118" s="36" t="s">
        <v>248</v>
      </c>
      <c r="B118" t="s">
        <v>387</v>
      </c>
      <c r="E118" s="152">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1.5136927566830756</v>
      </c>
      <c r="N118" s="24">
        <f ca="1">OFFSET(COM!Q$247,$E118,0)</f>
        <v>3.0098378280153621</v>
      </c>
      <c r="O118" s="234">
        <f ca="1">OFFSET(COM!R$247,$E118,0)</f>
        <v>4.5994354545778773</v>
      </c>
      <c r="P118" s="24">
        <f ca="1">OFFSET(COM!S$247,$E118,0)</f>
        <v>6.2978331305080903</v>
      </c>
      <c r="Q118" s="24">
        <f ca="1">OFFSET(COM!T$247,$E118,0)</f>
        <v>3.975948528170262</v>
      </c>
      <c r="R118" s="24">
        <f ca="1">OFFSET(COM!U$247,$E118,0)</f>
        <v>5.9222780394264731</v>
      </c>
      <c r="S118" s="24">
        <f ca="1">OFFSET(COM!V$247,$E118,0)</f>
        <v>7.8441587409176687</v>
      </c>
      <c r="T118" s="234">
        <f ca="1">OFFSET(COM!W$247,$E118,0)</f>
        <v>9.7508546270269694</v>
      </c>
      <c r="U118" s="24">
        <f ca="1">OFFSET(COM!X$247,$E118,0)</f>
        <v>11.628632842117945</v>
      </c>
      <c r="V118" s="24">
        <f ca="1">OFFSET(COM!Y$247,$E118,0)</f>
        <v>13.531654699294888</v>
      </c>
      <c r="W118" s="24">
        <f ca="1">OFFSET(COM!Z$247,$E118,0)</f>
        <v>15.586179456720275</v>
      </c>
      <c r="X118" s="24">
        <f ca="1">OFFSET(COM!AA$247,$E118,0)</f>
        <v>17.616460070872456</v>
      </c>
      <c r="Y118" s="246">
        <f ca="1">OFFSET(COM!AB$247,$E118,0)</f>
        <v>19.682890117485417</v>
      </c>
      <c r="Z118" s="24">
        <f ca="1">OFFSET(COM!AC$247,$E118,0)</f>
        <v>21.75114705342283</v>
      </c>
      <c r="AA118" s="24">
        <f ca="1">OFFSET(COM!AD$247,$E118,0)</f>
        <v>23.838818703931018</v>
      </c>
      <c r="AB118" s="24">
        <f ca="1">OFFSET(COM!AE$247,$E118,0)</f>
        <v>26.095352608641821</v>
      </c>
      <c r="AC118" s="24">
        <f ca="1">OFFSET(COM!AF$247,$E118,0)</f>
        <v>28.312701205430777</v>
      </c>
      <c r="AD118" s="24">
        <f ca="1">OFFSET(COM!AG$247,$E118,0)</f>
        <v>30.628823080301764</v>
      </c>
      <c r="AE118" s="24">
        <f ca="1">OFFSET(COM!AH$247,$E118,0)</f>
        <v>33.021359189767423</v>
      </c>
      <c r="AF118" s="24">
        <f ca="1">OFFSET(COM!AI$247,$E118,0)</f>
        <v>35.482093157563192</v>
      </c>
      <c r="AG118" s="24">
        <f ca="1">OFFSET(COM!AJ$247,$E118,0)</f>
        <v>37.987681783149178</v>
      </c>
      <c r="AH118" s="24">
        <f ca="1">OFFSET(COM!AK$247,$E118,0)</f>
        <v>40.530195876678675</v>
      </c>
      <c r="AI118" s="24">
        <f ca="1">OFFSET(COM!AL$247,$E118,0)</f>
        <v>43.074171447231407</v>
      </c>
      <c r="AJ118" s="24">
        <f ca="1">OFFSET(COM!AM$247,$E118,0)</f>
        <v>56.486347801784859</v>
      </c>
      <c r="AK118" s="24">
        <f ca="1">OFFSET(COM!AN$247,$E118,0)</f>
        <v>70.893234666758389</v>
      </c>
      <c r="AL118" s="24">
        <f ca="1">OFFSET(COM!AO$247,$E118,0)</f>
        <v>70.893234666758389</v>
      </c>
      <c r="AM118" s="24">
        <f ca="1">OFFSET(COM!AP$247,$E118,0)</f>
        <v>70.893234666758389</v>
      </c>
    </row>
    <row r="119" spans="1:39">
      <c r="A119" s="36" t="s">
        <v>254</v>
      </c>
      <c r="B119" t="s">
        <v>387</v>
      </c>
      <c r="E119" s="152">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34">
        <f ca="1">OFFSET(COM!R$247,$E119,0)</f>
        <v>0</v>
      </c>
      <c r="P119" s="24">
        <f ca="1">OFFSET(COM!S$247,$E119,0)</f>
        <v>0</v>
      </c>
      <c r="Q119" s="24">
        <f ca="1">OFFSET(COM!T$247,$E119,0)</f>
        <v>0</v>
      </c>
      <c r="R119" s="24">
        <f ca="1">OFFSET(COM!U$247,$E119,0)</f>
        <v>0</v>
      </c>
      <c r="S119" s="24">
        <f ca="1">OFFSET(COM!V$247,$E119,0)</f>
        <v>0</v>
      </c>
      <c r="T119" s="234">
        <f ca="1">OFFSET(COM!W$247,$E119,0)</f>
        <v>0</v>
      </c>
      <c r="U119" s="24">
        <f ca="1">OFFSET(COM!X$247,$E119,0)</f>
        <v>0</v>
      </c>
      <c r="V119" s="24">
        <f ca="1">OFFSET(COM!Y$247,$E119,0)</f>
        <v>0</v>
      </c>
      <c r="W119" s="24">
        <f ca="1">OFFSET(COM!Z$247,$E119,0)</f>
        <v>0</v>
      </c>
      <c r="X119" s="24">
        <f ca="1">OFFSET(COM!AA$247,$E119,0)</f>
        <v>0</v>
      </c>
      <c r="Y119" s="24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387</v>
      </c>
      <c r="E120" s="152">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0.14435533534213085</v>
      </c>
      <c r="N120" s="24">
        <f ca="1">OFFSET(COM!Q$247,$E120,0)</f>
        <v>0.28703721218873313</v>
      </c>
      <c r="O120" s="234">
        <f ca="1">OFFSET(COM!R$247,$E120,0)</f>
        <v>0.4386313170216804</v>
      </c>
      <c r="P120" s="24">
        <f ca="1">OFFSET(COM!S$247,$E120,0)</f>
        <v>0.60060128415718006</v>
      </c>
      <c r="Q120" s="24">
        <f ca="1">OFFSET(COM!T$247,$E120,0)</f>
        <v>0.37917165194392116</v>
      </c>
      <c r="R120" s="24">
        <f ca="1">OFFSET(COM!U$247,$E120,0)</f>
        <v>0.56478597033396538</v>
      </c>
      <c r="S120" s="24">
        <f ca="1">OFFSET(COM!V$247,$E120,0)</f>
        <v>0.74806869526373654</v>
      </c>
      <c r="T120" s="234">
        <f ca="1">OFFSET(COM!W$247,$E120,0)</f>
        <v>0.92990329995452015</v>
      </c>
      <c r="U120" s="24">
        <f ca="1">OFFSET(COM!X$247,$E120,0)</f>
        <v>1.1089801322514454</v>
      </c>
      <c r="V120" s="24">
        <f ca="1">OFFSET(COM!Y$247,$E120,0)</f>
        <v>1.290464358256564</v>
      </c>
      <c r="W120" s="24">
        <f ca="1">OFFSET(COM!Z$247,$E120,0)</f>
        <v>1.4863968610827949</v>
      </c>
      <c r="X120" s="24">
        <f ca="1">OFFSET(COM!AA$247,$E120,0)</f>
        <v>1.6800172887426259</v>
      </c>
      <c r="Y120" s="246">
        <f ca="1">OFFSET(COM!AB$247,$E120,0)</f>
        <v>1.87708515540371</v>
      </c>
      <c r="Z120" s="24">
        <f ca="1">OFFSET(COM!AC$247,$E120,0)</f>
        <v>2.0743272458099367</v>
      </c>
      <c r="AA120" s="24">
        <f ca="1">OFFSET(COM!AD$247,$E120,0)</f>
        <v>2.2734208464516859</v>
      </c>
      <c r="AB120" s="24">
        <f ca="1">OFFSET(COM!AE$247,$E120,0)</f>
        <v>2.4886182219344155</v>
      </c>
      <c r="AC120" s="24">
        <f ca="1">OFFSET(COM!AF$247,$E120,0)</f>
        <v>2.7000786380899839</v>
      </c>
      <c r="AD120" s="24">
        <f ca="1">OFFSET(COM!AG$247,$E120,0)</f>
        <v>2.9209587000867723</v>
      </c>
      <c r="AE120" s="24">
        <f ca="1">OFFSET(COM!AH$247,$E120,0)</f>
        <v>3.1491261078220685</v>
      </c>
      <c r="AF120" s="24">
        <f ca="1">OFFSET(COM!AI$247,$E120,0)</f>
        <v>3.3837972955783715</v>
      </c>
      <c r="AG120" s="24">
        <f ca="1">OFFSET(COM!AJ$247,$E120,0)</f>
        <v>3.6227461077986729</v>
      </c>
      <c r="AH120" s="24">
        <f ca="1">OFFSET(COM!AK$247,$E120,0)</f>
        <v>3.8652163666825166</v>
      </c>
      <c r="AI120" s="24">
        <f ca="1">OFFSET(COM!AL$247,$E120,0)</f>
        <v>4.1078260012784078</v>
      </c>
      <c r="AJ120" s="24">
        <f ca="1">OFFSET(COM!AM$247,$E120,0)</f>
        <v>5.3868961473045678</v>
      </c>
      <c r="AK120" s="24">
        <f ca="1">OFFSET(COM!AN$247,$E120,0)</f>
        <v>6.760828192263693</v>
      </c>
      <c r="AL120" s="24">
        <f ca="1">OFFSET(COM!AO$247,$E120,0)</f>
        <v>6.760828192263693</v>
      </c>
      <c r="AM120" s="24">
        <f ca="1">OFFSET(COM!AP$247,$E120,0)</f>
        <v>6.760828192263693</v>
      </c>
    </row>
    <row r="121" spans="1:39">
      <c r="A121" s="36" t="s">
        <v>250</v>
      </c>
      <c r="B121" t="s">
        <v>387</v>
      </c>
      <c r="E121" s="152">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0.10797039687300583</v>
      </c>
      <c r="N121" s="24">
        <f ca="1">OFFSET(COM!Q$247,$E121,0)</f>
        <v>0.21468913250685837</v>
      </c>
      <c r="O121" s="234">
        <f ca="1">OFFSET(COM!R$247,$E121,0)</f>
        <v>0.32807375818507795</v>
      </c>
      <c r="P121" s="24">
        <f ca="1">OFFSET(COM!S$247,$E121,0)</f>
        <v>0.44921899740800025</v>
      </c>
      <c r="Q121" s="24">
        <f ca="1">OFFSET(COM!T$247,$E121,0)</f>
        <v>0.2836009742649952</v>
      </c>
      <c r="R121" s="24">
        <f ca="1">OFFSET(COM!U$247,$E121,0)</f>
        <v>0.42243097714911104</v>
      </c>
      <c r="S121" s="24">
        <f ca="1">OFFSET(COM!V$247,$E121,0)</f>
        <v>0.55951706755049435</v>
      </c>
      <c r="T121" s="234">
        <f ca="1">OFFSET(COM!W$247,$E121,0)</f>
        <v>0.69552003818666253</v>
      </c>
      <c r="U121" s="24">
        <f ca="1">OFFSET(COM!X$247,$E121,0)</f>
        <v>0.8294603363269053</v>
      </c>
      <c r="V121" s="24">
        <f ca="1">OFFSET(COM!Y$247,$E121,0)</f>
        <v>0.96520124165279297</v>
      </c>
      <c r="W121" s="24">
        <f ca="1">OFFSET(COM!Z$247,$E121,0)</f>
        <v>1.1117487179918633</v>
      </c>
      <c r="X121" s="24">
        <f ca="1">OFFSET(COM!AA$247,$E121,0)</f>
        <v>1.2565668805322801</v>
      </c>
      <c r="Y121" s="246">
        <f ca="1">OFFSET(COM!AB$247,$E121,0)</f>
        <v>1.403963550865835</v>
      </c>
      <c r="Z121" s="24">
        <f ca="1">OFFSET(COM!AC$247,$E121,0)</f>
        <v>1.5514905316369167</v>
      </c>
      <c r="AA121" s="24">
        <f ca="1">OFFSET(COM!AD$247,$E121,0)</f>
        <v>1.7004023472287551</v>
      </c>
      <c r="AB121" s="24">
        <f ca="1">OFFSET(COM!AE$247,$E121,0)</f>
        <v>1.8613589615570816</v>
      </c>
      <c r="AC121" s="24">
        <f ca="1">OFFSET(COM!AF$247,$E121,0)</f>
        <v>2.0195205217178875</v>
      </c>
      <c r="AD121" s="24">
        <f ca="1">OFFSET(COM!AG$247,$E121,0)</f>
        <v>2.1847274944882731</v>
      </c>
      <c r="AE121" s="24">
        <f ca="1">OFFSET(COM!AH$247,$E121,0)</f>
        <v>2.3553850286090432</v>
      </c>
      <c r="AF121" s="24">
        <f ca="1">OFFSET(COM!AI$247,$E121,0)</f>
        <v>2.5309070570581902</v>
      </c>
      <c r="AG121" s="24">
        <f ca="1">OFFSET(COM!AJ$247,$E121,0)</f>
        <v>2.7096285295040348</v>
      </c>
      <c r="AH121" s="24">
        <f ca="1">OFFSET(COM!AK$247,$E121,0)</f>
        <v>2.8909838636836955</v>
      </c>
      <c r="AI121" s="24">
        <f ca="1">OFFSET(COM!AL$247,$E121,0)</f>
        <v>3.0724434437570638</v>
      </c>
      <c r="AJ121" s="24">
        <f ca="1">OFFSET(COM!AM$247,$E121,0)</f>
        <v>4.0291223982795872</v>
      </c>
      <c r="AK121" s="24">
        <f ca="1">OFFSET(COM!AN$247,$E121,0)</f>
        <v>5.0567531943232042</v>
      </c>
      <c r="AL121" s="24">
        <f ca="1">OFFSET(COM!AO$247,$E121,0)</f>
        <v>5.0567531943232042</v>
      </c>
      <c r="AM121" s="24">
        <f ca="1">OFFSET(COM!AP$247,$E121,0)</f>
        <v>5.0567531943232042</v>
      </c>
    </row>
    <row r="122" spans="1:39">
      <c r="A122" s="36" t="s">
        <v>251</v>
      </c>
      <c r="B122" t="s">
        <v>387</v>
      </c>
      <c r="E122" s="152">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1.3172622133224183</v>
      </c>
      <c r="N122" s="24">
        <f ca="1">OFFSET(COM!Q$247,$E122,0)</f>
        <v>2.6192538885902605</v>
      </c>
      <c r="O122" s="234">
        <f ca="1">OFFSET(COM!R$247,$E122,0)</f>
        <v>4.0025708653102647</v>
      </c>
      <c r="P122" s="24">
        <f ca="1">OFFSET(COM!S$247,$E122,0)</f>
        <v>5.4805690071524005</v>
      </c>
      <c r="Q122" s="24">
        <f ca="1">OFFSET(COM!T$247,$E122,0)</f>
        <v>3.4599932748242166</v>
      </c>
      <c r="R122" s="24">
        <f ca="1">OFFSET(COM!U$247,$E122,0)</f>
        <v>5.1537493614095542</v>
      </c>
      <c r="S122" s="24">
        <f ca="1">OFFSET(COM!V$247,$E122,0)</f>
        <v>6.8262293382150361</v>
      </c>
      <c r="T122" s="234">
        <f ca="1">OFFSET(COM!W$247,$E122,0)</f>
        <v>8.4854950194307843</v>
      </c>
      <c r="U122" s="24">
        <f ca="1">OFFSET(COM!X$247,$E122,0)</f>
        <v>10.119595649706341</v>
      </c>
      <c r="V122" s="24">
        <f ca="1">OFFSET(COM!Y$247,$E122,0)</f>
        <v>11.775664077409525</v>
      </c>
      <c r="W122" s="24">
        <f ca="1">OFFSET(COM!Z$247,$E122,0)</f>
        <v>13.563575010683882</v>
      </c>
      <c r="X122" s="24">
        <f ca="1">OFFSET(COM!AA$247,$E122,0)</f>
        <v>15.330387941284201</v>
      </c>
      <c r="Y122" s="246">
        <f ca="1">OFFSET(COM!AB$247,$E122,0)</f>
        <v>17.128659225109374</v>
      </c>
      <c r="Z122" s="24">
        <f ca="1">OFFSET(COM!AC$247,$E122,0)</f>
        <v>18.92852032447961</v>
      </c>
      <c r="AA122" s="24">
        <f ca="1">OFFSET(COM!AD$247,$E122,0)</f>
        <v>20.745276708426985</v>
      </c>
      <c r="AB122" s="24">
        <f ca="1">OFFSET(COM!AE$247,$E122,0)</f>
        <v>22.708982244198918</v>
      </c>
      <c r="AC122" s="24">
        <f ca="1">OFFSET(COM!AF$247,$E122,0)</f>
        <v>24.638587514104504</v>
      </c>
      <c r="AD122" s="24">
        <f ca="1">OFFSET(COM!AG$247,$E122,0)</f>
        <v>26.654148342910013</v>
      </c>
      <c r="AE122" s="24">
        <f ca="1">OFFSET(COM!AH$247,$E122,0)</f>
        <v>28.73620720002879</v>
      </c>
      <c r="AF122" s="24">
        <f ca="1">OFFSET(COM!AI$247,$E122,0)</f>
        <v>30.877613940931212</v>
      </c>
      <c r="AG122" s="24">
        <f ca="1">OFFSET(COM!AJ$247,$E122,0)</f>
        <v>33.058054591150899</v>
      </c>
      <c r="AH122" s="24">
        <f ca="1">OFFSET(COM!AK$247,$E122,0)</f>
        <v>35.270628924653721</v>
      </c>
      <c r="AI122" s="24">
        <f ca="1">OFFSET(COM!AL$247,$E122,0)</f>
        <v>37.484475080625046</v>
      </c>
      <c r="AJ122" s="24">
        <f ca="1">OFFSET(COM!AM$247,$E122,0)</f>
        <v>49.156165410295252</v>
      </c>
      <c r="AK122" s="24">
        <f ca="1">OFFSET(COM!AN$247,$E122,0)</f>
        <v>61.693483564889604</v>
      </c>
      <c r="AL122" s="24">
        <f ca="1">OFFSET(COM!AO$247,$E122,0)</f>
        <v>61.693483564889604</v>
      </c>
      <c r="AM122" s="24">
        <f ca="1">OFFSET(COM!AP$247,$E122,0)</f>
        <v>61.693483564889604</v>
      </c>
    </row>
    <row r="123" spans="1:39">
      <c r="A123" s="36" t="s">
        <v>256</v>
      </c>
      <c r="B123" t="s">
        <v>387</v>
      </c>
      <c r="E123" s="152">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0.21392512903617186</v>
      </c>
      <c r="N123" s="24">
        <f ca="1">OFFSET(COM!Q$247,$E123,0)</f>
        <v>0.42537030245626511</v>
      </c>
      <c r="O123" s="234">
        <f ca="1">OFFSET(COM!R$247,$E123,0)</f>
        <v>0.6500228126018075</v>
      </c>
      <c r="P123" s="24">
        <f ca="1">OFFSET(COM!S$247,$E123,0)</f>
        <v>0.89005166943155334</v>
      </c>
      <c r="Q123" s="24">
        <f ca="1">OFFSET(COM!T$247,$E123,0)</f>
        <v>0.56190749290087483</v>
      </c>
      <c r="R123" s="24">
        <f ca="1">OFFSET(COM!U$247,$E123,0)</f>
        <v>0.8369757258722571</v>
      </c>
      <c r="S123" s="24">
        <f ca="1">OFFSET(COM!V$247,$E123,0)</f>
        <v>1.1085886904209892</v>
      </c>
      <c r="T123" s="234">
        <f ca="1">OFFSET(COM!W$247,$E123,0)</f>
        <v>1.3780556358547982</v>
      </c>
      <c r="U123" s="24">
        <f ca="1">OFFSET(COM!X$247,$E123,0)</f>
        <v>1.6434357436680214</v>
      </c>
      <c r="V123" s="24">
        <f ca="1">OFFSET(COM!Y$247,$E123,0)</f>
        <v>1.9123834508944944</v>
      </c>
      <c r="W123" s="24">
        <f ca="1">OFFSET(COM!Z$247,$E123,0)</f>
        <v>2.2027425557390834</v>
      </c>
      <c r="X123" s="24">
        <f ca="1">OFFSET(COM!AA$247,$E123,0)</f>
        <v>2.4896753169910286</v>
      </c>
      <c r="Y123" s="246">
        <f ca="1">OFFSET(COM!AB$247,$E123,0)</f>
        <v>2.7817169564942659</v>
      </c>
      <c r="Z123" s="24">
        <f ca="1">OFFSET(COM!AC$247,$E123,0)</f>
        <v>3.0740167841487929</v>
      </c>
      <c r="AA123" s="24">
        <f ca="1">OFFSET(COM!AD$247,$E123,0)</f>
        <v>3.3690604284077237</v>
      </c>
      <c r="AB123" s="24">
        <f ca="1">OFFSET(COM!AE$247,$E123,0)</f>
        <v>3.6879688096551506</v>
      </c>
      <c r="AC123" s="24">
        <f ca="1">OFFSET(COM!AF$247,$E123,0)</f>
        <v>4.0013392625373321</v>
      </c>
      <c r="AD123" s="24">
        <f ca="1">OFFSET(COM!AG$247,$E123,0)</f>
        <v>4.3286690120903417</v>
      </c>
      <c r="AE123" s="24">
        <f ca="1">OFFSET(COM!AH$247,$E123,0)</f>
        <v>4.6667981295624301</v>
      </c>
      <c r="AF123" s="24">
        <f ca="1">OFFSET(COM!AI$247,$E123,0)</f>
        <v>5.0145654220068483</v>
      </c>
      <c r="AG123" s="24">
        <f ca="1">OFFSET(COM!AJ$247,$E123,0)</f>
        <v>5.3686718730508449</v>
      </c>
      <c r="AH123" s="24">
        <f ca="1">OFFSET(COM!AK$247,$E123,0)</f>
        <v>5.727996876842524</v>
      </c>
      <c r="AI123" s="24">
        <f ca="1">OFFSET(COM!AL$247,$E123,0)</f>
        <v>6.0875284262884648</v>
      </c>
      <c r="AJ123" s="24">
        <f ca="1">OFFSET(COM!AM$247,$E123,0)</f>
        <v>7.9830264027674991</v>
      </c>
      <c r="AK123" s="24">
        <f ca="1">OFFSET(COM!AN$247,$E123,0)</f>
        <v>10.019103485115771</v>
      </c>
      <c r="AL123" s="24">
        <f ca="1">OFFSET(COM!AO$247,$E123,0)</f>
        <v>10.019103485115771</v>
      </c>
      <c r="AM123" s="24">
        <f ca="1">OFFSET(COM!AP$247,$E123,0)</f>
        <v>10.019103485115771</v>
      </c>
    </row>
    <row r="124" spans="1:39">
      <c r="A124" s="36" t="s">
        <v>252</v>
      </c>
      <c r="B124" t="s">
        <v>387</v>
      </c>
      <c r="E124" s="152">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0.32044266655827447</v>
      </c>
      <c r="N124" s="24">
        <f ca="1">OFFSET(COM!Q$247,$E124,0)</f>
        <v>0.63717055872729056</v>
      </c>
      <c r="O124" s="234">
        <f ca="1">OFFSET(COM!R$247,$E124,0)</f>
        <v>0.97368198085140734</v>
      </c>
      <c r="P124" s="24">
        <f ca="1">OFFSET(COM!S$247,$E124,0)</f>
        <v>1.3332259356920408</v>
      </c>
      <c r="Q124" s="24">
        <f ca="1">OFFSET(COM!T$247,$E124,0)</f>
        <v>0.84169230700235054</v>
      </c>
      <c r="R124" s="24">
        <f ca="1">OFFSET(COM!U$247,$E124,0)</f>
        <v>1.2537224338787425</v>
      </c>
      <c r="S124" s="24">
        <f ca="1">OFFSET(COM!V$247,$E124,0)</f>
        <v>1.6605768460926398</v>
      </c>
      <c r="T124" s="234">
        <f ca="1">OFFSET(COM!W$247,$E124,0)</f>
        <v>2.0642166939831714</v>
      </c>
      <c r="U124" s="24">
        <f ca="1">OFFSET(COM!X$247,$E124,0)</f>
        <v>2.4617347872634263</v>
      </c>
      <c r="V124" s="24">
        <f ca="1">OFFSET(COM!Y$247,$E124,0)</f>
        <v>2.8645968580106782</v>
      </c>
      <c r="W124" s="24">
        <f ca="1">OFFSET(COM!Z$247,$E124,0)</f>
        <v>3.2995314831997611</v>
      </c>
      <c r="X124" s="24">
        <f ca="1">OFFSET(COM!AA$247,$E124,0)</f>
        <v>3.7293337207992314</v>
      </c>
      <c r="Y124" s="246">
        <f ca="1">OFFSET(COM!AB$247,$E124,0)</f>
        <v>4.1667886478108409</v>
      </c>
      <c r="Z124" s="24">
        <f ca="1">OFFSET(COM!AC$247,$E124,0)</f>
        <v>4.6046303199423235</v>
      </c>
      <c r="AA124" s="24">
        <f ca="1">OFFSET(COM!AD$247,$E124,0)</f>
        <v>5.0465820090373263</v>
      </c>
      <c r="AB124" s="24">
        <f ca="1">OFFSET(COM!AE$247,$E124,0)</f>
        <v>5.5242811579644693</v>
      </c>
      <c r="AC124" s="24">
        <f ca="1">OFFSET(COM!AF$247,$E124,0)</f>
        <v>5.9936849348585852</v>
      </c>
      <c r="AD124" s="24">
        <f ca="1">OFFSET(COM!AG$247,$E124,0)</f>
        <v>6.4839986173286945</v>
      </c>
      <c r="AE124" s="24">
        <f ca="1">OFFSET(COM!AH$247,$E124,0)</f>
        <v>6.9904888858255356</v>
      </c>
      <c r="AF124" s="24">
        <f ca="1">OFFSET(COM!AI$247,$E124,0)</f>
        <v>7.5114163665508027</v>
      </c>
      <c r="AG124" s="24">
        <f ca="1">OFFSET(COM!AJ$247,$E124,0)</f>
        <v>8.0418393978667666</v>
      </c>
      <c r="AH124" s="24">
        <f ca="1">OFFSET(COM!AK$247,$E124,0)</f>
        <v>8.5800794021843458</v>
      </c>
      <c r="AI124" s="24">
        <f ca="1">OFFSET(COM!AL$247,$E124,0)</f>
        <v>9.1186287953077922</v>
      </c>
      <c r="AJ124" s="24">
        <f ca="1">OFFSET(COM!AM$247,$E124,0)</f>
        <v>11.957932568433261</v>
      </c>
      <c r="AK124" s="24">
        <f ca="1">OFFSET(COM!AN$247,$E124,0)</f>
        <v>15.007812554601468</v>
      </c>
      <c r="AL124" s="24">
        <f ca="1">OFFSET(COM!AO$247,$E124,0)</f>
        <v>15.007812554601468</v>
      </c>
      <c r="AM124" s="24">
        <f ca="1">OFFSET(COM!AP$247,$E124,0)</f>
        <v>15.007812554601468</v>
      </c>
    </row>
    <row r="125" spans="1:39">
      <c r="A125" s="36" t="s">
        <v>255</v>
      </c>
      <c r="B125" t="s">
        <v>387</v>
      </c>
      <c r="E125" s="152">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34">
        <f ca="1">OFFSET(COM!R$247,$E125,0)</f>
        <v>0</v>
      </c>
      <c r="P125" s="24">
        <f ca="1">OFFSET(COM!S$247,$E125,0)</f>
        <v>0</v>
      </c>
      <c r="Q125" s="24">
        <f ca="1">OFFSET(COM!T$247,$E125,0)</f>
        <v>0</v>
      </c>
      <c r="R125" s="24">
        <f ca="1">OFFSET(COM!U$247,$E125,0)</f>
        <v>0</v>
      </c>
      <c r="S125" s="24">
        <f ca="1">OFFSET(COM!V$247,$E125,0)</f>
        <v>0</v>
      </c>
      <c r="T125" s="234">
        <f ca="1">OFFSET(COM!W$247,$E125,0)</f>
        <v>0</v>
      </c>
      <c r="U125" s="24">
        <f ca="1">OFFSET(COM!X$247,$E125,0)</f>
        <v>0</v>
      </c>
      <c r="V125" s="24">
        <f ca="1">OFFSET(COM!Y$247,$E125,0)</f>
        <v>0</v>
      </c>
      <c r="W125" s="24">
        <f ca="1">OFFSET(COM!Z$247,$E125,0)</f>
        <v>0</v>
      </c>
      <c r="X125" s="24">
        <f ca="1">OFFSET(COM!AA$247,$E125,0)</f>
        <v>0</v>
      </c>
      <c r="Y125" s="24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387</v>
      </c>
      <c r="E126" s="152">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0.16704348486339524</v>
      </c>
      <c r="N126" s="24">
        <f ca="1">OFFSET(COM!Q$247,$E126,0)</f>
        <v>0.3321504958292042</v>
      </c>
      <c r="O126" s="234">
        <f ca="1">OFFSET(COM!R$247,$E126,0)</f>
        <v>0.50757045863158912</v>
      </c>
      <c r="P126" s="24">
        <f ca="1">OFFSET(COM!S$247,$E126,0)</f>
        <v>0.6949970451820553</v>
      </c>
      <c r="Q126" s="24">
        <f ca="1">OFFSET(COM!T$247,$E126,0)</f>
        <v>0.43876559153153383</v>
      </c>
      <c r="R126" s="24">
        <f ca="1">OFFSET(COM!U$247,$E126,0)</f>
        <v>0.65355268278057888</v>
      </c>
      <c r="S126" s="24">
        <f ca="1">OFFSET(COM!V$247,$E126,0)</f>
        <v>0.86564172690884678</v>
      </c>
      <c r="T126" s="234">
        <f ca="1">OFFSET(COM!W$247,$E126,0)</f>
        <v>1.0760550515311578</v>
      </c>
      <c r="U126" s="24">
        <f ca="1">OFFSET(COM!X$247,$E126,0)</f>
        <v>1.2832771680832002</v>
      </c>
      <c r="V126" s="24">
        <f ca="1">OFFSET(COM!Y$247,$E126,0)</f>
        <v>1.4932850454351585</v>
      </c>
      <c r="W126" s="24">
        <f ca="1">OFFSET(COM!Z$247,$E126,0)</f>
        <v>1.7200120174069968</v>
      </c>
      <c r="X126" s="24">
        <f ca="1">OFFSET(COM!AA$247,$E126,0)</f>
        <v>1.9440635282180394</v>
      </c>
      <c r="Y126" s="246">
        <f ca="1">OFFSET(COM!AB$247,$E126,0)</f>
        <v>2.1721043077544699</v>
      </c>
      <c r="Z126" s="24">
        <f ca="1">OFFSET(COM!AC$247,$E126,0)</f>
        <v>2.4003466935665925</v>
      </c>
      <c r="AA126" s="24">
        <f ca="1">OFFSET(COM!AD$247,$E126,0)</f>
        <v>2.6307315891880609</v>
      </c>
      <c r="AB126" s="24">
        <f ca="1">OFFSET(COM!AE$247,$E126,0)</f>
        <v>2.8797512700255887</v>
      </c>
      <c r="AC126" s="24">
        <f ca="1">OFFSET(COM!AF$247,$E126,0)</f>
        <v>3.1244466582602679</v>
      </c>
      <c r="AD126" s="24">
        <f ca="1">OFFSET(COM!AG$247,$E126,0)</f>
        <v>3.3800421664230882</v>
      </c>
      <c r="AE126" s="24">
        <f ca="1">OFFSET(COM!AH$247,$E126,0)</f>
        <v>3.6440703634413616</v>
      </c>
      <c r="AF126" s="24">
        <f ca="1">OFFSET(COM!AI$247,$E126,0)</f>
        <v>3.9156245315428588</v>
      </c>
      <c r="AG126" s="24">
        <f ca="1">OFFSET(COM!AJ$247,$E126,0)</f>
        <v>4.1921286330549199</v>
      </c>
      <c r="AH126" s="24">
        <f ca="1">OFFSET(COM!AK$247,$E126,0)</f>
        <v>4.4727076426474106</v>
      </c>
      <c r="AI126" s="24">
        <f ca="1">OFFSET(COM!AL$247,$E126,0)</f>
        <v>4.7534479334602349</v>
      </c>
      <c r="AJ126" s="24">
        <f ca="1">OFFSET(COM!AM$247,$E126,0)</f>
        <v>6.233547952420766</v>
      </c>
      <c r="AK126" s="24">
        <f ca="1">OFFSET(COM!AN$247,$E126,0)</f>
        <v>7.8234191976471319</v>
      </c>
      <c r="AL126" s="24">
        <f ca="1">OFFSET(COM!AO$247,$E126,0)</f>
        <v>7.8234191976471319</v>
      </c>
      <c r="AM126" s="24">
        <f ca="1">OFFSET(COM!AP$247,$E126,0)</f>
        <v>7.8234191976471319</v>
      </c>
    </row>
    <row r="127" spans="1:39">
      <c r="A127" s="36" t="s">
        <v>292</v>
      </c>
      <c r="B127">
        <v>9</v>
      </c>
      <c r="E127" s="153">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44">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44">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47">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53">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44">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44">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47">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53">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44">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44">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47">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53">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44">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44">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47">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53">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44">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44">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47">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386</v>
      </c>
      <c r="B132">
        <v>7.8658203618</v>
      </c>
      <c r="E132" s="153">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44">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44">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47">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53">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44">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44">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47">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53">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44">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44">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47">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652</v>
      </c>
      <c r="E135" s="153">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44">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44">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47">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53"/>
      <c r="F136" s="4"/>
      <c r="G136" s="10"/>
      <c r="H136" s="10"/>
      <c r="I136" s="10"/>
      <c r="J136" s="10"/>
      <c r="K136" s="10"/>
      <c r="L136" s="10"/>
      <c r="M136" s="10"/>
      <c r="N136" s="10"/>
      <c r="O136" s="244"/>
      <c r="P136" s="10"/>
      <c r="Q136" s="10"/>
      <c r="R136" s="10"/>
      <c r="S136" s="10"/>
      <c r="T136" s="244"/>
      <c r="U136" s="10"/>
      <c r="V136" s="10"/>
      <c r="W136" s="10"/>
      <c r="X136" s="10"/>
      <c r="Y136" s="247"/>
      <c r="Z136" s="10"/>
      <c r="AA136" s="10"/>
      <c r="AB136" s="10"/>
      <c r="AC136" s="10"/>
      <c r="AD136" s="10"/>
      <c r="AE136" s="10"/>
      <c r="AF136" s="10"/>
      <c r="AG136" s="10"/>
      <c r="AH136" s="10"/>
      <c r="AI136" s="10"/>
      <c r="AJ136" s="10"/>
      <c r="AK136" s="10"/>
      <c r="AL136" s="10"/>
      <c r="AM136" s="10"/>
    </row>
    <row r="137" spans="1:39">
      <c r="B137" s="4"/>
      <c r="C137" s="4"/>
      <c r="E137" s="153"/>
      <c r="F137" s="4"/>
      <c r="G137" s="10"/>
      <c r="H137" s="10"/>
      <c r="I137" s="10"/>
      <c r="J137" s="10"/>
      <c r="K137" s="10"/>
      <c r="L137" s="10"/>
      <c r="M137" s="10"/>
      <c r="N137" s="10"/>
      <c r="O137" s="244"/>
      <c r="P137" s="10"/>
      <c r="Q137" s="10"/>
      <c r="R137" s="10"/>
      <c r="S137" s="10"/>
      <c r="T137" s="244"/>
      <c r="U137" s="10"/>
      <c r="V137" s="10"/>
      <c r="W137" s="10"/>
      <c r="X137" s="10"/>
      <c r="Y137" s="247"/>
      <c r="Z137" s="10"/>
      <c r="AA137" s="10"/>
      <c r="AB137" s="10"/>
      <c r="AC137" s="10"/>
      <c r="AD137" s="10"/>
      <c r="AE137" s="10"/>
      <c r="AF137" s="10"/>
      <c r="AG137" s="10"/>
      <c r="AH137" s="10"/>
      <c r="AI137" s="10"/>
      <c r="AJ137" s="10"/>
      <c r="AK137" s="10"/>
      <c r="AL137" s="10"/>
      <c r="AM137" s="10"/>
    </row>
    <row r="138" spans="1:39">
      <c r="B138" s="4"/>
      <c r="C138" s="4"/>
      <c r="E138" s="153"/>
      <c r="F138" s="4"/>
      <c r="G138" s="10"/>
      <c r="H138" s="10"/>
      <c r="I138" s="10"/>
      <c r="J138" s="10"/>
      <c r="K138" s="10"/>
      <c r="L138" s="10"/>
      <c r="M138" s="10"/>
      <c r="N138" s="10"/>
      <c r="O138" s="244"/>
      <c r="P138" s="10"/>
      <c r="Q138" s="10"/>
      <c r="R138" s="10"/>
      <c r="S138" s="10"/>
      <c r="T138" s="244"/>
      <c r="U138" s="10"/>
      <c r="V138" s="10"/>
      <c r="W138" s="10"/>
      <c r="X138" s="10"/>
      <c r="Y138" s="247"/>
      <c r="Z138" s="10"/>
      <c r="AA138" s="10"/>
      <c r="AB138" s="10"/>
      <c r="AC138" s="10"/>
      <c r="AD138" s="10"/>
      <c r="AE138" s="10"/>
      <c r="AF138" s="10"/>
      <c r="AG138" s="10"/>
      <c r="AH138" s="10"/>
      <c r="AI138" s="10"/>
      <c r="AJ138" s="10"/>
      <c r="AK138" s="10"/>
      <c r="AL138" s="10"/>
      <c r="AM138" s="10"/>
    </row>
    <row r="139" spans="1:39">
      <c r="B139" s="4"/>
      <c r="C139" s="4"/>
      <c r="E139" s="153"/>
      <c r="F139" s="4"/>
      <c r="G139" s="10"/>
      <c r="H139" s="10"/>
      <c r="I139" s="10"/>
      <c r="J139" s="10"/>
      <c r="K139" s="10"/>
      <c r="L139" s="10"/>
      <c r="M139" s="10"/>
      <c r="N139" s="10"/>
      <c r="O139" s="244"/>
      <c r="P139" s="10"/>
      <c r="Q139" s="10"/>
      <c r="R139" s="10"/>
      <c r="S139" s="10"/>
      <c r="T139" s="244"/>
      <c r="U139" s="10"/>
      <c r="V139" s="10"/>
      <c r="W139" s="10"/>
      <c r="X139" s="10"/>
      <c r="Y139" s="247"/>
      <c r="Z139" s="10"/>
      <c r="AA139" s="10"/>
      <c r="AB139" s="10"/>
      <c r="AC139" s="10"/>
      <c r="AD139" s="10"/>
      <c r="AE139" s="10"/>
      <c r="AF139" s="10"/>
      <c r="AG139" s="10"/>
      <c r="AH139" s="10"/>
      <c r="AI139" s="10"/>
      <c r="AJ139" s="10"/>
      <c r="AK139" s="10"/>
      <c r="AL139" s="10"/>
      <c r="AM139" s="10"/>
    </row>
    <row r="140" spans="1:39">
      <c r="B140" s="4"/>
      <c r="C140" s="4"/>
      <c r="E140" s="153"/>
      <c r="F140" s="4"/>
      <c r="G140" s="10"/>
      <c r="H140" s="10"/>
      <c r="I140" s="10"/>
      <c r="J140" s="10"/>
      <c r="K140" s="10"/>
      <c r="L140" s="10"/>
      <c r="M140" s="10"/>
      <c r="N140" s="10"/>
      <c r="O140" s="244"/>
      <c r="P140" s="10"/>
      <c r="Q140" s="10"/>
      <c r="R140" s="10"/>
      <c r="S140" s="10"/>
      <c r="T140" s="244"/>
      <c r="U140" s="10"/>
      <c r="V140" s="10"/>
      <c r="W140" s="10"/>
      <c r="X140" s="10"/>
      <c r="Y140" s="247"/>
      <c r="Z140" s="10"/>
      <c r="AA140" s="10"/>
      <c r="AB140" s="10"/>
      <c r="AC140" s="10"/>
      <c r="AD140" s="10"/>
      <c r="AE140" s="10"/>
      <c r="AF140" s="10"/>
      <c r="AG140" s="10"/>
      <c r="AH140" s="10"/>
      <c r="AI140" s="10"/>
      <c r="AJ140" s="10"/>
      <c r="AK140" s="10"/>
      <c r="AL140" s="10"/>
      <c r="AM140" s="10"/>
    </row>
    <row r="141" spans="1:39">
      <c r="B141" s="4"/>
      <c r="C141" s="4"/>
      <c r="E141" s="153"/>
      <c r="F141" s="4"/>
      <c r="G141" s="10"/>
      <c r="H141" s="10"/>
      <c r="I141" s="10"/>
      <c r="J141" s="10"/>
      <c r="K141" s="10"/>
      <c r="L141" s="10"/>
      <c r="M141" s="10"/>
      <c r="N141" s="10"/>
      <c r="O141" s="244"/>
      <c r="P141" s="10"/>
      <c r="Q141" s="10"/>
      <c r="R141" s="10"/>
      <c r="S141" s="10"/>
      <c r="T141" s="244"/>
      <c r="U141" s="10"/>
      <c r="V141" s="10"/>
      <c r="W141" s="10"/>
      <c r="X141" s="10"/>
      <c r="Y141" s="247"/>
      <c r="Z141" s="10"/>
      <c r="AA141" s="10"/>
      <c r="AB141" s="10"/>
      <c r="AC141" s="10"/>
      <c r="AD141" s="10"/>
      <c r="AE141" s="10"/>
      <c r="AF141" s="10"/>
      <c r="AG141" s="10"/>
      <c r="AH141" s="10"/>
      <c r="AI141" s="10"/>
      <c r="AJ141" s="10"/>
      <c r="AK141" s="10"/>
      <c r="AL141" s="10"/>
      <c r="AM141" s="10"/>
    </row>
    <row r="142" spans="1:39">
      <c r="B142" s="4"/>
      <c r="C142" s="4"/>
      <c r="E142" s="153"/>
      <c r="F142" s="4"/>
      <c r="G142" s="10"/>
      <c r="H142" s="10"/>
      <c r="I142" s="10"/>
      <c r="J142" s="10"/>
      <c r="K142" s="10"/>
      <c r="L142" s="10"/>
      <c r="M142" s="10"/>
      <c r="N142" s="10"/>
      <c r="O142" s="244"/>
      <c r="P142" s="10"/>
      <c r="Q142" s="10"/>
      <c r="R142" s="10"/>
      <c r="S142" s="10"/>
      <c r="T142" s="244"/>
      <c r="U142" s="10"/>
      <c r="V142" s="10"/>
      <c r="W142" s="10"/>
      <c r="X142" s="10"/>
      <c r="Y142" s="247"/>
      <c r="Z142" s="10"/>
      <c r="AA142" s="10"/>
      <c r="AB142" s="10"/>
      <c r="AC142" s="10"/>
      <c r="AD142" s="10"/>
      <c r="AE142" s="10"/>
      <c r="AF142" s="10"/>
      <c r="AG142" s="10"/>
      <c r="AH142" s="10"/>
      <c r="AI142" s="10"/>
      <c r="AJ142" s="10"/>
      <c r="AK142" s="10"/>
      <c r="AL142" s="10"/>
      <c r="AM142" s="10"/>
    </row>
    <row r="143" spans="1:39">
      <c r="B143" s="4"/>
      <c r="C143" s="4"/>
      <c r="E143" s="153"/>
      <c r="F143" s="4"/>
      <c r="G143" s="10"/>
      <c r="H143" s="10"/>
      <c r="I143" s="10"/>
      <c r="J143" s="10"/>
      <c r="K143" s="10"/>
      <c r="L143" s="10"/>
      <c r="M143" s="10"/>
      <c r="N143" s="10"/>
      <c r="O143" s="244"/>
      <c r="P143" s="10"/>
      <c r="Q143" s="10"/>
      <c r="R143" s="10"/>
      <c r="S143" s="10"/>
      <c r="T143" s="244"/>
      <c r="U143" s="10"/>
      <c r="V143" s="10"/>
      <c r="W143" s="10"/>
      <c r="X143" s="10"/>
      <c r="Y143" s="247"/>
      <c r="Z143" s="10"/>
      <c r="AA143" s="10"/>
      <c r="AB143" s="10"/>
      <c r="AC143" s="10"/>
      <c r="AD143" s="10"/>
      <c r="AE143" s="10"/>
      <c r="AF143" s="10"/>
      <c r="AG143" s="10"/>
      <c r="AH143" s="10"/>
      <c r="AI143" s="10"/>
      <c r="AJ143" s="10"/>
      <c r="AK143" s="10"/>
      <c r="AL143" s="10"/>
      <c r="AM143" s="10"/>
    </row>
    <row r="144" spans="1:39">
      <c r="B144" s="4"/>
      <c r="C144" s="4"/>
      <c r="E144" s="153"/>
      <c r="F144" s="4"/>
      <c r="G144" s="10"/>
      <c r="H144" s="10"/>
      <c r="I144" s="10"/>
      <c r="J144" s="10"/>
      <c r="K144" s="10"/>
      <c r="L144" s="10"/>
      <c r="M144" s="10"/>
      <c r="N144" s="10"/>
      <c r="O144" s="244"/>
      <c r="P144" s="10"/>
      <c r="Q144" s="10"/>
      <c r="R144" s="10"/>
      <c r="S144" s="10"/>
      <c r="T144" s="244"/>
      <c r="U144" s="10"/>
      <c r="V144" s="10"/>
      <c r="W144" s="10"/>
      <c r="X144" s="10"/>
      <c r="Y144" s="247"/>
      <c r="Z144" s="10"/>
      <c r="AA144" s="10"/>
      <c r="AB144" s="10"/>
      <c r="AC144" s="10"/>
      <c r="AD144" s="10"/>
      <c r="AE144" s="10"/>
      <c r="AF144" s="10"/>
      <c r="AG144" s="10"/>
      <c r="AH144" s="10"/>
      <c r="AI144" s="10"/>
      <c r="AJ144" s="10"/>
      <c r="AK144" s="10"/>
      <c r="AL144" s="10"/>
      <c r="AM144" s="10"/>
    </row>
    <row r="145" spans="2:39">
      <c r="B145" s="4"/>
      <c r="C145" s="4"/>
      <c r="E145" s="153"/>
      <c r="F145" s="4"/>
      <c r="G145" s="10"/>
      <c r="H145" s="10"/>
      <c r="I145" s="10"/>
      <c r="J145" s="10"/>
      <c r="K145" s="10"/>
      <c r="L145" s="10"/>
      <c r="M145" s="10"/>
      <c r="N145" s="10"/>
      <c r="O145" s="244"/>
      <c r="P145" s="10"/>
      <c r="Q145" s="10"/>
      <c r="R145" s="10"/>
      <c r="S145" s="10"/>
      <c r="T145" s="244"/>
      <c r="U145" s="10"/>
      <c r="V145" s="10"/>
      <c r="W145" s="10"/>
      <c r="X145" s="10"/>
      <c r="Y145" s="247"/>
      <c r="Z145" s="10"/>
      <c r="AA145" s="10"/>
      <c r="AB145" s="10"/>
      <c r="AC145" s="10"/>
      <c r="AD145" s="10"/>
      <c r="AE145" s="10"/>
      <c r="AF145" s="10"/>
      <c r="AG145" s="10"/>
      <c r="AH145" s="10"/>
      <c r="AI145" s="10"/>
      <c r="AJ145" s="10"/>
      <c r="AK145" s="10"/>
      <c r="AL145" s="10"/>
      <c r="AM145" s="10"/>
    </row>
    <row r="146" spans="2:39">
      <c r="B146" s="4"/>
      <c r="C146" s="4"/>
      <c r="E146" s="153"/>
      <c r="F146" s="4"/>
      <c r="G146" s="10"/>
      <c r="H146" s="10"/>
      <c r="I146" s="10"/>
      <c r="J146" s="10"/>
      <c r="K146" s="10"/>
      <c r="L146" s="10"/>
      <c r="M146" s="10"/>
      <c r="N146" s="10"/>
      <c r="O146" s="244"/>
      <c r="P146" s="10"/>
      <c r="Q146" s="10"/>
      <c r="R146" s="10"/>
      <c r="S146" s="10"/>
      <c r="T146" s="244"/>
      <c r="U146" s="10"/>
      <c r="V146" s="10"/>
      <c r="W146" s="10"/>
      <c r="X146" s="10"/>
      <c r="Y146" s="24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[4]AGR!B36</f>
        <v>AH</v>
      </c>
      <c r="D9" s="18" t="str">
        <f>[4]AGR!A36</f>
        <v>Agriculture - Heating</v>
      </c>
      <c r="E9" s="19" t="s">
        <v>38</v>
      </c>
      <c r="F9" s="19" t="s">
        <v>39</v>
      </c>
    </row>
    <row r="10" spans="1:8">
      <c r="B10" s="19" t="s">
        <v>37</v>
      </c>
      <c r="C10" s="18" t="str">
        <f>[4]AGR!B37</f>
        <v>AP</v>
      </c>
      <c r="D10" s="18" t="str">
        <f>[4]AGR!A37</f>
        <v>Agriculture - Processing</v>
      </c>
      <c r="E10" s="19" t="s">
        <v>38</v>
      </c>
      <c r="F10" s="19" t="s">
        <v>39</v>
      </c>
    </row>
    <row r="11" spans="1:8">
      <c r="B11" s="19" t="s">
        <v>37</v>
      </c>
      <c r="C11" s="18" t="str">
        <f>[4]AGR!B38</f>
        <v>AT</v>
      </c>
      <c r="D11" s="18" t="str">
        <f>[4]AGR!A38</f>
        <v>Agriculture - Traction</v>
      </c>
      <c r="E11" s="19" t="s">
        <v>38</v>
      </c>
      <c r="F11" s="19" t="s">
        <v>98</v>
      </c>
    </row>
    <row r="12" spans="1:8">
      <c r="B12" s="19" t="s">
        <v>37</v>
      </c>
      <c r="C12" s="18" t="str">
        <f>[4]AGR!B39</f>
        <v>AI</v>
      </c>
      <c r="D12" s="18" t="str">
        <f>[4]AGR!A39</f>
        <v>Agriculture - Irrigation</v>
      </c>
      <c r="E12" s="19" t="s">
        <v>38</v>
      </c>
      <c r="F12" s="19" t="s">
        <v>39</v>
      </c>
    </row>
    <row r="13" spans="1:8">
      <c r="B13" s="19" t="s">
        <v>37</v>
      </c>
      <c r="C13" s="18" t="str">
        <f>[4]AGR!B40</f>
        <v>AO</v>
      </c>
      <c r="D13" s="18" t="str">
        <f>[4]AGR!A40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AM22" sqref="AM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297" t="s">
        <v>197</v>
      </c>
      <c r="C2" s="297"/>
    </row>
    <row r="3" spans="1:48">
      <c r="A3" s="4" t="s">
        <v>16</v>
      </c>
    </row>
    <row r="4" spans="1:48" ht="15.75" thickBot="1">
      <c r="A4" s="4" t="s">
        <v>16</v>
      </c>
      <c r="B4" s="297" t="s">
        <v>11</v>
      </c>
      <c r="C4" s="297"/>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50">
        <f>INDEX(Drivers!$C$7:$AG$22,$D$6,MATCH(K$4,Drivers!$C$5:$AG$5,0))</f>
        <v>69.819999999999993</v>
      </c>
      <c r="L6" s="150">
        <f>INDEX(Drivers!$C$7:$AG$22,$D$6,MATCH(L$4,Drivers!$C$5:$AG$5,0))</f>
        <v>72.77</v>
      </c>
      <c r="M6" s="150">
        <f>INDEX(Drivers!$C$7:$AG$22,$D$6,MATCH(M$4,Drivers!$C$5:$AG$5,0))</f>
        <v>75.510000000000005</v>
      </c>
      <c r="N6" s="150">
        <f>INDEX(Drivers!$C$7:$AG$22,$D$6,MATCH(N$4,Drivers!$C$5:$AG$5,0))</f>
        <v>74.36</v>
      </c>
      <c r="O6" s="150">
        <f>INDEX(Drivers!$C$7:$AG$22,$D$6,MATCH(O$4,Drivers!$C$5:$AG$5,0))</f>
        <v>73.55</v>
      </c>
      <c r="P6" s="150">
        <f>INDEX(Drivers!$C$7:$AG$22,$D$6,MATCH(P$4,Drivers!$C$5:$AG$5,0))</f>
        <v>76</v>
      </c>
      <c r="Q6" s="150">
        <f>INDEX(Drivers!$C$7:$AG$22,$D$6,MATCH(Q$4,Drivers!$C$5:$AG$5,0))</f>
        <v>74.78</v>
      </c>
      <c r="R6" s="150">
        <f>INDEX(Drivers!$C$7:$AG$22,$D$6,MATCH(R$4,Drivers!$C$5:$AG$5,0))</f>
        <v>73.53</v>
      </c>
      <c r="S6" s="150">
        <f>INDEX(Drivers!$C$7:$AG$22,$D$6,MATCH(S$4,Drivers!$C$5:$AG$5,0))</f>
        <v>70.959999999999994</v>
      </c>
      <c r="T6" s="150">
        <f>INDEX(Drivers!$C$7:$AG$22,$D$6,MATCH(T$4,Drivers!$C$5:$AG$5,0))</f>
        <v>72.959999999999994</v>
      </c>
      <c r="U6" s="150">
        <f>INDEX(Drivers!$C$7:$AG$22,$D$6,MATCH(U$4,Drivers!$C$5:$AG$5,0))</f>
        <v>75</v>
      </c>
      <c r="V6" s="150">
        <f>INDEX(Drivers!$C$7:$AG$22,$D$6,MATCH(V$4,Drivers!$C$5:$AG$5,0))</f>
        <v>76.52</v>
      </c>
      <c r="W6" s="150">
        <f>INDEX(Drivers!$C$7:$AG$22,$D$6,MATCH(W$4,Drivers!$C$5:$AG$5,0))</f>
        <v>77.900000000000006</v>
      </c>
      <c r="X6" s="150">
        <f>INDEX(Drivers!$C$7:$AG$22,$D$6,MATCH(X$4,Drivers!$C$5:$AG$5,0))</f>
        <v>79.13</v>
      </c>
      <c r="Y6" s="150">
        <f>INDEX(Drivers!$C$7:$AG$22,$D$6,MATCH(Y$4,Drivers!$C$5:$AG$5,0))</f>
        <v>81.150000000000006</v>
      </c>
      <c r="Z6" s="150">
        <f>INDEX(Drivers!$C$7:$AG$22,$D$6,MATCH(Z$4,Drivers!$C$5:$AG$5,0))</f>
        <v>83.06</v>
      </c>
      <c r="AA6" s="150">
        <f>INDEX(Drivers!$C$7:$AG$22,$D$6,MATCH(AA$4,Drivers!$C$5:$AG$5,0))</f>
        <v>85</v>
      </c>
      <c r="AB6" s="150">
        <f>INDEX(Drivers!$C$7:$AG$22,$D$6,MATCH(AB$4,Drivers!$C$5:$AG$5,0))</f>
        <v>86.79</v>
      </c>
      <c r="AC6" s="150">
        <f>INDEX(Drivers!$C$7:$AG$22,$D$6,MATCH(AC$4,Drivers!$C$5:$AG$5,0))</f>
        <v>88.61</v>
      </c>
      <c r="AD6" s="150">
        <f>INDEX(Drivers!$C$7:$AG$22,$D$6,MATCH(AD$4,Drivers!$C$5:$AG$5,0))</f>
        <v>90.52</v>
      </c>
      <c r="AE6" s="150">
        <f>INDEX(Drivers!$C$7:$AG$22,$D$6,MATCH(AE$4,Drivers!$C$5:$AG$5,0))</f>
        <v>92.22</v>
      </c>
      <c r="AF6" s="150">
        <f>INDEX(Drivers!$C$7:$AG$22,$D$6,MATCH(AF$4,Drivers!$C$5:$AG$5,0))</f>
        <v>94</v>
      </c>
      <c r="AG6" s="150">
        <f>INDEX(Drivers!$C$7:$AG$22,$D$6,MATCH(AG$4,Drivers!$C$5:$AG$5,0))</f>
        <v>95.83</v>
      </c>
      <c r="AH6" s="150">
        <f>INDEX(Drivers!$C$7:$AG$22,$D$6,MATCH(AH$4,Drivers!$C$5:$AG$5,0))</f>
        <v>97.69</v>
      </c>
      <c r="AI6" s="150">
        <f>INDEX(Drivers!$C$7:$AG$22,$D$6,MATCH(AI$4,Drivers!$C$5:$AG$5,0))</f>
        <v>99.72</v>
      </c>
      <c r="AJ6" s="150">
        <f>INDEX(Drivers!$C$7:$AG$22,$D$6,MATCH(AJ$4,Drivers!$C$5:$AG$5,0))</f>
        <v>101.85</v>
      </c>
      <c r="AK6" s="150">
        <f>INDEX(Drivers!$C$7:$AG$22,$D$6,MATCH(AK$4,Drivers!$C$5:$AG$5,0))</f>
        <v>104.02</v>
      </c>
      <c r="AL6" s="150">
        <f>INDEX(Drivers!$C$7:$AG$22,$D$6,MATCH(AL$4,Drivers!$C$5:$AG$5,0))</f>
        <v>106.26</v>
      </c>
      <c r="AM6" s="150">
        <f>INDEX(Drivers!$C$7:$AG$22,$D$6,MATCH(AM$4,Drivers!$C$5:$AG$5,0))</f>
        <v>108.6</v>
      </c>
      <c r="AN6" s="150">
        <f>INDEX(Drivers!$C$7:$AG$22,$D$6,MATCH(AN$4,Drivers!$C$5:$AG$5,0))</f>
        <v>120.7</v>
      </c>
      <c r="AO6" s="150">
        <f>INDEX(Drivers!$C$7:$AG$22,$D$6,MATCH(AO$4,Drivers!$C$5:$AG$5,0))</f>
        <v>136.25</v>
      </c>
      <c r="AP6" s="150">
        <f>AO6</f>
        <v>136.25</v>
      </c>
      <c r="AQ6" s="150"/>
      <c r="AR6" s="150"/>
      <c r="AS6" s="24"/>
      <c r="AT6" s="24"/>
      <c r="AU6" s="24"/>
      <c r="AV6" s="24"/>
    </row>
    <row r="7" spans="1:48">
      <c r="A7" s="4" t="s">
        <v>16</v>
      </c>
      <c r="B7" s="25"/>
    </row>
    <row r="8" spans="1:48" ht="15.75" thickBot="1">
      <c r="A8" s="4" t="s">
        <v>16</v>
      </c>
      <c r="B8" s="297" t="s">
        <v>285</v>
      </c>
      <c r="C8" s="297"/>
    </row>
    <row r="9" spans="1:48">
      <c r="A9" s="4" t="s">
        <v>16</v>
      </c>
      <c r="B9" s="4" t="str">
        <f>[4]AGR!$B28</f>
        <v>AH</v>
      </c>
      <c r="C9" s="4" t="str">
        <f>[4]AGR!$A36</f>
        <v>Agriculture - Heating</v>
      </c>
    </row>
    <row r="10" spans="1:48">
      <c r="A10" s="4" t="s">
        <v>16</v>
      </c>
      <c r="B10" s="4" t="str">
        <f>[4]AGR!$B29</f>
        <v>AP</v>
      </c>
      <c r="C10" s="4" t="str">
        <f>[4]AGR!$A37</f>
        <v>Agriculture - Processing</v>
      </c>
    </row>
    <row r="11" spans="1:48">
      <c r="A11" s="4" t="s">
        <v>16</v>
      </c>
      <c r="B11" s="4" t="str">
        <f>[4]AGR!$B30</f>
        <v>AT</v>
      </c>
      <c r="C11" s="4" t="str">
        <f>[4]AGR!$A38</f>
        <v>Agriculture - Traction</v>
      </c>
    </row>
    <row r="12" spans="1:48">
      <c r="A12" s="4" t="s">
        <v>16</v>
      </c>
      <c r="B12" s="4" t="str">
        <f>[4]AGR!$B31</f>
        <v>AI</v>
      </c>
      <c r="C12" s="4" t="str">
        <f>[4]AGR!$A39</f>
        <v>Agriculture - Irrigation</v>
      </c>
    </row>
    <row r="13" spans="1:48">
      <c r="A13" s="4" t="s">
        <v>16</v>
      </c>
      <c r="B13" s="4" t="str">
        <f>[4]AGR!$B32</f>
        <v>AO</v>
      </c>
      <c r="C13" s="4" t="str">
        <f>[4]AGR!$A40</f>
        <v>Agriculture - Other</v>
      </c>
    </row>
    <row r="14" spans="1:48">
      <c r="A14" s="4" t="s">
        <v>16</v>
      </c>
      <c r="B14" s="25"/>
    </row>
    <row r="15" spans="1:48">
      <c r="A15" s="4" t="s">
        <v>16</v>
      </c>
      <c r="B15" s="25"/>
    </row>
    <row r="16" spans="1:48" ht="15.75" thickBot="1">
      <c r="A16" s="4" t="s">
        <v>16</v>
      </c>
      <c r="B16" s="297" t="s">
        <v>12</v>
      </c>
      <c r="C16" s="297"/>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IF('[4]TS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'[4]TS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IF('[4]TS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'[4]TS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IF('[4]TS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'[4]TS BYDem'!$J12</f>
        <v>9.5227140641133712</v>
      </c>
      <c r="K24" s="6">
        <f>L$6/K$6*J24</f>
        <v>9.9250630542184179</v>
      </c>
      <c r="L24" s="6">
        <f t="shared" ref="L24:AP24" si="4">L$6/K$6*K24*L$17</f>
        <v>10.344411894234808</v>
      </c>
      <c r="M24" s="6">
        <f t="shared" si="4"/>
        <v>10.733908782927998</v>
      </c>
      <c r="N24" s="6">
        <f t="shared" si="4"/>
        <v>10.570433811396184</v>
      </c>
      <c r="O24" s="6">
        <f t="shared" si="4"/>
        <v>10.455290570578123</v>
      </c>
      <c r="P24" s="6">
        <f t="shared" si="4"/>
        <v>10.803563336015465</v>
      </c>
      <c r="Q24" s="6">
        <f t="shared" si="4"/>
        <v>10.630137714042586</v>
      </c>
      <c r="R24" s="6">
        <f t="shared" si="4"/>
        <v>10.452447527594963</v>
      </c>
      <c r="S24" s="6">
        <f t="shared" si="4"/>
        <v>10.087116504258649</v>
      </c>
      <c r="T24" s="6">
        <f t="shared" si="4"/>
        <v>10.371420802574844</v>
      </c>
      <c r="U24" s="6">
        <f t="shared" si="4"/>
        <v>10.661411186857366</v>
      </c>
      <c r="V24" s="6">
        <f t="shared" si="4"/>
        <v>10.877482453577676</v>
      </c>
      <c r="W24" s="6">
        <f t="shared" si="4"/>
        <v>11.073652419415854</v>
      </c>
      <c r="X24" s="6">
        <f t="shared" si="4"/>
        <v>11.248499562880314</v>
      </c>
      <c r="Y24" s="6">
        <f t="shared" si="4"/>
        <v>11.535646904179673</v>
      </c>
      <c r="Z24" s="6">
        <f t="shared" si="4"/>
        <v>11.80715750907164</v>
      </c>
      <c r="AA24" s="6">
        <f t="shared" si="4"/>
        <v>12.08293267843835</v>
      </c>
      <c r="AB24" s="6">
        <f t="shared" si="4"/>
        <v>12.337385025431347</v>
      </c>
      <c r="AC24" s="6">
        <f t="shared" si="4"/>
        <v>12.596101936899084</v>
      </c>
      <c r="AD24" s="6">
        <f t="shared" si="4"/>
        <v>12.867612541791052</v>
      </c>
      <c r="AE24" s="6">
        <f t="shared" si="4"/>
        <v>13.10927119535982</v>
      </c>
      <c r="AF24" s="6">
        <f t="shared" si="4"/>
        <v>13.362302020861234</v>
      </c>
      <c r="AG24" s="6">
        <f t="shared" si="4"/>
        <v>13.622440453820552</v>
      </c>
      <c r="AH24" s="6">
        <f t="shared" si="4"/>
        <v>13.886843451254615</v>
      </c>
      <c r="AI24" s="6">
        <f t="shared" si="4"/>
        <v>14.175412314045555</v>
      </c>
      <c r="AJ24" s="6">
        <f t="shared" si="4"/>
        <v>14.478196391752304</v>
      </c>
      <c r="AK24" s="6">
        <f t="shared" si="4"/>
        <v>14.786666555425375</v>
      </c>
      <c r="AL24" s="6">
        <f t="shared" si="4"/>
        <v>15.105087369539518</v>
      </c>
      <c r="AM24" s="6">
        <f t="shared" si="4"/>
        <v>15.437723398569466</v>
      </c>
      <c r="AN24" s="6">
        <f t="shared" si="4"/>
        <v>17.157764403382455</v>
      </c>
      <c r="AO24" s="6">
        <f t="shared" si="4"/>
        <v>19.368230322790879</v>
      </c>
      <c r="AP24" s="6">
        <f t="shared" si="4"/>
        <v>19.368230322790879</v>
      </c>
      <c r="AQ24" s="6"/>
      <c r="AR24" s="6"/>
      <c r="AS24" s="6"/>
      <c r="AT24" s="6"/>
      <c r="AU24" s="6"/>
      <c r="AV24" s="6"/>
    </row>
    <row r="25" spans="1:48">
      <c r="A25" s="4" t="str">
        <f>IF('[4]TS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'[4]TS BYDem'!$J13</f>
        <v>4.8851919315217742</v>
      </c>
      <c r="K25" s="6">
        <f>L$6/K$6*J25</f>
        <v>5.0915986373079276</v>
      </c>
      <c r="L25" s="6">
        <f t="shared" ref="L25:AP25" si="5">L$6/K$6*K25*L$17</f>
        <v>5.3067263368217974</v>
      </c>
      <c r="M25" s="6">
        <f t="shared" si="5"/>
        <v>5.5065398611160363</v>
      </c>
      <c r="N25" s="6">
        <f t="shared" si="5"/>
        <v>5.4226765206275784</v>
      </c>
      <c r="O25" s="6">
        <f t="shared" si="5"/>
        <v>5.3636075590661427</v>
      </c>
      <c r="P25" s="6">
        <f t="shared" si="5"/>
        <v>5.5422729366285095</v>
      </c>
      <c r="Q25" s="6">
        <f t="shared" si="5"/>
        <v>5.4533048710668419</v>
      </c>
      <c r="R25" s="6">
        <f t="shared" si="5"/>
        <v>5.3621490661880831</v>
      </c>
      <c r="S25" s="6">
        <f t="shared" si="5"/>
        <v>5.1747327313573548</v>
      </c>
      <c r="T25" s="6">
        <f t="shared" si="5"/>
        <v>5.3205820191633677</v>
      </c>
      <c r="U25" s="6">
        <f t="shared" si="5"/>
        <v>5.4693482927255017</v>
      </c>
      <c r="V25" s="6">
        <f t="shared" si="5"/>
        <v>5.5801937514580722</v>
      </c>
      <c r="W25" s="6">
        <f t="shared" si="5"/>
        <v>5.6808297600442224</v>
      </c>
      <c r="X25" s="6">
        <f t="shared" si="5"/>
        <v>5.7705270720449198</v>
      </c>
      <c r="Y25" s="6">
        <f t="shared" si="5"/>
        <v>5.9178348527289941</v>
      </c>
      <c r="Z25" s="6">
        <f t="shared" si="5"/>
        <v>6.0571209225837368</v>
      </c>
      <c r="AA25" s="6">
        <f t="shared" si="5"/>
        <v>6.198594731755569</v>
      </c>
      <c r="AB25" s="6">
        <f t="shared" si="5"/>
        <v>6.329129844341951</v>
      </c>
      <c r="AC25" s="6">
        <f t="shared" si="5"/>
        <v>6.4618526962454217</v>
      </c>
      <c r="AD25" s="6">
        <f t="shared" si="5"/>
        <v>6.6011387661001644</v>
      </c>
      <c r="AE25" s="6">
        <f t="shared" si="5"/>
        <v>6.7251106607352762</v>
      </c>
      <c r="AF25" s="6">
        <f t="shared" si="5"/>
        <v>6.8549165268826275</v>
      </c>
      <c r="AG25" s="6">
        <f t="shared" si="5"/>
        <v>6.9883686252251289</v>
      </c>
      <c r="AH25" s="6">
        <f t="shared" si="5"/>
        <v>7.1240084628847216</v>
      </c>
      <c r="AI25" s="6">
        <f t="shared" si="5"/>
        <v>7.2720454900078257</v>
      </c>
      <c r="AJ25" s="6">
        <f t="shared" si="5"/>
        <v>7.42737498152123</v>
      </c>
      <c r="AK25" s="6">
        <f t="shared" si="5"/>
        <v>7.5856214587907536</v>
      </c>
      <c r="AL25" s="6">
        <f t="shared" si="5"/>
        <v>7.7489726611334895</v>
      </c>
      <c r="AM25" s="6">
        <f t="shared" si="5"/>
        <v>7.9196163278665237</v>
      </c>
      <c r="AN25" s="6">
        <f t="shared" si="5"/>
        <v>8.8020045190929039</v>
      </c>
      <c r="AO25" s="6">
        <f t="shared" si="5"/>
        <v>9.935982731784657</v>
      </c>
      <c r="AP25" s="6">
        <f t="shared" si="5"/>
        <v>9.935982731784657</v>
      </c>
      <c r="AQ25" s="6"/>
      <c r="AR25" s="6"/>
      <c r="AS25" s="6"/>
      <c r="AT25" s="6"/>
      <c r="AU25" s="6"/>
      <c r="AV25" s="6"/>
    </row>
    <row r="26" spans="1:48">
      <c r="A26" s="4" t="str">
        <f>IF('[4]TS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'[4]TS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[5]ITEMS_Comm!A35</f>
        <v>*</v>
      </c>
      <c r="B9" s="19" t="str">
        <f>[5]ITEMS_Comm!B35</f>
        <v>E</v>
      </c>
      <c r="C9" s="27" t="str">
        <f>[5]ITEMS_Comm!C35</f>
        <v/>
      </c>
      <c r="D9" s="27" t="str">
        <f>[5]ITEMS_Comm!D35</f>
        <v/>
      </c>
      <c r="E9" s="19" t="str">
        <f>[5]ITEMS_Comm!E35</f>
        <v>PJ</v>
      </c>
      <c r="F9" s="19" t="str">
        <f>[5]ITEMS_Comm!F35</f>
        <v>COM,NRG,ANNUAL,FOSSIL</v>
      </c>
    </row>
    <row r="10" spans="1:7">
      <c r="A10" s="27" t="str">
        <f>[5]ITEMS_Comm!A36</f>
        <v>*</v>
      </c>
      <c r="B10" s="19" t="str">
        <f>[5]ITEMS_Comm!B36</f>
        <v>Demand Commodities</v>
      </c>
      <c r="C10" s="27">
        <f>[5]ITEMS_Comm!C36</f>
        <v>0</v>
      </c>
      <c r="D10" s="27">
        <f>[5]ITEMS_Comm!D36</f>
        <v>0</v>
      </c>
      <c r="E10" s="19">
        <f>[5]ITEMS_Comm!E36</f>
        <v>0</v>
      </c>
      <c r="F10" s="19">
        <f>[5]ITEMS_Comm!F36</f>
        <v>0</v>
      </c>
    </row>
    <row r="11" spans="1:7">
      <c r="A11" s="27" t="str">
        <f>[5]ITEMS_Comm!A37</f>
        <v/>
      </c>
      <c r="B11" s="19" t="str">
        <f>[5]ITEMS_Comm!B37</f>
        <v>E</v>
      </c>
      <c r="C11" s="27" t="str">
        <f>[5]ITEMS_Comm!C37</f>
        <v>IMIK</v>
      </c>
      <c r="D11" s="27" t="str">
        <f>[5]ITEMS_Comm!D37</f>
        <v>Industry-Mining-Elec Heating - Electricity</v>
      </c>
      <c r="E11" s="19" t="str">
        <f>[5]ITEMS_Comm!E37</f>
        <v>PJ</v>
      </c>
      <c r="F11" s="19" t="str">
        <f>[5]ITEMS_Comm!F37</f>
        <v>COM,DEM,ANNUAL,RES</v>
      </c>
    </row>
    <row r="12" spans="1:7">
      <c r="A12" s="27" t="str">
        <f>[5]ITEMS_Comm!A38</f>
        <v/>
      </c>
      <c r="B12" s="19" t="str">
        <f>[5]ITEMS_Comm!B38</f>
        <v>E</v>
      </c>
      <c r="C12" s="27" t="str">
        <f>[5]ITEMS_Comm!C38</f>
        <v>IMIA</v>
      </c>
      <c r="D12" s="27" t="str">
        <f>[5]ITEMS_Comm!D38</f>
        <v>Industry-Mining-Compressed air - Electricity</v>
      </c>
      <c r="E12" s="19" t="str">
        <f>[5]ITEMS_Comm!E38</f>
        <v>PJ</v>
      </c>
      <c r="F12" s="19" t="str">
        <f>[5]ITEMS_Comm!F38</f>
        <v>COM,DEM,ANNUAL,RES</v>
      </c>
    </row>
    <row r="13" spans="1:7">
      <c r="A13" s="27" t="str">
        <f>[5]ITEMS_Comm!A39</f>
        <v/>
      </c>
      <c r="B13" s="19" t="str">
        <f>[5]ITEMS_Comm!B39</f>
        <v>E</v>
      </c>
      <c r="C13" s="27" t="str">
        <f>[5]ITEMS_Comm!C39</f>
        <v>IMIL</v>
      </c>
      <c r="D13" s="27" t="str">
        <f>[5]ITEMS_Comm!D39</f>
        <v>Industry-Mining-Lighting - Electricity</v>
      </c>
      <c r="E13" s="19" t="str">
        <f>[5]ITEMS_Comm!E39</f>
        <v>PJ</v>
      </c>
      <c r="F13" s="19" t="str">
        <f>[5]ITEMS_Comm!F39</f>
        <v>COM,DEM,ANNUAL,RES</v>
      </c>
    </row>
    <row r="14" spans="1:7">
      <c r="A14" s="27" t="str">
        <f>[5]ITEMS_Comm!A40</f>
        <v/>
      </c>
      <c r="B14" s="19" t="str">
        <f>[5]ITEMS_Comm!B40</f>
        <v>E</v>
      </c>
      <c r="C14" s="27" t="str">
        <f>[5]ITEMS_Comm!C40</f>
        <v>IMIC</v>
      </c>
      <c r="D14" s="27" t="str">
        <f>[5]ITEMS_Comm!D40</f>
        <v>Industry-Mining-Cooling - Electricity</v>
      </c>
      <c r="E14" s="19" t="str">
        <f>[5]ITEMS_Comm!E40</f>
        <v>PJ</v>
      </c>
      <c r="F14" s="19" t="str">
        <f>[5]ITEMS_Comm!F40</f>
        <v>COM,DEM,ANNUAL,RES</v>
      </c>
    </row>
    <row r="15" spans="1:7">
      <c r="A15" s="27" t="str">
        <f>[5]ITEMS_Comm!A41</f>
        <v/>
      </c>
      <c r="B15" s="19" t="str">
        <f>[5]ITEMS_Comm!B41</f>
        <v>E</v>
      </c>
      <c r="C15" s="27" t="str">
        <f>[5]ITEMS_Comm!C41</f>
        <v>IMIH</v>
      </c>
      <c r="D15" s="27" t="str">
        <f>[5]ITEMS_Comm!D41</f>
        <v>Industry-Mining-HVAC - Electricity</v>
      </c>
      <c r="E15" s="19" t="str">
        <f>[5]ITEMS_Comm!E41</f>
        <v>PJ</v>
      </c>
      <c r="F15" s="19" t="str">
        <f>[5]ITEMS_Comm!F41</f>
        <v>COM,DEM,ANNUAL,RES</v>
      </c>
    </row>
    <row r="16" spans="1:7">
      <c r="A16" s="27" t="str">
        <f>[5]ITEMS_Comm!A42</f>
        <v/>
      </c>
      <c r="B16" s="19" t="str">
        <f>[5]ITEMS_Comm!B42</f>
        <v>E</v>
      </c>
      <c r="C16" s="27" t="str">
        <f>[5]ITEMS_Comm!C42</f>
        <v>IMIP</v>
      </c>
      <c r="D16" s="27" t="str">
        <f>[5]ITEMS_Comm!D42</f>
        <v>Industry-Mining-Pumping - Electricity</v>
      </c>
      <c r="E16" s="19" t="str">
        <f>[5]ITEMS_Comm!E42</f>
        <v>PJ</v>
      </c>
      <c r="F16" s="19" t="str">
        <f>[5]ITEMS_Comm!F42</f>
        <v>COM,DEM,ANNUAL,RES</v>
      </c>
    </row>
    <row r="17" spans="1:6">
      <c r="A17" s="27" t="str">
        <f>[5]ITEMS_Comm!A43</f>
        <v/>
      </c>
      <c r="B17" s="19" t="str">
        <f>[5]ITEMS_Comm!B43</f>
        <v>E</v>
      </c>
      <c r="C17" s="27" t="str">
        <f>[5]ITEMS_Comm!C43</f>
        <v>IMIF</v>
      </c>
      <c r="D17" s="27" t="str">
        <f>[5]ITEMS_Comm!D43</f>
        <v>Industry-Mining-Fans - Electricity</v>
      </c>
      <c r="E17" s="19" t="str">
        <f>[5]ITEMS_Comm!E43</f>
        <v>PJ</v>
      </c>
      <c r="F17" s="19" t="str">
        <f>[5]ITEMS_Comm!F43</f>
        <v>COM,DEM,ANNUAL,RES</v>
      </c>
    </row>
    <row r="18" spans="1:6">
      <c r="A18" s="27" t="str">
        <f>[5]ITEMS_Comm!A44</f>
        <v/>
      </c>
      <c r="B18" s="19" t="str">
        <f>[5]ITEMS_Comm!B44</f>
        <v>E</v>
      </c>
      <c r="C18" s="27" t="str">
        <f>[5]ITEMS_Comm!C44</f>
        <v>IMIO</v>
      </c>
      <c r="D18" s="27" t="str">
        <f>[5]ITEMS_Comm!D44</f>
        <v>Industry-Mining-Other motive - Electricity</v>
      </c>
      <c r="E18" s="19" t="str">
        <f>[5]ITEMS_Comm!E44</f>
        <v>PJ</v>
      </c>
      <c r="F18" s="19" t="str">
        <f>[5]ITEMS_Comm!F44</f>
        <v>COM,DEM,ANNUAL,RES</v>
      </c>
    </row>
    <row r="19" spans="1:6">
      <c r="A19" s="27" t="str">
        <f>[5]ITEMS_Comm!A45</f>
        <v/>
      </c>
      <c r="B19" s="19" t="str">
        <f>[5]ITEMS_Comm!B45</f>
        <v>E</v>
      </c>
      <c r="C19" s="27" t="str">
        <f>[5]ITEMS_Comm!C45</f>
        <v>IMIE</v>
      </c>
      <c r="D19" s="27" t="str">
        <f>[5]ITEMS_Comm!D45</f>
        <v>Industry-Mining-Electrochemical - Electricity</v>
      </c>
      <c r="E19" s="19" t="str">
        <f>[5]ITEMS_Comm!E45</f>
        <v>PJ</v>
      </c>
      <c r="F19" s="19" t="str">
        <f>[5]ITEMS_Comm!F45</f>
        <v>COM,DEM,ANNUAL,RES</v>
      </c>
    </row>
    <row r="20" spans="1:6">
      <c r="A20" s="27" t="str">
        <f>[5]ITEMS_Comm!A46</f>
        <v>*</v>
      </c>
      <c r="B20" s="19" t="str">
        <f>[5]ITEMS_Comm!B46</f>
        <v>E</v>
      </c>
      <c r="C20" s="27">
        <f>[5]ITEMS_Comm!C46</f>
        <v>0</v>
      </c>
      <c r="D20" s="27" t="str">
        <f>[5]ITEMS_Comm!D46</f>
        <v/>
      </c>
      <c r="E20" s="19" t="str">
        <f>[5]ITEMS_Comm!E46</f>
        <v>PJ</v>
      </c>
      <c r="F20" s="19" t="str">
        <f>[5]ITEMS_Comm!F46</f>
        <v>COM,DEM,ANNUAL,RES</v>
      </c>
    </row>
    <row r="21" spans="1:6">
      <c r="A21" s="27" t="str">
        <f>[5]ITEMS_Comm!A47</f>
        <v/>
      </c>
      <c r="B21" s="19" t="str">
        <f>[5]ITEMS_Comm!B47</f>
        <v>E</v>
      </c>
      <c r="C21" s="27" t="str">
        <f>[5]ITEMS_Comm!C47</f>
        <v>IMIS</v>
      </c>
      <c r="D21" s="27" t="str">
        <f>[5]ITEMS_Comm!D47</f>
        <v>Industry-Mining-boiler/process heating - Coal - Existing</v>
      </c>
      <c r="E21" s="19" t="str">
        <f>[5]ITEMS_Comm!E47</f>
        <v>PJ</v>
      </c>
      <c r="F21" s="19" t="str">
        <f>[5]ITEMS_Comm!F47</f>
        <v>COM,DEM,ANNUAL,RES</v>
      </c>
    </row>
    <row r="22" spans="1:6">
      <c r="A22" s="27" t="str">
        <f>[5]ITEMS_Comm!A48</f>
        <v/>
      </c>
      <c r="B22" s="19" t="str">
        <f>[5]ITEMS_Comm!B48</f>
        <v>E</v>
      </c>
      <c r="C22" s="27" t="str">
        <f>[5]ITEMS_Comm!C48</f>
        <v>IMIS</v>
      </c>
      <c r="D22" s="27" t="str">
        <f>[5]ITEMS_Comm!D48</f>
        <v>Industry-Mining-boiler/process heating - Gas - Existing</v>
      </c>
      <c r="E22" s="19" t="str">
        <f>[5]ITEMS_Comm!E48</f>
        <v>PJ</v>
      </c>
      <c r="F22" s="19" t="str">
        <f>[5]ITEMS_Comm!F48</f>
        <v>COM,DEM,ANNUAL,RES</v>
      </c>
    </row>
    <row r="23" spans="1:6">
      <c r="A23" s="27" t="str">
        <f>[5]ITEMS_Comm!A49</f>
        <v/>
      </c>
      <c r="B23" s="19" t="str">
        <f>[5]ITEMS_Comm!B49</f>
        <v>E</v>
      </c>
      <c r="C23" s="27" t="str">
        <f>[5]ITEMS_Comm!C49</f>
        <v>IMIS</v>
      </c>
      <c r="D23" s="27" t="str">
        <f>[5]ITEMS_Comm!D49</f>
        <v>Industry-Mining-boiler/process heating - Oil HFO - Existing</v>
      </c>
      <c r="E23" s="19" t="str">
        <f>[5]ITEMS_Comm!E49</f>
        <v>PJ</v>
      </c>
      <c r="F23" s="19" t="str">
        <f>[5]ITEMS_Comm!F49</f>
        <v>COM,DEM,ANNUAL,RES</v>
      </c>
    </row>
    <row r="24" spans="1:6">
      <c r="A24" s="27" t="str">
        <f>[5]ITEMS_Comm!A50</f>
        <v/>
      </c>
      <c r="B24" s="19" t="str">
        <f>[5]ITEMS_Comm!B50</f>
        <v>E</v>
      </c>
      <c r="C24" s="27" t="str">
        <f>[5]ITEMS_Comm!C50</f>
        <v>IMIS</v>
      </c>
      <c r="D24" s="27" t="str">
        <f>[5]ITEMS_Comm!D50</f>
        <v>Industry-Mining-boiler/process heating - Oil LPG - Existing</v>
      </c>
      <c r="E24" s="19" t="str">
        <f>[5]ITEMS_Comm!E50</f>
        <v>PJ</v>
      </c>
      <c r="F24" s="19" t="str">
        <f>[5]ITEMS_Comm!F50</f>
        <v>COM,DEM,ANNUAL,RES</v>
      </c>
    </row>
    <row r="25" spans="1:6">
      <c r="A25" s="27" t="str">
        <f>[5]ITEMS_Comm!A51</f>
        <v/>
      </c>
      <c r="B25" s="19" t="str">
        <f>[5]ITEMS_Comm!B51</f>
        <v>E</v>
      </c>
      <c r="C25" s="27" t="str">
        <f>[5]ITEMS_Comm!C51</f>
        <v>IMIS</v>
      </c>
      <c r="D25" s="27" t="str">
        <f>[5]ITEMS_Comm!D51</f>
        <v>Industry-Mining-boiler/process heating - Electricity - Existing</v>
      </c>
      <c r="E25" s="19" t="str">
        <f>[5]ITEMS_Comm!E51</f>
        <v>PJ</v>
      </c>
      <c r="F25" s="19" t="str">
        <f>[5]ITEMS_Comm!F51</f>
        <v>COM,DEM,ANNUAL,RES</v>
      </c>
    </row>
    <row r="26" spans="1:6">
      <c r="A26" s="27" t="str">
        <f>[5]ITEMS_Comm!A52</f>
        <v/>
      </c>
      <c r="B26" s="19" t="str">
        <f>[5]ITEMS_Comm!B52</f>
        <v>E</v>
      </c>
      <c r="C26" s="27" t="str">
        <f>[5]ITEMS_Comm!C52</f>
        <v>IMIS</v>
      </c>
      <c r="D26" s="27" t="str">
        <f>[5]ITEMS_Comm!D52</f>
        <v>Industry-Mining-boiler/process heating - Waste - Existing</v>
      </c>
      <c r="E26" s="19" t="str">
        <f>[5]ITEMS_Comm!E52</f>
        <v>PJ</v>
      </c>
      <c r="F26" s="19" t="str">
        <f>[5]ITEMS_Comm!F52</f>
        <v>COM,DEM,ANNUAL,RES</v>
      </c>
    </row>
    <row r="27" spans="1:6">
      <c r="A27" s="27" t="str">
        <f>[5]ITEMS_Comm!A53</f>
        <v>*</v>
      </c>
      <c r="B27" s="19" t="str">
        <f>[5]ITEMS_Comm!B53</f>
        <v>E</v>
      </c>
      <c r="C27" s="27">
        <f>[5]ITEMS_Comm!C53</f>
        <v>0</v>
      </c>
      <c r="D27" s="27" t="str">
        <f>[5]ITEMS_Comm!D53</f>
        <v/>
      </c>
      <c r="E27" s="19" t="str">
        <f>[5]ITEMS_Comm!E53</f>
        <v>PJ</v>
      </c>
      <c r="F27" s="19" t="str">
        <f>[5]ITEMS_Comm!F53</f>
        <v>COM,DEM,ANNUAL,RES</v>
      </c>
    </row>
    <row r="28" spans="1:6">
      <c r="A28" s="27" t="str">
        <f>[5]ITEMS_Comm!A54</f>
        <v/>
      </c>
      <c r="B28" s="19" t="str">
        <f>[5]ITEMS_Comm!B54</f>
        <v>E</v>
      </c>
      <c r="C28" s="27" t="str">
        <f>[5]ITEMS_Comm!C54</f>
        <v>IMIR</v>
      </c>
      <c r="D28" s="27" t="str">
        <f>[5]ITEMS_Comm!D54</f>
        <v>Industry-Mining-Transport - Oil Diesel - Existing</v>
      </c>
      <c r="E28" s="19" t="str">
        <f>[5]ITEMS_Comm!E54</f>
        <v>PJ</v>
      </c>
      <c r="F28" s="19" t="str">
        <f>[5]ITEMS_Comm!F54</f>
        <v>COM,DEM,ANNUAL,RES</v>
      </c>
    </row>
    <row r="29" spans="1:6">
      <c r="A29" s="27" t="str">
        <f>[5]ITEMS_Comm!A55</f>
        <v>*</v>
      </c>
      <c r="B29" s="19" t="str">
        <f>[5]ITEMS_Comm!B55</f>
        <v>E</v>
      </c>
      <c r="C29" s="27" t="str">
        <f>[5]ITEMS_Comm!C55</f>
        <v>Useful Energy Service</v>
      </c>
      <c r="D29" s="27" t="str">
        <f>[5]ITEMS_Comm!D55</f>
        <v/>
      </c>
      <c r="E29" s="19" t="str">
        <f>[5]ITEMS_Comm!E55</f>
        <v>PJ</v>
      </c>
      <c r="F29" s="19" t="str">
        <f>[5]ITEMS_Comm!F55</f>
        <v>COM,DEM,ANNUAL,RES</v>
      </c>
    </row>
    <row r="30" spans="1:6">
      <c r="A30" s="27" t="str">
        <f>[5]ITEMS_Comm!A56</f>
        <v>*</v>
      </c>
      <c r="B30" s="19" t="str">
        <f>[5]ITEMS_Comm!B56</f>
        <v>E</v>
      </c>
      <c r="C30" s="27">
        <f>[5]ITEMS_Comm!C56</f>
        <v>0</v>
      </c>
      <c r="D30" s="27" t="str">
        <f>[5]ITEMS_Comm!D56</f>
        <v/>
      </c>
      <c r="E30" s="19" t="str">
        <f>[5]ITEMS_Comm!E56</f>
        <v>PJ</v>
      </c>
      <c r="F30" s="19" t="str">
        <f>[5]ITEMS_Comm!F56</f>
        <v>COM,DEM,ANNUAL,RES</v>
      </c>
    </row>
    <row r="31" spans="1:6">
      <c r="A31" s="27" t="str">
        <f>[5]ITEMS_Comm!A57</f>
        <v>*</v>
      </c>
      <c r="B31" s="19" t="str">
        <f>[5]ITEMS_Comm!B57</f>
        <v>E</v>
      </c>
      <c r="C31" s="27">
        <f>[5]ITEMS_Comm!C57</f>
        <v>2</v>
      </c>
      <c r="D31" s="27" t="str">
        <f>[5]ITEMS_Comm!D57</f>
        <v/>
      </c>
      <c r="E31" s="19" t="str">
        <f>[5]ITEMS_Comm!E57</f>
        <v>PJ</v>
      </c>
      <c r="F31" s="19" t="str">
        <f>[5]ITEMS_Comm!F57</f>
        <v>COM,DEM,ANNUAL,RES</v>
      </c>
    </row>
    <row r="32" spans="1:6">
      <c r="A32" s="27" t="str">
        <f>[5]ITEMS_Comm!A58</f>
        <v>*</v>
      </c>
      <c r="B32" s="19" t="str">
        <f>[5]ITEMS_Comm!B58</f>
        <v>E</v>
      </c>
      <c r="C32" s="27" t="str">
        <f>[5]ITEMS_Comm!C58</f>
        <v>IFAK</v>
      </c>
      <c r="D32" s="27" t="str">
        <f>[5]ITEMS_Comm!D58</f>
        <v/>
      </c>
      <c r="E32" s="19" t="str">
        <f>[5]ITEMS_Comm!E58</f>
        <v>PJ</v>
      </c>
      <c r="F32" s="19" t="str">
        <f>[5]ITEMS_Comm!F58</f>
        <v>COM,DEM,ANNUAL,RES</v>
      </c>
    </row>
    <row r="33" spans="1:6">
      <c r="A33" s="27" t="str">
        <f>[5]ITEMS_Comm!A59</f>
        <v>*</v>
      </c>
      <c r="B33" s="19" t="str">
        <f>[5]ITEMS_Comm!B59</f>
        <v>E</v>
      </c>
      <c r="C33" s="27" t="str">
        <f>[5]ITEMS_Comm!C59</f>
        <v>IFAA</v>
      </c>
      <c r="D33" s="27" t="str">
        <f>[5]ITEMS_Comm!D59</f>
        <v/>
      </c>
      <c r="E33" s="19" t="str">
        <f>[5]ITEMS_Comm!E59</f>
        <v>PJ</v>
      </c>
      <c r="F33" s="19" t="str">
        <f>[5]ITEMS_Comm!F59</f>
        <v>COM,DEM,ANNUAL,RES</v>
      </c>
    </row>
    <row r="34" spans="1:6">
      <c r="A34" s="27" t="str">
        <f>[5]ITEMS_Comm!A60</f>
        <v>*</v>
      </c>
      <c r="B34" s="19" t="str">
        <f>[5]ITEMS_Comm!B60</f>
        <v>E</v>
      </c>
      <c r="C34" s="27" t="str">
        <f>[5]ITEMS_Comm!C60</f>
        <v>IFAL</v>
      </c>
      <c r="D34" s="27" t="str">
        <f>[5]ITEMS_Comm!D60</f>
        <v/>
      </c>
      <c r="E34" s="19" t="str">
        <f>[5]ITEMS_Comm!E60</f>
        <v>PJ</v>
      </c>
      <c r="F34" s="19" t="str">
        <f>[5]ITEMS_Comm!F60</f>
        <v>COM,DEM,ANNUAL,RES</v>
      </c>
    </row>
    <row r="35" spans="1:6">
      <c r="A35" s="27" t="str">
        <f>[5]ITEMS_Comm!A61</f>
        <v>*</v>
      </c>
      <c r="B35" s="19" t="str">
        <f>[5]ITEMS_Comm!B61</f>
        <v>E</v>
      </c>
      <c r="C35" s="27" t="str">
        <f>[5]ITEMS_Comm!C61</f>
        <v>IFAC</v>
      </c>
      <c r="D35" s="27" t="str">
        <f>[5]ITEMS_Comm!D61</f>
        <v/>
      </c>
      <c r="E35" s="19" t="str">
        <f>[5]ITEMS_Comm!E61</f>
        <v>PJ</v>
      </c>
      <c r="F35" s="19" t="str">
        <f>[5]ITEMS_Comm!F61</f>
        <v>COM,DEM,ANNUAL,RES</v>
      </c>
    </row>
    <row r="36" spans="1:6">
      <c r="A36" s="27" t="str">
        <f>[5]ITEMS_Comm!A62</f>
        <v>*</v>
      </c>
      <c r="B36" s="19" t="str">
        <f>[5]ITEMS_Comm!B62</f>
        <v>E</v>
      </c>
      <c r="C36" s="27" t="str">
        <f>[5]ITEMS_Comm!C62</f>
        <v>IFAH</v>
      </c>
      <c r="D36" s="27" t="str">
        <f>[5]ITEMS_Comm!D62</f>
        <v/>
      </c>
      <c r="E36" s="19" t="str">
        <f>[5]ITEMS_Comm!E62</f>
        <v>PJ</v>
      </c>
      <c r="F36" s="19" t="str">
        <f>[5]ITEMS_Comm!F62</f>
        <v>COM,DEM,ANNUAL,RES</v>
      </c>
    </row>
    <row r="37" spans="1:6">
      <c r="A37" s="27" t="str">
        <f>[5]ITEMS_Comm!A63</f>
        <v>*</v>
      </c>
      <c r="B37" s="19" t="str">
        <f>[5]ITEMS_Comm!B63</f>
        <v>E</v>
      </c>
      <c r="C37" s="27" t="str">
        <f>[5]ITEMS_Comm!C63</f>
        <v>IFAP</v>
      </c>
      <c r="D37" s="27" t="str">
        <f>[5]ITEMS_Comm!D63</f>
        <v/>
      </c>
      <c r="E37" s="19" t="str">
        <f>[5]ITEMS_Comm!E63</f>
        <v>PJ</v>
      </c>
      <c r="F37" s="19" t="str">
        <f>[5]ITEMS_Comm!F63</f>
        <v>COM,DEM,ANNUAL,RES</v>
      </c>
    </row>
    <row r="38" spans="1:6">
      <c r="A38" s="27" t="str">
        <f>[5]ITEMS_Comm!A64</f>
        <v>*</v>
      </c>
      <c r="B38" s="19" t="str">
        <f>[5]ITEMS_Comm!B64</f>
        <v>E</v>
      </c>
      <c r="C38" s="27" t="str">
        <f>[5]ITEMS_Comm!C64</f>
        <v>IFAF</v>
      </c>
      <c r="D38" s="27" t="str">
        <f>[5]ITEMS_Comm!D64</f>
        <v/>
      </c>
      <c r="E38" s="19" t="str">
        <f>[5]ITEMS_Comm!E64</f>
        <v>PJ</v>
      </c>
      <c r="F38" s="19" t="str">
        <f>[5]ITEMS_Comm!F64</f>
        <v>COM,DEM,ANNUAL,RES</v>
      </c>
    </row>
    <row r="39" spans="1:6">
      <c r="A39" s="27" t="str">
        <f>[5]ITEMS_Comm!A65</f>
        <v>*</v>
      </c>
      <c r="B39" s="19" t="str">
        <f>[5]ITEMS_Comm!B65</f>
        <v>E</v>
      </c>
      <c r="C39" s="27" t="str">
        <f>[5]ITEMS_Comm!C65</f>
        <v>IFAO</v>
      </c>
      <c r="D39" s="27" t="str">
        <f>[5]ITEMS_Comm!D65</f>
        <v/>
      </c>
      <c r="E39" s="19" t="str">
        <f>[5]ITEMS_Comm!E65</f>
        <v>PJ</v>
      </c>
      <c r="F39" s="19" t="str">
        <f>[5]ITEMS_Comm!F65</f>
        <v>COM,DEM,ANNUAL,RES</v>
      </c>
    </row>
    <row r="40" spans="1:6">
      <c r="A40" s="27" t="str">
        <f>[5]ITEMS_Comm!A66</f>
        <v>*</v>
      </c>
      <c r="B40" s="19" t="str">
        <f>[5]ITEMS_Comm!B66</f>
        <v>E</v>
      </c>
      <c r="C40" s="27" t="str">
        <f>[5]ITEMS_Comm!C66</f>
        <v>IFAE</v>
      </c>
      <c r="D40" s="27" t="str">
        <f>[5]ITEMS_Comm!D66</f>
        <v/>
      </c>
      <c r="E40" s="19" t="str">
        <f>[5]ITEMS_Comm!E66</f>
        <v>PJ</v>
      </c>
      <c r="F40" s="19" t="str">
        <f>[5]ITEMS_Comm!F66</f>
        <v>COM,DEM,ANNUAL,RES</v>
      </c>
    </row>
    <row r="41" spans="1:6">
      <c r="A41" s="27" t="str">
        <f>[5]ITEMS_Comm!A67</f>
        <v>*</v>
      </c>
      <c r="B41" s="19" t="str">
        <f>[5]ITEMS_Comm!B67</f>
        <v>E</v>
      </c>
      <c r="C41" s="27">
        <f>[5]ITEMS_Comm!C67</f>
        <v>0</v>
      </c>
      <c r="D41" s="27" t="str">
        <f>[5]ITEMS_Comm!D67</f>
        <v/>
      </c>
      <c r="E41" s="19" t="str">
        <f>[5]ITEMS_Comm!E67</f>
        <v>PJ</v>
      </c>
      <c r="F41" s="19" t="str">
        <f>[5]ITEMS_Comm!F67</f>
        <v>COM,DEM,ANNUAL,RES</v>
      </c>
    </row>
    <row r="42" spans="1:6">
      <c r="A42" s="27" t="str">
        <f>[5]ITEMS_Comm!A68</f>
        <v>*</v>
      </c>
      <c r="B42" s="19" t="str">
        <f>[5]ITEMS_Comm!B68</f>
        <v>E</v>
      </c>
      <c r="C42" s="27" t="str">
        <f>[5]ITEMS_Comm!C68</f>
        <v>IFAS</v>
      </c>
      <c r="D42" s="27" t="str">
        <f>[5]ITEMS_Comm!D68</f>
        <v/>
      </c>
      <c r="E42" s="19" t="str">
        <f>[5]ITEMS_Comm!E68</f>
        <v>PJ</v>
      </c>
      <c r="F42" s="19" t="str">
        <f>[5]ITEMS_Comm!F68</f>
        <v>COM,DEM,ANNUAL,RES</v>
      </c>
    </row>
    <row r="43" spans="1:6">
      <c r="A43" s="27" t="str">
        <f>[5]ITEMS_Comm!A69</f>
        <v>*</v>
      </c>
      <c r="B43" s="19" t="str">
        <f>[5]ITEMS_Comm!B69</f>
        <v>E</v>
      </c>
      <c r="C43" s="27" t="str">
        <f>[5]ITEMS_Comm!C69</f>
        <v>IFAS</v>
      </c>
      <c r="D43" s="27" t="str">
        <f>[5]ITEMS_Comm!D69</f>
        <v/>
      </c>
      <c r="E43" s="19" t="str">
        <f>[5]ITEMS_Comm!E69</f>
        <v>PJ</v>
      </c>
      <c r="F43" s="19" t="str">
        <f>[5]ITEMS_Comm!F69</f>
        <v>COM,DEM,ANNUAL,RES</v>
      </c>
    </row>
    <row r="44" spans="1:6">
      <c r="A44" s="27" t="str">
        <f>[5]ITEMS_Comm!A70</f>
        <v>*</v>
      </c>
      <c r="B44" s="19" t="str">
        <f>[5]ITEMS_Comm!B70</f>
        <v>E</v>
      </c>
      <c r="C44" s="27" t="str">
        <f>[5]ITEMS_Comm!C70</f>
        <v>IFAS</v>
      </c>
      <c r="D44" s="27" t="str">
        <f>[5]ITEMS_Comm!D70</f>
        <v/>
      </c>
      <c r="E44" s="19" t="str">
        <f>[5]ITEMS_Comm!E70</f>
        <v>PJ</v>
      </c>
      <c r="F44" s="19" t="str">
        <f>[5]ITEMS_Comm!F70</f>
        <v>COM,DEM,ANNUAL,RES</v>
      </c>
    </row>
    <row r="45" spans="1:6">
      <c r="A45" s="27" t="str">
        <f>[5]ITEMS_Comm!A71</f>
        <v>*</v>
      </c>
      <c r="B45" s="19" t="str">
        <f>[5]ITEMS_Comm!B71</f>
        <v>E</v>
      </c>
      <c r="C45" s="27" t="str">
        <f>[5]ITEMS_Comm!C71</f>
        <v>IFAS</v>
      </c>
      <c r="D45" s="27" t="str">
        <f>[5]ITEMS_Comm!D71</f>
        <v/>
      </c>
      <c r="E45" s="19" t="str">
        <f>[5]ITEMS_Comm!E71</f>
        <v>PJ</v>
      </c>
      <c r="F45" s="19" t="str">
        <f>[5]ITEMS_Comm!F71</f>
        <v>COM,DEM,ANNUAL,RES</v>
      </c>
    </row>
    <row r="46" spans="1:6">
      <c r="A46" s="27" t="str">
        <f>[5]ITEMS_Comm!A72</f>
        <v>*</v>
      </c>
      <c r="B46" s="19" t="str">
        <f>[5]ITEMS_Comm!B72</f>
        <v>E</v>
      </c>
      <c r="C46" s="27" t="str">
        <f>[5]ITEMS_Comm!C72</f>
        <v>IFAS</v>
      </c>
      <c r="D46" s="27" t="str">
        <f>[5]ITEMS_Comm!D72</f>
        <v/>
      </c>
      <c r="E46" s="19" t="str">
        <f>[5]ITEMS_Comm!E72</f>
        <v>PJ</v>
      </c>
      <c r="F46" s="19" t="str">
        <f>[5]ITEMS_Comm!F72</f>
        <v>COM,DEM,ANNUAL,RES</v>
      </c>
    </row>
    <row r="47" spans="1:6">
      <c r="A47" s="27" t="str">
        <f>[5]ITEMS_Comm!A73</f>
        <v>*</v>
      </c>
      <c r="B47" s="19" t="str">
        <f>[5]ITEMS_Comm!B73</f>
        <v>E</v>
      </c>
      <c r="C47" s="27" t="str">
        <f>[5]ITEMS_Comm!C73</f>
        <v>IFAS</v>
      </c>
      <c r="D47" s="27" t="str">
        <f>[5]ITEMS_Comm!D73</f>
        <v/>
      </c>
      <c r="E47" s="19" t="str">
        <f>[5]ITEMS_Comm!E73</f>
        <v>PJ</v>
      </c>
      <c r="F47" s="19" t="str">
        <f>[5]ITEMS_Comm!F73</f>
        <v>COM,DEM,ANNUAL,RES</v>
      </c>
    </row>
    <row r="48" spans="1:6">
      <c r="A48" s="27" t="str">
        <f>[5]ITEMS_Comm!A74</f>
        <v>*</v>
      </c>
      <c r="B48" s="19" t="str">
        <f>[5]ITEMS_Comm!B74</f>
        <v>E</v>
      </c>
      <c r="C48" s="27">
        <f>[5]ITEMS_Comm!C74</f>
        <v>0</v>
      </c>
      <c r="D48" s="27" t="str">
        <f>[5]ITEMS_Comm!D74</f>
        <v/>
      </c>
      <c r="E48" s="19" t="str">
        <f>[5]ITEMS_Comm!E74</f>
        <v>PJ</v>
      </c>
      <c r="F48" s="19" t="str">
        <f>[5]ITEMS_Comm!F74</f>
        <v>COM,DEM,ANNUAL,RES</v>
      </c>
    </row>
    <row r="49" spans="1:6">
      <c r="A49" s="27" t="str">
        <f>[5]ITEMS_Comm!A75</f>
        <v>*</v>
      </c>
      <c r="B49" s="19" t="str">
        <f>[5]ITEMS_Comm!B75</f>
        <v>E</v>
      </c>
      <c r="C49" s="27" t="str">
        <f>[5]ITEMS_Comm!C75</f>
        <v>IFAR</v>
      </c>
      <c r="D49" s="27" t="str">
        <f>[5]ITEMS_Comm!D75</f>
        <v/>
      </c>
      <c r="E49" s="19" t="str">
        <f>[5]ITEMS_Comm!E75</f>
        <v>PJ</v>
      </c>
      <c r="F49" s="19" t="str">
        <f>[5]ITEMS_Comm!F75</f>
        <v>COM,DEM,ANNUAL,RES</v>
      </c>
    </row>
    <row r="50" spans="1:6">
      <c r="A50" s="27" t="str">
        <f>[5]ITEMS_Comm!A76</f>
        <v>*</v>
      </c>
      <c r="B50" s="19" t="str">
        <f>[5]ITEMS_Comm!B76</f>
        <v>E</v>
      </c>
      <c r="C50" s="27" t="str">
        <f>[5]ITEMS_Comm!C76</f>
        <v>Useful Energy Service</v>
      </c>
      <c r="D50" s="27" t="str">
        <f>[5]ITEMS_Comm!D76</f>
        <v/>
      </c>
      <c r="E50" s="19" t="str">
        <f>[5]ITEMS_Comm!E76</f>
        <v>PJ</v>
      </c>
      <c r="F50" s="19" t="str">
        <f>[5]ITEMS_Comm!F76</f>
        <v>COM,DEM,ANNUAL,RES</v>
      </c>
    </row>
    <row r="51" spans="1:6">
      <c r="A51" s="27" t="str">
        <f>[5]ITEMS_Comm!A77</f>
        <v>*</v>
      </c>
      <c r="B51" s="19" t="str">
        <f>[5]ITEMS_Comm!B77</f>
        <v>E</v>
      </c>
      <c r="C51" s="27">
        <f>[5]ITEMS_Comm!C77</f>
        <v>0</v>
      </c>
      <c r="D51" s="27" t="str">
        <f>[5]ITEMS_Comm!D77</f>
        <v/>
      </c>
      <c r="E51" s="19" t="str">
        <f>[5]ITEMS_Comm!E77</f>
        <v>PJ</v>
      </c>
      <c r="F51" s="19" t="str">
        <f>[5]ITEMS_Comm!F77</f>
        <v>COM,DEM,ANNUAL,RES</v>
      </c>
    </row>
    <row r="52" spans="1:6">
      <c r="A52" s="27" t="str">
        <f>[5]ITEMS_Comm!A78</f>
        <v>*</v>
      </c>
      <c r="B52" s="19" t="str">
        <f>[5]ITEMS_Comm!B78</f>
        <v>E</v>
      </c>
      <c r="C52" s="27">
        <f>[5]ITEMS_Comm!C78</f>
        <v>2</v>
      </c>
      <c r="D52" s="27" t="str">
        <f>[5]ITEMS_Comm!D78</f>
        <v/>
      </c>
      <c r="E52" s="19" t="str">
        <f>[5]ITEMS_Comm!E78</f>
        <v>PJ</v>
      </c>
      <c r="F52" s="19" t="str">
        <f>[5]ITEMS_Comm!F78</f>
        <v>COM,DEM,ANNUAL,RES</v>
      </c>
    </row>
    <row r="53" spans="1:6">
      <c r="A53" s="27" t="str">
        <f>[5]ITEMS_Comm!A79</f>
        <v>*</v>
      </c>
      <c r="B53" s="19" t="str">
        <f>[5]ITEMS_Comm!B79</f>
        <v>E</v>
      </c>
      <c r="C53" s="27" t="str">
        <f>[5]ITEMS_Comm!C79</f>
        <v>IISK</v>
      </c>
      <c r="D53" s="27" t="str">
        <f>[5]ITEMS_Comm!D79</f>
        <v/>
      </c>
      <c r="E53" s="19" t="str">
        <f>[5]ITEMS_Comm!E79</f>
        <v>PJ</v>
      </c>
      <c r="F53" s="19" t="str">
        <f>[5]ITEMS_Comm!F79</f>
        <v>COM,DEM,ANNUAL,RES</v>
      </c>
    </row>
    <row r="54" spans="1:6">
      <c r="A54" s="27" t="str">
        <f>[5]ITEMS_Comm!A80</f>
        <v>*</v>
      </c>
      <c r="B54" s="19" t="str">
        <f>[5]ITEMS_Comm!B80</f>
        <v>E</v>
      </c>
      <c r="C54" s="27" t="str">
        <f>[5]ITEMS_Comm!C80</f>
        <v>IISA</v>
      </c>
      <c r="D54" s="27" t="str">
        <f>[5]ITEMS_Comm!D80</f>
        <v/>
      </c>
      <c r="E54" s="19" t="str">
        <f>[5]ITEMS_Comm!E80</f>
        <v>PJ</v>
      </c>
      <c r="F54" s="19" t="str">
        <f>[5]ITEMS_Comm!F80</f>
        <v>COM,DEM,ANNUAL,RES</v>
      </c>
    </row>
    <row r="55" spans="1:6">
      <c r="A55" s="27" t="str">
        <f>[5]ITEMS_Comm!A81</f>
        <v>*</v>
      </c>
      <c r="B55" s="19" t="str">
        <f>[5]ITEMS_Comm!B81</f>
        <v>E</v>
      </c>
      <c r="C55" s="27" t="str">
        <f>[5]ITEMS_Comm!C81</f>
        <v>IISL</v>
      </c>
      <c r="D55" s="27" t="str">
        <f>[5]ITEMS_Comm!D81</f>
        <v/>
      </c>
      <c r="E55" s="19" t="str">
        <f>[5]ITEMS_Comm!E81</f>
        <v>PJ</v>
      </c>
      <c r="F55" s="19" t="str">
        <f>[5]ITEMS_Comm!F81</f>
        <v>COM,DEM,ANNUAL,RES</v>
      </c>
    </row>
    <row r="56" spans="1:6">
      <c r="A56" s="27" t="str">
        <f>[5]ITEMS_Comm!A82</f>
        <v>*</v>
      </c>
      <c r="B56" s="19" t="str">
        <f>[5]ITEMS_Comm!B82</f>
        <v>E</v>
      </c>
      <c r="C56" s="27" t="str">
        <f>[5]ITEMS_Comm!C82</f>
        <v>IISC</v>
      </c>
      <c r="D56" s="27" t="str">
        <f>[5]ITEMS_Comm!D82</f>
        <v/>
      </c>
      <c r="E56" s="19" t="str">
        <f>[5]ITEMS_Comm!E82</f>
        <v>PJ</v>
      </c>
      <c r="F56" s="19" t="str">
        <f>[5]ITEMS_Comm!F82</f>
        <v>COM,DEM,ANNUAL,RES</v>
      </c>
    </row>
    <row r="57" spans="1:6">
      <c r="A57" s="27" t="str">
        <f>[5]ITEMS_Comm!A83</f>
        <v>*</v>
      </c>
      <c r="B57" s="19" t="str">
        <f>[5]ITEMS_Comm!B83</f>
        <v>E</v>
      </c>
      <c r="C57" s="27" t="str">
        <f>[5]ITEMS_Comm!C83</f>
        <v>IISH</v>
      </c>
      <c r="D57" s="27" t="str">
        <f>[5]ITEMS_Comm!D83</f>
        <v/>
      </c>
      <c r="E57" s="19" t="str">
        <f>[5]ITEMS_Comm!E83</f>
        <v>PJ</v>
      </c>
      <c r="F57" s="19" t="str">
        <f>[5]ITEMS_Comm!F83</f>
        <v>COM,DEM,ANNUAL,RES</v>
      </c>
    </row>
    <row r="58" spans="1:6">
      <c r="A58" s="27" t="str">
        <f>[5]ITEMS_Comm!A84</f>
        <v>*</v>
      </c>
      <c r="B58" s="19" t="str">
        <f>[5]ITEMS_Comm!B84</f>
        <v>E</v>
      </c>
      <c r="C58" s="27" t="str">
        <f>[5]ITEMS_Comm!C84</f>
        <v>IISP</v>
      </c>
      <c r="D58" s="27" t="str">
        <f>[5]ITEMS_Comm!D84</f>
        <v/>
      </c>
      <c r="E58" s="19" t="str">
        <f>[5]ITEMS_Comm!E84</f>
        <v>PJ</v>
      </c>
      <c r="F58" s="19" t="str">
        <f>[5]ITEMS_Comm!F84</f>
        <v>COM,DEM,ANNUAL,RES</v>
      </c>
    </row>
    <row r="59" spans="1:6">
      <c r="A59" s="27" t="str">
        <f>[5]ITEMS_Comm!A85</f>
        <v>*</v>
      </c>
      <c r="B59" s="19" t="str">
        <f>[5]ITEMS_Comm!B85</f>
        <v>E</v>
      </c>
      <c r="C59" s="27" t="str">
        <f>[5]ITEMS_Comm!C85</f>
        <v>IISF</v>
      </c>
      <c r="D59" s="27" t="str">
        <f>[5]ITEMS_Comm!D85</f>
        <v/>
      </c>
      <c r="E59" s="19" t="str">
        <f>[5]ITEMS_Comm!E85</f>
        <v>PJ</v>
      </c>
      <c r="F59" s="19" t="str">
        <f>[5]ITEMS_Comm!F85</f>
        <v>COM,DEM,ANNUAL,RES</v>
      </c>
    </row>
    <row r="60" spans="1:6">
      <c r="A60" s="27" t="str">
        <f>[5]ITEMS_Comm!A86</f>
        <v>*</v>
      </c>
      <c r="B60" s="19" t="str">
        <f>[5]ITEMS_Comm!B86</f>
        <v>E</v>
      </c>
      <c r="C60" s="27" t="str">
        <f>[5]ITEMS_Comm!C86</f>
        <v>IISO</v>
      </c>
      <c r="D60" s="27" t="str">
        <f>[5]ITEMS_Comm!D86</f>
        <v/>
      </c>
      <c r="E60" s="19" t="str">
        <f>[5]ITEMS_Comm!E86</f>
        <v>PJ</v>
      </c>
      <c r="F60" s="19" t="str">
        <f>[5]ITEMS_Comm!F86</f>
        <v>COM,DEM,ANNUAL,RES</v>
      </c>
    </row>
    <row r="61" spans="1:6">
      <c r="A61" s="27" t="str">
        <f>[5]ITEMS_Comm!A87</f>
        <v>*</v>
      </c>
      <c r="B61" s="19" t="str">
        <f>[5]ITEMS_Comm!B87</f>
        <v>E</v>
      </c>
      <c r="C61" s="27" t="str">
        <f>[5]ITEMS_Comm!C87</f>
        <v>IISE</v>
      </c>
      <c r="D61" s="27" t="str">
        <f>[5]ITEMS_Comm!D87</f>
        <v/>
      </c>
      <c r="E61" s="19" t="str">
        <f>[5]ITEMS_Comm!E87</f>
        <v>PJ</v>
      </c>
      <c r="F61" s="19" t="str">
        <f>[5]ITEMS_Comm!F87</f>
        <v>COM,DEM,ANNUAL,RES</v>
      </c>
    </row>
    <row r="62" spans="1:6">
      <c r="A62" s="27" t="str">
        <f>[5]ITEMS_Comm!A88</f>
        <v>*</v>
      </c>
      <c r="B62" s="19" t="str">
        <f>[5]ITEMS_Comm!B88</f>
        <v>E</v>
      </c>
      <c r="C62" s="27" t="str">
        <f>[5]ITEMS_Comm!C88</f>
        <v xml:space="preserve"> </v>
      </c>
      <c r="D62" s="27" t="str">
        <f>[5]ITEMS_Comm!D88</f>
        <v/>
      </c>
      <c r="E62" s="19" t="str">
        <f>[5]ITEMS_Comm!E88</f>
        <v>PJ</v>
      </c>
      <c r="F62" s="19" t="str">
        <f>[5]ITEMS_Comm!F88</f>
        <v>COM,DEM,ANNUAL,RES</v>
      </c>
    </row>
    <row r="63" spans="1:6">
      <c r="A63" s="27" t="str">
        <f>[5]ITEMS_Comm!A89</f>
        <v>*</v>
      </c>
      <c r="B63" s="19" t="str">
        <f>[5]ITEMS_Comm!B89</f>
        <v>E</v>
      </c>
      <c r="C63" s="27" t="str">
        <f>[5]ITEMS_Comm!C89</f>
        <v>IISS</v>
      </c>
      <c r="D63" s="27" t="str">
        <f>[5]ITEMS_Comm!D89</f>
        <v/>
      </c>
      <c r="E63" s="19" t="str">
        <f>[5]ITEMS_Comm!E89</f>
        <v>PJ</v>
      </c>
      <c r="F63" s="19" t="str">
        <f>[5]ITEMS_Comm!F89</f>
        <v>COM,DEM,ANNUAL,RES</v>
      </c>
    </row>
    <row r="64" spans="1:6">
      <c r="A64" s="27" t="str">
        <f>[5]ITEMS_Comm!A90</f>
        <v>*</v>
      </c>
      <c r="B64" s="19" t="str">
        <f>[5]ITEMS_Comm!B90</f>
        <v>E</v>
      </c>
      <c r="C64" s="27" t="str">
        <f>[5]ITEMS_Comm!C90</f>
        <v>IISS</v>
      </c>
      <c r="D64" s="27" t="str">
        <f>[5]ITEMS_Comm!D90</f>
        <v/>
      </c>
      <c r="E64" s="19" t="str">
        <f>[5]ITEMS_Comm!E90</f>
        <v>PJ</v>
      </c>
      <c r="F64" s="19" t="str">
        <f>[5]ITEMS_Comm!F90</f>
        <v>COM,DEM,ANNUAL,RES</v>
      </c>
    </row>
    <row r="65" spans="1:6">
      <c r="A65" s="27" t="str">
        <f>[5]ITEMS_Comm!A91</f>
        <v>*</v>
      </c>
      <c r="B65" s="19" t="str">
        <f>[5]ITEMS_Comm!B91</f>
        <v>E</v>
      </c>
      <c r="C65" s="27" t="str">
        <f>[5]ITEMS_Comm!C91</f>
        <v>IISS</v>
      </c>
      <c r="D65" s="27" t="str">
        <f>[5]ITEMS_Comm!D91</f>
        <v/>
      </c>
      <c r="E65" s="19" t="str">
        <f>[5]ITEMS_Comm!E91</f>
        <v>PJ</v>
      </c>
      <c r="F65" s="19" t="str">
        <f>[5]ITEMS_Comm!F91</f>
        <v>COM,DEM,ANNUAL,RES</v>
      </c>
    </row>
    <row r="66" spans="1:6">
      <c r="A66" s="27" t="str">
        <f>[5]ITEMS_Comm!A92</f>
        <v>*</v>
      </c>
      <c r="B66" s="19" t="str">
        <f>[5]ITEMS_Comm!B92</f>
        <v>E</v>
      </c>
      <c r="C66" s="27" t="str">
        <f>[5]ITEMS_Comm!C92</f>
        <v>IISS</v>
      </c>
      <c r="D66" s="27" t="str">
        <f>[5]ITEMS_Comm!D92</f>
        <v/>
      </c>
      <c r="E66" s="19" t="str">
        <f>[5]ITEMS_Comm!E92</f>
        <v>PJ</v>
      </c>
      <c r="F66" s="19" t="str">
        <f>[5]ITEMS_Comm!F92</f>
        <v>COM,DEM,ANNUAL,RES</v>
      </c>
    </row>
    <row r="67" spans="1:6">
      <c r="A67" s="27" t="str">
        <f>[5]ITEMS_Comm!A93</f>
        <v>*</v>
      </c>
      <c r="B67" s="19" t="str">
        <f>[5]ITEMS_Comm!B93</f>
        <v>E</v>
      </c>
      <c r="C67" s="27" t="str">
        <f>[5]ITEMS_Comm!C93</f>
        <v>IISS</v>
      </c>
      <c r="D67" s="27" t="str">
        <f>[5]ITEMS_Comm!D93</f>
        <v/>
      </c>
      <c r="E67" s="19" t="str">
        <f>[5]ITEMS_Comm!E93</f>
        <v>PJ</v>
      </c>
      <c r="F67" s="19" t="str">
        <f>[5]ITEMS_Comm!F93</f>
        <v>COM,DEM,ANNUAL,RES</v>
      </c>
    </row>
    <row r="68" spans="1:6">
      <c r="A68" s="27" t="str">
        <f>[5]ITEMS_Comm!A94</f>
        <v>*</v>
      </c>
      <c r="B68" s="19" t="str">
        <f>[5]ITEMS_Comm!B94</f>
        <v>E</v>
      </c>
      <c r="C68" s="27" t="str">
        <f>[5]ITEMS_Comm!C94</f>
        <v>IISS</v>
      </c>
      <c r="D68" s="27" t="str">
        <f>[5]ITEMS_Comm!D94</f>
        <v/>
      </c>
      <c r="E68" s="19" t="str">
        <f>[5]ITEMS_Comm!E94</f>
        <v>PJ</v>
      </c>
      <c r="F68" s="19" t="str">
        <f>[5]ITEMS_Comm!F94</f>
        <v>COM,DEM,ANNUAL,RES</v>
      </c>
    </row>
    <row r="69" spans="1:6">
      <c r="A69" s="27" t="str">
        <f>[5]ITEMS_Comm!A95</f>
        <v>*</v>
      </c>
      <c r="B69" s="19" t="str">
        <f>[5]ITEMS_Comm!B95</f>
        <v>E</v>
      </c>
      <c r="C69" s="27">
        <f>[5]ITEMS_Comm!C95</f>
        <v>0</v>
      </c>
      <c r="D69" s="27" t="str">
        <f>[5]ITEMS_Comm!D95</f>
        <v/>
      </c>
      <c r="E69" s="19" t="str">
        <f>[5]ITEMS_Comm!E95</f>
        <v>PJ</v>
      </c>
      <c r="F69" s="19" t="str">
        <f>[5]ITEMS_Comm!F95</f>
        <v>COM,DEM,ANNUAL,RES</v>
      </c>
    </row>
    <row r="70" spans="1:6">
      <c r="A70" s="27" t="str">
        <f>[5]ITEMS_Comm!A96</f>
        <v>*</v>
      </c>
      <c r="B70" s="19" t="str">
        <f>[5]ITEMS_Comm!B96</f>
        <v>E</v>
      </c>
      <c r="C70" s="27" t="str">
        <f>[5]ITEMS_Comm!C96</f>
        <v>IIST</v>
      </c>
      <c r="D70" s="27" t="str">
        <f>[5]ITEMS_Comm!D96</f>
        <v/>
      </c>
      <c r="E70" s="19" t="str">
        <f>[5]ITEMS_Comm!E96</f>
        <v>PJ</v>
      </c>
      <c r="F70" s="19" t="str">
        <f>[5]ITEMS_Comm!F96</f>
        <v>COM,DEM,ANNUAL,RES</v>
      </c>
    </row>
    <row r="71" spans="1:6">
      <c r="A71" s="27" t="str">
        <f>[5]ITEMS_Comm!A97</f>
        <v>*</v>
      </c>
      <c r="B71" s="19" t="str">
        <f>[5]ITEMS_Comm!B97</f>
        <v>E</v>
      </c>
      <c r="C71" s="27" t="str">
        <f>[5]ITEMS_Comm!C97</f>
        <v>Useful Energy Service</v>
      </c>
      <c r="D71" s="27" t="str">
        <f>[5]ITEMS_Comm!D97</f>
        <v/>
      </c>
      <c r="E71" s="19" t="str">
        <f>[5]ITEMS_Comm!E97</f>
        <v>PJ</v>
      </c>
      <c r="F71" s="19" t="str">
        <f>[5]ITEMS_Comm!F97</f>
        <v>COM,DEM,ANNUAL,RES</v>
      </c>
    </row>
    <row r="72" spans="1:6">
      <c r="A72" s="27" t="str">
        <f>[5]ITEMS_Comm!A98</f>
        <v>*</v>
      </c>
      <c r="B72" s="19" t="str">
        <f>[5]ITEMS_Comm!B98</f>
        <v>E</v>
      </c>
      <c r="C72" s="27">
        <f>[5]ITEMS_Comm!C98</f>
        <v>0</v>
      </c>
      <c r="D72" s="27" t="str">
        <f>[5]ITEMS_Comm!D98</f>
        <v/>
      </c>
      <c r="E72" s="19" t="str">
        <f>[5]ITEMS_Comm!E98</f>
        <v>PJ</v>
      </c>
      <c r="F72" s="19" t="str">
        <f>[5]ITEMS_Comm!F98</f>
        <v>COM,DEM,ANNUAL,RES</v>
      </c>
    </row>
    <row r="73" spans="1:6">
      <c r="A73" s="27" t="str">
        <f>[5]ITEMS_Comm!A99</f>
        <v>*</v>
      </c>
      <c r="B73" s="19" t="str">
        <f>[5]ITEMS_Comm!B99</f>
        <v>E</v>
      </c>
      <c r="C73" s="27">
        <f>[5]ITEMS_Comm!C99</f>
        <v>2</v>
      </c>
      <c r="D73" s="27" t="str">
        <f>[5]ITEMS_Comm!D99</f>
        <v/>
      </c>
      <c r="E73" s="19" t="str">
        <f>[5]ITEMS_Comm!E99</f>
        <v>PJ</v>
      </c>
      <c r="F73" s="19" t="str">
        <f>[5]ITEMS_Comm!F99</f>
        <v>COM,DEM,ANNUAL,RES</v>
      </c>
    </row>
    <row r="74" spans="1:6">
      <c r="A74" s="27" t="str">
        <f>[5]ITEMS_Comm!A100</f>
        <v/>
      </c>
      <c r="B74" s="19" t="str">
        <f>[5]ITEMS_Comm!B100</f>
        <v>E</v>
      </c>
      <c r="C74" s="27" t="str">
        <f>[5]ITEMS_Comm!C100</f>
        <v>ICPK</v>
      </c>
      <c r="D74" s="27" t="str">
        <f>[5]ITEMS_Comm!D100</f>
        <v>Industry-Chemicals-Elec Heating - Electricity</v>
      </c>
      <c r="E74" s="19" t="str">
        <f>[5]ITEMS_Comm!E100</f>
        <v>PJ</v>
      </c>
      <c r="F74" s="19" t="str">
        <f>[5]ITEMS_Comm!F100</f>
        <v>COM,DEM,ANNUAL,RES</v>
      </c>
    </row>
    <row r="75" spans="1:6">
      <c r="A75" s="27" t="str">
        <f>[5]ITEMS_Comm!A101</f>
        <v/>
      </c>
      <c r="B75" s="19" t="str">
        <f>[5]ITEMS_Comm!B101</f>
        <v>E</v>
      </c>
      <c r="C75" s="27" t="str">
        <f>[5]ITEMS_Comm!C101</f>
        <v>ICPA</v>
      </c>
      <c r="D75" s="27" t="str">
        <f>[5]ITEMS_Comm!D101</f>
        <v>Industry-Chemicals-Compressed air - Electricity</v>
      </c>
      <c r="E75" s="19" t="str">
        <f>[5]ITEMS_Comm!E101</f>
        <v>PJ</v>
      </c>
      <c r="F75" s="19" t="str">
        <f>[5]ITEMS_Comm!F101</f>
        <v>COM,DEM,ANNUAL,RES</v>
      </c>
    </row>
    <row r="76" spans="1:6">
      <c r="A76" s="27" t="str">
        <f>[5]ITEMS_Comm!A102</f>
        <v/>
      </c>
      <c r="B76" s="19" t="str">
        <f>[5]ITEMS_Comm!B102</f>
        <v>E</v>
      </c>
      <c r="C76" s="27" t="str">
        <f>[5]ITEMS_Comm!C102</f>
        <v>ICPL</v>
      </c>
      <c r="D76" s="27" t="str">
        <f>[5]ITEMS_Comm!D102</f>
        <v>Industry-Chemicals-Lighting - Electricity</v>
      </c>
      <c r="E76" s="19" t="str">
        <f>[5]ITEMS_Comm!E102</f>
        <v>PJ</v>
      </c>
      <c r="F76" s="19" t="str">
        <f>[5]ITEMS_Comm!F102</f>
        <v>COM,DEM,ANNUAL,RES</v>
      </c>
    </row>
    <row r="77" spans="1:6">
      <c r="A77" s="27" t="str">
        <f>[5]ITEMS_Comm!A103</f>
        <v/>
      </c>
      <c r="B77" s="19" t="str">
        <f>[5]ITEMS_Comm!B103</f>
        <v>E</v>
      </c>
      <c r="C77" s="27" t="str">
        <f>[5]ITEMS_Comm!C103</f>
        <v>ICPC</v>
      </c>
      <c r="D77" s="27" t="str">
        <f>[5]ITEMS_Comm!D103</f>
        <v>Industry-Chemicals-Cooling - Electricity</v>
      </c>
      <c r="E77" s="19" t="str">
        <f>[5]ITEMS_Comm!E103</f>
        <v>PJ</v>
      </c>
      <c r="F77" s="19" t="str">
        <f>[5]ITEMS_Comm!F103</f>
        <v>COM,DEM,ANNUAL,RES</v>
      </c>
    </row>
    <row r="78" spans="1:6">
      <c r="A78" s="27" t="str">
        <f>[5]ITEMS_Comm!A104</f>
        <v/>
      </c>
      <c r="B78" s="19" t="str">
        <f>[5]ITEMS_Comm!B104</f>
        <v>E</v>
      </c>
      <c r="C78" s="27" t="str">
        <f>[5]ITEMS_Comm!C104</f>
        <v>ICPH</v>
      </c>
      <c r="D78" s="27" t="str">
        <f>[5]ITEMS_Comm!D104</f>
        <v>Industry-Chemicals-HVAC - Electricity</v>
      </c>
      <c r="E78" s="19" t="str">
        <f>[5]ITEMS_Comm!E104</f>
        <v>PJ</v>
      </c>
      <c r="F78" s="19" t="str">
        <f>[5]ITEMS_Comm!F104</f>
        <v>COM,DEM,ANNUAL,RES</v>
      </c>
    </row>
    <row r="79" spans="1:6">
      <c r="A79" s="27" t="str">
        <f>[5]ITEMS_Comm!A105</f>
        <v/>
      </c>
      <c r="B79" s="19" t="str">
        <f>[5]ITEMS_Comm!B105</f>
        <v>E</v>
      </c>
      <c r="C79" s="27" t="str">
        <f>[5]ITEMS_Comm!C105</f>
        <v>ICPP</v>
      </c>
      <c r="D79" s="27" t="str">
        <f>[5]ITEMS_Comm!D105</f>
        <v>Industry-Chemicals-Pumping - Electricity</v>
      </c>
      <c r="E79" s="19" t="str">
        <f>[5]ITEMS_Comm!E105</f>
        <v>PJ</v>
      </c>
      <c r="F79" s="19" t="str">
        <f>[5]ITEMS_Comm!F105</f>
        <v>COM,DEM,ANNUAL,RES</v>
      </c>
    </row>
    <row r="80" spans="1:6">
      <c r="A80" s="27" t="str">
        <f>[5]ITEMS_Comm!A106</f>
        <v/>
      </c>
      <c r="B80" s="19" t="str">
        <f>[5]ITEMS_Comm!B106</f>
        <v>E</v>
      </c>
      <c r="C80" s="27" t="str">
        <f>[5]ITEMS_Comm!C106</f>
        <v>ICPF</v>
      </c>
      <c r="D80" s="27" t="str">
        <f>[5]ITEMS_Comm!D106</f>
        <v>Industry-Chemicals-Fans - Electricity</v>
      </c>
      <c r="E80" s="19" t="str">
        <f>[5]ITEMS_Comm!E106</f>
        <v>PJ</v>
      </c>
      <c r="F80" s="19" t="str">
        <f>[5]ITEMS_Comm!F106</f>
        <v>COM,DEM,ANNUAL,RES</v>
      </c>
    </row>
    <row r="81" spans="1:6">
      <c r="A81" s="27" t="str">
        <f>[5]ITEMS_Comm!A107</f>
        <v/>
      </c>
      <c r="B81" s="19" t="str">
        <f>[5]ITEMS_Comm!B107</f>
        <v>E</v>
      </c>
      <c r="C81" s="27" t="str">
        <f>[5]ITEMS_Comm!C107</f>
        <v>ICPO</v>
      </c>
      <c r="D81" s="27" t="str">
        <f>[5]ITEMS_Comm!D107</f>
        <v>Industry-Chemicals-Other motive - Electricity</v>
      </c>
      <c r="E81" s="19" t="str">
        <f>[5]ITEMS_Comm!E107</f>
        <v>PJ</v>
      </c>
      <c r="F81" s="19" t="str">
        <f>[5]ITEMS_Comm!F107</f>
        <v>COM,DEM,ANNUAL,RES</v>
      </c>
    </row>
    <row r="82" spans="1:6">
      <c r="A82" s="27" t="str">
        <f>[5]ITEMS_Comm!A108</f>
        <v/>
      </c>
      <c r="B82" s="19" t="str">
        <f>[5]ITEMS_Comm!B108</f>
        <v>E</v>
      </c>
      <c r="C82" s="27" t="str">
        <f>[5]ITEMS_Comm!C108</f>
        <v>ICPE</v>
      </c>
      <c r="D82" s="27" t="str">
        <f>[5]ITEMS_Comm!D108</f>
        <v>Industry-Chemicals-Electrochemical - Electricity</v>
      </c>
      <c r="E82" s="19" t="str">
        <f>[5]ITEMS_Comm!E108</f>
        <v>PJ</v>
      </c>
      <c r="F82" s="19" t="str">
        <f>[5]ITEMS_Comm!F108</f>
        <v>COM,DEM,ANNUAL,RES</v>
      </c>
    </row>
    <row r="83" spans="1:6">
      <c r="A83" s="27" t="str">
        <f>[5]ITEMS_Comm!A109</f>
        <v>*</v>
      </c>
      <c r="B83" s="19" t="str">
        <f>[5]ITEMS_Comm!B109</f>
        <v>E</v>
      </c>
      <c r="C83" s="27" t="str">
        <f>[5]ITEMS_Comm!C109</f>
        <v xml:space="preserve"> </v>
      </c>
      <c r="D83" s="27" t="str">
        <f>[5]ITEMS_Comm!D109</f>
        <v/>
      </c>
      <c r="E83" s="19" t="str">
        <f>[5]ITEMS_Comm!E109</f>
        <v>PJ</v>
      </c>
      <c r="F83" s="19" t="str">
        <f>[5]ITEMS_Comm!F109</f>
        <v>COM,DEM,ANNUAL,RES</v>
      </c>
    </row>
    <row r="84" spans="1:6">
      <c r="A84" s="27" t="str">
        <f>[5]ITEMS_Comm!A110</f>
        <v/>
      </c>
      <c r="B84" s="19" t="str">
        <f>[5]ITEMS_Comm!B110</f>
        <v>E</v>
      </c>
      <c r="C84" s="27" t="str">
        <f>[5]ITEMS_Comm!C110</f>
        <v>ICPS</v>
      </c>
      <c r="D84" s="27" t="str">
        <f>[5]ITEMS_Comm!D110</f>
        <v>Industry-Chemicals-boiler/process heating - Coal - Existing</v>
      </c>
      <c r="E84" s="19" t="str">
        <f>[5]ITEMS_Comm!E110</f>
        <v>PJ</v>
      </c>
      <c r="F84" s="19" t="str">
        <f>[5]ITEMS_Comm!F110</f>
        <v>COM,DEM,ANNUAL,RES</v>
      </c>
    </row>
    <row r="85" spans="1:6">
      <c r="A85" s="27" t="str">
        <f>[5]ITEMS_Comm!A111</f>
        <v/>
      </c>
      <c r="B85" s="19" t="str">
        <f>[5]ITEMS_Comm!B111</f>
        <v>E</v>
      </c>
      <c r="C85" s="27" t="str">
        <f>[5]ITEMS_Comm!C111</f>
        <v>ICPS</v>
      </c>
      <c r="D85" s="27" t="str">
        <f>[5]ITEMS_Comm!D111</f>
        <v>Industry-Chemicals-boiler/process heating - Gas - Existing</v>
      </c>
      <c r="E85" s="19" t="str">
        <f>[5]ITEMS_Comm!E111</f>
        <v>PJ</v>
      </c>
      <c r="F85" s="19" t="str">
        <f>[5]ITEMS_Comm!F111</f>
        <v>COM,DEM,ANNUAL,RES</v>
      </c>
    </row>
    <row r="86" spans="1:6">
      <c r="A86" s="27" t="str">
        <f>[5]ITEMS_Comm!A112</f>
        <v/>
      </c>
      <c r="B86" s="19" t="str">
        <f>[5]ITEMS_Comm!B112</f>
        <v>E</v>
      </c>
      <c r="C86" s="27" t="str">
        <f>[5]ITEMS_Comm!C112</f>
        <v>ICPS</v>
      </c>
      <c r="D86" s="27" t="str">
        <f>[5]ITEMS_Comm!D112</f>
        <v>Industry-Chemicals-boiler/process heating - Oil HFO - Existing</v>
      </c>
      <c r="E86" s="19" t="str">
        <f>[5]ITEMS_Comm!E112</f>
        <v>PJ</v>
      </c>
      <c r="F86" s="19" t="str">
        <f>[5]ITEMS_Comm!F112</f>
        <v>COM,DEM,ANNUAL,RES</v>
      </c>
    </row>
    <row r="87" spans="1:6">
      <c r="A87" s="27" t="str">
        <f>[5]ITEMS_Comm!A113</f>
        <v/>
      </c>
      <c r="B87" s="19" t="str">
        <f>[5]ITEMS_Comm!B113</f>
        <v>E</v>
      </c>
      <c r="C87" s="27" t="str">
        <f>[5]ITEMS_Comm!C113</f>
        <v>ICPS</v>
      </c>
      <c r="D87" s="27" t="str">
        <f>[5]ITEMS_Comm!D113</f>
        <v>Industry-Chemicals-boiler/process heating - Oil LPG - Existing</v>
      </c>
      <c r="E87" s="19" t="str">
        <f>[5]ITEMS_Comm!E113</f>
        <v>PJ</v>
      </c>
      <c r="F87" s="19" t="str">
        <f>[5]ITEMS_Comm!F113</f>
        <v>COM,DEM,ANNUAL,RES</v>
      </c>
    </row>
    <row r="88" spans="1:6">
      <c r="A88" s="27" t="str">
        <f>[5]ITEMS_Comm!A114</f>
        <v/>
      </c>
      <c r="B88" s="19" t="str">
        <f>[5]ITEMS_Comm!B114</f>
        <v>E</v>
      </c>
      <c r="C88" s="27" t="str">
        <f>[5]ITEMS_Comm!C114</f>
        <v>ICPS</v>
      </c>
      <c r="D88" s="27" t="str">
        <f>[5]ITEMS_Comm!D114</f>
        <v>Industry-Chemicals-boiler/process heating - Electricity - Existing</v>
      </c>
      <c r="E88" s="19" t="str">
        <f>[5]ITEMS_Comm!E114</f>
        <v>PJ</v>
      </c>
      <c r="F88" s="19" t="str">
        <f>[5]ITEMS_Comm!F114</f>
        <v>COM,DEM,ANNUAL,RES</v>
      </c>
    </row>
    <row r="89" spans="1:6">
      <c r="A89" s="27" t="str">
        <f>[5]ITEMS_Comm!A115</f>
        <v/>
      </c>
      <c r="B89" s="19" t="str">
        <f>[5]ITEMS_Comm!B115</f>
        <v>E</v>
      </c>
      <c r="C89" s="27" t="str">
        <f>[5]ITEMS_Comm!C115</f>
        <v>ICPS</v>
      </c>
      <c r="D89" s="27" t="str">
        <f>[5]ITEMS_Comm!D115</f>
        <v>Industry-Chemicals-boiler/process heating - Waste - Existing</v>
      </c>
      <c r="E89" s="19" t="str">
        <f>[5]ITEMS_Comm!E115</f>
        <v>PJ</v>
      </c>
      <c r="F89" s="19" t="str">
        <f>[5]ITEMS_Comm!F115</f>
        <v>COM,DEM,ANNUAL,RES</v>
      </c>
    </row>
    <row r="90" spans="1:6">
      <c r="A90" s="27" t="str">
        <f>[5]ITEMS_Comm!A116</f>
        <v>*</v>
      </c>
      <c r="B90" s="19" t="str">
        <f>[5]ITEMS_Comm!B116</f>
        <v>E</v>
      </c>
      <c r="C90" s="27">
        <f>[5]ITEMS_Comm!C116</f>
        <v>0</v>
      </c>
      <c r="D90" s="27" t="str">
        <f>[5]ITEMS_Comm!D116</f>
        <v/>
      </c>
      <c r="E90" s="19" t="str">
        <f>[5]ITEMS_Comm!E116</f>
        <v>PJ</v>
      </c>
      <c r="F90" s="19" t="str">
        <f>[5]ITEMS_Comm!F116</f>
        <v>COM,DEM,ANNUAL,RES</v>
      </c>
    </row>
    <row r="91" spans="1:6">
      <c r="A91" s="27" t="str">
        <f>[5]ITEMS_Comm!A117</f>
        <v/>
      </c>
      <c r="B91" s="19" t="str">
        <f>[5]ITEMS_Comm!B117</f>
        <v>E</v>
      </c>
      <c r="C91" s="27" t="str">
        <f>[5]ITEMS_Comm!C117</f>
        <v>ICPT</v>
      </c>
      <c r="D91" s="27" t="str">
        <f>[5]ITEMS_Comm!D117</f>
        <v>Industry-Chemicals-Ancillary - Gas - Existing</v>
      </c>
      <c r="E91" s="19" t="str">
        <f>[5]ITEMS_Comm!E117</f>
        <v>PJ</v>
      </c>
      <c r="F91" s="19" t="str">
        <f>[5]ITEMS_Comm!F117</f>
        <v>COM,DEM,ANNUAL,RES</v>
      </c>
    </row>
    <row r="92" spans="1:6">
      <c r="A92" s="27" t="str">
        <f>[5]ITEMS_Comm!A118</f>
        <v>*</v>
      </c>
      <c r="B92" s="19" t="str">
        <f>[5]ITEMS_Comm!B118</f>
        <v>E</v>
      </c>
      <c r="C92" s="27" t="str">
        <f>[5]ITEMS_Comm!C118</f>
        <v>Useful Energy Service</v>
      </c>
      <c r="D92" s="27" t="str">
        <f>[5]ITEMS_Comm!D118</f>
        <v/>
      </c>
      <c r="E92" s="19" t="str">
        <f>[5]ITEMS_Comm!E118</f>
        <v>PJ</v>
      </c>
      <c r="F92" s="19" t="str">
        <f>[5]ITEMS_Comm!F118</f>
        <v>COM,DEM,ANNUAL,RES</v>
      </c>
    </row>
    <row r="93" spans="1:6">
      <c r="A93" s="27" t="str">
        <f>[5]ITEMS_Comm!A119</f>
        <v>*</v>
      </c>
      <c r="B93" s="19" t="str">
        <f>[5]ITEMS_Comm!B119</f>
        <v>E</v>
      </c>
      <c r="C93" s="27">
        <f>[5]ITEMS_Comm!C119</f>
        <v>0</v>
      </c>
      <c r="D93" s="27" t="str">
        <f>[5]ITEMS_Comm!D119</f>
        <v/>
      </c>
      <c r="E93" s="19" t="str">
        <f>[5]ITEMS_Comm!E119</f>
        <v>PJ</v>
      </c>
      <c r="F93" s="19" t="str">
        <f>[5]ITEMS_Comm!F119</f>
        <v>COM,DEM,ANNUAL,RES</v>
      </c>
    </row>
    <row r="94" spans="1:6">
      <c r="A94" s="27" t="str">
        <f>[5]ITEMS_Comm!A120</f>
        <v>*</v>
      </c>
      <c r="B94" s="19" t="str">
        <f>[5]ITEMS_Comm!B120</f>
        <v>E</v>
      </c>
      <c r="C94" s="27">
        <f>[5]ITEMS_Comm!C120</f>
        <v>2</v>
      </c>
      <c r="D94" s="27" t="str">
        <f>[5]ITEMS_Comm!D120</f>
        <v/>
      </c>
      <c r="E94" s="19" t="str">
        <f>[5]ITEMS_Comm!E120</f>
        <v>PJ</v>
      </c>
      <c r="F94" s="19" t="str">
        <f>[5]ITEMS_Comm!F120</f>
        <v>COM,DEM,ANNUAL,RES</v>
      </c>
    </row>
    <row r="95" spans="1:6">
      <c r="A95" s="27" t="str">
        <f>[5]ITEMS_Comm!A121</f>
        <v/>
      </c>
      <c r="B95" s="19" t="str">
        <f>[5]ITEMS_Comm!B121</f>
        <v>E</v>
      </c>
      <c r="C95" s="27" t="str">
        <f>[5]ITEMS_Comm!C121</f>
        <v>INFK</v>
      </c>
      <c r="D95" s="27" t="str">
        <f>[5]ITEMS_Comm!D121</f>
        <v>Industry-Precious &amp; Non-Ferrous metals-Elec Heating - Electricity</v>
      </c>
      <c r="E95" s="19" t="str">
        <f>[5]ITEMS_Comm!E121</f>
        <v>PJ</v>
      </c>
      <c r="F95" s="19" t="str">
        <f>[5]ITEMS_Comm!F121</f>
        <v>COM,DEM,ANNUAL,RES</v>
      </c>
    </row>
    <row r="96" spans="1:6">
      <c r="A96" s="27" t="str">
        <f>[5]ITEMS_Comm!A122</f>
        <v/>
      </c>
      <c r="B96" s="19" t="str">
        <f>[5]ITEMS_Comm!B122</f>
        <v>E</v>
      </c>
      <c r="C96" s="27" t="str">
        <f>[5]ITEMS_Comm!C122</f>
        <v>INFA</v>
      </c>
      <c r="D96" s="27" t="str">
        <f>[5]ITEMS_Comm!D122</f>
        <v>Industry-Precious &amp; Non-Ferrous metals-Compressed air - Electricity</v>
      </c>
      <c r="E96" s="19" t="str">
        <f>[5]ITEMS_Comm!E122</f>
        <v>PJ</v>
      </c>
      <c r="F96" s="19" t="str">
        <f>[5]ITEMS_Comm!F122</f>
        <v>COM,DEM,ANNUAL,RES</v>
      </c>
    </row>
    <row r="97" spans="1:6">
      <c r="A97" s="27" t="str">
        <f>[5]ITEMS_Comm!A123</f>
        <v/>
      </c>
      <c r="B97" s="19" t="str">
        <f>[5]ITEMS_Comm!B123</f>
        <v>E</v>
      </c>
      <c r="C97" s="27" t="str">
        <f>[5]ITEMS_Comm!C123</f>
        <v>INFL</v>
      </c>
      <c r="D97" s="27" t="str">
        <f>[5]ITEMS_Comm!D123</f>
        <v>Industry-Precious &amp; Non-Ferrous metals-Lighting - Electricity</v>
      </c>
      <c r="E97" s="19" t="str">
        <f>[5]ITEMS_Comm!E123</f>
        <v>PJ</v>
      </c>
      <c r="F97" s="19" t="str">
        <f>[5]ITEMS_Comm!F123</f>
        <v>COM,DEM,ANNUAL,RES</v>
      </c>
    </row>
    <row r="98" spans="1:6">
      <c r="A98" s="27" t="str">
        <f>[5]ITEMS_Comm!A124</f>
        <v/>
      </c>
      <c r="B98" s="19" t="str">
        <f>[5]ITEMS_Comm!B124</f>
        <v>E</v>
      </c>
      <c r="C98" s="27" t="str">
        <f>[5]ITEMS_Comm!C124</f>
        <v>INFC</v>
      </c>
      <c r="D98" s="27" t="str">
        <f>[5]ITEMS_Comm!D124</f>
        <v>Industry-Precious &amp; Non-Ferrous metals-Cooling - Electricity</v>
      </c>
      <c r="E98" s="19" t="str">
        <f>[5]ITEMS_Comm!E124</f>
        <v>PJ</v>
      </c>
      <c r="F98" s="19" t="str">
        <f>[5]ITEMS_Comm!F124</f>
        <v>COM,DEM,ANNUAL,RES</v>
      </c>
    </row>
    <row r="99" spans="1:6">
      <c r="A99" s="27" t="str">
        <f>[5]ITEMS_Comm!A125</f>
        <v/>
      </c>
      <c r="B99" s="19" t="str">
        <f>[5]ITEMS_Comm!B125</f>
        <v>E</v>
      </c>
      <c r="C99" s="27" t="str">
        <f>[5]ITEMS_Comm!C125</f>
        <v>INFH</v>
      </c>
      <c r="D99" s="27" t="str">
        <f>[5]ITEMS_Comm!D125</f>
        <v>Industry-Precious &amp; Non-Ferrous metals-HVAC - Electricity</v>
      </c>
      <c r="E99" s="19" t="str">
        <f>[5]ITEMS_Comm!E125</f>
        <v>PJ</v>
      </c>
      <c r="F99" s="19" t="str">
        <f>[5]ITEMS_Comm!F125</f>
        <v>COM,DEM,ANNUAL,RES</v>
      </c>
    </row>
    <row r="100" spans="1:6">
      <c r="A100" s="27" t="str">
        <f>[5]ITEMS_Comm!A126</f>
        <v/>
      </c>
      <c r="B100" s="19" t="str">
        <f>[5]ITEMS_Comm!B126</f>
        <v>E</v>
      </c>
      <c r="C100" s="27" t="str">
        <f>[5]ITEMS_Comm!C126</f>
        <v>INFP</v>
      </c>
      <c r="D100" s="27" t="str">
        <f>[5]ITEMS_Comm!D126</f>
        <v>Industry-Precious &amp; Non-Ferrous metals-Pumping - Electricity</v>
      </c>
      <c r="E100" s="19" t="str">
        <f>[5]ITEMS_Comm!E126</f>
        <v>PJ</v>
      </c>
      <c r="F100" s="19" t="str">
        <f>[5]ITEMS_Comm!F126</f>
        <v>COM,DEM,ANNUAL,RES</v>
      </c>
    </row>
    <row r="101" spans="1:6">
      <c r="A101" s="27" t="str">
        <f>[5]ITEMS_Comm!A127</f>
        <v/>
      </c>
      <c r="B101" s="19" t="str">
        <f>[5]ITEMS_Comm!B127</f>
        <v>E</v>
      </c>
      <c r="C101" s="27" t="str">
        <f>[5]ITEMS_Comm!C127</f>
        <v>INFF</v>
      </c>
      <c r="D101" s="27" t="str">
        <f>[5]ITEMS_Comm!D127</f>
        <v>Industry-Precious &amp; Non-Ferrous metals-Fans - Electricity</v>
      </c>
      <c r="E101" s="19" t="str">
        <f>[5]ITEMS_Comm!E127</f>
        <v>PJ</v>
      </c>
      <c r="F101" s="19" t="str">
        <f>[5]ITEMS_Comm!F127</f>
        <v>COM,DEM,ANNUAL,RES</v>
      </c>
    </row>
    <row r="102" spans="1:6">
      <c r="A102" s="27" t="str">
        <f>[5]ITEMS_Comm!A128</f>
        <v/>
      </c>
      <c r="B102" s="19" t="str">
        <f>[5]ITEMS_Comm!B128</f>
        <v>E</v>
      </c>
      <c r="C102" s="27" t="str">
        <f>[5]ITEMS_Comm!C128</f>
        <v>INFO</v>
      </c>
      <c r="D102" s="27" t="str">
        <f>[5]ITEMS_Comm!D128</f>
        <v>Industry-Precious &amp; Non-Ferrous metals-Other motive - Electricity</v>
      </c>
      <c r="E102" s="19" t="str">
        <f>[5]ITEMS_Comm!E128</f>
        <v>PJ</v>
      </c>
      <c r="F102" s="19" t="str">
        <f>[5]ITEMS_Comm!F128</f>
        <v>COM,DEM,ANNUAL,RES</v>
      </c>
    </row>
    <row r="103" spans="1:6">
      <c r="A103" s="27" t="str">
        <f>[5]ITEMS_Comm!A129</f>
        <v/>
      </c>
      <c r="B103" s="19" t="str">
        <f>[5]ITEMS_Comm!B129</f>
        <v>E</v>
      </c>
      <c r="C103" s="27" t="str">
        <f>[5]ITEMS_Comm!C129</f>
        <v>INFE</v>
      </c>
      <c r="D103" s="27" t="str">
        <f>[5]ITEMS_Comm!D129</f>
        <v>Industry-Precious &amp; Non-Ferrous metals-Electrochemical - Electricity</v>
      </c>
      <c r="E103" s="19" t="str">
        <f>[5]ITEMS_Comm!E129</f>
        <v>PJ</v>
      </c>
      <c r="F103" s="19" t="str">
        <f>[5]ITEMS_Comm!F129</f>
        <v>COM,DEM,ANNUAL,RES</v>
      </c>
    </row>
    <row r="104" spans="1:6">
      <c r="A104" s="27" t="str">
        <f>[5]ITEMS_Comm!A130</f>
        <v>*</v>
      </c>
      <c r="B104" s="19" t="str">
        <f>[5]ITEMS_Comm!B130</f>
        <v>E</v>
      </c>
      <c r="C104" s="27" t="str">
        <f>[5]ITEMS_Comm!C130</f>
        <v xml:space="preserve"> </v>
      </c>
      <c r="D104" s="27" t="str">
        <f>[5]ITEMS_Comm!D130</f>
        <v/>
      </c>
      <c r="E104" s="19" t="str">
        <f>[5]ITEMS_Comm!E130</f>
        <v>PJ</v>
      </c>
      <c r="F104" s="19" t="str">
        <f>[5]ITEMS_Comm!F130</f>
        <v>COM,DEM,ANNUAL,RES</v>
      </c>
    </row>
    <row r="105" spans="1:6">
      <c r="A105" s="27" t="str">
        <f>[5]ITEMS_Comm!A131</f>
        <v/>
      </c>
      <c r="B105" s="19" t="str">
        <f>[5]ITEMS_Comm!B131</f>
        <v>E</v>
      </c>
      <c r="C105" s="27" t="str">
        <f>[5]ITEMS_Comm!C131</f>
        <v>INFS</v>
      </c>
      <c r="D105" s="27" t="str">
        <f>[5]ITEMS_Comm!D131</f>
        <v>Industry-Precious &amp; Non-Ferrous metals-boiler/process heating - Coal - Existing</v>
      </c>
      <c r="E105" s="19" t="str">
        <f>[5]ITEMS_Comm!E131</f>
        <v>PJ</v>
      </c>
      <c r="F105" s="19" t="str">
        <f>[5]ITEMS_Comm!F131</f>
        <v>COM,DEM,ANNUAL,RES</v>
      </c>
    </row>
    <row r="106" spans="1:6">
      <c r="A106" s="27" t="str">
        <f>[5]ITEMS_Comm!A132</f>
        <v/>
      </c>
      <c r="B106" s="19" t="str">
        <f>[5]ITEMS_Comm!B132</f>
        <v>E</v>
      </c>
      <c r="C106" s="27" t="str">
        <f>[5]ITEMS_Comm!C132</f>
        <v>INFS</v>
      </c>
      <c r="D106" s="27" t="str">
        <f>[5]ITEMS_Comm!D132</f>
        <v>Industry-Precious &amp; Non-Ferrous metals-boiler/process heating - Gas - Existing</v>
      </c>
      <c r="E106" s="19" t="str">
        <f>[5]ITEMS_Comm!E132</f>
        <v>PJ</v>
      </c>
      <c r="F106" s="19" t="str">
        <f>[5]ITEMS_Comm!F132</f>
        <v>COM,DEM,ANNUAL,RES</v>
      </c>
    </row>
    <row r="107" spans="1:6">
      <c r="A107" s="27" t="str">
        <f>[5]ITEMS_Comm!A133</f>
        <v/>
      </c>
      <c r="B107" s="19" t="str">
        <f>[5]ITEMS_Comm!B133</f>
        <v>E</v>
      </c>
      <c r="C107" s="27" t="str">
        <f>[5]ITEMS_Comm!C133</f>
        <v>INFS</v>
      </c>
      <c r="D107" s="27" t="str">
        <f>[5]ITEMS_Comm!D133</f>
        <v>Industry-Precious &amp; Non-Ferrous metals-boiler/process heating - Oil HFO - Existing</v>
      </c>
      <c r="E107" s="19" t="str">
        <f>[5]ITEMS_Comm!E133</f>
        <v>PJ</v>
      </c>
      <c r="F107" s="19" t="str">
        <f>[5]ITEMS_Comm!F133</f>
        <v>COM,DEM,ANNUAL,RES</v>
      </c>
    </row>
    <row r="108" spans="1:6">
      <c r="A108" s="27" t="str">
        <f>[5]ITEMS_Comm!A134</f>
        <v/>
      </c>
      <c r="B108" s="19" t="str">
        <f>[5]ITEMS_Comm!B134</f>
        <v>E</v>
      </c>
      <c r="C108" s="27" t="str">
        <f>[5]ITEMS_Comm!C134</f>
        <v>INFS</v>
      </c>
      <c r="D108" s="27" t="str">
        <f>[5]ITEMS_Comm!D134</f>
        <v>Industry-Precious &amp; Non-Ferrous metals-boiler/process heating - Oil LPG - Existing</v>
      </c>
      <c r="E108" s="19" t="str">
        <f>[5]ITEMS_Comm!E134</f>
        <v>PJ</v>
      </c>
      <c r="F108" s="19" t="str">
        <f>[5]ITEMS_Comm!F134</f>
        <v>COM,DEM,ANNUAL,RES</v>
      </c>
    </row>
    <row r="109" spans="1:6">
      <c r="A109" s="27" t="str">
        <f>[5]ITEMS_Comm!A135</f>
        <v/>
      </c>
      <c r="B109" s="19" t="str">
        <f>[5]ITEMS_Comm!B135</f>
        <v>E</v>
      </c>
      <c r="C109" s="27" t="str">
        <f>[5]ITEMS_Comm!C135</f>
        <v>INFS</v>
      </c>
      <c r="D109" s="27" t="str">
        <f>[5]ITEMS_Comm!D135</f>
        <v>Industry-Precious &amp; Non-Ferrous metals-boiler/process heating - Electricity - Existing</v>
      </c>
      <c r="E109" s="19" t="str">
        <f>[5]ITEMS_Comm!E135</f>
        <v>PJ</v>
      </c>
      <c r="F109" s="19" t="str">
        <f>[5]ITEMS_Comm!F135</f>
        <v>COM,DEM,ANNUAL,RES</v>
      </c>
    </row>
    <row r="110" spans="1:6">
      <c r="A110" s="27" t="str">
        <f>[5]ITEMS_Comm!A136</f>
        <v/>
      </c>
      <c r="B110" s="19" t="str">
        <f>[5]ITEMS_Comm!B136</f>
        <v>E</v>
      </c>
      <c r="C110" s="27" t="str">
        <f>[5]ITEMS_Comm!C136</f>
        <v>INFS</v>
      </c>
      <c r="D110" s="27" t="str">
        <f>[5]ITEMS_Comm!D136</f>
        <v>Industry-Precious &amp; Non-Ferrous metals-boiler/process heating - Waste - Existing</v>
      </c>
      <c r="E110" s="19" t="str">
        <f>[5]ITEMS_Comm!E136</f>
        <v>PJ</v>
      </c>
      <c r="F110" s="19" t="str">
        <f>[5]ITEMS_Comm!F136</f>
        <v>COM,DEM,ANNUAL,RES</v>
      </c>
    </row>
    <row r="111" spans="1:6">
      <c r="A111" s="27" t="str">
        <f>[5]ITEMS_Comm!A137</f>
        <v>*</v>
      </c>
      <c r="B111" s="19" t="str">
        <f>[5]ITEMS_Comm!B137</f>
        <v>E</v>
      </c>
      <c r="C111" s="27" t="str">
        <f>[5]ITEMS_Comm!C137</f>
        <v>Useful Energy Service</v>
      </c>
      <c r="D111" s="27" t="str">
        <f>[5]ITEMS_Comm!D137</f>
        <v/>
      </c>
      <c r="E111" s="19" t="str">
        <f>[5]ITEMS_Comm!E137</f>
        <v>PJ</v>
      </c>
      <c r="F111" s="19" t="str">
        <f>[5]ITEMS_Comm!F137</f>
        <v>COM,DEM,ANNUAL,RES</v>
      </c>
    </row>
    <row r="112" spans="1:6">
      <c r="A112" s="27" t="str">
        <f>[5]ITEMS_Comm!A138</f>
        <v>*</v>
      </c>
      <c r="B112" s="19" t="str">
        <f>[5]ITEMS_Comm!B138</f>
        <v>E</v>
      </c>
      <c r="C112" s="27">
        <f>[5]ITEMS_Comm!C138</f>
        <v>0</v>
      </c>
      <c r="D112" s="27" t="str">
        <f>[5]ITEMS_Comm!D138</f>
        <v/>
      </c>
      <c r="E112" s="19" t="str">
        <f>[5]ITEMS_Comm!E138</f>
        <v>PJ</v>
      </c>
      <c r="F112" s="19" t="str">
        <f>[5]ITEMS_Comm!F138</f>
        <v>COM,DEM,ANNUAL,RES</v>
      </c>
    </row>
    <row r="113" spans="1:6">
      <c r="A113" s="27" t="str">
        <f>[5]ITEMS_Comm!A139</f>
        <v>*</v>
      </c>
      <c r="B113" s="19" t="str">
        <f>[5]ITEMS_Comm!B139</f>
        <v>E</v>
      </c>
      <c r="C113" s="27">
        <f>[5]ITEMS_Comm!C139</f>
        <v>2</v>
      </c>
      <c r="D113" s="27" t="str">
        <f>[5]ITEMS_Comm!D139</f>
        <v/>
      </c>
      <c r="E113" s="19" t="str">
        <f>[5]ITEMS_Comm!E139</f>
        <v>PJ</v>
      </c>
      <c r="F113" s="19" t="str">
        <f>[5]ITEMS_Comm!F139</f>
        <v>COM,DEM,ANNUAL,RES</v>
      </c>
    </row>
    <row r="114" spans="1:6">
      <c r="A114" s="27" t="str">
        <f>[5]ITEMS_Comm!A140</f>
        <v>*</v>
      </c>
      <c r="B114" s="19" t="str">
        <f>[5]ITEMS_Comm!B140</f>
        <v>E</v>
      </c>
      <c r="C114" s="27" t="str">
        <f>[5]ITEMS_Comm!C140</f>
        <v>INMK</v>
      </c>
      <c r="D114" s="27" t="str">
        <f>[5]ITEMS_Comm!D140</f>
        <v/>
      </c>
      <c r="E114" s="19" t="str">
        <f>[5]ITEMS_Comm!E140</f>
        <v>PJ</v>
      </c>
      <c r="F114" s="19" t="str">
        <f>[5]ITEMS_Comm!F140</f>
        <v>COM,DEM,ANNUAL,RES</v>
      </c>
    </row>
    <row r="115" spans="1:6">
      <c r="A115" s="27" t="str">
        <f>[5]ITEMS_Comm!A141</f>
        <v>*</v>
      </c>
      <c r="B115" s="19" t="str">
        <f>[5]ITEMS_Comm!B141</f>
        <v>E</v>
      </c>
      <c r="C115" s="27" t="str">
        <f>[5]ITEMS_Comm!C141</f>
        <v>INMA</v>
      </c>
      <c r="D115" s="27" t="str">
        <f>[5]ITEMS_Comm!D141</f>
        <v/>
      </c>
      <c r="E115" s="19" t="str">
        <f>[5]ITEMS_Comm!E141</f>
        <v>PJ</v>
      </c>
      <c r="F115" s="19" t="str">
        <f>[5]ITEMS_Comm!F141</f>
        <v>COM,DEM,ANNUAL,RES</v>
      </c>
    </row>
    <row r="116" spans="1:6">
      <c r="A116" s="27" t="str">
        <f>[5]ITEMS_Comm!A142</f>
        <v>*</v>
      </c>
      <c r="B116" s="19" t="str">
        <f>[5]ITEMS_Comm!B142</f>
        <v>E</v>
      </c>
      <c r="C116" s="27" t="str">
        <f>[5]ITEMS_Comm!C142</f>
        <v>INML</v>
      </c>
      <c r="D116" s="27" t="str">
        <f>[5]ITEMS_Comm!D142</f>
        <v/>
      </c>
      <c r="E116" s="19" t="str">
        <f>[5]ITEMS_Comm!E142</f>
        <v>PJ</v>
      </c>
      <c r="F116" s="19" t="str">
        <f>[5]ITEMS_Comm!F142</f>
        <v>COM,DEM,ANNUAL,RES</v>
      </c>
    </row>
    <row r="117" spans="1:6">
      <c r="A117" s="27" t="str">
        <f>[5]ITEMS_Comm!A143</f>
        <v>*</v>
      </c>
      <c r="B117" s="19" t="str">
        <f>[5]ITEMS_Comm!B143</f>
        <v>E</v>
      </c>
      <c r="C117" s="27" t="str">
        <f>[5]ITEMS_Comm!C143</f>
        <v>INMC</v>
      </c>
      <c r="D117" s="27" t="str">
        <f>[5]ITEMS_Comm!D143</f>
        <v/>
      </c>
      <c r="E117" s="19" t="str">
        <f>[5]ITEMS_Comm!E143</f>
        <v>PJ</v>
      </c>
      <c r="F117" s="19" t="str">
        <f>[5]ITEMS_Comm!F143</f>
        <v>COM,DEM,ANNUAL,RES</v>
      </c>
    </row>
    <row r="118" spans="1:6">
      <c r="A118" s="27" t="str">
        <f>[5]ITEMS_Comm!A144</f>
        <v>*</v>
      </c>
      <c r="B118" s="19" t="str">
        <f>[5]ITEMS_Comm!B144</f>
        <v>E</v>
      </c>
      <c r="C118" s="27" t="str">
        <f>[5]ITEMS_Comm!C144</f>
        <v>INMH</v>
      </c>
      <c r="D118" s="27" t="str">
        <f>[5]ITEMS_Comm!D144</f>
        <v/>
      </c>
      <c r="E118" s="19" t="str">
        <f>[5]ITEMS_Comm!E144</f>
        <v>PJ</v>
      </c>
      <c r="F118" s="19" t="str">
        <f>[5]ITEMS_Comm!F144</f>
        <v>COM,DEM,ANNUAL,RES</v>
      </c>
    </row>
    <row r="119" spans="1:6">
      <c r="A119" s="27" t="str">
        <f>[5]ITEMS_Comm!A145</f>
        <v>*</v>
      </c>
      <c r="B119" s="19" t="str">
        <f>[5]ITEMS_Comm!B145</f>
        <v>E</v>
      </c>
      <c r="C119" s="27" t="str">
        <f>[5]ITEMS_Comm!C145</f>
        <v>INMP</v>
      </c>
      <c r="D119" s="27" t="str">
        <f>[5]ITEMS_Comm!D145</f>
        <v/>
      </c>
      <c r="E119" s="19" t="str">
        <f>[5]ITEMS_Comm!E145</f>
        <v>PJ</v>
      </c>
      <c r="F119" s="19" t="str">
        <f>[5]ITEMS_Comm!F145</f>
        <v>COM,DEM,ANNUAL,RES</v>
      </c>
    </row>
    <row r="120" spans="1:6">
      <c r="A120" s="27" t="str">
        <f>[5]ITEMS_Comm!A146</f>
        <v>*</v>
      </c>
      <c r="B120" s="19" t="str">
        <f>[5]ITEMS_Comm!B146</f>
        <v>E</v>
      </c>
      <c r="C120" s="27" t="str">
        <f>[5]ITEMS_Comm!C146</f>
        <v>INMF</v>
      </c>
      <c r="D120" s="27" t="str">
        <f>[5]ITEMS_Comm!D146</f>
        <v/>
      </c>
      <c r="E120" s="19" t="str">
        <f>[5]ITEMS_Comm!E146</f>
        <v>PJ</v>
      </c>
      <c r="F120" s="19" t="str">
        <f>[5]ITEMS_Comm!F146</f>
        <v>COM,DEM,ANNUAL,RES</v>
      </c>
    </row>
    <row r="121" spans="1:6">
      <c r="A121" s="27" t="str">
        <f>[5]ITEMS_Comm!A147</f>
        <v>*</v>
      </c>
      <c r="B121" s="19" t="str">
        <f>[5]ITEMS_Comm!B147</f>
        <v>E</v>
      </c>
      <c r="C121" s="27" t="str">
        <f>[5]ITEMS_Comm!C147</f>
        <v>INMO</v>
      </c>
      <c r="D121" s="27" t="str">
        <f>[5]ITEMS_Comm!D147</f>
        <v/>
      </c>
      <c r="E121" s="19" t="str">
        <f>[5]ITEMS_Comm!E147</f>
        <v>PJ</v>
      </c>
      <c r="F121" s="19" t="str">
        <f>[5]ITEMS_Comm!F147</f>
        <v>COM,DEM,ANNUAL,RES</v>
      </c>
    </row>
    <row r="122" spans="1:6">
      <c r="A122" s="27" t="str">
        <f>[5]ITEMS_Comm!A148</f>
        <v>*</v>
      </c>
      <c r="B122" s="19" t="str">
        <f>[5]ITEMS_Comm!B148</f>
        <v>E</v>
      </c>
      <c r="C122" s="27" t="str">
        <f>[5]ITEMS_Comm!C148</f>
        <v>INME</v>
      </c>
      <c r="D122" s="27" t="str">
        <f>[5]ITEMS_Comm!D148</f>
        <v/>
      </c>
      <c r="E122" s="19" t="str">
        <f>[5]ITEMS_Comm!E148</f>
        <v>PJ</v>
      </c>
      <c r="F122" s="19" t="str">
        <f>[5]ITEMS_Comm!F148</f>
        <v>COM,DEM,ANNUAL,RES</v>
      </c>
    </row>
    <row r="123" spans="1:6">
      <c r="A123" s="27" t="str">
        <f>[5]ITEMS_Comm!A149</f>
        <v>*</v>
      </c>
      <c r="B123" s="19" t="str">
        <f>[5]ITEMS_Comm!B149</f>
        <v>E</v>
      </c>
      <c r="C123" s="27" t="str">
        <f>[5]ITEMS_Comm!C149</f>
        <v xml:space="preserve"> </v>
      </c>
      <c r="D123" s="27" t="str">
        <f>[5]ITEMS_Comm!D149</f>
        <v/>
      </c>
      <c r="E123" s="19" t="str">
        <f>[5]ITEMS_Comm!E149</f>
        <v>PJ</v>
      </c>
      <c r="F123" s="19" t="str">
        <f>[5]ITEMS_Comm!F149</f>
        <v>COM,DEM,ANNUAL,RES</v>
      </c>
    </row>
    <row r="124" spans="1:6">
      <c r="A124" s="27" t="str">
        <f>[5]ITEMS_Comm!A150</f>
        <v>*</v>
      </c>
      <c r="B124" s="19" t="str">
        <f>[5]ITEMS_Comm!B150</f>
        <v>E</v>
      </c>
      <c r="C124" s="27" t="str">
        <f>[5]ITEMS_Comm!C150</f>
        <v>INMS</v>
      </c>
      <c r="D124" s="27" t="str">
        <f>[5]ITEMS_Comm!D150</f>
        <v/>
      </c>
      <c r="E124" s="19" t="str">
        <f>[5]ITEMS_Comm!E150</f>
        <v>PJ</v>
      </c>
      <c r="F124" s="19" t="str">
        <f>[5]ITEMS_Comm!F150</f>
        <v>COM,DEM,ANNUAL,RES</v>
      </c>
    </row>
    <row r="125" spans="1:6">
      <c r="A125" s="27" t="str">
        <f>[5]ITEMS_Comm!A151</f>
        <v>*</v>
      </c>
      <c r="B125" s="19" t="str">
        <f>[5]ITEMS_Comm!B151</f>
        <v>E</v>
      </c>
      <c r="C125" s="27" t="str">
        <f>[5]ITEMS_Comm!C151</f>
        <v>INMS</v>
      </c>
      <c r="D125" s="27" t="str">
        <f>[5]ITEMS_Comm!D151</f>
        <v/>
      </c>
      <c r="E125" s="19" t="str">
        <f>[5]ITEMS_Comm!E151</f>
        <v>PJ</v>
      </c>
      <c r="F125" s="19" t="str">
        <f>[5]ITEMS_Comm!F151</f>
        <v>COM,DEM,ANNUAL,RES</v>
      </c>
    </row>
    <row r="126" spans="1:6">
      <c r="A126" s="27" t="str">
        <f>[5]ITEMS_Comm!A152</f>
        <v>*</v>
      </c>
      <c r="B126" s="19" t="str">
        <f>[5]ITEMS_Comm!B152</f>
        <v>E</v>
      </c>
      <c r="C126" s="27" t="str">
        <f>[5]ITEMS_Comm!C152</f>
        <v>INMS</v>
      </c>
      <c r="D126" s="27" t="str">
        <f>[5]ITEMS_Comm!D152</f>
        <v/>
      </c>
      <c r="E126" s="19" t="str">
        <f>[5]ITEMS_Comm!E152</f>
        <v>PJ</v>
      </c>
      <c r="F126" s="19" t="str">
        <f>[5]ITEMS_Comm!F152</f>
        <v>COM,DEM,ANNUAL,RES</v>
      </c>
    </row>
    <row r="127" spans="1:6">
      <c r="A127" s="27" t="str">
        <f>[5]ITEMS_Comm!A153</f>
        <v>*</v>
      </c>
      <c r="B127" s="19" t="str">
        <f>[5]ITEMS_Comm!B153</f>
        <v>E</v>
      </c>
      <c r="C127" s="27" t="str">
        <f>[5]ITEMS_Comm!C153</f>
        <v>INMS</v>
      </c>
      <c r="D127" s="27" t="str">
        <f>[5]ITEMS_Comm!D153</f>
        <v/>
      </c>
      <c r="E127" s="19" t="str">
        <f>[5]ITEMS_Comm!E153</f>
        <v>PJ</v>
      </c>
      <c r="F127" s="19" t="str">
        <f>[5]ITEMS_Comm!F153</f>
        <v>COM,DEM,ANNUAL,RES</v>
      </c>
    </row>
    <row r="128" spans="1:6">
      <c r="A128" s="27" t="str">
        <f>[5]ITEMS_Comm!A154</f>
        <v>*</v>
      </c>
      <c r="B128" s="19" t="str">
        <f>[5]ITEMS_Comm!B154</f>
        <v>E</v>
      </c>
      <c r="C128" s="27" t="str">
        <f>[5]ITEMS_Comm!C154</f>
        <v>INMS</v>
      </c>
      <c r="D128" s="27" t="str">
        <f>[5]ITEMS_Comm!D154</f>
        <v/>
      </c>
      <c r="E128" s="19" t="str">
        <f>[5]ITEMS_Comm!E154</f>
        <v>PJ</v>
      </c>
      <c r="F128" s="19" t="str">
        <f>[5]ITEMS_Comm!F154</f>
        <v>COM,DEM,ANNUAL,RES</v>
      </c>
    </row>
    <row r="129" spans="1:6">
      <c r="A129" s="27" t="str">
        <f>[5]ITEMS_Comm!A155</f>
        <v>*</v>
      </c>
      <c r="B129" s="19" t="str">
        <f>[5]ITEMS_Comm!B155</f>
        <v>E</v>
      </c>
      <c r="C129" s="27" t="str">
        <f>[5]ITEMS_Comm!C155</f>
        <v>INMS</v>
      </c>
      <c r="D129" s="27" t="str">
        <f>[5]ITEMS_Comm!D155</f>
        <v/>
      </c>
      <c r="E129" s="19" t="str">
        <f>[5]ITEMS_Comm!E155</f>
        <v>PJ</v>
      </c>
      <c r="F129" s="19" t="str">
        <f>[5]ITEMS_Comm!F155</f>
        <v>COM,DEM,ANNUAL,RES</v>
      </c>
    </row>
    <row r="130" spans="1:6">
      <c r="A130" s="27" t="str">
        <f>[5]ITEMS_Comm!A156</f>
        <v>*</v>
      </c>
      <c r="B130" s="19" t="str">
        <f>[5]ITEMS_Comm!B156</f>
        <v>E</v>
      </c>
      <c r="C130" s="27" t="str">
        <f>[5]ITEMS_Comm!C156</f>
        <v>Useful Energy Service</v>
      </c>
      <c r="D130" s="27" t="str">
        <f>[5]ITEMS_Comm!D156</f>
        <v/>
      </c>
      <c r="E130" s="19" t="str">
        <f>[5]ITEMS_Comm!E156</f>
        <v>PJ</v>
      </c>
      <c r="F130" s="19" t="str">
        <f>[5]ITEMS_Comm!F156</f>
        <v>COM,DEM,ANNUAL,RES</v>
      </c>
    </row>
    <row r="131" spans="1:6">
      <c r="A131" s="27" t="str">
        <f>[5]ITEMS_Comm!A157</f>
        <v>*</v>
      </c>
      <c r="B131" s="19" t="str">
        <f>[5]ITEMS_Comm!B157</f>
        <v>E</v>
      </c>
      <c r="C131" s="27">
        <f>[5]ITEMS_Comm!C157</f>
        <v>0</v>
      </c>
      <c r="D131" s="27" t="str">
        <f>[5]ITEMS_Comm!D157</f>
        <v/>
      </c>
      <c r="E131" s="19" t="str">
        <f>[5]ITEMS_Comm!E157</f>
        <v>PJ</v>
      </c>
      <c r="F131" s="19" t="str">
        <f>[5]ITEMS_Comm!F157</f>
        <v>COM,DEM,ANNUAL,RES</v>
      </c>
    </row>
    <row r="132" spans="1:6">
      <c r="A132" s="27" t="str">
        <f>[5]ITEMS_Comm!A158</f>
        <v>*</v>
      </c>
      <c r="B132" s="19" t="str">
        <f>[5]ITEMS_Comm!B158</f>
        <v>E</v>
      </c>
      <c r="C132" s="27">
        <f>[5]ITEMS_Comm!C158</f>
        <v>2</v>
      </c>
      <c r="D132" s="27" t="str">
        <f>[5]ITEMS_Comm!D158</f>
        <v/>
      </c>
      <c r="E132" s="19" t="str">
        <f>[5]ITEMS_Comm!E158</f>
        <v>PJ</v>
      </c>
      <c r="F132" s="19" t="str">
        <f>[5]ITEMS_Comm!F158</f>
        <v>COM,DEM,ANNUAL,RES</v>
      </c>
    </row>
    <row r="133" spans="1:6">
      <c r="A133" s="27" t="str">
        <f>[5]ITEMS_Comm!A159</f>
        <v/>
      </c>
      <c r="B133" s="19" t="str">
        <f>[5]ITEMS_Comm!B159</f>
        <v>E</v>
      </c>
      <c r="C133" s="27" t="str">
        <f>[5]ITEMS_Comm!C159</f>
        <v>IFBK</v>
      </c>
      <c r="D133" s="27" t="str">
        <f>[5]ITEMS_Comm!D159</f>
        <v>Industry-Food, Beverage &amp; Tabacco-Elec Heating - Electricity</v>
      </c>
      <c r="E133" s="19" t="str">
        <f>[5]ITEMS_Comm!E159</f>
        <v>PJ</v>
      </c>
      <c r="F133" s="19" t="str">
        <f>[5]ITEMS_Comm!F159</f>
        <v>COM,DEM,ANNUAL,RES</v>
      </c>
    </row>
    <row r="134" spans="1:6">
      <c r="A134" s="27" t="str">
        <f>[5]ITEMS_Comm!A160</f>
        <v/>
      </c>
      <c r="B134" s="19" t="str">
        <f>[5]ITEMS_Comm!B160</f>
        <v>E</v>
      </c>
      <c r="C134" s="27" t="str">
        <f>[5]ITEMS_Comm!C160</f>
        <v>IFBA</v>
      </c>
      <c r="D134" s="27" t="str">
        <f>[5]ITEMS_Comm!D160</f>
        <v>Industry-Food, Beverage &amp; Tabacco-Compressed air - Electricity</v>
      </c>
      <c r="E134" s="19" t="str">
        <f>[5]ITEMS_Comm!E160</f>
        <v>PJ</v>
      </c>
      <c r="F134" s="19" t="str">
        <f>[5]ITEMS_Comm!F160</f>
        <v>COM,DEM,ANNUAL,RES</v>
      </c>
    </row>
    <row r="135" spans="1:6">
      <c r="A135" s="27" t="str">
        <f>[5]ITEMS_Comm!A161</f>
        <v/>
      </c>
      <c r="B135" s="19" t="str">
        <f>[5]ITEMS_Comm!B161</f>
        <v>E</v>
      </c>
      <c r="C135" s="27" t="str">
        <f>[5]ITEMS_Comm!C161</f>
        <v>IFBL</v>
      </c>
      <c r="D135" s="27" t="str">
        <f>[5]ITEMS_Comm!D161</f>
        <v>Industry-Food, Beverage &amp; Tabacco-Lighting - Electricity</v>
      </c>
      <c r="E135" s="19" t="str">
        <f>[5]ITEMS_Comm!E161</f>
        <v>PJ</v>
      </c>
      <c r="F135" s="19" t="str">
        <f>[5]ITEMS_Comm!F161</f>
        <v>COM,DEM,ANNUAL,RES</v>
      </c>
    </row>
    <row r="136" spans="1:6">
      <c r="A136" s="27" t="str">
        <f>[5]ITEMS_Comm!A162</f>
        <v/>
      </c>
      <c r="B136" s="19" t="str">
        <f>[5]ITEMS_Comm!B162</f>
        <v>E</v>
      </c>
      <c r="C136" s="27" t="str">
        <f>[5]ITEMS_Comm!C162</f>
        <v>IFBC</v>
      </c>
      <c r="D136" s="27" t="str">
        <f>[5]ITEMS_Comm!D162</f>
        <v>Industry-Food, Beverage &amp; Tabacco-Cooling - Electricity</v>
      </c>
      <c r="E136" s="19" t="str">
        <f>[5]ITEMS_Comm!E162</f>
        <v>PJ</v>
      </c>
      <c r="F136" s="19" t="str">
        <f>[5]ITEMS_Comm!F162</f>
        <v>COM,DEM,ANNUAL,RES</v>
      </c>
    </row>
    <row r="137" spans="1:6">
      <c r="A137" s="27" t="str">
        <f>[5]ITEMS_Comm!A163</f>
        <v/>
      </c>
      <c r="B137" s="19" t="str">
        <f>[5]ITEMS_Comm!B163</f>
        <v>E</v>
      </c>
      <c r="C137" s="27" t="str">
        <f>[5]ITEMS_Comm!C163</f>
        <v>IFBH</v>
      </c>
      <c r="D137" s="27" t="str">
        <f>[5]ITEMS_Comm!D163</f>
        <v>Industry-Food, Beverage &amp; Tabacco-HVAC - Electricity</v>
      </c>
      <c r="E137" s="19" t="str">
        <f>[5]ITEMS_Comm!E163</f>
        <v>PJ</v>
      </c>
      <c r="F137" s="19" t="str">
        <f>[5]ITEMS_Comm!F163</f>
        <v>COM,DEM,ANNUAL,RES</v>
      </c>
    </row>
    <row r="138" spans="1:6">
      <c r="A138" s="27" t="str">
        <f>[5]ITEMS_Comm!A164</f>
        <v/>
      </c>
      <c r="B138" s="19" t="str">
        <f>[5]ITEMS_Comm!B164</f>
        <v>E</v>
      </c>
      <c r="C138" s="27" t="str">
        <f>[5]ITEMS_Comm!C164</f>
        <v>IFBP</v>
      </c>
      <c r="D138" s="27" t="str">
        <f>[5]ITEMS_Comm!D164</f>
        <v>Industry-Food, Beverage &amp; Tabacco-Pumping - Electricity</v>
      </c>
      <c r="E138" s="19" t="str">
        <f>[5]ITEMS_Comm!E164</f>
        <v>PJ</v>
      </c>
      <c r="F138" s="19" t="str">
        <f>[5]ITEMS_Comm!F164</f>
        <v>COM,DEM,ANNUAL,RES</v>
      </c>
    </row>
    <row r="139" spans="1:6">
      <c r="A139" s="27" t="str">
        <f>[5]ITEMS_Comm!A165</f>
        <v/>
      </c>
      <c r="B139" s="19" t="str">
        <f>[5]ITEMS_Comm!B165</f>
        <v>E</v>
      </c>
      <c r="C139" s="27" t="str">
        <f>[5]ITEMS_Comm!C165</f>
        <v>IFBF</v>
      </c>
      <c r="D139" s="27" t="str">
        <f>[5]ITEMS_Comm!D165</f>
        <v>Industry-Food, Beverage &amp; Tabacco-Fans - Electricity</v>
      </c>
      <c r="E139" s="19" t="str">
        <f>[5]ITEMS_Comm!E165</f>
        <v>PJ</v>
      </c>
      <c r="F139" s="19" t="str">
        <f>[5]ITEMS_Comm!F165</f>
        <v>COM,DEM,ANNUAL,RES</v>
      </c>
    </row>
    <row r="140" spans="1:6">
      <c r="A140" s="27" t="str">
        <f>[5]ITEMS_Comm!A166</f>
        <v/>
      </c>
      <c r="B140" s="19" t="str">
        <f>[5]ITEMS_Comm!B166</f>
        <v>E</v>
      </c>
      <c r="C140" s="27" t="str">
        <f>[5]ITEMS_Comm!C166</f>
        <v>IFBO</v>
      </c>
      <c r="D140" s="27" t="str">
        <f>[5]ITEMS_Comm!D166</f>
        <v>Industry-Food, Beverage &amp; Tabacco-Other motive - Electricity</v>
      </c>
      <c r="E140" s="19" t="str">
        <f>[5]ITEMS_Comm!E166</f>
        <v>PJ</v>
      </c>
      <c r="F140" s="19" t="str">
        <f>[5]ITEMS_Comm!F166</f>
        <v>COM,DEM,ANNUAL,RES</v>
      </c>
    </row>
    <row r="141" spans="1:6">
      <c r="A141" s="27" t="str">
        <f>[5]ITEMS_Comm!A167</f>
        <v/>
      </c>
      <c r="B141" s="19" t="str">
        <f>[5]ITEMS_Comm!B167</f>
        <v>E</v>
      </c>
      <c r="C141" s="27" t="str">
        <f>[5]ITEMS_Comm!C167</f>
        <v>IFBE</v>
      </c>
      <c r="D141" s="27" t="str">
        <f>[5]ITEMS_Comm!D167</f>
        <v>Industry-Food, Beverage &amp; Tabacco-Electrochemical - Electricity</v>
      </c>
      <c r="E141" s="19" t="str">
        <f>[5]ITEMS_Comm!E167</f>
        <v>PJ</v>
      </c>
      <c r="F141" s="19" t="str">
        <f>[5]ITEMS_Comm!F167</f>
        <v>COM,DEM,ANNUAL,RES</v>
      </c>
    </row>
    <row r="142" spans="1:6">
      <c r="A142" s="27" t="str">
        <f>[5]ITEMS_Comm!A168</f>
        <v>*</v>
      </c>
      <c r="B142" s="19" t="str">
        <f>[5]ITEMS_Comm!B168</f>
        <v>E</v>
      </c>
      <c r="C142" s="27" t="str">
        <f>[5]ITEMS_Comm!C168</f>
        <v xml:space="preserve"> </v>
      </c>
      <c r="D142" s="27" t="str">
        <f>[5]ITEMS_Comm!D168</f>
        <v/>
      </c>
      <c r="E142" s="19" t="str">
        <f>[5]ITEMS_Comm!E168</f>
        <v>PJ</v>
      </c>
      <c r="F142" s="19" t="str">
        <f>[5]ITEMS_Comm!F168</f>
        <v>COM,DEM,ANNUAL,RES</v>
      </c>
    </row>
    <row r="143" spans="1:6">
      <c r="A143" s="27" t="str">
        <f>[5]ITEMS_Comm!A169</f>
        <v/>
      </c>
      <c r="B143" s="19" t="str">
        <f>[5]ITEMS_Comm!B169</f>
        <v>E</v>
      </c>
      <c r="C143" s="27" t="str">
        <f>[5]ITEMS_Comm!C169</f>
        <v>IFBS</v>
      </c>
      <c r="D143" s="27" t="str">
        <f>[5]ITEMS_Comm!D169</f>
        <v>Industry-Food, Beverage &amp; Tabacco-boiler/process heating - Coal - Existing</v>
      </c>
      <c r="E143" s="19" t="str">
        <f>[5]ITEMS_Comm!E169</f>
        <v>PJ</v>
      </c>
      <c r="F143" s="19" t="str">
        <f>[5]ITEMS_Comm!F169</f>
        <v>COM,DEM,ANNUAL,RES</v>
      </c>
    </row>
    <row r="144" spans="1:6">
      <c r="A144" s="27" t="str">
        <f>[5]ITEMS_Comm!A170</f>
        <v/>
      </c>
      <c r="B144" s="19" t="str">
        <f>[5]ITEMS_Comm!B170</f>
        <v>E</v>
      </c>
      <c r="C144" s="27" t="str">
        <f>[5]ITEMS_Comm!C170</f>
        <v>IFBS</v>
      </c>
      <c r="D144" s="27" t="str">
        <f>[5]ITEMS_Comm!D170</f>
        <v>Industry-Food, Beverage &amp; Tabacco-boiler/process heating - Gas - Existing</v>
      </c>
      <c r="E144" s="19" t="str">
        <f>[5]ITEMS_Comm!E170</f>
        <v>PJ</v>
      </c>
      <c r="F144" s="19" t="str">
        <f>[5]ITEMS_Comm!F170</f>
        <v>COM,DEM,ANNUAL,RES</v>
      </c>
    </row>
    <row r="145" spans="1:6">
      <c r="A145" s="27" t="str">
        <f>[5]ITEMS_Comm!A171</f>
        <v/>
      </c>
      <c r="B145" s="19" t="str">
        <f>[5]ITEMS_Comm!B171</f>
        <v>E</v>
      </c>
      <c r="C145" s="27" t="str">
        <f>[5]ITEMS_Comm!C171</f>
        <v>IFBS</v>
      </c>
      <c r="D145" s="27" t="str">
        <f>[5]ITEMS_Comm!D171</f>
        <v>Industry-Food, Beverage &amp; Tabacco-boiler/process heating - Oil HFO - Existing</v>
      </c>
      <c r="E145" s="19" t="str">
        <f>[5]ITEMS_Comm!E171</f>
        <v>PJ</v>
      </c>
      <c r="F145" s="19" t="str">
        <f>[5]ITEMS_Comm!F171</f>
        <v>COM,DEM,ANNUAL,RES</v>
      </c>
    </row>
    <row r="146" spans="1:6">
      <c r="A146" s="27" t="str">
        <f>[5]ITEMS_Comm!A172</f>
        <v/>
      </c>
      <c r="B146" s="19" t="str">
        <f>[5]ITEMS_Comm!B172</f>
        <v>E</v>
      </c>
      <c r="C146" s="27" t="str">
        <f>[5]ITEMS_Comm!C172</f>
        <v>IFBS</v>
      </c>
      <c r="D146" s="27" t="str">
        <f>[5]ITEMS_Comm!D172</f>
        <v>Industry-Food, Beverage &amp; Tabacco-boiler/process heating - Oil LPG - Existing</v>
      </c>
      <c r="E146" s="19" t="str">
        <f>[5]ITEMS_Comm!E172</f>
        <v>PJ</v>
      </c>
      <c r="F146" s="19" t="str">
        <f>[5]ITEMS_Comm!F172</f>
        <v>COM,DEM,ANNUAL,RES</v>
      </c>
    </row>
    <row r="147" spans="1:6">
      <c r="A147" s="27" t="str">
        <f>[5]ITEMS_Comm!A173</f>
        <v/>
      </c>
      <c r="B147" s="19" t="str">
        <f>[5]ITEMS_Comm!B173</f>
        <v>E</v>
      </c>
      <c r="C147" s="27" t="str">
        <f>[5]ITEMS_Comm!C173</f>
        <v>IFBS</v>
      </c>
      <c r="D147" s="27" t="str">
        <f>[5]ITEMS_Comm!D173</f>
        <v>Industry-Food, Beverage &amp; Tabacco-boiler/process heating - Electricity - Existing</v>
      </c>
      <c r="E147" s="19" t="str">
        <f>[5]ITEMS_Comm!E173</f>
        <v>PJ</v>
      </c>
      <c r="F147" s="19" t="str">
        <f>[5]ITEMS_Comm!F173</f>
        <v>COM,DEM,ANNUAL,RES</v>
      </c>
    </row>
    <row r="148" spans="1:6">
      <c r="A148" s="27" t="str">
        <f>[5]ITEMS_Comm!A174</f>
        <v/>
      </c>
      <c r="B148" s="19" t="str">
        <f>[5]ITEMS_Comm!B174</f>
        <v>E</v>
      </c>
      <c r="C148" s="27" t="str">
        <f>[5]ITEMS_Comm!C174</f>
        <v>IFBS</v>
      </c>
      <c r="D148" s="27" t="str">
        <f>[5]ITEMS_Comm!D174</f>
        <v>Industry-Food, Beverage &amp; Tabacco-boiler/process heating - Biomass bagasse - Existing</v>
      </c>
      <c r="E148" s="19" t="str">
        <f>[5]ITEMS_Comm!E174</f>
        <v>PJ</v>
      </c>
      <c r="F148" s="19" t="str">
        <f>[5]ITEMS_Comm!F174</f>
        <v>COM,DEM,ANNUAL,RES</v>
      </c>
    </row>
    <row r="149" spans="1:6">
      <c r="A149" s="27" t="str">
        <f>[5]ITEMS_Comm!A175</f>
        <v/>
      </c>
      <c r="B149" s="19" t="str">
        <f>[5]ITEMS_Comm!B175</f>
        <v>E</v>
      </c>
      <c r="C149" s="27" t="str">
        <f>[5]ITEMS_Comm!C175</f>
        <v>IFBS</v>
      </c>
      <c r="D149" s="27" t="str">
        <f>[5]ITEMS_Comm!D175</f>
        <v>Industry-Food, Beverage &amp; Tabacco-boiler/process heating - Waste - Existing</v>
      </c>
      <c r="E149" s="19" t="str">
        <f>[5]ITEMS_Comm!E175</f>
        <v>PJ</v>
      </c>
      <c r="F149" s="19" t="str">
        <f>[5]ITEMS_Comm!F175</f>
        <v>COM,DEM,ANNUAL,RES</v>
      </c>
    </row>
    <row r="150" spans="1:6">
      <c r="A150" s="27" t="str">
        <f>[5]ITEMS_Comm!A176</f>
        <v>*</v>
      </c>
      <c r="B150" s="19" t="str">
        <f>[5]ITEMS_Comm!B176</f>
        <v>E</v>
      </c>
      <c r="C150" s="27" t="str">
        <f>[5]ITEMS_Comm!C176</f>
        <v>Useful Energy Service</v>
      </c>
      <c r="D150" s="27" t="str">
        <f>[5]ITEMS_Comm!D176</f>
        <v/>
      </c>
      <c r="E150" s="19" t="str">
        <f>[5]ITEMS_Comm!E176</f>
        <v>PJ</v>
      </c>
      <c r="F150" s="19" t="str">
        <f>[5]ITEMS_Comm!F176</f>
        <v>COM,DEM,ANNUAL,RES</v>
      </c>
    </row>
    <row r="151" spans="1:6">
      <c r="A151" s="27" t="str">
        <f>[5]ITEMS_Comm!A177</f>
        <v>*</v>
      </c>
      <c r="B151" s="19" t="str">
        <f>[5]ITEMS_Comm!B177</f>
        <v>E</v>
      </c>
      <c r="C151" s="27">
        <f>[5]ITEMS_Comm!C177</f>
        <v>0</v>
      </c>
      <c r="D151" s="27" t="str">
        <f>[5]ITEMS_Comm!D177</f>
        <v/>
      </c>
      <c r="E151" s="19" t="str">
        <f>[5]ITEMS_Comm!E177</f>
        <v>PJ</v>
      </c>
      <c r="F151" s="19" t="str">
        <f>[5]ITEMS_Comm!F177</f>
        <v>COM,DEM,ANNUAL,RES</v>
      </c>
    </row>
    <row r="152" spans="1:6">
      <c r="A152" s="27" t="str">
        <f>[5]ITEMS_Comm!A178</f>
        <v>*</v>
      </c>
      <c r="B152" s="19" t="str">
        <f>[5]ITEMS_Comm!B178</f>
        <v>E</v>
      </c>
      <c r="C152" s="27">
        <f>[5]ITEMS_Comm!C178</f>
        <v>2</v>
      </c>
      <c r="D152" s="27" t="str">
        <f>[5]ITEMS_Comm!D178</f>
        <v/>
      </c>
      <c r="E152" s="19" t="str">
        <f>[5]ITEMS_Comm!E178</f>
        <v>PJ</v>
      </c>
      <c r="F152" s="19" t="str">
        <f>[5]ITEMS_Comm!F178</f>
        <v>COM,DEM,ANNUAL,RES</v>
      </c>
    </row>
    <row r="153" spans="1:6">
      <c r="A153" s="27" t="str">
        <f>[5]ITEMS_Comm!A179</f>
        <v>*</v>
      </c>
      <c r="B153" s="19" t="str">
        <f>[5]ITEMS_Comm!B179</f>
        <v>E</v>
      </c>
      <c r="C153" s="27" t="str">
        <f>[5]ITEMS_Comm!C179</f>
        <v>IPPK</v>
      </c>
      <c r="D153" s="27" t="str">
        <f>[5]ITEMS_Comm!D179</f>
        <v/>
      </c>
      <c r="E153" s="19" t="str">
        <f>[5]ITEMS_Comm!E179</f>
        <v>PJ</v>
      </c>
      <c r="F153" s="19" t="str">
        <f>[5]ITEMS_Comm!F179</f>
        <v>COM,DEM,ANNUAL,RES</v>
      </c>
    </row>
    <row r="154" spans="1:6">
      <c r="A154" s="27" t="str">
        <f>[5]ITEMS_Comm!A180</f>
        <v>*</v>
      </c>
      <c r="B154" s="19" t="str">
        <f>[5]ITEMS_Comm!B180</f>
        <v>E</v>
      </c>
      <c r="C154" s="27" t="str">
        <f>[5]ITEMS_Comm!C180</f>
        <v>IPPA</v>
      </c>
      <c r="D154" s="27" t="str">
        <f>[5]ITEMS_Comm!D180</f>
        <v/>
      </c>
      <c r="E154" s="19" t="str">
        <f>[5]ITEMS_Comm!E180</f>
        <v>PJ</v>
      </c>
      <c r="F154" s="19" t="str">
        <f>[5]ITEMS_Comm!F180</f>
        <v>COM,DEM,ANNUAL,RES</v>
      </c>
    </row>
    <row r="155" spans="1:6">
      <c r="A155" s="27" t="str">
        <f>[5]ITEMS_Comm!A181</f>
        <v>*</v>
      </c>
      <c r="B155" s="19" t="str">
        <f>[5]ITEMS_Comm!B181</f>
        <v>E</v>
      </c>
      <c r="C155" s="27" t="str">
        <f>[5]ITEMS_Comm!C181</f>
        <v>IPPL</v>
      </c>
      <c r="D155" s="27" t="str">
        <f>[5]ITEMS_Comm!D181</f>
        <v/>
      </c>
      <c r="E155" s="19" t="str">
        <f>[5]ITEMS_Comm!E181</f>
        <v>PJ</v>
      </c>
      <c r="F155" s="19" t="str">
        <f>[5]ITEMS_Comm!F181</f>
        <v>COM,DEM,ANNUAL,RES</v>
      </c>
    </row>
    <row r="156" spans="1:6">
      <c r="A156" s="27" t="str">
        <f>[5]ITEMS_Comm!A182</f>
        <v>*</v>
      </c>
      <c r="B156" s="19" t="str">
        <f>[5]ITEMS_Comm!B182</f>
        <v>E</v>
      </c>
      <c r="C156" s="27" t="str">
        <f>[5]ITEMS_Comm!C182</f>
        <v>IPPC</v>
      </c>
      <c r="D156" s="27" t="str">
        <f>[5]ITEMS_Comm!D182</f>
        <v/>
      </c>
      <c r="E156" s="19" t="str">
        <f>[5]ITEMS_Comm!E182</f>
        <v>PJ</v>
      </c>
      <c r="F156" s="19" t="str">
        <f>[5]ITEMS_Comm!F182</f>
        <v>COM,DEM,ANNUAL,RES</v>
      </c>
    </row>
    <row r="157" spans="1:6">
      <c r="A157" s="27" t="str">
        <f>[5]ITEMS_Comm!A183</f>
        <v>*</v>
      </c>
      <c r="B157" s="19" t="str">
        <f>[5]ITEMS_Comm!B183</f>
        <v>E</v>
      </c>
      <c r="C157" s="27" t="str">
        <f>[5]ITEMS_Comm!C183</f>
        <v>IPPH</v>
      </c>
      <c r="D157" s="27" t="str">
        <f>[5]ITEMS_Comm!D183</f>
        <v/>
      </c>
      <c r="E157" s="19" t="str">
        <f>[5]ITEMS_Comm!E183</f>
        <v>PJ</v>
      </c>
      <c r="F157" s="19" t="str">
        <f>[5]ITEMS_Comm!F183</f>
        <v>COM,DEM,ANNUAL,RES</v>
      </c>
    </row>
    <row r="158" spans="1:6">
      <c r="A158" s="27" t="str">
        <f>[5]ITEMS_Comm!A184</f>
        <v>*</v>
      </c>
      <c r="B158" s="19" t="str">
        <f>[5]ITEMS_Comm!B184</f>
        <v>E</v>
      </c>
      <c r="C158" s="27" t="str">
        <f>[5]ITEMS_Comm!C184</f>
        <v>IPPP</v>
      </c>
      <c r="D158" s="27" t="str">
        <f>[5]ITEMS_Comm!D184</f>
        <v/>
      </c>
      <c r="E158" s="19" t="str">
        <f>[5]ITEMS_Comm!E184</f>
        <v>PJ</v>
      </c>
      <c r="F158" s="19" t="str">
        <f>[5]ITEMS_Comm!F184</f>
        <v>COM,DEM,ANNUAL,RES</v>
      </c>
    </row>
    <row r="159" spans="1:6">
      <c r="A159" s="27" t="str">
        <f>[5]ITEMS_Comm!A185</f>
        <v>*</v>
      </c>
      <c r="B159" s="19" t="str">
        <f>[5]ITEMS_Comm!B185</f>
        <v>E</v>
      </c>
      <c r="C159" s="27" t="str">
        <f>[5]ITEMS_Comm!C185</f>
        <v>IPPF</v>
      </c>
      <c r="D159" s="27" t="str">
        <f>[5]ITEMS_Comm!D185</f>
        <v/>
      </c>
      <c r="E159" s="19" t="str">
        <f>[5]ITEMS_Comm!E185</f>
        <v>PJ</v>
      </c>
      <c r="F159" s="19" t="str">
        <f>[5]ITEMS_Comm!F185</f>
        <v>COM,DEM,ANNUAL,RES</v>
      </c>
    </row>
    <row r="160" spans="1:6">
      <c r="A160" s="27" t="str">
        <f>[5]ITEMS_Comm!A186</f>
        <v>*</v>
      </c>
      <c r="B160" s="19" t="str">
        <f>[5]ITEMS_Comm!B186</f>
        <v>E</v>
      </c>
      <c r="C160" s="27" t="str">
        <f>[5]ITEMS_Comm!C186</f>
        <v>IPPO</v>
      </c>
      <c r="D160" s="27" t="str">
        <f>[5]ITEMS_Comm!D186</f>
        <v/>
      </c>
      <c r="E160" s="19" t="str">
        <f>[5]ITEMS_Comm!E186</f>
        <v>PJ</v>
      </c>
      <c r="F160" s="19" t="str">
        <f>[5]ITEMS_Comm!F186</f>
        <v>COM,DEM,ANNUAL,RES</v>
      </c>
    </row>
    <row r="161" spans="1:6">
      <c r="A161" s="27" t="str">
        <f>[5]ITEMS_Comm!A187</f>
        <v>*</v>
      </c>
      <c r="B161" s="19" t="str">
        <f>[5]ITEMS_Comm!B187</f>
        <v>E</v>
      </c>
      <c r="C161" s="27" t="str">
        <f>[5]ITEMS_Comm!C187</f>
        <v>IPPE</v>
      </c>
      <c r="D161" s="27" t="str">
        <f>[5]ITEMS_Comm!D187</f>
        <v/>
      </c>
      <c r="E161" s="19" t="str">
        <f>[5]ITEMS_Comm!E187</f>
        <v>PJ</v>
      </c>
      <c r="F161" s="19" t="str">
        <f>[5]ITEMS_Comm!F187</f>
        <v>COM,DEM,ANNUAL,RES</v>
      </c>
    </row>
    <row r="162" spans="1:6">
      <c r="A162" s="27" t="str">
        <f>[5]ITEMS_Comm!A188</f>
        <v>*</v>
      </c>
      <c r="B162" s="19" t="str">
        <f>[5]ITEMS_Comm!B188</f>
        <v>E</v>
      </c>
      <c r="C162" s="27" t="str">
        <f>[5]ITEMS_Comm!C188</f>
        <v xml:space="preserve"> </v>
      </c>
      <c r="D162" s="27" t="str">
        <f>[5]ITEMS_Comm!D188</f>
        <v/>
      </c>
      <c r="E162" s="19" t="str">
        <f>[5]ITEMS_Comm!E188</f>
        <v>PJ</v>
      </c>
      <c r="F162" s="19" t="str">
        <f>[5]ITEMS_Comm!F188</f>
        <v>COM,DEM,ANNUAL,RES</v>
      </c>
    </row>
    <row r="163" spans="1:6">
      <c r="A163" s="27" t="str">
        <f>[5]ITEMS_Comm!A189</f>
        <v>*</v>
      </c>
      <c r="B163" s="19" t="str">
        <f>[5]ITEMS_Comm!B189</f>
        <v>E</v>
      </c>
      <c r="C163" s="27" t="str">
        <f>[5]ITEMS_Comm!C189</f>
        <v>IPPS</v>
      </c>
      <c r="D163" s="27" t="str">
        <f>[5]ITEMS_Comm!D189</f>
        <v/>
      </c>
      <c r="E163" s="19" t="str">
        <f>[5]ITEMS_Comm!E189</f>
        <v>PJ</v>
      </c>
      <c r="F163" s="19" t="str">
        <f>[5]ITEMS_Comm!F189</f>
        <v>COM,DEM,ANNUAL,RES</v>
      </c>
    </row>
    <row r="164" spans="1:6">
      <c r="A164" s="27" t="str">
        <f>[5]ITEMS_Comm!A190</f>
        <v>*</v>
      </c>
      <c r="B164" s="19" t="str">
        <f>[5]ITEMS_Comm!B190</f>
        <v>E</v>
      </c>
      <c r="C164" s="27" t="str">
        <f>[5]ITEMS_Comm!C190</f>
        <v>IPPS</v>
      </c>
      <c r="D164" s="27" t="str">
        <f>[5]ITEMS_Comm!D190</f>
        <v/>
      </c>
      <c r="E164" s="19" t="str">
        <f>[5]ITEMS_Comm!E190</f>
        <v>PJ</v>
      </c>
      <c r="F164" s="19" t="str">
        <f>[5]ITEMS_Comm!F190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O28" sqref="O28:R28"/>
    </sheetView>
  </sheetViews>
  <sheetFormatPr defaultColWidth="8.85546875" defaultRowHeight="15"/>
  <cols>
    <col min="1" max="1" width="8.85546875" style="225"/>
    <col min="2" max="2" width="11.85546875" style="225" customWidth="1"/>
    <col min="3" max="3" width="34.85546875" style="225" customWidth="1"/>
    <col min="4" max="4" width="8.85546875" style="225"/>
    <col min="5" max="5" width="6.42578125" style="225" customWidth="1"/>
    <col min="6" max="6" width="9.7109375" style="225" customWidth="1"/>
    <col min="7" max="8" width="6.42578125" style="225" customWidth="1"/>
    <col min="9" max="9" width="9.140625" style="225" customWidth="1"/>
    <col min="10" max="10" width="8.85546875" style="5" customWidth="1"/>
    <col min="11" max="11" width="8.42578125" style="225" customWidth="1"/>
    <col min="12" max="29" width="6.42578125" style="225" customWidth="1"/>
    <col min="30" max="46" width="6.140625" style="225" customWidth="1"/>
    <col min="47" max="47" width="10.42578125" style="225" customWidth="1"/>
    <col min="48" max="48" width="6.140625" style="225" customWidth="1"/>
    <col min="49" max="16384" width="8.85546875" style="225"/>
  </cols>
  <sheetData>
    <row r="1" spans="1:48">
      <c r="A1" s="225" t="s">
        <v>647</v>
      </c>
      <c r="B1" s="225" t="s">
        <v>17</v>
      </c>
      <c r="G1" s="225" t="s">
        <v>283</v>
      </c>
    </row>
    <row r="2" spans="1:48" ht="15.75" thickBot="1">
      <c r="A2" s="225" t="s">
        <v>16</v>
      </c>
      <c r="B2" s="297" t="s">
        <v>197</v>
      </c>
      <c r="C2" s="297"/>
      <c r="G2" s="225" t="s">
        <v>282</v>
      </c>
      <c r="H2" s="225">
        <v>1</v>
      </c>
    </row>
    <row r="3" spans="1:48">
      <c r="A3" s="225" t="s">
        <v>16</v>
      </c>
      <c r="G3" s="225" t="s">
        <v>284</v>
      </c>
      <c r="H3" s="22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225" t="s">
        <v>16</v>
      </c>
      <c r="D4" s="225">
        <v>2012</v>
      </c>
      <c r="E4" s="225">
        <v>2020</v>
      </c>
      <c r="F4" s="225">
        <v>2030</v>
      </c>
      <c r="G4" s="225">
        <v>2050</v>
      </c>
      <c r="H4" s="225">
        <v>1</v>
      </c>
      <c r="I4" s="225" t="s">
        <v>393</v>
      </c>
      <c r="J4" s="225">
        <f>MATCH(J$3,$D$4:$G$4,$H4)</f>
        <v>1</v>
      </c>
      <c r="K4" s="225">
        <f t="shared" ref="K4:AP5" si="0">MATCH(K$3,$D$4:$G$4,$H4)</f>
        <v>1</v>
      </c>
      <c r="L4" s="225">
        <f t="shared" si="0"/>
        <v>1</v>
      </c>
      <c r="M4" s="225">
        <f t="shared" si="0"/>
        <v>1</v>
      </c>
      <c r="N4" s="225">
        <f t="shared" si="0"/>
        <v>1</v>
      </c>
      <c r="O4" s="225">
        <f t="shared" si="0"/>
        <v>1</v>
      </c>
      <c r="P4" s="225">
        <f t="shared" si="0"/>
        <v>1</v>
      </c>
      <c r="Q4" s="225">
        <f t="shared" si="0"/>
        <v>1</v>
      </c>
      <c r="R4" s="225">
        <f t="shared" si="0"/>
        <v>2</v>
      </c>
      <c r="S4" s="225">
        <f t="shared" si="0"/>
        <v>2</v>
      </c>
      <c r="T4" s="225">
        <f t="shared" si="0"/>
        <v>2</v>
      </c>
      <c r="U4" s="225">
        <f t="shared" si="0"/>
        <v>2</v>
      </c>
      <c r="V4" s="225">
        <f t="shared" si="0"/>
        <v>2</v>
      </c>
      <c r="W4" s="225">
        <f t="shared" si="0"/>
        <v>2</v>
      </c>
      <c r="X4" s="225">
        <f t="shared" si="0"/>
        <v>2</v>
      </c>
      <c r="Y4" s="225">
        <f t="shared" si="0"/>
        <v>2</v>
      </c>
      <c r="Z4" s="225">
        <f t="shared" si="0"/>
        <v>2</v>
      </c>
      <c r="AA4" s="225">
        <f t="shared" si="0"/>
        <v>2</v>
      </c>
      <c r="AB4" s="225">
        <f t="shared" si="0"/>
        <v>3</v>
      </c>
      <c r="AC4" s="225">
        <f t="shared" si="0"/>
        <v>3</v>
      </c>
      <c r="AD4" s="225">
        <f t="shared" si="0"/>
        <v>3</v>
      </c>
      <c r="AE4" s="225">
        <f t="shared" si="0"/>
        <v>3</v>
      </c>
      <c r="AF4" s="225">
        <f t="shared" si="0"/>
        <v>3</v>
      </c>
      <c r="AG4" s="225">
        <f t="shared" si="0"/>
        <v>3</v>
      </c>
      <c r="AH4" s="225">
        <f t="shared" si="0"/>
        <v>3</v>
      </c>
      <c r="AI4" s="225">
        <f t="shared" si="0"/>
        <v>3</v>
      </c>
      <c r="AJ4" s="225">
        <f t="shared" si="0"/>
        <v>3</v>
      </c>
      <c r="AK4" s="225">
        <f t="shared" si="0"/>
        <v>3</v>
      </c>
      <c r="AL4" s="225">
        <f t="shared" si="0"/>
        <v>3</v>
      </c>
      <c r="AM4" s="225">
        <f t="shared" si="0"/>
        <v>3</v>
      </c>
      <c r="AN4" s="225">
        <f t="shared" si="0"/>
        <v>4</v>
      </c>
      <c r="AO4" s="225">
        <f t="shared" si="0"/>
        <v>4</v>
      </c>
      <c r="AP4" s="225">
        <f t="shared" si="0"/>
        <v>4</v>
      </c>
    </row>
    <row r="5" spans="1:48">
      <c r="A5" s="225" t="s">
        <v>16</v>
      </c>
      <c r="D5" s="225">
        <f>INDEX($D4:$G4,0,COUNT($D4:$G4)-D6)</f>
        <v>2050</v>
      </c>
      <c r="E5" s="225">
        <f>INDEX($D4:$G4,0,COUNT($D4:$G4)-E6)</f>
        <v>2030</v>
      </c>
      <c r="F5" s="225">
        <f>INDEX($D4:$G4,0,COUNT($D4:$G4)-F6)</f>
        <v>2020</v>
      </c>
      <c r="G5" s="225">
        <f>INDEX($D4:$G4,0,COUNT($D4:$G4)-G6)</f>
        <v>2012</v>
      </c>
      <c r="H5" s="225">
        <v>0</v>
      </c>
      <c r="I5" s="225" t="s">
        <v>394</v>
      </c>
      <c r="J5" s="225">
        <f t="shared" ref="J5:Y5" si="1">MATCH(J$3,$D$4:$G$4,$H5)</f>
        <v>1</v>
      </c>
      <c r="K5" s="225" t="e">
        <f t="shared" si="1"/>
        <v>#N/A</v>
      </c>
      <c r="L5" s="225" t="e">
        <f t="shared" si="1"/>
        <v>#N/A</v>
      </c>
      <c r="M5" s="225" t="e">
        <f t="shared" si="1"/>
        <v>#N/A</v>
      </c>
      <c r="N5" s="225" t="e">
        <f t="shared" si="1"/>
        <v>#N/A</v>
      </c>
      <c r="O5" s="225" t="e">
        <f t="shared" si="1"/>
        <v>#N/A</v>
      </c>
      <c r="P5" s="225" t="e">
        <f t="shared" si="1"/>
        <v>#N/A</v>
      </c>
      <c r="Q5" s="225" t="e">
        <f t="shared" si="1"/>
        <v>#N/A</v>
      </c>
      <c r="R5" s="225">
        <f t="shared" si="1"/>
        <v>2</v>
      </c>
      <c r="S5" s="225" t="e">
        <f t="shared" si="1"/>
        <v>#N/A</v>
      </c>
      <c r="T5" s="225" t="e">
        <f t="shared" si="1"/>
        <v>#N/A</v>
      </c>
      <c r="U5" s="225" t="e">
        <f t="shared" si="1"/>
        <v>#N/A</v>
      </c>
      <c r="V5" s="225" t="e">
        <f t="shared" si="1"/>
        <v>#N/A</v>
      </c>
      <c r="W5" s="225" t="e">
        <f t="shared" si="1"/>
        <v>#N/A</v>
      </c>
      <c r="X5" s="225" t="e">
        <f t="shared" si="1"/>
        <v>#N/A</v>
      </c>
      <c r="Y5" s="225" t="e">
        <f t="shared" si="1"/>
        <v>#N/A</v>
      </c>
      <c r="Z5" s="225" t="e">
        <f t="shared" si="0"/>
        <v>#N/A</v>
      </c>
      <c r="AA5" s="225" t="e">
        <f t="shared" si="0"/>
        <v>#N/A</v>
      </c>
      <c r="AB5" s="225">
        <f t="shared" si="0"/>
        <v>3</v>
      </c>
      <c r="AC5" s="225" t="e">
        <f t="shared" si="0"/>
        <v>#N/A</v>
      </c>
      <c r="AD5" s="225" t="e">
        <f t="shared" si="0"/>
        <v>#N/A</v>
      </c>
      <c r="AE5" s="225" t="e">
        <f t="shared" si="0"/>
        <v>#N/A</v>
      </c>
      <c r="AF5" s="225" t="e">
        <f t="shared" si="0"/>
        <v>#N/A</v>
      </c>
      <c r="AG5" s="225" t="e">
        <f t="shared" si="0"/>
        <v>#N/A</v>
      </c>
      <c r="AH5" s="225" t="e">
        <f t="shared" si="0"/>
        <v>#N/A</v>
      </c>
      <c r="AI5" s="225" t="e">
        <f t="shared" si="0"/>
        <v>#N/A</v>
      </c>
      <c r="AJ5" s="225" t="e">
        <f t="shared" si="0"/>
        <v>#N/A</v>
      </c>
      <c r="AK5" s="225" t="e">
        <f t="shared" si="0"/>
        <v>#N/A</v>
      </c>
      <c r="AL5" s="225" t="e">
        <f t="shared" si="0"/>
        <v>#N/A</v>
      </c>
      <c r="AM5" s="225" t="e">
        <f t="shared" si="0"/>
        <v>#N/A</v>
      </c>
      <c r="AN5" s="225">
        <f t="shared" si="0"/>
        <v>4</v>
      </c>
      <c r="AO5" s="225" t="e">
        <f t="shared" si="0"/>
        <v>#N/A</v>
      </c>
      <c r="AP5" s="225" t="e">
        <f t="shared" si="0"/>
        <v>#N/A</v>
      </c>
    </row>
    <row r="6" spans="1:48">
      <c r="A6" s="225" t="s">
        <v>16</v>
      </c>
      <c r="D6" s="225">
        <v>0</v>
      </c>
      <c r="E6" s="225">
        <v>1</v>
      </c>
      <c r="F6" s="225">
        <v>2</v>
      </c>
      <c r="G6" s="225">
        <v>3</v>
      </c>
      <c r="H6" s="225">
        <v>-1</v>
      </c>
      <c r="I6" s="225" t="s">
        <v>392</v>
      </c>
      <c r="J6" s="225">
        <f>MATCH(J$3,$D$5:$G$5,$H6)</f>
        <v>4</v>
      </c>
      <c r="K6" s="225">
        <f t="shared" ref="K6:AP6" si="2">MATCH(K$3,$D$5:$G$5,$H6)</f>
        <v>3</v>
      </c>
      <c r="L6" s="225">
        <f t="shared" si="2"/>
        <v>3</v>
      </c>
      <c r="M6" s="225">
        <f t="shared" si="2"/>
        <v>3</v>
      </c>
      <c r="N6" s="225">
        <f t="shared" si="2"/>
        <v>3</v>
      </c>
      <c r="O6" s="225">
        <f t="shared" si="2"/>
        <v>3</v>
      </c>
      <c r="P6" s="225">
        <f t="shared" si="2"/>
        <v>3</v>
      </c>
      <c r="Q6" s="225">
        <f t="shared" si="2"/>
        <v>3</v>
      </c>
      <c r="R6" s="225">
        <f t="shared" si="2"/>
        <v>3</v>
      </c>
      <c r="S6" s="225">
        <f t="shared" si="2"/>
        <v>2</v>
      </c>
      <c r="T6" s="225">
        <f t="shared" si="2"/>
        <v>2</v>
      </c>
      <c r="U6" s="225">
        <f t="shared" si="2"/>
        <v>2</v>
      </c>
      <c r="V6" s="225">
        <f t="shared" si="2"/>
        <v>2</v>
      </c>
      <c r="W6" s="225">
        <f t="shared" si="2"/>
        <v>2</v>
      </c>
      <c r="X6" s="225">
        <f t="shared" si="2"/>
        <v>2</v>
      </c>
      <c r="Y6" s="225">
        <f t="shared" si="2"/>
        <v>2</v>
      </c>
      <c r="Z6" s="225">
        <f t="shared" si="2"/>
        <v>2</v>
      </c>
      <c r="AA6" s="225">
        <f t="shared" si="2"/>
        <v>2</v>
      </c>
      <c r="AB6" s="225">
        <f t="shared" si="2"/>
        <v>2</v>
      </c>
      <c r="AC6" s="225">
        <f t="shared" si="2"/>
        <v>1</v>
      </c>
      <c r="AD6" s="225">
        <f t="shared" si="2"/>
        <v>1</v>
      </c>
      <c r="AE6" s="225">
        <f t="shared" si="2"/>
        <v>1</v>
      </c>
      <c r="AF6" s="225">
        <f t="shared" si="2"/>
        <v>1</v>
      </c>
      <c r="AG6" s="225">
        <f t="shared" si="2"/>
        <v>1</v>
      </c>
      <c r="AH6" s="225">
        <f t="shared" si="2"/>
        <v>1</v>
      </c>
      <c r="AI6" s="225">
        <f t="shared" si="2"/>
        <v>1</v>
      </c>
      <c r="AJ6" s="225">
        <f t="shared" si="2"/>
        <v>1</v>
      </c>
      <c r="AK6" s="225">
        <f t="shared" si="2"/>
        <v>1</v>
      </c>
      <c r="AL6" s="225">
        <f t="shared" si="2"/>
        <v>1</v>
      </c>
      <c r="AM6" s="225">
        <f t="shared" si="2"/>
        <v>1</v>
      </c>
      <c r="AN6" s="225">
        <f>MATCH(AN$3,$D$5:$G$5,$H6)</f>
        <v>1</v>
      </c>
      <c r="AO6" s="225" t="e">
        <f t="shared" si="2"/>
        <v>#N/A</v>
      </c>
      <c r="AP6" s="225" t="e">
        <f t="shared" si="2"/>
        <v>#N/A</v>
      </c>
    </row>
    <row r="7" spans="1:48">
      <c r="A7" s="225" t="s">
        <v>16</v>
      </c>
      <c r="I7" s="225" t="s">
        <v>395</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225" t="s">
        <v>16</v>
      </c>
      <c r="B8" s="14" t="s">
        <v>11</v>
      </c>
      <c r="C8" s="14"/>
      <c r="D8" s="14"/>
      <c r="E8" s="14"/>
      <c r="F8" s="14"/>
    </row>
    <row r="9" spans="1:48">
      <c r="A9" s="225" t="s">
        <v>16</v>
      </c>
      <c r="B9" s="225" t="s">
        <v>9</v>
      </c>
      <c r="C9" s="225" t="s">
        <v>10</v>
      </c>
      <c r="D9" s="225" t="s">
        <v>281</v>
      </c>
      <c r="E9" s="22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225">
        <f>AN9+1</f>
        <v>32</v>
      </c>
      <c r="AP9" s="225">
        <f>AO9+1</f>
        <v>33</v>
      </c>
    </row>
    <row r="10" spans="1:48">
      <c r="A10" s="225" t="s">
        <v>16</v>
      </c>
      <c r="B10" s="226" t="str">
        <f>[5]IND!B10</f>
        <v>MI</v>
      </c>
      <c r="C10" s="226" t="str">
        <f>[5]IND!A10</f>
        <v>Mining</v>
      </c>
      <c r="D10" s="225">
        <f>[5]IND!M10</f>
        <v>1</v>
      </c>
      <c r="F10" s="226"/>
      <c r="G10" s="225">
        <f>MATCH(B10,Drivers!$A$7:$A$22,0)</f>
        <v>7</v>
      </c>
      <c r="H10" s="226"/>
      <c r="I10" s="226"/>
      <c r="J10" s="225">
        <f>INDEX(Drivers!$C$7:$AG$22,$G10,J$9)</f>
        <v>205.45</v>
      </c>
      <c r="K10" s="225">
        <f>INDEX(Drivers!$C$7:$AG$22,$G10,K$9)</f>
        <v>210.29</v>
      </c>
      <c r="L10" s="225">
        <f>INDEX(Drivers!$C$7:$AG$22,$G10,L$9)</f>
        <v>210.09</v>
      </c>
      <c r="M10" s="225">
        <f>INDEX(Drivers!$C$7:$AG$22,$G10,M$9)</f>
        <v>214.84</v>
      </c>
      <c r="N10" s="225">
        <f>INDEX(Drivers!$C$7:$AG$22,$G10,N$9)</f>
        <v>210.99</v>
      </c>
      <c r="O10" s="225">
        <f>INDEX(Drivers!$C$7:$AG$22,$G10,O$9)</f>
        <v>215.85</v>
      </c>
      <c r="P10" s="225">
        <f>INDEX(Drivers!$C$7:$AG$22,$G10,P$9)</f>
        <v>213.65</v>
      </c>
      <c r="Q10" s="225">
        <f>INDEX(Drivers!$C$7:$AG$22,$G10,Q$9)</f>
        <v>210.07</v>
      </c>
      <c r="R10" s="225">
        <f>INDEX(Drivers!$C$7:$AG$22,$G10,R$9)</f>
        <v>193.07</v>
      </c>
      <c r="S10" s="225">
        <f>INDEX(Drivers!$C$7:$AG$22,$G10,S$9)</f>
        <v>196.38</v>
      </c>
      <c r="T10" s="225">
        <f>INDEX(Drivers!$C$7:$AG$22,$G10,T$9)</f>
        <v>199.05</v>
      </c>
      <c r="U10" s="225">
        <f>INDEX(Drivers!$C$7:$AG$22,$G10,U$9)</f>
        <v>201.54</v>
      </c>
      <c r="V10" s="225">
        <f>INDEX(Drivers!$C$7:$AG$22,$G10,V$9)</f>
        <v>203.91</v>
      </c>
      <c r="W10" s="225">
        <f>INDEX(Drivers!$C$7:$AG$22,$G10,W$9)</f>
        <v>207.14</v>
      </c>
      <c r="X10" s="225">
        <f>INDEX(Drivers!$C$7:$AG$22,$G10,X$9)</f>
        <v>212.19</v>
      </c>
      <c r="Y10" s="225">
        <f>INDEX(Drivers!$C$7:$AG$22,$G10,Y$9)</f>
        <v>217.65</v>
      </c>
      <c r="Z10" s="225">
        <f>INDEX(Drivers!$C$7:$AG$22,$G10,Z$9)</f>
        <v>223.52</v>
      </c>
      <c r="AA10" s="225">
        <f>INDEX(Drivers!$C$7:$AG$22,$G10,AA$9)</f>
        <v>228.69</v>
      </c>
      <c r="AB10" s="225">
        <f>INDEX(Drivers!$C$7:$AG$22,$G10,AB$9)</f>
        <v>234.66</v>
      </c>
      <c r="AC10" s="225">
        <f>INDEX(Drivers!$C$7:$AG$22,$G10,AC$9)</f>
        <v>240.3</v>
      </c>
      <c r="AD10" s="225">
        <f>INDEX(Drivers!$C$7:$AG$22,$G10,AD$9)</f>
        <v>245.53</v>
      </c>
      <c r="AE10" s="225">
        <f>INDEX(Drivers!$C$7:$AG$22,$G10,AE$9)</f>
        <v>251.1</v>
      </c>
      <c r="AF10" s="225">
        <f>INDEX(Drivers!$C$7:$AG$22,$G10,AF$9)</f>
        <v>256.91000000000003</v>
      </c>
      <c r="AG10" s="225">
        <f>INDEX(Drivers!$C$7:$AG$22,$G10,AG$9)</f>
        <v>262.83</v>
      </c>
      <c r="AH10" s="225">
        <f>INDEX(Drivers!$C$7:$AG$22,$G10,AH$9)</f>
        <v>269.37</v>
      </c>
      <c r="AI10" s="225">
        <f>INDEX(Drivers!$C$7:$AG$22,$G10,AI$9)</f>
        <v>276.17</v>
      </c>
      <c r="AJ10" s="225">
        <f>INDEX(Drivers!$C$7:$AG$22,$G10,AJ$9)</f>
        <v>282.98</v>
      </c>
      <c r="AK10" s="225">
        <f>INDEX(Drivers!$C$7:$AG$22,$G10,AK$9)</f>
        <v>290.05</v>
      </c>
      <c r="AL10" s="225">
        <f>INDEX(Drivers!$C$7:$AG$22,$G10,AL$9)</f>
        <v>297.62</v>
      </c>
      <c r="AM10" s="225">
        <f>INDEX(Drivers!$C$7:$AG$22,$G10,AM$9)</f>
        <v>334.31</v>
      </c>
      <c r="AN10" s="225">
        <f>INDEX(Drivers!$C$7:$AG$22,$G10,AN$9)</f>
        <v>380</v>
      </c>
      <c r="AO10" s="225">
        <f>FORECAST(AO$3,$AL10:$AN10,$AL$3:$AN$3)</f>
        <v>460.88000000000102</v>
      </c>
      <c r="AP10" s="225">
        <f>FORECAST(AP$3,$AL10:$AN10,$AL$3:$AN$3)</f>
        <v>543.26000000000204</v>
      </c>
    </row>
    <row r="11" spans="1:48">
      <c r="A11" s="225" t="s">
        <v>16</v>
      </c>
      <c r="B11" s="226" t="str">
        <f>[5]IND!B11</f>
        <v>FA</v>
      </c>
      <c r="C11" s="226" t="str">
        <f>[5]IND!A11</f>
        <v>Ferro Alloys</v>
      </c>
      <c r="D11" s="225">
        <f>[5]IND!M11</f>
        <v>0</v>
      </c>
      <c r="F11" s="226" t="s">
        <v>652</v>
      </c>
      <c r="G11" s="225">
        <f>G10</f>
        <v>7</v>
      </c>
      <c r="H11" s="226"/>
      <c r="I11" s="226"/>
      <c r="J11" s="225">
        <f>INDEX(Drivers!$C$7:$AG$22,$G11,J$9)</f>
        <v>205.45</v>
      </c>
      <c r="K11" s="225">
        <f>INDEX(Drivers!$C$7:$AG$22,$G11,K$9)</f>
        <v>210.29</v>
      </c>
      <c r="L11" s="225">
        <f>INDEX(Drivers!$C$7:$AG$22,$G11,L$9)</f>
        <v>210.09</v>
      </c>
      <c r="M11" s="225">
        <f>INDEX(Drivers!$C$7:$AG$22,$G11,M$9)</f>
        <v>214.84</v>
      </c>
      <c r="N11" s="225">
        <f>INDEX(Drivers!$C$7:$AG$22,$G11,N$9)</f>
        <v>210.99</v>
      </c>
      <c r="O11" s="225">
        <f>INDEX(Drivers!$C$7:$AG$22,$G11,O$9)</f>
        <v>215.85</v>
      </c>
      <c r="P11" s="225">
        <f>INDEX(Drivers!$C$7:$AG$22,$G11,P$9)</f>
        <v>213.65</v>
      </c>
      <c r="Q11" s="225">
        <f>INDEX(Drivers!$C$7:$AG$22,$G11,Q$9)</f>
        <v>210.07</v>
      </c>
      <c r="R11" s="225">
        <f>INDEX(Drivers!$C$7:$AG$22,$G11,R$9)</f>
        <v>193.07</v>
      </c>
      <c r="S11" s="225">
        <f>INDEX(Drivers!$C$7:$AG$22,$G11,S$9)</f>
        <v>196.38</v>
      </c>
      <c r="T11" s="225">
        <f>INDEX(Drivers!$C$7:$AG$22,$G11,T$9)</f>
        <v>199.05</v>
      </c>
      <c r="U11" s="225">
        <f>INDEX(Drivers!$C$7:$AG$22,$G11,U$9)</f>
        <v>201.54</v>
      </c>
      <c r="V11" s="225">
        <f>INDEX(Drivers!$C$7:$AG$22,$G11,V$9)</f>
        <v>203.91</v>
      </c>
      <c r="W11" s="225">
        <f>INDEX(Drivers!$C$7:$AG$22,$G11,W$9)</f>
        <v>207.14</v>
      </c>
      <c r="X11" s="225">
        <f>INDEX(Drivers!$C$7:$AG$22,$G11,X$9)</f>
        <v>212.19</v>
      </c>
      <c r="Y11" s="225">
        <f>INDEX(Drivers!$C$7:$AG$22,$G11,Y$9)</f>
        <v>217.65</v>
      </c>
      <c r="Z11" s="225">
        <f>INDEX(Drivers!$C$7:$AG$22,$G11,Z$9)</f>
        <v>223.52</v>
      </c>
      <c r="AA11" s="225">
        <f>INDEX(Drivers!$C$7:$AG$22,$G11,AA$9)</f>
        <v>228.69</v>
      </c>
      <c r="AB11" s="225">
        <f>INDEX(Drivers!$C$7:$AG$22,$G11,AB$9)</f>
        <v>234.66</v>
      </c>
      <c r="AC11" s="225">
        <f>INDEX(Drivers!$C$7:$AG$22,$G11,AC$9)</f>
        <v>240.3</v>
      </c>
      <c r="AD11" s="225">
        <f>INDEX(Drivers!$C$7:$AG$22,$G11,AD$9)</f>
        <v>245.53</v>
      </c>
      <c r="AE11" s="225">
        <f>INDEX(Drivers!$C$7:$AG$22,$G11,AE$9)</f>
        <v>251.1</v>
      </c>
      <c r="AF11" s="225">
        <f>INDEX(Drivers!$C$7:$AG$22,$G11,AF$9)</f>
        <v>256.91000000000003</v>
      </c>
      <c r="AG11" s="225">
        <f>INDEX(Drivers!$C$7:$AG$22,$G11,AG$9)</f>
        <v>262.83</v>
      </c>
      <c r="AH11" s="225">
        <f>INDEX(Drivers!$C$7:$AG$22,$G11,AH$9)</f>
        <v>269.37</v>
      </c>
      <c r="AI11" s="225">
        <f>INDEX(Drivers!$C$7:$AG$22,$G11,AI$9)</f>
        <v>276.17</v>
      </c>
      <c r="AJ11" s="225">
        <f>INDEX(Drivers!$C$7:$AG$22,$G11,AJ$9)</f>
        <v>282.98</v>
      </c>
      <c r="AK11" s="225">
        <f>INDEX(Drivers!$C$7:$AG$22,$G11,AK$9)</f>
        <v>290.05</v>
      </c>
      <c r="AL11" s="225">
        <f>INDEX(Drivers!$C$7:$AG$22,$G11,AL$9)</f>
        <v>297.62</v>
      </c>
      <c r="AM11" s="225">
        <f>INDEX(Drivers!$C$7:$AG$22,$G11,AM$9)</f>
        <v>334.31</v>
      </c>
      <c r="AN11" s="225">
        <f>INDEX(Drivers!$C$7:$AG$22,$G11,AN$9)</f>
        <v>380</v>
      </c>
      <c r="AO11" s="225">
        <f t="shared" ref="AO11:AP22" si="4">FORECAST(AO$3,$AL11:$AN11,$AL$3:$AN$3)</f>
        <v>460.88000000000102</v>
      </c>
      <c r="AP11" s="225">
        <f t="shared" si="4"/>
        <v>543.26000000000204</v>
      </c>
    </row>
    <row r="12" spans="1:48">
      <c r="A12" s="225" t="s">
        <v>16</v>
      </c>
      <c r="B12" s="226" t="str">
        <f>[5]IND!B12</f>
        <v>IS</v>
      </c>
      <c r="C12" s="226" t="str">
        <f>[5]IND!A12</f>
        <v>Iron &amp; Steel</v>
      </c>
      <c r="D12" s="225">
        <f>[5]IND!M12</f>
        <v>0</v>
      </c>
      <c r="F12" s="226" t="s">
        <v>292</v>
      </c>
      <c r="G12" s="225">
        <f>MATCH(B12,Drivers!$A$7:$A$22,0)</f>
        <v>6</v>
      </c>
      <c r="H12" s="226"/>
      <c r="I12" s="226"/>
      <c r="J12" s="225">
        <f>INDEX(Drivers!$C$7:$AG$22,$G12,J$9)</f>
        <v>13.35</v>
      </c>
      <c r="K12" s="225">
        <f>INDEX(Drivers!$C$7:$AG$22,$G12,K$9)</f>
        <v>13.74</v>
      </c>
      <c r="L12" s="225">
        <f>INDEX(Drivers!$C$7:$AG$22,$G12,L$9)</f>
        <v>13.91</v>
      </c>
      <c r="M12" s="225">
        <f>INDEX(Drivers!$C$7:$AG$22,$G12,M$9)</f>
        <v>14.13</v>
      </c>
      <c r="N12" s="225">
        <f>INDEX(Drivers!$C$7:$AG$22,$G12,N$9)</f>
        <v>14.15</v>
      </c>
      <c r="O12" s="225">
        <f>INDEX(Drivers!$C$7:$AG$22,$G12,O$9)</f>
        <v>14.18</v>
      </c>
      <c r="P12" s="225">
        <f>INDEX(Drivers!$C$7:$AG$22,$G12,P$9)</f>
        <v>14.21</v>
      </c>
      <c r="Q12" s="225">
        <f>INDEX(Drivers!$C$7:$AG$22,$G12,Q$9)</f>
        <v>14.08</v>
      </c>
      <c r="R12" s="225">
        <f>INDEX(Drivers!$C$7:$AG$22,$G12,R$9)</f>
        <v>12.26</v>
      </c>
      <c r="S12" s="225">
        <f>INDEX(Drivers!$C$7:$AG$22,$G12,S$9)</f>
        <v>12.65</v>
      </c>
      <c r="T12" s="225">
        <f>INDEX(Drivers!$C$7:$AG$22,$G12,T$9)</f>
        <v>12.9</v>
      </c>
      <c r="U12" s="225">
        <f>INDEX(Drivers!$C$7:$AG$22,$G12,U$9)</f>
        <v>13.13</v>
      </c>
      <c r="V12" s="225">
        <f>INDEX(Drivers!$C$7:$AG$22,$G12,V$9)</f>
        <v>13.34</v>
      </c>
      <c r="W12" s="225">
        <f>INDEX(Drivers!$C$7:$AG$22,$G12,W$9)</f>
        <v>13.63</v>
      </c>
      <c r="X12" s="225">
        <f>INDEX(Drivers!$C$7:$AG$22,$G12,X$9)</f>
        <v>14.12</v>
      </c>
      <c r="Y12" s="225">
        <f>INDEX(Drivers!$C$7:$AG$22,$G12,Y$9)</f>
        <v>14.6</v>
      </c>
      <c r="Z12" s="225">
        <f>INDEX(Drivers!$C$7:$AG$22,$G12,Z$9)</f>
        <v>15.08</v>
      </c>
      <c r="AA12" s="225">
        <f>INDEX(Drivers!$C$7:$AG$22,$G12,AA$9)</f>
        <v>15.43</v>
      </c>
      <c r="AB12" s="225">
        <f>INDEX(Drivers!$C$7:$AG$22,$G12,AB$9)</f>
        <v>15.88</v>
      </c>
      <c r="AC12" s="225">
        <f>INDEX(Drivers!$C$7:$AG$22,$G12,AC$9)</f>
        <v>16.239999999999998</v>
      </c>
      <c r="AD12" s="225">
        <f>INDEX(Drivers!$C$7:$AG$22,$G12,AD$9)</f>
        <v>16.559999999999999</v>
      </c>
      <c r="AE12" s="225">
        <f>INDEX(Drivers!$C$7:$AG$22,$G12,AE$9)</f>
        <v>16.93</v>
      </c>
      <c r="AF12" s="225">
        <f>INDEX(Drivers!$C$7:$AG$22,$G12,AF$9)</f>
        <v>17.34</v>
      </c>
      <c r="AG12" s="225">
        <f>INDEX(Drivers!$C$7:$AG$22,$G12,AG$9)</f>
        <v>17.73</v>
      </c>
      <c r="AH12" s="225">
        <f>INDEX(Drivers!$C$7:$AG$22,$G12,AH$9)</f>
        <v>18.190000000000001</v>
      </c>
      <c r="AI12" s="225">
        <f>INDEX(Drivers!$C$7:$AG$22,$G12,AI$9)</f>
        <v>18.670000000000002</v>
      </c>
      <c r="AJ12" s="225">
        <f>INDEX(Drivers!$C$7:$AG$22,$G12,AJ$9)</f>
        <v>19.14</v>
      </c>
      <c r="AK12" s="225">
        <f>INDEX(Drivers!$C$7:$AG$22,$G12,AK$9)</f>
        <v>19.63</v>
      </c>
      <c r="AL12" s="225">
        <f>INDEX(Drivers!$C$7:$AG$22,$G12,AL$9)</f>
        <v>20.14</v>
      </c>
      <c r="AM12" s="225">
        <f>INDEX(Drivers!$C$7:$AG$22,$G12,AM$9)</f>
        <v>22.59</v>
      </c>
      <c r="AN12" s="225">
        <f>INDEX(Drivers!$C$7:$AG$22,$G12,AN$9)</f>
        <v>25.89</v>
      </c>
      <c r="AO12" s="225">
        <f t="shared" si="4"/>
        <v>31.498333333333449</v>
      </c>
      <c r="AP12" s="225">
        <f t="shared" si="4"/>
        <v>37.248333333333449</v>
      </c>
    </row>
    <row r="13" spans="1:48">
      <c r="A13" s="225" t="s">
        <v>16</v>
      </c>
      <c r="B13" s="226" t="str">
        <f>[5]IND!B14</f>
        <v>CP</v>
      </c>
      <c r="C13" s="226" t="str">
        <f>[5]IND!A14</f>
        <v>Chemicals</v>
      </c>
      <c r="D13" s="225">
        <f>[5]IND!M14</f>
        <v>1</v>
      </c>
      <c r="F13" s="226"/>
      <c r="G13" s="225">
        <f>MATCH(B13,Drivers!$A$7:$A$22,0)</f>
        <v>3</v>
      </c>
      <c r="H13" s="226"/>
      <c r="I13" s="226"/>
      <c r="J13" s="225">
        <f>INDEX(Drivers!$C$7:$AG$22,$G13,J$9)</f>
        <v>52.81</v>
      </c>
      <c r="K13" s="225">
        <f>INDEX(Drivers!$C$7:$AG$22,$G13,K$9)</f>
        <v>54.31</v>
      </c>
      <c r="L13" s="225">
        <f>INDEX(Drivers!$C$7:$AG$22,$G13,L$9)</f>
        <v>55.26</v>
      </c>
      <c r="M13" s="225">
        <f>INDEX(Drivers!$C$7:$AG$22,$G13,M$9)</f>
        <v>55.73</v>
      </c>
      <c r="N13" s="225">
        <f>INDEX(Drivers!$C$7:$AG$22,$G13,N$9)</f>
        <v>56.3</v>
      </c>
      <c r="O13" s="225">
        <f>INDEX(Drivers!$C$7:$AG$22,$G13,O$9)</f>
        <v>56.6</v>
      </c>
      <c r="P13" s="225">
        <f>INDEX(Drivers!$C$7:$AG$22,$G13,P$9)</f>
        <v>57.09</v>
      </c>
      <c r="Q13" s="225">
        <f>INDEX(Drivers!$C$7:$AG$22,$G13,Q$9)</f>
        <v>56.96</v>
      </c>
      <c r="R13" s="225">
        <f>INDEX(Drivers!$C$7:$AG$22,$G13,R$9)</f>
        <v>52.37</v>
      </c>
      <c r="S13" s="225">
        <f>INDEX(Drivers!$C$7:$AG$22,$G13,S$9)</f>
        <v>53.76</v>
      </c>
      <c r="T13" s="225">
        <f>INDEX(Drivers!$C$7:$AG$22,$G13,T$9)</f>
        <v>55.02</v>
      </c>
      <c r="U13" s="225">
        <f>INDEX(Drivers!$C$7:$AG$22,$G13,U$9)</f>
        <v>56.21</v>
      </c>
      <c r="V13" s="225">
        <f>INDEX(Drivers!$C$7:$AG$22,$G13,V$9)</f>
        <v>57.35</v>
      </c>
      <c r="W13" s="225">
        <f>INDEX(Drivers!$C$7:$AG$22,$G13,W$9)</f>
        <v>58.59</v>
      </c>
      <c r="X13" s="225">
        <f>INDEX(Drivers!$C$7:$AG$22,$G13,X$9)</f>
        <v>60.17</v>
      </c>
      <c r="Y13" s="225">
        <f>INDEX(Drivers!$C$7:$AG$22,$G13,Y$9)</f>
        <v>61.72</v>
      </c>
      <c r="Z13" s="225">
        <f>INDEX(Drivers!$C$7:$AG$22,$G13,Z$9)</f>
        <v>63.31</v>
      </c>
      <c r="AA13" s="225">
        <f>INDEX(Drivers!$C$7:$AG$22,$G13,AA$9)</f>
        <v>65.09</v>
      </c>
      <c r="AB13" s="225">
        <f>INDEX(Drivers!$C$7:$AG$22,$G13,AB$9)</f>
        <v>66.930000000000007</v>
      </c>
      <c r="AC13" s="225">
        <f>INDEX(Drivers!$C$7:$AG$22,$G13,AC$9)</f>
        <v>68.83</v>
      </c>
      <c r="AD13" s="225">
        <f>INDEX(Drivers!$C$7:$AG$22,$G13,AD$9)</f>
        <v>70.67</v>
      </c>
      <c r="AE13" s="225">
        <f>INDEX(Drivers!$C$7:$AG$22,$G13,AE$9)</f>
        <v>72.69</v>
      </c>
      <c r="AF13" s="225">
        <f>INDEX(Drivers!$C$7:$AG$22,$G13,AF$9)</f>
        <v>74.849999999999994</v>
      </c>
      <c r="AG13" s="225">
        <f>INDEX(Drivers!$C$7:$AG$22,$G13,AG$9)</f>
        <v>77.23</v>
      </c>
      <c r="AH13" s="225">
        <f>INDEX(Drivers!$C$7:$AG$22,$G13,AH$9)</f>
        <v>79.680000000000007</v>
      </c>
      <c r="AI13" s="225">
        <f>INDEX(Drivers!$C$7:$AG$22,$G13,AI$9)</f>
        <v>82.2</v>
      </c>
      <c r="AJ13" s="225">
        <f>INDEX(Drivers!$C$7:$AG$22,$G13,AJ$9)</f>
        <v>84.75</v>
      </c>
      <c r="AK13" s="225">
        <f>INDEX(Drivers!$C$7:$AG$22,$G13,AK$9)</f>
        <v>87.38</v>
      </c>
      <c r="AL13" s="225">
        <f>INDEX(Drivers!$C$7:$AG$22,$G13,AL$9)</f>
        <v>90.15</v>
      </c>
      <c r="AM13" s="225">
        <f>INDEX(Drivers!$C$7:$AG$22,$G13,AM$9)</f>
        <v>105</v>
      </c>
      <c r="AN13" s="225">
        <f>INDEX(Drivers!$C$7:$AG$22,$G13,AN$9)</f>
        <v>123.19</v>
      </c>
      <c r="AO13" s="225">
        <f t="shared" si="4"/>
        <v>155.67333333333409</v>
      </c>
      <c r="AP13" s="225">
        <f t="shared" si="4"/>
        <v>188.71333333333405</v>
      </c>
    </row>
    <row r="14" spans="1:48">
      <c r="A14" s="225" t="s">
        <v>16</v>
      </c>
      <c r="B14" s="226" t="str">
        <f>[5]IND!B15</f>
        <v>NF</v>
      </c>
      <c r="C14" s="226" t="str">
        <f>[5]IND!A15</f>
        <v>Precious &amp; Non-Ferrous metals</v>
      </c>
      <c r="D14" s="225">
        <f>[5]IND!M15</f>
        <v>1</v>
      </c>
      <c r="F14" s="226"/>
      <c r="G14" s="225">
        <f>MATCH(B14,Drivers!$A$7:$A$22,0)</f>
        <v>8</v>
      </c>
      <c r="H14" s="226"/>
      <c r="I14" s="226"/>
      <c r="J14" s="225">
        <f>INDEX(Drivers!$C$7:$AG$22,$G14,J$9)</f>
        <v>10.11</v>
      </c>
      <c r="K14" s="225">
        <f>INDEX(Drivers!$C$7:$AG$22,$G14,K$9)</f>
        <v>8.43</v>
      </c>
      <c r="L14" s="225">
        <f>INDEX(Drivers!$C$7:$AG$22,$G14,L$9)</f>
        <v>7.26</v>
      </c>
      <c r="M14" s="225">
        <f>INDEX(Drivers!$C$7:$AG$22,$G14,M$9)</f>
        <v>6.85</v>
      </c>
      <c r="N14" s="225">
        <f>INDEX(Drivers!$C$7:$AG$22,$G14,N$9)</f>
        <v>6.43</v>
      </c>
      <c r="O14" s="225">
        <f>INDEX(Drivers!$C$7:$AG$22,$G14,O$9)</f>
        <v>5.96</v>
      </c>
      <c r="P14" s="225">
        <f>INDEX(Drivers!$C$7:$AG$22,$G14,P$9)</f>
        <v>5.84</v>
      </c>
      <c r="Q14" s="225">
        <f>INDEX(Drivers!$C$7:$AG$22,$G14,Q$9)</f>
        <v>5.52</v>
      </c>
      <c r="R14" s="225">
        <f>INDEX(Drivers!$C$7:$AG$22,$G14,R$9)</f>
        <v>4.53</v>
      </c>
      <c r="S14" s="225">
        <f>INDEX(Drivers!$C$7:$AG$22,$G14,S$9)</f>
        <v>4.6900000000000004</v>
      </c>
      <c r="T14" s="225">
        <f>INDEX(Drivers!$C$7:$AG$22,$G14,T$9)</f>
        <v>4.71</v>
      </c>
      <c r="U14" s="225">
        <f>INDEX(Drivers!$C$7:$AG$22,$G14,U$9)</f>
        <v>4.74</v>
      </c>
      <c r="V14" s="225">
        <f>INDEX(Drivers!$C$7:$AG$22,$G14,V$9)</f>
        <v>4.7699999999999996</v>
      </c>
      <c r="W14" s="225">
        <f>INDEX(Drivers!$C$7:$AG$22,$G14,W$9)</f>
        <v>4.84</v>
      </c>
      <c r="X14" s="225">
        <f>INDEX(Drivers!$C$7:$AG$22,$G14,X$9)</f>
        <v>5.01</v>
      </c>
      <c r="Y14" s="225">
        <f>INDEX(Drivers!$C$7:$AG$22,$G14,Y$9)</f>
        <v>5.21</v>
      </c>
      <c r="Z14" s="225">
        <f>INDEX(Drivers!$C$7:$AG$22,$G14,Z$9)</f>
        <v>5.45</v>
      </c>
      <c r="AA14" s="225">
        <f>INDEX(Drivers!$C$7:$AG$22,$G14,AA$9)</f>
        <v>5.64</v>
      </c>
      <c r="AB14" s="225">
        <f>INDEX(Drivers!$C$7:$AG$22,$G14,AB$9)</f>
        <v>5.88</v>
      </c>
      <c r="AC14" s="225">
        <f>INDEX(Drivers!$C$7:$AG$22,$G14,AC$9)</f>
        <v>6.08</v>
      </c>
      <c r="AD14" s="225">
        <f>INDEX(Drivers!$C$7:$AG$22,$G14,AD$9)</f>
        <v>6.21</v>
      </c>
      <c r="AE14" s="225">
        <f>INDEX(Drivers!$C$7:$AG$22,$G14,AE$9)</f>
        <v>6.36</v>
      </c>
      <c r="AF14" s="225">
        <f>INDEX(Drivers!$C$7:$AG$22,$G14,AF$9)</f>
        <v>6.52</v>
      </c>
      <c r="AG14" s="225">
        <f>INDEX(Drivers!$C$7:$AG$22,$G14,AG$9)</f>
        <v>6.66</v>
      </c>
      <c r="AH14" s="225">
        <f>INDEX(Drivers!$C$7:$AG$22,$G14,AH$9)</f>
        <v>6.83</v>
      </c>
      <c r="AI14" s="225">
        <f>INDEX(Drivers!$C$7:$AG$22,$G14,AI$9)</f>
        <v>7</v>
      </c>
      <c r="AJ14" s="225">
        <f>INDEX(Drivers!$C$7:$AG$22,$G14,AJ$9)</f>
        <v>7.17</v>
      </c>
      <c r="AK14" s="225">
        <f>INDEX(Drivers!$C$7:$AG$22,$G14,AK$9)</f>
        <v>7.34</v>
      </c>
      <c r="AL14" s="225">
        <f>INDEX(Drivers!$C$7:$AG$22,$G14,AL$9)</f>
        <v>7.52</v>
      </c>
      <c r="AM14" s="225">
        <f>INDEX(Drivers!$C$7:$AG$22,$G14,AM$9)</f>
        <v>8.08</v>
      </c>
      <c r="AN14" s="225">
        <f>INDEX(Drivers!$C$7:$AG$22,$G14,AN$9)</f>
        <v>8.82</v>
      </c>
      <c r="AO14" s="225">
        <f t="shared" si="4"/>
        <v>10.089999999999975</v>
      </c>
      <c r="AP14" s="225">
        <f t="shared" si="4"/>
        <v>11.389999999999986</v>
      </c>
    </row>
    <row r="15" spans="1:48">
      <c r="A15" s="225" t="s">
        <v>16</v>
      </c>
      <c r="B15" s="226" t="str">
        <f>[5]IND!B16</f>
        <v>NM</v>
      </c>
      <c r="C15" s="226" t="str">
        <f>[5]IND!A16</f>
        <v>N.M.M Products</v>
      </c>
      <c r="D15" s="225">
        <f>[5]IND!M16</f>
        <v>0</v>
      </c>
      <c r="F15" s="226" t="s">
        <v>293</v>
      </c>
      <c r="G15" s="225">
        <f>MATCH(B15,Drivers!$A$7:$A$22,0)</f>
        <v>9</v>
      </c>
      <c r="H15" s="226"/>
      <c r="I15" s="226"/>
      <c r="J15" s="225">
        <f>INDEX(Drivers!$C$7:$AG$22,$G15,J$9)</f>
        <v>14.11</v>
      </c>
      <c r="K15" s="225">
        <f>INDEX(Drivers!$C$7:$AG$22,$G15,K$9)</f>
        <v>14.52</v>
      </c>
      <c r="L15" s="225">
        <f>INDEX(Drivers!$C$7:$AG$22,$G15,L$9)</f>
        <v>14.79</v>
      </c>
      <c r="M15" s="225">
        <f>INDEX(Drivers!$C$7:$AG$22,$G15,M$9)</f>
        <v>15.03</v>
      </c>
      <c r="N15" s="225">
        <f>INDEX(Drivers!$C$7:$AG$22,$G15,N$9)</f>
        <v>15.21</v>
      </c>
      <c r="O15" s="225">
        <f>INDEX(Drivers!$C$7:$AG$22,$G15,O$9)</f>
        <v>15.35</v>
      </c>
      <c r="P15" s="225">
        <f>INDEX(Drivers!$C$7:$AG$22,$G15,P$9)</f>
        <v>15.51</v>
      </c>
      <c r="Q15" s="225">
        <f>INDEX(Drivers!$C$7:$AG$22,$G15,Q$9)</f>
        <v>15.54</v>
      </c>
      <c r="R15" s="225">
        <f>INDEX(Drivers!$C$7:$AG$22,$G15,R$9)</f>
        <v>14.21</v>
      </c>
      <c r="S15" s="225">
        <f>INDEX(Drivers!$C$7:$AG$22,$G15,S$9)</f>
        <v>14.6</v>
      </c>
      <c r="T15" s="225">
        <f>INDEX(Drivers!$C$7:$AG$22,$G15,T$9)</f>
        <v>14.95</v>
      </c>
      <c r="U15" s="225">
        <f>INDEX(Drivers!$C$7:$AG$22,$G15,U$9)</f>
        <v>15.3</v>
      </c>
      <c r="V15" s="225">
        <f>INDEX(Drivers!$C$7:$AG$22,$G15,V$9)</f>
        <v>15.64</v>
      </c>
      <c r="W15" s="225">
        <f>INDEX(Drivers!$C$7:$AG$22,$G15,W$9)</f>
        <v>16</v>
      </c>
      <c r="X15" s="225">
        <f>INDEX(Drivers!$C$7:$AG$22,$G15,X$9)</f>
        <v>16.440000000000001</v>
      </c>
      <c r="Y15" s="225">
        <f>INDEX(Drivers!$C$7:$AG$22,$G15,Y$9)</f>
        <v>16.88</v>
      </c>
      <c r="Z15" s="225">
        <f>INDEX(Drivers!$C$7:$AG$22,$G15,Z$9)</f>
        <v>17.34</v>
      </c>
      <c r="AA15" s="225">
        <f>INDEX(Drivers!$C$7:$AG$22,$G15,AA$9)</f>
        <v>17.8</v>
      </c>
      <c r="AB15" s="225">
        <f>INDEX(Drivers!$C$7:$AG$22,$G15,AB$9)</f>
        <v>18.27</v>
      </c>
      <c r="AC15" s="225">
        <f>INDEX(Drivers!$C$7:$AG$22,$G15,AC$9)</f>
        <v>18.809999999999999</v>
      </c>
      <c r="AD15" s="225">
        <f>INDEX(Drivers!$C$7:$AG$22,$G15,AD$9)</f>
        <v>19.32</v>
      </c>
      <c r="AE15" s="225">
        <f>INDEX(Drivers!$C$7:$AG$22,$G15,AE$9)</f>
        <v>19.88</v>
      </c>
      <c r="AF15" s="225">
        <f>INDEX(Drivers!$C$7:$AG$22,$G15,AF$9)</f>
        <v>20.49</v>
      </c>
      <c r="AG15" s="225">
        <f>INDEX(Drivers!$C$7:$AG$22,$G15,AG$9)</f>
        <v>21.14</v>
      </c>
      <c r="AH15" s="225">
        <f>INDEX(Drivers!$C$7:$AG$22,$G15,AH$9)</f>
        <v>21.81</v>
      </c>
      <c r="AI15" s="225">
        <f>INDEX(Drivers!$C$7:$AG$22,$G15,AI$9)</f>
        <v>22.5</v>
      </c>
      <c r="AJ15" s="225">
        <f>INDEX(Drivers!$C$7:$AG$22,$G15,AJ$9)</f>
        <v>23.19</v>
      </c>
      <c r="AK15" s="225">
        <f>INDEX(Drivers!$C$7:$AG$22,$G15,AK$9)</f>
        <v>23.92</v>
      </c>
      <c r="AL15" s="225">
        <f>INDEX(Drivers!$C$7:$AG$22,$G15,AL$9)</f>
        <v>24.68</v>
      </c>
      <c r="AM15" s="225">
        <f>INDEX(Drivers!$C$7:$AG$22,$G15,AM$9)</f>
        <v>28.99</v>
      </c>
      <c r="AN15" s="225">
        <f>INDEX(Drivers!$C$7:$AG$22,$G15,AN$9)</f>
        <v>34.44</v>
      </c>
      <c r="AO15" s="225">
        <f t="shared" si="4"/>
        <v>44.009999999999991</v>
      </c>
      <c r="AP15" s="225">
        <f t="shared" si="4"/>
        <v>53.769999999999982</v>
      </c>
    </row>
    <row r="16" spans="1:48">
      <c r="A16" s="225" t="s">
        <v>16</v>
      </c>
      <c r="B16" s="226" t="str">
        <f t="shared" ref="B16:D18" si="5">B15</f>
        <v>NM</v>
      </c>
      <c r="C16" s="226" t="str">
        <f t="shared" si="5"/>
        <v>N.M.M Products</v>
      </c>
      <c r="D16" s="225">
        <f t="shared" si="5"/>
        <v>0</v>
      </c>
      <c r="F16" s="226" t="s">
        <v>297</v>
      </c>
      <c r="G16" s="225">
        <f>MATCH(B16,Drivers!$A$7:$A$22,0)</f>
        <v>9</v>
      </c>
      <c r="H16" s="226"/>
      <c r="I16" s="226"/>
      <c r="J16" s="225">
        <f>INDEX(Drivers!$C$7:$AG$22,$G16,J$9)</f>
        <v>14.11</v>
      </c>
      <c r="K16" s="225">
        <f>INDEX(Drivers!$C$7:$AG$22,$G16,K$9)</f>
        <v>14.52</v>
      </c>
      <c r="L16" s="225">
        <f>INDEX(Drivers!$C$7:$AG$22,$G16,L$9)</f>
        <v>14.79</v>
      </c>
      <c r="M16" s="225">
        <f>INDEX(Drivers!$C$7:$AG$22,$G16,M$9)</f>
        <v>15.03</v>
      </c>
      <c r="N16" s="225">
        <f>INDEX(Drivers!$C$7:$AG$22,$G16,N$9)</f>
        <v>15.21</v>
      </c>
      <c r="O16" s="225">
        <f>INDEX(Drivers!$C$7:$AG$22,$G16,O$9)</f>
        <v>15.35</v>
      </c>
      <c r="P16" s="225">
        <f>INDEX(Drivers!$C$7:$AG$22,$G16,P$9)</f>
        <v>15.51</v>
      </c>
      <c r="Q16" s="225">
        <f>INDEX(Drivers!$C$7:$AG$22,$G16,Q$9)</f>
        <v>15.54</v>
      </c>
      <c r="R16" s="225">
        <f>INDEX(Drivers!$C$7:$AG$22,$G16,R$9)</f>
        <v>14.21</v>
      </c>
      <c r="S16" s="225">
        <f>INDEX(Drivers!$C$7:$AG$22,$G16,S$9)</f>
        <v>14.6</v>
      </c>
      <c r="T16" s="225">
        <f>INDEX(Drivers!$C$7:$AG$22,$G16,T$9)</f>
        <v>14.95</v>
      </c>
      <c r="U16" s="225">
        <f>INDEX(Drivers!$C$7:$AG$22,$G16,U$9)</f>
        <v>15.3</v>
      </c>
      <c r="V16" s="225">
        <f>INDEX(Drivers!$C$7:$AG$22,$G16,V$9)</f>
        <v>15.64</v>
      </c>
      <c r="W16" s="225">
        <f>INDEX(Drivers!$C$7:$AG$22,$G16,W$9)</f>
        <v>16</v>
      </c>
      <c r="X16" s="225">
        <f>INDEX(Drivers!$C$7:$AG$22,$G16,X$9)</f>
        <v>16.440000000000001</v>
      </c>
      <c r="Y16" s="225">
        <f>INDEX(Drivers!$C$7:$AG$22,$G16,Y$9)</f>
        <v>16.88</v>
      </c>
      <c r="Z16" s="225">
        <f>INDEX(Drivers!$C$7:$AG$22,$G16,Z$9)</f>
        <v>17.34</v>
      </c>
      <c r="AA16" s="225">
        <f>INDEX(Drivers!$C$7:$AG$22,$G16,AA$9)</f>
        <v>17.8</v>
      </c>
      <c r="AB16" s="225">
        <f>INDEX(Drivers!$C$7:$AG$22,$G16,AB$9)</f>
        <v>18.27</v>
      </c>
      <c r="AC16" s="225">
        <f>INDEX(Drivers!$C$7:$AG$22,$G16,AC$9)</f>
        <v>18.809999999999999</v>
      </c>
      <c r="AD16" s="225">
        <f>INDEX(Drivers!$C$7:$AG$22,$G16,AD$9)</f>
        <v>19.32</v>
      </c>
      <c r="AE16" s="225">
        <f>INDEX(Drivers!$C$7:$AG$22,$G16,AE$9)</f>
        <v>19.88</v>
      </c>
      <c r="AF16" s="225">
        <f>INDEX(Drivers!$C$7:$AG$22,$G16,AF$9)</f>
        <v>20.49</v>
      </c>
      <c r="AG16" s="225">
        <f>INDEX(Drivers!$C$7:$AG$22,$G16,AG$9)</f>
        <v>21.14</v>
      </c>
      <c r="AH16" s="225">
        <f>INDEX(Drivers!$C$7:$AG$22,$G16,AH$9)</f>
        <v>21.81</v>
      </c>
      <c r="AI16" s="225">
        <f>INDEX(Drivers!$C$7:$AG$22,$G16,AI$9)</f>
        <v>22.5</v>
      </c>
      <c r="AJ16" s="225">
        <f>INDEX(Drivers!$C$7:$AG$22,$G16,AJ$9)</f>
        <v>23.19</v>
      </c>
      <c r="AK16" s="225">
        <f>INDEX(Drivers!$C$7:$AG$22,$G16,AK$9)</f>
        <v>23.92</v>
      </c>
      <c r="AL16" s="225">
        <f>INDEX(Drivers!$C$7:$AG$22,$G16,AL$9)</f>
        <v>24.68</v>
      </c>
      <c r="AM16" s="225">
        <f>INDEX(Drivers!$C$7:$AG$22,$G16,AM$9)</f>
        <v>28.99</v>
      </c>
      <c r="AN16" s="225">
        <f>INDEX(Drivers!$C$7:$AG$22,$G16,AN$9)</f>
        <v>34.44</v>
      </c>
      <c r="AO16" s="225">
        <f t="shared" si="4"/>
        <v>44.009999999999991</v>
      </c>
      <c r="AP16" s="225">
        <f t="shared" si="4"/>
        <v>53.769999999999982</v>
      </c>
    </row>
    <row r="17" spans="1:42">
      <c r="A17" s="225" t="s">
        <v>16</v>
      </c>
      <c r="B17" s="226" t="str">
        <f t="shared" si="5"/>
        <v>NM</v>
      </c>
      <c r="C17" s="226" t="str">
        <f t="shared" si="5"/>
        <v>N.M.M Products</v>
      </c>
      <c r="D17" s="225">
        <f t="shared" si="5"/>
        <v>0</v>
      </c>
      <c r="F17" s="226" t="s">
        <v>298</v>
      </c>
      <c r="G17" s="225">
        <f>MATCH(B17,Drivers!$A$7:$A$22,0)</f>
        <v>9</v>
      </c>
      <c r="H17" s="226"/>
      <c r="I17" s="226"/>
      <c r="J17" s="225">
        <f>INDEX(Drivers!$C$7:$AG$22,$G17,J$9)</f>
        <v>14.11</v>
      </c>
      <c r="K17" s="225">
        <f>INDEX(Drivers!$C$7:$AG$22,$G17,K$9)</f>
        <v>14.52</v>
      </c>
      <c r="L17" s="225">
        <f>INDEX(Drivers!$C$7:$AG$22,$G17,L$9)</f>
        <v>14.79</v>
      </c>
      <c r="M17" s="225">
        <f>INDEX(Drivers!$C$7:$AG$22,$G17,M$9)</f>
        <v>15.03</v>
      </c>
      <c r="N17" s="225">
        <f>INDEX(Drivers!$C$7:$AG$22,$G17,N$9)</f>
        <v>15.21</v>
      </c>
      <c r="O17" s="225">
        <f>INDEX(Drivers!$C$7:$AG$22,$G17,O$9)</f>
        <v>15.35</v>
      </c>
      <c r="P17" s="225">
        <f>INDEX(Drivers!$C$7:$AG$22,$G17,P$9)</f>
        <v>15.51</v>
      </c>
      <c r="Q17" s="225">
        <f>INDEX(Drivers!$C$7:$AG$22,$G17,Q$9)</f>
        <v>15.54</v>
      </c>
      <c r="R17" s="225">
        <f>INDEX(Drivers!$C$7:$AG$22,$G17,R$9)</f>
        <v>14.21</v>
      </c>
      <c r="S17" s="225">
        <f>INDEX(Drivers!$C$7:$AG$22,$G17,S$9)</f>
        <v>14.6</v>
      </c>
      <c r="T17" s="225">
        <f>INDEX(Drivers!$C$7:$AG$22,$G17,T$9)</f>
        <v>14.95</v>
      </c>
      <c r="U17" s="225">
        <f>INDEX(Drivers!$C$7:$AG$22,$G17,U$9)</f>
        <v>15.3</v>
      </c>
      <c r="V17" s="225">
        <f>INDEX(Drivers!$C$7:$AG$22,$G17,V$9)</f>
        <v>15.64</v>
      </c>
      <c r="W17" s="225">
        <f>INDEX(Drivers!$C$7:$AG$22,$G17,W$9)</f>
        <v>16</v>
      </c>
      <c r="X17" s="225">
        <f>INDEX(Drivers!$C$7:$AG$22,$G17,X$9)</f>
        <v>16.440000000000001</v>
      </c>
      <c r="Y17" s="225">
        <f>INDEX(Drivers!$C$7:$AG$22,$G17,Y$9)</f>
        <v>16.88</v>
      </c>
      <c r="Z17" s="225">
        <f>INDEX(Drivers!$C$7:$AG$22,$G17,Z$9)</f>
        <v>17.34</v>
      </c>
      <c r="AA17" s="225">
        <f>INDEX(Drivers!$C$7:$AG$22,$G17,AA$9)</f>
        <v>17.8</v>
      </c>
      <c r="AB17" s="225">
        <f>INDEX(Drivers!$C$7:$AG$22,$G17,AB$9)</f>
        <v>18.27</v>
      </c>
      <c r="AC17" s="225">
        <f>INDEX(Drivers!$C$7:$AG$22,$G17,AC$9)</f>
        <v>18.809999999999999</v>
      </c>
      <c r="AD17" s="225">
        <f>INDEX(Drivers!$C$7:$AG$22,$G17,AD$9)</f>
        <v>19.32</v>
      </c>
      <c r="AE17" s="225">
        <f>INDEX(Drivers!$C$7:$AG$22,$G17,AE$9)</f>
        <v>19.88</v>
      </c>
      <c r="AF17" s="225">
        <f>INDEX(Drivers!$C$7:$AG$22,$G17,AF$9)</f>
        <v>20.49</v>
      </c>
      <c r="AG17" s="225">
        <f>INDEX(Drivers!$C$7:$AG$22,$G17,AG$9)</f>
        <v>21.14</v>
      </c>
      <c r="AH17" s="225">
        <f>INDEX(Drivers!$C$7:$AG$22,$G17,AH$9)</f>
        <v>21.81</v>
      </c>
      <c r="AI17" s="225">
        <f>INDEX(Drivers!$C$7:$AG$22,$G17,AI$9)</f>
        <v>22.5</v>
      </c>
      <c r="AJ17" s="225">
        <f>INDEX(Drivers!$C$7:$AG$22,$G17,AJ$9)</f>
        <v>23.19</v>
      </c>
      <c r="AK17" s="225">
        <f>INDEX(Drivers!$C$7:$AG$22,$G17,AK$9)</f>
        <v>23.92</v>
      </c>
      <c r="AL17" s="225">
        <f>INDEX(Drivers!$C$7:$AG$22,$G17,AL$9)</f>
        <v>24.68</v>
      </c>
      <c r="AM17" s="225">
        <f>INDEX(Drivers!$C$7:$AG$22,$G17,AM$9)</f>
        <v>28.99</v>
      </c>
      <c r="AN17" s="225">
        <f>INDEX(Drivers!$C$7:$AG$22,$G17,AN$9)</f>
        <v>34.44</v>
      </c>
      <c r="AO17" s="225">
        <f t="shared" si="4"/>
        <v>44.009999999999991</v>
      </c>
      <c r="AP17" s="225">
        <f t="shared" si="4"/>
        <v>53.769999999999982</v>
      </c>
    </row>
    <row r="18" spans="1:42">
      <c r="A18" s="225" t="s">
        <v>16</v>
      </c>
      <c r="B18" s="226" t="str">
        <f t="shared" si="5"/>
        <v>NM</v>
      </c>
      <c r="C18" s="226" t="str">
        <f t="shared" si="5"/>
        <v>N.M.M Products</v>
      </c>
      <c r="D18" s="225">
        <f t="shared" si="5"/>
        <v>0</v>
      </c>
      <c r="F18" s="226" t="s">
        <v>299</v>
      </c>
      <c r="G18" s="225">
        <f>MATCH(B18,Drivers!$A$7:$A$22,0)</f>
        <v>9</v>
      </c>
      <c r="H18" s="226"/>
      <c r="I18" s="226"/>
      <c r="J18" s="225">
        <f>INDEX(Drivers!$C$7:$AG$22,$G18,J$9)</f>
        <v>14.11</v>
      </c>
      <c r="K18" s="225">
        <f>INDEX(Drivers!$C$7:$AG$22,$G18,K$9)</f>
        <v>14.52</v>
      </c>
      <c r="L18" s="225">
        <f>INDEX(Drivers!$C$7:$AG$22,$G18,L$9)</f>
        <v>14.79</v>
      </c>
      <c r="M18" s="225">
        <f>INDEX(Drivers!$C$7:$AG$22,$G18,M$9)</f>
        <v>15.03</v>
      </c>
      <c r="N18" s="225">
        <f>INDEX(Drivers!$C$7:$AG$22,$G18,N$9)</f>
        <v>15.21</v>
      </c>
      <c r="O18" s="225">
        <f>INDEX(Drivers!$C$7:$AG$22,$G18,O$9)</f>
        <v>15.35</v>
      </c>
      <c r="P18" s="225">
        <f>INDEX(Drivers!$C$7:$AG$22,$G18,P$9)</f>
        <v>15.51</v>
      </c>
      <c r="Q18" s="225">
        <f>INDEX(Drivers!$C$7:$AG$22,$G18,Q$9)</f>
        <v>15.54</v>
      </c>
      <c r="R18" s="225">
        <f>INDEX(Drivers!$C$7:$AG$22,$G18,R$9)</f>
        <v>14.21</v>
      </c>
      <c r="S18" s="225">
        <f>INDEX(Drivers!$C$7:$AG$22,$G18,S$9)</f>
        <v>14.6</v>
      </c>
      <c r="T18" s="225">
        <f>INDEX(Drivers!$C$7:$AG$22,$G18,T$9)</f>
        <v>14.95</v>
      </c>
      <c r="U18" s="225">
        <f>INDEX(Drivers!$C$7:$AG$22,$G18,U$9)</f>
        <v>15.3</v>
      </c>
      <c r="V18" s="225">
        <f>INDEX(Drivers!$C$7:$AG$22,$G18,V$9)</f>
        <v>15.64</v>
      </c>
      <c r="W18" s="225">
        <f>INDEX(Drivers!$C$7:$AG$22,$G18,W$9)</f>
        <v>16</v>
      </c>
      <c r="X18" s="225">
        <f>INDEX(Drivers!$C$7:$AG$22,$G18,X$9)</f>
        <v>16.440000000000001</v>
      </c>
      <c r="Y18" s="225">
        <f>INDEX(Drivers!$C$7:$AG$22,$G18,Y$9)</f>
        <v>16.88</v>
      </c>
      <c r="Z18" s="225">
        <f>INDEX(Drivers!$C$7:$AG$22,$G18,Z$9)</f>
        <v>17.34</v>
      </c>
      <c r="AA18" s="225">
        <f>INDEX(Drivers!$C$7:$AG$22,$G18,AA$9)</f>
        <v>17.8</v>
      </c>
      <c r="AB18" s="225">
        <f>INDEX(Drivers!$C$7:$AG$22,$G18,AB$9)</f>
        <v>18.27</v>
      </c>
      <c r="AC18" s="225">
        <f>INDEX(Drivers!$C$7:$AG$22,$G18,AC$9)</f>
        <v>18.809999999999999</v>
      </c>
      <c r="AD18" s="225">
        <f>INDEX(Drivers!$C$7:$AG$22,$G18,AD$9)</f>
        <v>19.32</v>
      </c>
      <c r="AE18" s="225">
        <f>INDEX(Drivers!$C$7:$AG$22,$G18,AE$9)</f>
        <v>19.88</v>
      </c>
      <c r="AF18" s="225">
        <f>INDEX(Drivers!$C$7:$AG$22,$G18,AF$9)</f>
        <v>20.49</v>
      </c>
      <c r="AG18" s="225">
        <f>INDEX(Drivers!$C$7:$AG$22,$G18,AG$9)</f>
        <v>21.14</v>
      </c>
      <c r="AH18" s="225">
        <f>INDEX(Drivers!$C$7:$AG$22,$G18,AH$9)</f>
        <v>21.81</v>
      </c>
      <c r="AI18" s="225">
        <f>INDEX(Drivers!$C$7:$AG$22,$G18,AI$9)</f>
        <v>22.5</v>
      </c>
      <c r="AJ18" s="225">
        <f>INDEX(Drivers!$C$7:$AG$22,$G18,AJ$9)</f>
        <v>23.19</v>
      </c>
      <c r="AK18" s="225">
        <f>INDEX(Drivers!$C$7:$AG$22,$G18,AK$9)</f>
        <v>23.92</v>
      </c>
      <c r="AL18" s="225">
        <f>INDEX(Drivers!$C$7:$AG$22,$G18,AL$9)</f>
        <v>24.68</v>
      </c>
      <c r="AM18" s="225">
        <f>INDEX(Drivers!$C$7:$AG$22,$G18,AM$9)</f>
        <v>28.99</v>
      </c>
      <c r="AN18" s="225">
        <f>INDEX(Drivers!$C$7:$AG$22,$G18,AN$9)</f>
        <v>34.44</v>
      </c>
      <c r="AO18" s="225">
        <f t="shared" si="4"/>
        <v>44.009999999999991</v>
      </c>
      <c r="AP18" s="225">
        <f t="shared" si="4"/>
        <v>53.769999999999982</v>
      </c>
    </row>
    <row r="19" spans="1:42">
      <c r="A19" s="225" t="s">
        <v>16</v>
      </c>
      <c r="B19" s="226" t="str">
        <f>[5]IND!B17</f>
        <v>FB</v>
      </c>
      <c r="C19" s="226" t="str">
        <f>[5]IND!A17</f>
        <v>Food, Beverage &amp; Tabacco</v>
      </c>
      <c r="D19" s="225">
        <f>[5]IND!M17</f>
        <v>1</v>
      </c>
      <c r="F19" s="226"/>
      <c r="G19" s="225">
        <f>MATCH(B19,Drivers!$A$7:$A$22,0)</f>
        <v>4</v>
      </c>
      <c r="H19" s="226"/>
      <c r="I19" s="226"/>
      <c r="J19" s="225">
        <f>INDEX(Drivers!$C$7:$AG$22,$G19,J$9)</f>
        <v>93.1</v>
      </c>
      <c r="K19" s="225">
        <f>INDEX(Drivers!$C$7:$AG$22,$G19,K$9)</f>
        <v>94.81</v>
      </c>
      <c r="L19" s="225">
        <f>INDEX(Drivers!$C$7:$AG$22,$G19,L$9)</f>
        <v>96.04</v>
      </c>
      <c r="M19" s="225">
        <f>INDEX(Drivers!$C$7:$AG$22,$G19,M$9)</f>
        <v>96.13</v>
      </c>
      <c r="N19" s="225">
        <f>INDEX(Drivers!$C$7:$AG$22,$G19,N$9)</f>
        <v>97.44</v>
      </c>
      <c r="O19" s="225">
        <f>INDEX(Drivers!$C$7:$AG$22,$G19,O$9)</f>
        <v>97.81</v>
      </c>
      <c r="P19" s="225">
        <f>INDEX(Drivers!$C$7:$AG$22,$G19,P$9)</f>
        <v>98.48</v>
      </c>
      <c r="Q19" s="225">
        <f>INDEX(Drivers!$C$7:$AG$22,$G19,Q$9)</f>
        <v>97.71</v>
      </c>
      <c r="R19" s="225">
        <f>INDEX(Drivers!$C$7:$AG$22,$G19,R$9)</f>
        <v>92.79</v>
      </c>
      <c r="S19" s="225">
        <f>INDEX(Drivers!$C$7:$AG$22,$G19,S$9)</f>
        <v>95.58</v>
      </c>
      <c r="T19" s="225">
        <f>INDEX(Drivers!$C$7:$AG$22,$G19,T$9)</f>
        <v>98.13</v>
      </c>
      <c r="U19" s="225">
        <f>INDEX(Drivers!$C$7:$AG$22,$G19,U$9)</f>
        <v>100.22</v>
      </c>
      <c r="V19" s="225">
        <f>INDEX(Drivers!$C$7:$AG$22,$G19,V$9)</f>
        <v>102.18</v>
      </c>
      <c r="W19" s="225">
        <f>INDEX(Drivers!$C$7:$AG$22,$G19,W$9)</f>
        <v>104.28</v>
      </c>
      <c r="X19" s="225">
        <f>INDEX(Drivers!$C$7:$AG$22,$G19,X$9)</f>
        <v>107.16</v>
      </c>
      <c r="Y19" s="225">
        <f>INDEX(Drivers!$C$7:$AG$22,$G19,Y$9)</f>
        <v>109.9</v>
      </c>
      <c r="Z19" s="225">
        <f>INDEX(Drivers!$C$7:$AG$22,$G19,Z$9)</f>
        <v>112.65</v>
      </c>
      <c r="AA19" s="225">
        <f>INDEX(Drivers!$C$7:$AG$22,$G19,AA$9)</f>
        <v>115.22</v>
      </c>
      <c r="AB19" s="225">
        <f>INDEX(Drivers!$C$7:$AG$22,$G19,AB$9)</f>
        <v>117.84</v>
      </c>
      <c r="AC19" s="225">
        <f>INDEX(Drivers!$C$7:$AG$22,$G19,AC$9)</f>
        <v>120.44</v>
      </c>
      <c r="AD19" s="225">
        <f>INDEX(Drivers!$C$7:$AG$22,$G19,AD$9)</f>
        <v>122.85</v>
      </c>
      <c r="AE19" s="225">
        <f>INDEX(Drivers!$C$7:$AG$22,$G19,AE$9)</f>
        <v>125.47</v>
      </c>
      <c r="AF19" s="225">
        <f>INDEX(Drivers!$C$7:$AG$22,$G19,AF$9)</f>
        <v>128.21</v>
      </c>
      <c r="AG19" s="225">
        <f>INDEX(Drivers!$C$7:$AG$22,$G19,AG$9)</f>
        <v>131.01</v>
      </c>
      <c r="AH19" s="225">
        <f>INDEX(Drivers!$C$7:$AG$22,$G19,AH$9)</f>
        <v>134.12</v>
      </c>
      <c r="AI19" s="225">
        <f>INDEX(Drivers!$C$7:$AG$22,$G19,AI$9)</f>
        <v>137.33000000000001</v>
      </c>
      <c r="AJ19" s="225">
        <f>INDEX(Drivers!$C$7:$AG$22,$G19,AJ$9)</f>
        <v>140.49</v>
      </c>
      <c r="AK19" s="225">
        <f>INDEX(Drivers!$C$7:$AG$22,$G19,AK$9)</f>
        <v>143.72</v>
      </c>
      <c r="AL19" s="225">
        <f>INDEX(Drivers!$C$7:$AG$22,$G19,AL$9)</f>
        <v>147.09</v>
      </c>
      <c r="AM19" s="225">
        <f>INDEX(Drivers!$C$7:$AG$22,$G19,AM$9)</f>
        <v>164.01</v>
      </c>
      <c r="AN19" s="225">
        <f>INDEX(Drivers!$C$7:$AG$22,$G19,AN$9)</f>
        <v>184.39</v>
      </c>
      <c r="AO19" s="225">
        <f t="shared" si="4"/>
        <v>221.11333333333278</v>
      </c>
      <c r="AP19" s="225">
        <f t="shared" si="4"/>
        <v>258.41333333333296</v>
      </c>
    </row>
    <row r="20" spans="1:42">
      <c r="A20" s="225" t="s">
        <v>16</v>
      </c>
      <c r="B20" s="226" t="str">
        <f>[5]IND!B18</f>
        <v>PP</v>
      </c>
      <c r="C20" s="226" t="str">
        <f>[5]IND!A18</f>
        <v>Pulp &amp; Paper Products</v>
      </c>
      <c r="D20" s="225">
        <f>[5]IND!M18</f>
        <v>0</v>
      </c>
      <c r="F20" s="226" t="s">
        <v>300</v>
      </c>
      <c r="G20" s="225">
        <f>MATCH(B20,Drivers!$A$7:$A$22,0)</f>
        <v>12</v>
      </c>
      <c r="H20" s="226"/>
      <c r="I20" s="226"/>
      <c r="J20" s="225">
        <f>INDEX(Drivers!$C$7:$AG$22,$G20,J$9)</f>
        <v>17.78</v>
      </c>
      <c r="K20" s="225">
        <f>INDEX(Drivers!$C$7:$AG$22,$G20,K$9)</f>
        <v>18.190000000000001</v>
      </c>
      <c r="L20" s="225">
        <f>INDEX(Drivers!$C$7:$AG$22,$G20,L$9)</f>
        <v>18.54</v>
      </c>
      <c r="M20" s="225">
        <f>INDEX(Drivers!$C$7:$AG$22,$G20,M$9)</f>
        <v>18.73</v>
      </c>
      <c r="N20" s="225">
        <f>INDEX(Drivers!$C$7:$AG$22,$G20,N$9)</f>
        <v>19.13</v>
      </c>
      <c r="O20" s="225">
        <f>INDEX(Drivers!$C$7:$AG$22,$G20,O$9)</f>
        <v>19.23</v>
      </c>
      <c r="P20" s="225">
        <f>INDEX(Drivers!$C$7:$AG$22,$G20,P$9)</f>
        <v>19.5</v>
      </c>
      <c r="Q20" s="225">
        <f>INDEX(Drivers!$C$7:$AG$22,$G20,Q$9)</f>
        <v>19.52</v>
      </c>
      <c r="R20" s="225">
        <f>INDEX(Drivers!$C$7:$AG$22,$G20,R$9)</f>
        <v>18.16</v>
      </c>
      <c r="S20" s="225">
        <f>INDEX(Drivers!$C$7:$AG$22,$G20,S$9)</f>
        <v>18.68</v>
      </c>
      <c r="T20" s="225">
        <f>INDEX(Drivers!$C$7:$AG$22,$G20,T$9)</f>
        <v>19.149999999999999</v>
      </c>
      <c r="U20" s="225">
        <f>INDEX(Drivers!$C$7:$AG$22,$G20,U$9)</f>
        <v>19.61</v>
      </c>
      <c r="V20" s="225">
        <f>INDEX(Drivers!$C$7:$AG$22,$G20,V$9)</f>
        <v>20.04</v>
      </c>
      <c r="W20" s="225">
        <f>INDEX(Drivers!$C$7:$AG$22,$G20,W$9)</f>
        <v>20.51</v>
      </c>
      <c r="X20" s="225">
        <f>INDEX(Drivers!$C$7:$AG$22,$G20,X$9)</f>
        <v>21.11</v>
      </c>
      <c r="Y20" s="225">
        <f>INDEX(Drivers!$C$7:$AG$22,$G20,Y$9)</f>
        <v>21.69</v>
      </c>
      <c r="Z20" s="225">
        <f>INDEX(Drivers!$C$7:$AG$22,$G20,Z$9)</f>
        <v>22.28</v>
      </c>
      <c r="AA20" s="225">
        <f>INDEX(Drivers!$C$7:$AG$22,$G20,AA$9)</f>
        <v>22.83</v>
      </c>
      <c r="AB20" s="225">
        <f>INDEX(Drivers!$C$7:$AG$22,$G20,AB$9)</f>
        <v>23.42</v>
      </c>
      <c r="AC20" s="225">
        <f>INDEX(Drivers!$C$7:$AG$22,$G20,AC$9)</f>
        <v>24.02</v>
      </c>
      <c r="AD20" s="225">
        <f>INDEX(Drivers!$C$7:$AG$22,$G20,AD$9)</f>
        <v>24.61</v>
      </c>
      <c r="AE20" s="225">
        <f>INDEX(Drivers!$C$7:$AG$22,$G20,AE$9)</f>
        <v>25.26</v>
      </c>
      <c r="AF20" s="225">
        <f>INDEX(Drivers!$C$7:$AG$22,$G20,AF$9)</f>
        <v>25.94</v>
      </c>
      <c r="AG20" s="225">
        <f>INDEX(Drivers!$C$7:$AG$22,$G20,AG$9)</f>
        <v>26.65</v>
      </c>
      <c r="AH20" s="225">
        <f>INDEX(Drivers!$C$7:$AG$22,$G20,AH$9)</f>
        <v>27.42</v>
      </c>
      <c r="AI20" s="225">
        <f>INDEX(Drivers!$C$7:$AG$22,$G20,AI$9)</f>
        <v>28.22</v>
      </c>
      <c r="AJ20" s="225">
        <f>INDEX(Drivers!$C$7:$AG$22,$G20,AJ$9)</f>
        <v>29.03</v>
      </c>
      <c r="AK20" s="225">
        <f>INDEX(Drivers!$C$7:$AG$22,$G20,AK$9)</f>
        <v>29.88</v>
      </c>
      <c r="AL20" s="225">
        <f>INDEX(Drivers!$C$7:$AG$22,$G20,AL$9)</f>
        <v>30.78</v>
      </c>
      <c r="AM20" s="225">
        <f>INDEX(Drivers!$C$7:$AG$22,$G20,AM$9)</f>
        <v>35.619999999999997</v>
      </c>
      <c r="AN20" s="225">
        <f>INDEX(Drivers!$C$7:$AG$22,$G20,AN$9)</f>
        <v>41.7</v>
      </c>
      <c r="AO20" s="225">
        <f t="shared" si="4"/>
        <v>52.413333333332957</v>
      </c>
      <c r="AP20" s="225">
        <f t="shared" si="4"/>
        <v>63.33333333333303</v>
      </c>
    </row>
    <row r="21" spans="1:42">
      <c r="A21" s="225" t="s">
        <v>16</v>
      </c>
      <c r="B21" s="226" t="str">
        <f>B20</f>
        <v>PP</v>
      </c>
      <c r="C21" s="226" t="str">
        <f>C20</f>
        <v>Pulp &amp; Paper Products</v>
      </c>
      <c r="D21" s="225">
        <f>D20</f>
        <v>0</v>
      </c>
      <c r="F21" s="226" t="s">
        <v>301</v>
      </c>
      <c r="G21" s="225">
        <f>MATCH(B21,Drivers!$A$7:$A$22,0)</f>
        <v>12</v>
      </c>
      <c r="H21" s="226"/>
      <c r="I21" s="226"/>
      <c r="J21" s="225">
        <f>INDEX(Drivers!$C$7:$AG$22,$G21,J$9)</f>
        <v>17.78</v>
      </c>
      <c r="K21" s="225">
        <f>INDEX(Drivers!$C$7:$AG$22,$G21,K$9)</f>
        <v>18.190000000000001</v>
      </c>
      <c r="L21" s="225">
        <f>INDEX(Drivers!$C$7:$AG$22,$G21,L$9)</f>
        <v>18.54</v>
      </c>
      <c r="M21" s="225">
        <f>INDEX(Drivers!$C$7:$AG$22,$G21,M$9)</f>
        <v>18.73</v>
      </c>
      <c r="N21" s="225">
        <f>INDEX(Drivers!$C$7:$AG$22,$G21,N$9)</f>
        <v>19.13</v>
      </c>
      <c r="O21" s="225">
        <f>INDEX(Drivers!$C$7:$AG$22,$G21,O$9)</f>
        <v>19.23</v>
      </c>
      <c r="P21" s="225">
        <f>INDEX(Drivers!$C$7:$AG$22,$G21,P$9)</f>
        <v>19.5</v>
      </c>
      <c r="Q21" s="225">
        <f>INDEX(Drivers!$C$7:$AG$22,$G21,Q$9)</f>
        <v>19.52</v>
      </c>
      <c r="R21" s="225">
        <f>INDEX(Drivers!$C$7:$AG$22,$G21,R$9)</f>
        <v>18.16</v>
      </c>
      <c r="S21" s="225">
        <f>INDEX(Drivers!$C$7:$AG$22,$G21,S$9)</f>
        <v>18.68</v>
      </c>
      <c r="T21" s="225">
        <f>INDEX(Drivers!$C$7:$AG$22,$G21,T$9)</f>
        <v>19.149999999999999</v>
      </c>
      <c r="U21" s="225">
        <f>INDEX(Drivers!$C$7:$AG$22,$G21,U$9)</f>
        <v>19.61</v>
      </c>
      <c r="V21" s="225">
        <f>INDEX(Drivers!$C$7:$AG$22,$G21,V$9)</f>
        <v>20.04</v>
      </c>
      <c r="W21" s="225">
        <f>INDEX(Drivers!$C$7:$AG$22,$G21,W$9)</f>
        <v>20.51</v>
      </c>
      <c r="X21" s="225">
        <f>INDEX(Drivers!$C$7:$AG$22,$G21,X$9)</f>
        <v>21.11</v>
      </c>
      <c r="Y21" s="225">
        <f>INDEX(Drivers!$C$7:$AG$22,$G21,Y$9)</f>
        <v>21.69</v>
      </c>
      <c r="Z21" s="225">
        <f>INDEX(Drivers!$C$7:$AG$22,$G21,Z$9)</f>
        <v>22.28</v>
      </c>
      <c r="AA21" s="225">
        <f>INDEX(Drivers!$C$7:$AG$22,$G21,AA$9)</f>
        <v>22.83</v>
      </c>
      <c r="AB21" s="225">
        <f>INDEX(Drivers!$C$7:$AG$22,$G21,AB$9)</f>
        <v>23.42</v>
      </c>
      <c r="AC21" s="225">
        <f>INDEX(Drivers!$C$7:$AG$22,$G21,AC$9)</f>
        <v>24.02</v>
      </c>
      <c r="AD21" s="225">
        <f>INDEX(Drivers!$C$7:$AG$22,$G21,AD$9)</f>
        <v>24.61</v>
      </c>
      <c r="AE21" s="225">
        <f>INDEX(Drivers!$C$7:$AG$22,$G21,AE$9)</f>
        <v>25.26</v>
      </c>
      <c r="AF21" s="225">
        <f>INDEX(Drivers!$C$7:$AG$22,$G21,AF$9)</f>
        <v>25.94</v>
      </c>
      <c r="AG21" s="225">
        <f>INDEX(Drivers!$C$7:$AG$22,$G21,AG$9)</f>
        <v>26.65</v>
      </c>
      <c r="AH21" s="225">
        <f>INDEX(Drivers!$C$7:$AG$22,$G21,AH$9)</f>
        <v>27.42</v>
      </c>
      <c r="AI21" s="225">
        <f>INDEX(Drivers!$C$7:$AG$22,$G21,AI$9)</f>
        <v>28.22</v>
      </c>
      <c r="AJ21" s="225">
        <f>INDEX(Drivers!$C$7:$AG$22,$G21,AJ$9)</f>
        <v>29.03</v>
      </c>
      <c r="AK21" s="225">
        <f>INDEX(Drivers!$C$7:$AG$22,$G21,AK$9)</f>
        <v>29.88</v>
      </c>
      <c r="AL21" s="225">
        <f>INDEX(Drivers!$C$7:$AG$22,$G21,AL$9)</f>
        <v>30.78</v>
      </c>
      <c r="AM21" s="225">
        <f>INDEX(Drivers!$C$7:$AG$22,$G21,AM$9)</f>
        <v>35.619999999999997</v>
      </c>
      <c r="AN21" s="225">
        <f>INDEX(Drivers!$C$7:$AG$22,$G21,AN$9)</f>
        <v>41.7</v>
      </c>
      <c r="AO21" s="225">
        <f t="shared" si="4"/>
        <v>52.413333333332957</v>
      </c>
      <c r="AP21" s="225">
        <f t="shared" si="4"/>
        <v>63.33333333333303</v>
      </c>
    </row>
    <row r="22" spans="1:42">
      <c r="A22" s="225" t="s">
        <v>16</v>
      </c>
      <c r="B22" s="226" t="str">
        <f>[5]IND!B19</f>
        <v>OT</v>
      </c>
      <c r="C22" s="226" t="str">
        <f>[5]IND!A19</f>
        <v>Other</v>
      </c>
      <c r="D22" s="225">
        <f>[5]IND!M19</f>
        <v>1</v>
      </c>
      <c r="F22" s="226"/>
      <c r="G22" s="225">
        <f>MATCH(B22,Drivers!$A$7:$A$22,0)</f>
        <v>10</v>
      </c>
      <c r="H22" s="226"/>
      <c r="I22" s="226"/>
      <c r="J22" s="225">
        <f>INDEX(Drivers!$C$7:$AG$22,$G22,J$9)</f>
        <v>235.5</v>
      </c>
      <c r="K22" s="225">
        <f>INDEX(Drivers!$C$7:$AG$22,$G22,K$9)</f>
        <v>241.63</v>
      </c>
      <c r="L22" s="225">
        <f>INDEX(Drivers!$C$7:$AG$22,$G22,L$9)</f>
        <v>245.65</v>
      </c>
      <c r="M22" s="225">
        <f>INDEX(Drivers!$C$7:$AG$22,$G22,M$9)</f>
        <v>248.47</v>
      </c>
      <c r="N22" s="225">
        <f>INDEX(Drivers!$C$7:$AG$22,$G22,N$9)</f>
        <v>251.07</v>
      </c>
      <c r="O22" s="225">
        <f>INDEX(Drivers!$C$7:$AG$22,$G22,O$9)</f>
        <v>252.54</v>
      </c>
      <c r="P22" s="225">
        <f>INDEX(Drivers!$C$7:$AG$22,$G22,P$9)</f>
        <v>254.74</v>
      </c>
      <c r="Q22" s="225">
        <f>INDEX(Drivers!$C$7:$AG$22,$G22,Q$9)</f>
        <v>254.67</v>
      </c>
      <c r="R22" s="225">
        <f>INDEX(Drivers!$C$7:$AG$22,$G22,R$9)</f>
        <v>230.24</v>
      </c>
      <c r="S22" s="225">
        <f>INDEX(Drivers!$C$7:$AG$22,$G22,S$9)</f>
        <v>236.69</v>
      </c>
      <c r="T22" s="225">
        <f>INDEX(Drivers!$C$7:$AG$22,$G22,T$9)</f>
        <v>242.59</v>
      </c>
      <c r="U22" s="225">
        <f>INDEX(Drivers!$C$7:$AG$22,$G22,U$9)</f>
        <v>248.33</v>
      </c>
      <c r="V22" s="225">
        <f>INDEX(Drivers!$C$7:$AG$22,$G22,V$9)</f>
        <v>253.83</v>
      </c>
      <c r="W22" s="225">
        <f>INDEX(Drivers!$C$7:$AG$22,$G22,W$9)</f>
        <v>259.61</v>
      </c>
      <c r="X22" s="225">
        <f>INDEX(Drivers!$C$7:$AG$22,$G22,X$9)</f>
        <v>266.92</v>
      </c>
      <c r="Y22" s="225">
        <f>INDEX(Drivers!$C$7:$AG$22,$G22,Y$9)</f>
        <v>274.13</v>
      </c>
      <c r="Z22" s="225">
        <f>INDEX(Drivers!$C$7:$AG$22,$G22,Z$9)</f>
        <v>281.63</v>
      </c>
      <c r="AA22" s="225">
        <f>INDEX(Drivers!$C$7:$AG$22,$G22,AA$9)</f>
        <v>289.23</v>
      </c>
      <c r="AB22" s="225">
        <f>INDEX(Drivers!$C$7:$AG$22,$G22,AB$9)</f>
        <v>297.02</v>
      </c>
      <c r="AC22" s="225">
        <f>INDEX(Drivers!$C$7:$AG$22,$G22,AC$9)</f>
        <v>305.64</v>
      </c>
      <c r="AD22" s="225">
        <f>INDEX(Drivers!$C$7:$AG$22,$G22,AD$9)</f>
        <v>313.91000000000003</v>
      </c>
      <c r="AE22" s="225">
        <f>INDEX(Drivers!$C$7:$AG$22,$G22,AE$9)</f>
        <v>323.06</v>
      </c>
      <c r="AF22" s="225">
        <f>INDEX(Drivers!$C$7:$AG$22,$G22,AF$9)</f>
        <v>332.87</v>
      </c>
      <c r="AG22" s="225">
        <f>INDEX(Drivers!$C$7:$AG$22,$G22,AG$9)</f>
        <v>343.27</v>
      </c>
      <c r="AH22" s="225">
        <f>INDEX(Drivers!$C$7:$AG$22,$G22,AH$9)</f>
        <v>354.09</v>
      </c>
      <c r="AI22" s="225">
        <f>INDEX(Drivers!$C$7:$AG$22,$G22,AI$9)</f>
        <v>365.3</v>
      </c>
      <c r="AJ22" s="225">
        <f>INDEX(Drivers!$C$7:$AG$22,$G22,AJ$9)</f>
        <v>376.62</v>
      </c>
      <c r="AK22" s="225">
        <f>INDEX(Drivers!$C$7:$AG$22,$G22,AK$9)</f>
        <v>388.36</v>
      </c>
      <c r="AL22" s="225">
        <f>INDEX(Drivers!$C$7:$AG$22,$G22,AL$9)</f>
        <v>400.79</v>
      </c>
      <c r="AM22" s="225">
        <f>INDEX(Drivers!$C$7:$AG$22,$G22,AM$9)</f>
        <v>469.74</v>
      </c>
      <c r="AN22" s="225">
        <f>INDEX(Drivers!$C$7:$AG$22,$G22,AN$9)</f>
        <v>556.72</v>
      </c>
      <c r="AO22" s="225">
        <f t="shared" si="4"/>
        <v>709.64500000000044</v>
      </c>
      <c r="AP22" s="225">
        <f t="shared" si="4"/>
        <v>865.57499999999709</v>
      </c>
    </row>
    <row r="23" spans="1:42">
      <c r="A23" s="225" t="s">
        <v>16</v>
      </c>
      <c r="B23" s="226"/>
    </row>
    <row r="24" spans="1:42" ht="15.75" thickBot="1">
      <c r="A24" s="225" t="s">
        <v>16</v>
      </c>
      <c r="B24" s="14" t="s">
        <v>291</v>
      </c>
      <c r="C24" s="14"/>
      <c r="D24" s="14"/>
      <c r="E24" s="14"/>
      <c r="F24" s="14"/>
    </row>
    <row r="25" spans="1:42">
      <c r="A25" s="225" t="s">
        <v>16</v>
      </c>
      <c r="B25" s="225" t="s">
        <v>9</v>
      </c>
      <c r="C25" s="225" t="s">
        <v>10</v>
      </c>
      <c r="D25" s="225" t="s">
        <v>281</v>
      </c>
      <c r="E25" s="225" t="s">
        <v>280</v>
      </c>
    </row>
    <row r="26" spans="1:42">
      <c r="A26" s="61" t="str">
        <f>IF(D10,"*","")</f>
        <v>*</v>
      </c>
      <c r="B26" s="22" t="s">
        <v>288</v>
      </c>
      <c r="C26" s="23" t="s">
        <v>137</v>
      </c>
      <c r="D26" s="61">
        <f t="shared" ref="D26:D38" si="6">F10</f>
        <v>0</v>
      </c>
      <c r="E26" s="23" t="s">
        <v>137</v>
      </c>
      <c r="F26" s="23" t="s">
        <v>137</v>
      </c>
      <c r="G26" s="23" t="s">
        <v>137</v>
      </c>
      <c r="H26" s="23" t="s">
        <v>137</v>
      </c>
      <c r="I26" s="22">
        <v>0</v>
      </c>
      <c r="J26" s="131">
        <v>0</v>
      </c>
      <c r="K26" s="225">
        <f t="shared" ref="K26:AP34" si="7">J26*K10/J10</f>
        <v>0</v>
      </c>
      <c r="L26" s="225">
        <f t="shared" si="7"/>
        <v>0</v>
      </c>
      <c r="M26" s="225">
        <f t="shared" si="7"/>
        <v>0</v>
      </c>
      <c r="N26" s="225">
        <f t="shared" si="7"/>
        <v>0</v>
      </c>
      <c r="O26" s="225">
        <f t="shared" si="7"/>
        <v>0</v>
      </c>
      <c r="P26" s="225">
        <f t="shared" si="7"/>
        <v>0</v>
      </c>
      <c r="Q26" s="225">
        <f t="shared" si="7"/>
        <v>0</v>
      </c>
      <c r="R26" s="225">
        <f t="shared" si="7"/>
        <v>0</v>
      </c>
      <c r="S26" s="225">
        <f t="shared" si="7"/>
        <v>0</v>
      </c>
      <c r="T26" s="225">
        <f t="shared" si="7"/>
        <v>0</v>
      </c>
      <c r="U26" s="225">
        <f t="shared" si="7"/>
        <v>0</v>
      </c>
      <c r="V26" s="225">
        <f t="shared" si="7"/>
        <v>0</v>
      </c>
      <c r="W26" s="225">
        <f t="shared" si="7"/>
        <v>0</v>
      </c>
      <c r="X26" s="225">
        <f t="shared" si="7"/>
        <v>0</v>
      </c>
      <c r="Y26" s="225">
        <f t="shared" si="7"/>
        <v>0</v>
      </c>
      <c r="Z26" s="225">
        <f t="shared" si="7"/>
        <v>0</v>
      </c>
      <c r="AA26" s="225">
        <f t="shared" si="7"/>
        <v>0</v>
      </c>
      <c r="AB26" s="225">
        <f t="shared" si="7"/>
        <v>0</v>
      </c>
      <c r="AC26" s="225">
        <f t="shared" si="7"/>
        <v>0</v>
      </c>
      <c r="AD26" s="225">
        <f t="shared" si="7"/>
        <v>0</v>
      </c>
      <c r="AE26" s="225">
        <f t="shared" si="7"/>
        <v>0</v>
      </c>
      <c r="AF26" s="225">
        <f t="shared" si="7"/>
        <v>0</v>
      </c>
      <c r="AG26" s="225">
        <f t="shared" si="7"/>
        <v>0</v>
      </c>
      <c r="AH26" s="225">
        <f t="shared" si="7"/>
        <v>0</v>
      </c>
      <c r="AI26" s="225">
        <f t="shared" si="7"/>
        <v>0</v>
      </c>
      <c r="AJ26" s="225">
        <f t="shared" si="7"/>
        <v>0</v>
      </c>
      <c r="AK26" s="225">
        <f t="shared" si="7"/>
        <v>0</v>
      </c>
      <c r="AL26" s="225">
        <f t="shared" si="7"/>
        <v>0</v>
      </c>
      <c r="AM26" s="225">
        <f t="shared" si="7"/>
        <v>0</v>
      </c>
      <c r="AN26" s="225">
        <f t="shared" si="7"/>
        <v>0</v>
      </c>
      <c r="AO26" s="225">
        <f t="shared" si="7"/>
        <v>0</v>
      </c>
      <c r="AP26" s="225">
        <f t="shared" si="7"/>
        <v>0</v>
      </c>
    </row>
    <row r="27" spans="1:42">
      <c r="A27" s="61" t="str">
        <f>IF(D11,"*","")</f>
        <v/>
      </c>
      <c r="B27" s="22" t="s">
        <v>288</v>
      </c>
      <c r="C27" s="23" t="s">
        <v>137</v>
      </c>
      <c r="D27" s="61" t="str">
        <f t="shared" si="6"/>
        <v>IFAM</v>
      </c>
      <c r="E27" s="23" t="s">
        <v>137</v>
      </c>
      <c r="F27" s="23" t="s">
        <v>137</v>
      </c>
      <c r="G27" s="23" t="s">
        <v>137</v>
      </c>
      <c r="H27" s="23" t="s">
        <v>137</v>
      </c>
      <c r="I27" s="22">
        <v>0</v>
      </c>
      <c r="J27" s="164">
        <f>'[5]FA-TSData'!J2</f>
        <v>4.0820999999999996</v>
      </c>
      <c r="K27" s="164">
        <f>'[5]FA-TSData'!K2</f>
        <v>4.1753999999999998</v>
      </c>
      <c r="L27" s="164">
        <f>'[5]FA-TSData'!L2</f>
        <v>4.8628999999999998</v>
      </c>
      <c r="M27" s="164">
        <f>'[5]FA-TSData'!M2</f>
        <v>4.4805999999999999</v>
      </c>
      <c r="N27" s="164">
        <f>'[5]FA-TSData'!N2</f>
        <v>4.3260612235437241</v>
      </c>
      <c r="O27" s="164">
        <f>'[5]FA-TSData'!O2</f>
        <v>4.372754104082464</v>
      </c>
      <c r="P27" s="225">
        <f>O27*P11/O11</f>
        <v>4.3281858435822027</v>
      </c>
      <c r="Q27" s="225">
        <f t="shared" si="7"/>
        <v>4.255661128768141</v>
      </c>
      <c r="R27" s="225">
        <f t="shared" si="7"/>
        <v>3.911270024902485</v>
      </c>
      <c r="S27" s="225">
        <f t="shared" si="7"/>
        <v>3.9783249986551508</v>
      </c>
      <c r="T27" s="225">
        <f t="shared" si="7"/>
        <v>4.0324146602622868</v>
      </c>
      <c r="U27" s="225">
        <f t="shared" si="7"/>
        <v>4.0828578278284908</v>
      </c>
      <c r="V27" s="225">
        <f t="shared" si="7"/>
        <v>4.130869999367409</v>
      </c>
      <c r="W27" s="225">
        <f t="shared" si="7"/>
        <v>4.1963043091018832</v>
      </c>
      <c r="X27" s="225">
        <f t="shared" si="7"/>
        <v>4.2986087252502108</v>
      </c>
      <c r="Y27" s="225">
        <f t="shared" si="7"/>
        <v>4.4092190444917687</v>
      </c>
      <c r="Z27" s="225">
        <f t="shared" si="7"/>
        <v>4.5281352668265571</v>
      </c>
      <c r="AA27" s="225">
        <f t="shared" si="7"/>
        <v>4.6328706790021705</v>
      </c>
      <c r="AB27" s="225">
        <f t="shared" si="7"/>
        <v>4.7538127313596972</v>
      </c>
      <c r="AC27" s="225">
        <f t="shared" si="7"/>
        <v>4.8680695446421858</v>
      </c>
      <c r="AD27" s="225">
        <f t="shared" si="7"/>
        <v>4.9740204548314431</v>
      </c>
      <c r="AE27" s="225">
        <f t="shared" si="7"/>
        <v>5.086859187098014</v>
      </c>
      <c r="AF27" s="225">
        <f t="shared" si="7"/>
        <v>5.2045599114191594</v>
      </c>
      <c r="AG27" s="225">
        <f t="shared" si="7"/>
        <v>5.3244890487653169</v>
      </c>
      <c r="AH27" s="225">
        <f t="shared" si="7"/>
        <v>5.4569783322524579</v>
      </c>
      <c r="AI27" s="225">
        <f t="shared" si="7"/>
        <v>5.594734773798721</v>
      </c>
      <c r="AJ27" s="225">
        <f t="shared" si="7"/>
        <v>5.732693798347257</v>
      </c>
      <c r="AK27" s="225">
        <f t="shared" si="7"/>
        <v>5.8759199809549152</v>
      </c>
      <c r="AL27" s="225">
        <f t="shared" si="7"/>
        <v>6.0292753136762691</v>
      </c>
      <c r="AM27" s="225">
        <f t="shared" si="7"/>
        <v>6.7725523490192643</v>
      </c>
      <c r="AN27" s="225">
        <f t="shared" si="7"/>
        <v>7.698154086408783</v>
      </c>
      <c r="AO27" s="225">
        <f t="shared" si="7"/>
        <v>9.3366454088002317</v>
      </c>
      <c r="AP27" s="225">
        <f t="shared" si="7"/>
        <v>11.005524181532767</v>
      </c>
    </row>
    <row r="28" spans="1:42">
      <c r="A28" s="61" t="str">
        <f>IF(D12,"*","")</f>
        <v/>
      </c>
      <c r="B28" s="22" t="s">
        <v>288</v>
      </c>
      <c r="C28" s="23" t="s">
        <v>137</v>
      </c>
      <c r="D28" s="61" t="str">
        <f t="shared" si="6"/>
        <v>IISCRS</v>
      </c>
      <c r="E28" s="23" t="s">
        <v>137</v>
      </c>
      <c r="F28" s="23" t="s">
        <v>137</v>
      </c>
      <c r="G28" s="23" t="s">
        <v>137</v>
      </c>
      <c r="H28" s="23" t="s">
        <v>137</v>
      </c>
      <c r="I28" s="22">
        <v>0</v>
      </c>
      <c r="J28" s="131">
        <f>'[5]IS-TSData'!J24</f>
        <v>6.94</v>
      </c>
      <c r="K28" s="131">
        <f>'[5]IS-TSData'!K24</f>
        <v>7.1000000000000005</v>
      </c>
      <c r="L28" s="131">
        <f>'[5]IS-TSData'!L24</f>
        <v>6.5</v>
      </c>
      <c r="M28" s="131">
        <f>'[5]IS-TSData'!M24</f>
        <v>6.4000000000000012</v>
      </c>
      <c r="N28" s="131">
        <f>'[5]IS-TSData'!N24</f>
        <v>6.0910000000000002</v>
      </c>
      <c r="O28" s="131">
        <f>'[5]IS-TSData'!O24</f>
        <v>6.23</v>
      </c>
      <c r="P28" s="131">
        <f>'[5]IS-TSData'!P24</f>
        <v>6.3</v>
      </c>
      <c r="Q28" s="131">
        <f>'[5]IS-TSData'!Q24</f>
        <v>6.1267974837582679</v>
      </c>
      <c r="R28" s="131">
        <f>'[5]IS-TSData'!R24</f>
        <v>5.0030232389251985</v>
      </c>
      <c r="S28" s="225">
        <f t="shared" si="7"/>
        <v>5.1621732440786108</v>
      </c>
      <c r="T28" s="225">
        <f t="shared" si="7"/>
        <v>5.2641924781513101</v>
      </c>
      <c r="U28" s="225">
        <f t="shared" si="7"/>
        <v>5.358050173498194</v>
      </c>
      <c r="V28" s="225">
        <f t="shared" si="7"/>
        <v>5.4437463301192617</v>
      </c>
      <c r="W28" s="225">
        <f t="shared" si="7"/>
        <v>5.5620886416435935</v>
      </c>
      <c r="X28" s="225">
        <f t="shared" si="7"/>
        <v>5.7620463404260844</v>
      </c>
      <c r="Y28" s="225">
        <f t="shared" si="7"/>
        <v>5.9579232698456677</v>
      </c>
      <c r="Z28" s="225">
        <f t="shared" si="7"/>
        <v>6.1538001992652518</v>
      </c>
      <c r="AA28" s="225">
        <f t="shared" si="7"/>
        <v>6.2966271269670315</v>
      </c>
      <c r="AB28" s="225">
        <f t="shared" si="7"/>
        <v>6.4802617482978908</v>
      </c>
      <c r="AC28" s="225">
        <f t="shared" si="7"/>
        <v>6.6271694453625782</v>
      </c>
      <c r="AD28" s="225">
        <f t="shared" si="7"/>
        <v>6.757754064975634</v>
      </c>
      <c r="AE28" s="225">
        <f t="shared" si="7"/>
        <v>6.90874253140323</v>
      </c>
      <c r="AF28" s="225">
        <f t="shared" si="7"/>
        <v>7.0760540752824577</v>
      </c>
      <c r="AG28" s="225">
        <f t="shared" si="7"/>
        <v>7.2352040804358699</v>
      </c>
      <c r="AH28" s="225">
        <f t="shared" si="7"/>
        <v>7.4229194711296387</v>
      </c>
      <c r="AI28" s="225">
        <f t="shared" si="7"/>
        <v>7.6187964005492228</v>
      </c>
      <c r="AJ28" s="225">
        <f t="shared" si="7"/>
        <v>7.8105925606058983</v>
      </c>
      <c r="AK28" s="225">
        <f t="shared" si="7"/>
        <v>8.0105502593883902</v>
      </c>
      <c r="AL28" s="225">
        <f t="shared" si="7"/>
        <v>8.2186694968966982</v>
      </c>
      <c r="AM28" s="225">
        <f t="shared" si="7"/>
        <v>9.2184579908091564</v>
      </c>
      <c r="AN28" s="225">
        <f t="shared" si="7"/>
        <v>10.565111880568795</v>
      </c>
      <c r="AO28" s="225">
        <f t="shared" si="7"/>
        <v>12.853743364933074</v>
      </c>
      <c r="AP28" s="225">
        <f t="shared" si="7"/>
        <v>15.20018574860517</v>
      </c>
    </row>
    <row r="29" spans="1:42">
      <c r="A29" s="61" t="str">
        <f t="shared" ref="A29:A38" si="8">IF(D13,"*","")</f>
        <v>*</v>
      </c>
      <c r="B29" s="22" t="s">
        <v>288</v>
      </c>
      <c r="C29" s="23" t="s">
        <v>137</v>
      </c>
      <c r="D29" s="61">
        <f t="shared" si="6"/>
        <v>0</v>
      </c>
      <c r="E29" s="23" t="s">
        <v>137</v>
      </c>
      <c r="F29" s="23" t="s">
        <v>137</v>
      </c>
      <c r="G29" s="23" t="s">
        <v>137</v>
      </c>
      <c r="H29" s="23" t="s">
        <v>137</v>
      </c>
      <c r="I29" s="22">
        <v>0</v>
      </c>
      <c r="J29" s="131">
        <v>0</v>
      </c>
      <c r="K29" s="225">
        <f t="shared" si="7"/>
        <v>0</v>
      </c>
      <c r="L29" s="225">
        <f t="shared" si="7"/>
        <v>0</v>
      </c>
      <c r="M29" s="225">
        <f t="shared" si="7"/>
        <v>0</v>
      </c>
      <c r="N29" s="225">
        <f t="shared" si="7"/>
        <v>0</v>
      </c>
      <c r="O29" s="225">
        <f t="shared" si="7"/>
        <v>0</v>
      </c>
      <c r="P29" s="225">
        <f t="shared" si="7"/>
        <v>0</v>
      </c>
      <c r="Q29" s="225">
        <f t="shared" si="7"/>
        <v>0</v>
      </c>
      <c r="R29" s="225">
        <f t="shared" si="7"/>
        <v>0</v>
      </c>
      <c r="S29" s="225">
        <f t="shared" si="7"/>
        <v>0</v>
      </c>
      <c r="T29" s="225">
        <f t="shared" si="7"/>
        <v>0</v>
      </c>
      <c r="U29" s="225">
        <f t="shared" si="7"/>
        <v>0</v>
      </c>
      <c r="V29" s="225">
        <f t="shared" si="7"/>
        <v>0</v>
      </c>
      <c r="W29" s="225">
        <f t="shared" si="7"/>
        <v>0</v>
      </c>
      <c r="X29" s="225">
        <f t="shared" si="7"/>
        <v>0</v>
      </c>
      <c r="Y29" s="225">
        <f t="shared" si="7"/>
        <v>0</v>
      </c>
      <c r="Z29" s="225">
        <f t="shared" si="7"/>
        <v>0</v>
      </c>
      <c r="AA29" s="225">
        <f t="shared" si="7"/>
        <v>0</v>
      </c>
      <c r="AB29" s="225">
        <f t="shared" si="7"/>
        <v>0</v>
      </c>
      <c r="AC29" s="225">
        <f t="shared" si="7"/>
        <v>0</v>
      </c>
      <c r="AD29" s="225">
        <f t="shared" si="7"/>
        <v>0</v>
      </c>
      <c r="AE29" s="225">
        <f t="shared" si="7"/>
        <v>0</v>
      </c>
      <c r="AF29" s="225">
        <f t="shared" si="7"/>
        <v>0</v>
      </c>
      <c r="AG29" s="225">
        <f t="shared" si="7"/>
        <v>0</v>
      </c>
      <c r="AH29" s="225">
        <f t="shared" si="7"/>
        <v>0</v>
      </c>
      <c r="AI29" s="225">
        <f t="shared" si="7"/>
        <v>0</v>
      </c>
      <c r="AJ29" s="225">
        <f t="shared" si="7"/>
        <v>0</v>
      </c>
      <c r="AK29" s="225">
        <f t="shared" si="7"/>
        <v>0</v>
      </c>
      <c r="AL29" s="225">
        <f t="shared" si="7"/>
        <v>0</v>
      </c>
      <c r="AM29" s="225">
        <f t="shared" si="7"/>
        <v>0</v>
      </c>
      <c r="AN29" s="225">
        <f t="shared" si="7"/>
        <v>0</v>
      </c>
      <c r="AO29" s="225">
        <f t="shared" si="7"/>
        <v>0</v>
      </c>
      <c r="AP29" s="225">
        <f t="shared" si="7"/>
        <v>0</v>
      </c>
    </row>
    <row r="30" spans="1:42">
      <c r="A30" s="61" t="str">
        <f t="shared" si="8"/>
        <v>*</v>
      </c>
      <c r="B30" s="22" t="s">
        <v>288</v>
      </c>
      <c r="C30" s="23" t="s">
        <v>137</v>
      </c>
      <c r="D30" s="61">
        <f t="shared" si="6"/>
        <v>0</v>
      </c>
      <c r="E30" s="23" t="s">
        <v>137</v>
      </c>
      <c r="F30" s="23" t="s">
        <v>137</v>
      </c>
      <c r="G30" s="23" t="s">
        <v>137</v>
      </c>
      <c r="H30" s="23" t="s">
        <v>137</v>
      </c>
      <c r="I30" s="22">
        <v>0</v>
      </c>
      <c r="J30" s="131">
        <v>0</v>
      </c>
      <c r="K30" s="225">
        <f t="shared" si="7"/>
        <v>0</v>
      </c>
      <c r="L30" s="225">
        <f t="shared" si="7"/>
        <v>0</v>
      </c>
      <c r="M30" s="225">
        <f t="shared" si="7"/>
        <v>0</v>
      </c>
      <c r="N30" s="225">
        <f t="shared" si="7"/>
        <v>0</v>
      </c>
      <c r="O30" s="225">
        <f t="shared" si="7"/>
        <v>0</v>
      </c>
      <c r="P30" s="225">
        <f t="shared" si="7"/>
        <v>0</v>
      </c>
      <c r="Q30" s="225">
        <f t="shared" si="7"/>
        <v>0</v>
      </c>
      <c r="R30" s="225">
        <f t="shared" si="7"/>
        <v>0</v>
      </c>
      <c r="S30" s="225">
        <f t="shared" si="7"/>
        <v>0</v>
      </c>
      <c r="T30" s="225">
        <f t="shared" si="7"/>
        <v>0</v>
      </c>
      <c r="U30" s="225">
        <f t="shared" si="7"/>
        <v>0</v>
      </c>
      <c r="V30" s="225">
        <f t="shared" si="7"/>
        <v>0</v>
      </c>
      <c r="W30" s="225">
        <f t="shared" si="7"/>
        <v>0</v>
      </c>
      <c r="X30" s="225">
        <f t="shared" si="7"/>
        <v>0</v>
      </c>
      <c r="Y30" s="225">
        <f t="shared" si="7"/>
        <v>0</v>
      </c>
      <c r="Z30" s="225">
        <f t="shared" si="7"/>
        <v>0</v>
      </c>
      <c r="AA30" s="225">
        <f t="shared" si="7"/>
        <v>0</v>
      </c>
      <c r="AB30" s="225">
        <f t="shared" si="7"/>
        <v>0</v>
      </c>
      <c r="AC30" s="225">
        <f t="shared" si="7"/>
        <v>0</v>
      </c>
      <c r="AD30" s="225">
        <f t="shared" si="7"/>
        <v>0</v>
      </c>
      <c r="AE30" s="225">
        <f t="shared" si="7"/>
        <v>0</v>
      </c>
      <c r="AF30" s="225">
        <f t="shared" si="7"/>
        <v>0</v>
      </c>
      <c r="AG30" s="225">
        <f t="shared" si="7"/>
        <v>0</v>
      </c>
      <c r="AH30" s="225">
        <f t="shared" si="7"/>
        <v>0</v>
      </c>
      <c r="AI30" s="225">
        <f t="shared" si="7"/>
        <v>0</v>
      </c>
      <c r="AJ30" s="225">
        <f t="shared" si="7"/>
        <v>0</v>
      </c>
      <c r="AK30" s="225">
        <f t="shared" si="7"/>
        <v>0</v>
      </c>
      <c r="AL30" s="225">
        <f t="shared" si="7"/>
        <v>0</v>
      </c>
      <c r="AM30" s="225">
        <f t="shared" si="7"/>
        <v>0</v>
      </c>
      <c r="AN30" s="225">
        <f t="shared" si="7"/>
        <v>0</v>
      </c>
      <c r="AO30" s="225">
        <f t="shared" si="7"/>
        <v>0</v>
      </c>
      <c r="AP30" s="225">
        <f t="shared" si="7"/>
        <v>0</v>
      </c>
    </row>
    <row r="31" spans="1:42">
      <c r="A31" s="61" t="str">
        <f t="shared" si="8"/>
        <v/>
      </c>
      <c r="B31" s="22" t="s">
        <v>288</v>
      </c>
      <c r="C31" s="23" t="s">
        <v>137</v>
      </c>
      <c r="D31" s="61" t="str">
        <f t="shared" si="6"/>
        <v>INMCEM</v>
      </c>
      <c r="E31" s="23" t="s">
        <v>137</v>
      </c>
      <c r="F31" s="23" t="s">
        <v>137</v>
      </c>
      <c r="G31" s="23" t="s">
        <v>137</v>
      </c>
      <c r="H31" s="23" t="s">
        <v>137</v>
      </c>
      <c r="I31" s="22">
        <v>0</v>
      </c>
      <c r="J31" s="131">
        <f>'[5]NMM-TSData'!J14</f>
        <v>14.27</v>
      </c>
      <c r="K31" s="131">
        <f>'[5]NMM-TSData'!K14</f>
        <v>14.368</v>
      </c>
      <c r="L31" s="131">
        <f>'[5]NMM-TSData'!L14</f>
        <v>14.465999999999999</v>
      </c>
      <c r="M31" s="131">
        <f>'[5]NMM-TSData'!M14</f>
        <v>14.564</v>
      </c>
      <c r="N31" s="131">
        <f>'[5]NMM-TSData'!N14</f>
        <v>14.662000000000001</v>
      </c>
      <c r="O31" s="131">
        <f>'[5]NMM-TSData'!O14</f>
        <v>14.759960880300349</v>
      </c>
      <c r="P31" s="225">
        <f t="shared" si="7"/>
        <v>14.913810635404458</v>
      </c>
      <c r="Q31" s="225">
        <f t="shared" si="7"/>
        <v>14.942657464486476</v>
      </c>
      <c r="R31" s="225">
        <f t="shared" si="7"/>
        <v>13.663781375183582</v>
      </c>
      <c r="S31" s="225">
        <f t="shared" si="7"/>
        <v>14.038790153249844</v>
      </c>
      <c r="T31" s="225">
        <f t="shared" si="7"/>
        <v>14.375336492540081</v>
      </c>
      <c r="U31" s="225">
        <f t="shared" si="7"/>
        <v>14.711882831830319</v>
      </c>
      <c r="V31" s="225">
        <f t="shared" si="7"/>
        <v>15.038813561426549</v>
      </c>
      <c r="W31" s="225">
        <f t="shared" si="7"/>
        <v>15.384975510410792</v>
      </c>
      <c r="X31" s="225">
        <f t="shared" si="7"/>
        <v>15.80806233694709</v>
      </c>
      <c r="Y31" s="225">
        <f t="shared" si="7"/>
        <v>16.231149163483384</v>
      </c>
      <c r="Z31" s="225">
        <f t="shared" si="7"/>
        <v>16.673467209407693</v>
      </c>
      <c r="AA31" s="225">
        <f t="shared" si="7"/>
        <v>17.115785255332003</v>
      </c>
      <c r="AB31" s="225">
        <f t="shared" si="7"/>
        <v>17.567718910950319</v>
      </c>
      <c r="AC31" s="225">
        <f t="shared" si="7"/>
        <v>18.086961834426681</v>
      </c>
      <c r="AD31" s="225">
        <f t="shared" si="7"/>
        <v>18.577357928821026</v>
      </c>
      <c r="AE31" s="225">
        <f t="shared" si="7"/>
        <v>19.115832071685404</v>
      </c>
      <c r="AF31" s="225">
        <f t="shared" si="7"/>
        <v>19.702384263019812</v>
      </c>
      <c r="AG31" s="225">
        <f t="shared" si="7"/>
        <v>20.327398893130255</v>
      </c>
      <c r="AH31" s="225">
        <f t="shared" si="7"/>
        <v>20.971644742628705</v>
      </c>
      <c r="AI31" s="225">
        <f t="shared" si="7"/>
        <v>21.635121811515173</v>
      </c>
      <c r="AJ31" s="225">
        <f t="shared" si="7"/>
        <v>22.298598880401638</v>
      </c>
      <c r="AK31" s="225">
        <f t="shared" si="7"/>
        <v>23.000538388064129</v>
      </c>
      <c r="AL31" s="225">
        <f t="shared" si="7"/>
        <v>23.731324724808641</v>
      </c>
      <c r="AM31" s="225">
        <f t="shared" si="7"/>
        <v>27.875652502925547</v>
      </c>
      <c r="AN31" s="225">
        <f t="shared" si="7"/>
        <v>33.116159786159223</v>
      </c>
      <c r="AO31" s="225">
        <f t="shared" si="7"/>
        <v>42.318298263323669</v>
      </c>
      <c r="AP31" s="225">
        <f t="shared" si="7"/>
        <v>51.703133324674248</v>
      </c>
    </row>
    <row r="32" spans="1:42">
      <c r="A32" s="61" t="str">
        <f t="shared" si="8"/>
        <v/>
      </c>
      <c r="B32" s="22" t="s">
        <v>288</v>
      </c>
      <c r="C32" s="23" t="s">
        <v>137</v>
      </c>
      <c r="D32" s="61" t="str">
        <f t="shared" si="6"/>
        <v>INMLIM</v>
      </c>
      <c r="E32" s="23" t="s">
        <v>137</v>
      </c>
      <c r="F32" s="23" t="s">
        <v>137</v>
      </c>
      <c r="G32" s="23" t="s">
        <v>137</v>
      </c>
      <c r="H32" s="23" t="s">
        <v>137</v>
      </c>
      <c r="I32" s="22">
        <v>0</v>
      </c>
      <c r="J32" s="163">
        <f>'[5]NMM-TSData'!J16</f>
        <v>1.2</v>
      </c>
      <c r="K32" s="163">
        <f>'[5]NMM-TSData'!K16</f>
        <v>1.1733333333333333</v>
      </c>
      <c r="L32" s="163">
        <f>'[5]NMM-TSData'!L16</f>
        <v>1.1466666666666667</v>
      </c>
      <c r="M32" s="163">
        <f>'[5]NMM-TSData'!M16</f>
        <v>1.1200000000000001</v>
      </c>
      <c r="N32" s="163">
        <f>'[5]NMM-TSData'!N16</f>
        <v>1.1200000000000001</v>
      </c>
      <c r="O32" s="163">
        <f>'[5]NMM-TSData'!O16</f>
        <v>1.3591716472036741</v>
      </c>
      <c r="P32" s="225">
        <f t="shared" si="7"/>
        <v>1.373338908672898</v>
      </c>
      <c r="Q32" s="225">
        <f t="shared" si="7"/>
        <v>1.3759952701983773</v>
      </c>
      <c r="R32" s="225">
        <f t="shared" si="7"/>
        <v>1.2582299092354532</v>
      </c>
      <c r="S32" s="225">
        <f t="shared" si="7"/>
        <v>1.2927626090666866</v>
      </c>
      <c r="T32" s="225">
        <f t="shared" si="7"/>
        <v>1.3237534935306141</v>
      </c>
      <c r="U32" s="225">
        <f t="shared" si="7"/>
        <v>1.3547443779945416</v>
      </c>
      <c r="V32" s="225">
        <f t="shared" si="7"/>
        <v>1.3848498086166425</v>
      </c>
      <c r="W32" s="225">
        <f t="shared" si="7"/>
        <v>1.4167261469223964</v>
      </c>
      <c r="X32" s="225">
        <f t="shared" si="7"/>
        <v>1.4556861159627623</v>
      </c>
      <c r="Y32" s="225">
        <f t="shared" si="7"/>
        <v>1.494646085003128</v>
      </c>
      <c r="Z32" s="225">
        <f t="shared" si="7"/>
        <v>1.5353769617271469</v>
      </c>
      <c r="AA32" s="225">
        <f t="shared" si="7"/>
        <v>1.576107838451166</v>
      </c>
      <c r="AB32" s="225">
        <f t="shared" si="7"/>
        <v>1.6177241690170112</v>
      </c>
      <c r="AC32" s="225">
        <f t="shared" si="7"/>
        <v>1.6655386764756421</v>
      </c>
      <c r="AD32" s="225">
        <f t="shared" si="7"/>
        <v>1.7106968224087935</v>
      </c>
      <c r="AE32" s="225">
        <f t="shared" si="7"/>
        <v>1.7602822375510772</v>
      </c>
      <c r="AF32" s="225">
        <f t="shared" si="7"/>
        <v>1.8142949219024935</v>
      </c>
      <c r="AG32" s="225">
        <f t="shared" si="7"/>
        <v>1.871849421621216</v>
      </c>
      <c r="AH32" s="225">
        <f t="shared" si="7"/>
        <v>1.9311748290235913</v>
      </c>
      <c r="AI32" s="225">
        <f t="shared" si="7"/>
        <v>1.9922711441096197</v>
      </c>
      <c r="AJ32" s="225">
        <f t="shared" si="7"/>
        <v>2.0533674591956483</v>
      </c>
      <c r="AK32" s="225">
        <f t="shared" si="7"/>
        <v>2.1180055896489827</v>
      </c>
      <c r="AL32" s="225">
        <f t="shared" si="7"/>
        <v>2.1853000816277963</v>
      </c>
      <c r="AM32" s="225">
        <f t="shared" si="7"/>
        <v>2.5669306874550166</v>
      </c>
      <c r="AN32" s="225">
        <f t="shared" si="7"/>
        <v>3.0495030312504579</v>
      </c>
      <c r="AO32" s="225">
        <f t="shared" si="7"/>
        <v>3.896882357878416</v>
      </c>
      <c r="AP32" s="225">
        <f t="shared" si="7"/>
        <v>4.7610853075010766</v>
      </c>
    </row>
    <row r="33" spans="1:42">
      <c r="A33" s="61" t="str">
        <f t="shared" si="8"/>
        <v/>
      </c>
      <c r="B33" s="22" t="s">
        <v>288</v>
      </c>
      <c r="C33" s="23" t="s">
        <v>137</v>
      </c>
      <c r="D33" s="61" t="str">
        <f t="shared" si="6"/>
        <v>INMGLA</v>
      </c>
      <c r="E33" s="23" t="s">
        <v>137</v>
      </c>
      <c r="F33" s="23" t="s">
        <v>137</v>
      </c>
      <c r="G33" s="23" t="s">
        <v>137</v>
      </c>
      <c r="H33" s="23" t="s">
        <v>137</v>
      </c>
      <c r="I33" s="22">
        <v>0</v>
      </c>
      <c r="J33" s="131">
        <f>'[5]NMM-TSData'!J15</f>
        <v>1.27</v>
      </c>
      <c r="K33" s="131">
        <f>'[5]NMM-TSData'!K15</f>
        <v>1.2484871200000001</v>
      </c>
      <c r="L33" s="131">
        <f>'[5]NMM-TSData'!L15</f>
        <v>1.2269742400000001</v>
      </c>
      <c r="M33" s="131">
        <f>'[5]NMM-TSData'!M15</f>
        <v>1.2054613600000001</v>
      </c>
      <c r="N33" s="131">
        <f>'[5]NMM-TSData'!N15</f>
        <v>1.1839484800000002</v>
      </c>
      <c r="O33" s="131">
        <f>'[5]NMM-TSData'!O15</f>
        <v>1.1624356</v>
      </c>
      <c r="P33" s="225">
        <f t="shared" si="7"/>
        <v>1.17455219257329</v>
      </c>
      <c r="Q33" s="225">
        <f t="shared" si="7"/>
        <v>1.1768240536807819</v>
      </c>
      <c r="R33" s="225">
        <f t="shared" si="7"/>
        <v>1.0761048779153095</v>
      </c>
      <c r="S33" s="225">
        <f t="shared" si="7"/>
        <v>1.1056390723127036</v>
      </c>
      <c r="T33" s="225">
        <f t="shared" si="7"/>
        <v>1.1321441185667753</v>
      </c>
      <c r="U33" s="225">
        <f t="shared" si="7"/>
        <v>1.1586491648208472</v>
      </c>
      <c r="V33" s="225">
        <f t="shared" si="7"/>
        <v>1.1843969240390881</v>
      </c>
      <c r="W33" s="225">
        <f t="shared" si="7"/>
        <v>1.2116592573289904</v>
      </c>
      <c r="X33" s="225">
        <f t="shared" si="7"/>
        <v>1.2449798869055377</v>
      </c>
      <c r="Y33" s="225">
        <f t="shared" si="7"/>
        <v>1.2783005164820846</v>
      </c>
      <c r="Z33" s="225">
        <f t="shared" si="7"/>
        <v>1.3131357201302931</v>
      </c>
      <c r="AA33" s="225">
        <f t="shared" si="7"/>
        <v>1.3479709237785016</v>
      </c>
      <c r="AB33" s="225">
        <f t="shared" si="7"/>
        <v>1.3835634144625406</v>
      </c>
      <c r="AC33" s="225">
        <f t="shared" si="7"/>
        <v>1.424456914397394</v>
      </c>
      <c r="AD33" s="225">
        <f t="shared" si="7"/>
        <v>1.4630785532247557</v>
      </c>
      <c r="AE33" s="225">
        <f t="shared" si="7"/>
        <v>1.5054866272312701</v>
      </c>
      <c r="AF33" s="225">
        <f t="shared" si="7"/>
        <v>1.5516811364169378</v>
      </c>
      <c r="AG33" s="225">
        <f t="shared" si="7"/>
        <v>1.6009047937459284</v>
      </c>
      <c r="AH33" s="225">
        <f t="shared" si="7"/>
        <v>1.6516430251465799</v>
      </c>
      <c r="AI33" s="225">
        <f t="shared" si="7"/>
        <v>1.7038958306188927</v>
      </c>
      <c r="AJ33" s="225">
        <f t="shared" si="7"/>
        <v>1.7561486360912055</v>
      </c>
      <c r="AK33" s="225">
        <f t="shared" si="7"/>
        <v>1.8114305897068408</v>
      </c>
      <c r="AL33" s="225">
        <f t="shared" si="7"/>
        <v>1.8689844044299675</v>
      </c>
      <c r="AM33" s="225">
        <f t="shared" si="7"/>
        <v>2.1953751168729645</v>
      </c>
      <c r="AN33" s="225">
        <f t="shared" si="7"/>
        <v>2.6080965514006516</v>
      </c>
      <c r="AO33" s="225">
        <f t="shared" si="7"/>
        <v>3.3328202446905535</v>
      </c>
      <c r="AP33" s="225">
        <f t="shared" si="7"/>
        <v>4.0719323916612371</v>
      </c>
    </row>
    <row r="34" spans="1:42">
      <c r="A34" s="61" t="str">
        <f t="shared" si="8"/>
        <v/>
      </c>
      <c r="B34" s="22" t="s">
        <v>288</v>
      </c>
      <c r="C34" s="23" t="s">
        <v>137</v>
      </c>
      <c r="D34" s="61" t="str">
        <f t="shared" si="6"/>
        <v>INMBRI</v>
      </c>
      <c r="E34" s="23" t="s">
        <v>137</v>
      </c>
      <c r="F34" s="23" t="s">
        <v>137</v>
      </c>
      <c r="G34" s="23" t="s">
        <v>137</v>
      </c>
      <c r="H34" s="23" t="s">
        <v>137</v>
      </c>
      <c r="I34" s="22">
        <v>0</v>
      </c>
      <c r="J34" s="164">
        <f>'[5]NMM-TSData'!J13</f>
        <v>3.2959999999999998</v>
      </c>
      <c r="K34" s="164">
        <f>'[5]NMM-TSData'!K13</f>
        <v>4.5590000000000002</v>
      </c>
      <c r="L34" s="164">
        <f>'[5]NMM-TSData'!L13</f>
        <v>5.8220999999999998</v>
      </c>
      <c r="M34" s="164">
        <f>'[5]NMM-TSData'!M13</f>
        <v>7.0850999999999997</v>
      </c>
      <c r="N34" s="164">
        <f>'[5]NMM-TSData'!N13</f>
        <v>8.3482000000000003</v>
      </c>
      <c r="O34" s="164">
        <f>'[5]NMM-TSData'!O13</f>
        <v>9.6111784370000013</v>
      </c>
      <c r="P34" s="225">
        <f t="shared" si="7"/>
        <v>9.7113601014899036</v>
      </c>
      <c r="Q34" s="225">
        <f t="shared" si="7"/>
        <v>9.7301441635817607</v>
      </c>
      <c r="R34" s="225">
        <f t="shared" si="7"/>
        <v>8.8973840775094484</v>
      </c>
      <c r="S34" s="225">
        <f t="shared" si="7"/>
        <v>9.1415768847035856</v>
      </c>
      <c r="T34" s="225">
        <f t="shared" si="7"/>
        <v>9.3607242757752456</v>
      </c>
      <c r="U34" s="225">
        <f t="shared" si="7"/>
        <v>9.5798716668469073</v>
      </c>
      <c r="V34" s="225">
        <f t="shared" si="7"/>
        <v>9.7927577038879505</v>
      </c>
      <c r="W34" s="225">
        <f t="shared" si="7"/>
        <v>10.018166448990231</v>
      </c>
      <c r="X34" s="225">
        <f t="shared" si="7"/>
        <v>10.293666026337462</v>
      </c>
      <c r="Y34" s="225">
        <f t="shared" si="7"/>
        <v>10.569165603684693</v>
      </c>
      <c r="Z34" s="225">
        <f t="shared" si="7"/>
        <v>10.857187889093163</v>
      </c>
      <c r="AA34" s="225">
        <f t="shared" si="7"/>
        <v>11.145210174501633</v>
      </c>
      <c r="AB34" s="225">
        <f t="shared" si="7"/>
        <v>11.439493813940722</v>
      </c>
      <c r="AC34" s="225">
        <f t="shared" si="7"/>
        <v>11.777606931594143</v>
      </c>
      <c r="AD34" s="225">
        <f t="shared" si="7"/>
        <v>12.096935987155709</v>
      </c>
      <c r="AE34" s="225">
        <f t="shared" si="7"/>
        <v>12.447571812870367</v>
      </c>
      <c r="AF34" s="225">
        <f t="shared" si="7"/>
        <v>12.829514408738119</v>
      </c>
      <c r="AG34" s="225">
        <f t="shared" si="7"/>
        <v>13.236502420728348</v>
      </c>
      <c r="AH34" s="225">
        <f t="shared" si="7"/>
        <v>13.656013140779812</v>
      </c>
      <c r="AI34" s="225">
        <f t="shared" si="7"/>
        <v>14.088046568892517</v>
      </c>
      <c r="AJ34" s="225">
        <f t="shared" si="7"/>
        <v>14.520079997005222</v>
      </c>
      <c r="AK34" s="225">
        <f t="shared" si="7"/>
        <v>14.977158841240401</v>
      </c>
      <c r="AL34" s="225">
        <f t="shared" si="7"/>
        <v>15.453021747567437</v>
      </c>
      <c r="AM34" s="225">
        <f t="shared" si="7"/>
        <v>18.151665334764182</v>
      </c>
      <c r="AN34" s="225">
        <f t="shared" si="7"/>
        <v>21.56410328145148</v>
      </c>
      <c r="AO34" s="225">
        <f t="shared" si="7"/>
        <v>27.55621908875376</v>
      </c>
      <c r="AP34" s="225">
        <f t="shared" ref="AP34" si="9">AO34*AP18/AO18</f>
        <v>33.667300622637796</v>
      </c>
    </row>
    <row r="35" spans="1:42">
      <c r="A35" s="61" t="str">
        <f t="shared" si="8"/>
        <v>*</v>
      </c>
      <c r="B35" s="22" t="s">
        <v>288</v>
      </c>
      <c r="C35" s="23" t="s">
        <v>137</v>
      </c>
      <c r="D35" s="61">
        <f t="shared" si="6"/>
        <v>0</v>
      </c>
      <c r="E35" s="23" t="s">
        <v>137</v>
      </c>
      <c r="F35" s="23" t="s">
        <v>137</v>
      </c>
      <c r="G35" s="23" t="s">
        <v>137</v>
      </c>
      <c r="H35" s="23" t="s">
        <v>137</v>
      </c>
      <c r="I35" s="22">
        <v>0</v>
      </c>
      <c r="J35" s="131">
        <v>0</v>
      </c>
      <c r="K35" s="225">
        <f t="shared" ref="K35:AP37" si="10">J35*K19/J19</f>
        <v>0</v>
      </c>
      <c r="L35" s="225">
        <f t="shared" si="10"/>
        <v>0</v>
      </c>
      <c r="M35" s="225">
        <f t="shared" si="10"/>
        <v>0</v>
      </c>
      <c r="N35" s="225">
        <f t="shared" si="10"/>
        <v>0</v>
      </c>
      <c r="O35" s="225">
        <f t="shared" si="10"/>
        <v>0</v>
      </c>
      <c r="P35" s="225">
        <f t="shared" si="10"/>
        <v>0</v>
      </c>
      <c r="Q35" s="225">
        <f t="shared" si="10"/>
        <v>0</v>
      </c>
      <c r="R35" s="225">
        <f t="shared" si="10"/>
        <v>0</v>
      </c>
      <c r="S35" s="225">
        <f t="shared" si="10"/>
        <v>0</v>
      </c>
      <c r="T35" s="225">
        <f t="shared" si="10"/>
        <v>0</v>
      </c>
      <c r="U35" s="225">
        <f t="shared" si="10"/>
        <v>0</v>
      </c>
      <c r="V35" s="225">
        <f t="shared" si="10"/>
        <v>0</v>
      </c>
      <c r="W35" s="225">
        <f t="shared" si="10"/>
        <v>0</v>
      </c>
      <c r="X35" s="225">
        <f t="shared" si="10"/>
        <v>0</v>
      </c>
      <c r="Y35" s="225">
        <f t="shared" si="10"/>
        <v>0</v>
      </c>
      <c r="Z35" s="225">
        <f t="shared" si="10"/>
        <v>0</v>
      </c>
      <c r="AA35" s="225">
        <f t="shared" si="10"/>
        <v>0</v>
      </c>
      <c r="AB35" s="225">
        <f t="shared" si="10"/>
        <v>0</v>
      </c>
      <c r="AC35" s="225">
        <f t="shared" si="10"/>
        <v>0</v>
      </c>
      <c r="AD35" s="225">
        <f t="shared" si="10"/>
        <v>0</v>
      </c>
      <c r="AE35" s="225">
        <f t="shared" si="10"/>
        <v>0</v>
      </c>
      <c r="AF35" s="225">
        <f t="shared" si="10"/>
        <v>0</v>
      </c>
      <c r="AG35" s="225">
        <f t="shared" si="10"/>
        <v>0</v>
      </c>
      <c r="AH35" s="225">
        <f t="shared" si="10"/>
        <v>0</v>
      </c>
      <c r="AI35" s="225">
        <f t="shared" si="10"/>
        <v>0</v>
      </c>
      <c r="AJ35" s="225">
        <f t="shared" si="10"/>
        <v>0</v>
      </c>
      <c r="AK35" s="225">
        <f t="shared" si="10"/>
        <v>0</v>
      </c>
      <c r="AL35" s="225">
        <f t="shared" si="10"/>
        <v>0</v>
      </c>
      <c r="AM35" s="225">
        <f t="shared" si="10"/>
        <v>0</v>
      </c>
      <c r="AN35" s="225">
        <f t="shared" si="10"/>
        <v>0</v>
      </c>
      <c r="AO35" s="225">
        <f t="shared" si="10"/>
        <v>0</v>
      </c>
      <c r="AP35" s="225">
        <f t="shared" si="10"/>
        <v>0</v>
      </c>
    </row>
    <row r="36" spans="1:42">
      <c r="A36" s="61" t="str">
        <f t="shared" si="8"/>
        <v/>
      </c>
      <c r="B36" s="22" t="s">
        <v>288</v>
      </c>
      <c r="C36" s="23" t="s">
        <v>137</v>
      </c>
      <c r="D36" s="61" t="str">
        <f t="shared" si="6"/>
        <v>IPPPAP</v>
      </c>
      <c r="E36" s="23" t="s">
        <v>137</v>
      </c>
      <c r="F36" s="23" t="s">
        <v>137</v>
      </c>
      <c r="G36" s="23" t="s">
        <v>137</v>
      </c>
      <c r="H36" s="23" t="s">
        <v>137</v>
      </c>
      <c r="I36" s="22">
        <v>0</v>
      </c>
      <c r="J36" s="163">
        <f>'[5]PP-TSData'!J29</f>
        <v>2.0533000000000001</v>
      </c>
      <c r="K36" s="163">
        <f>'[5]PP-TSData'!K29</f>
        <v>2.0786519999999999</v>
      </c>
      <c r="L36" s="163">
        <f>'[5]PP-TSData'!L29</f>
        <v>2.1040039999999998</v>
      </c>
      <c r="M36" s="163">
        <f>'[5]PP-TSData'!M29</f>
        <v>2.1293559999999996</v>
      </c>
      <c r="N36" s="163">
        <f>'[5]PP-TSData'!N29</f>
        <v>2.1547079999999994</v>
      </c>
      <c r="O36" s="163">
        <f>'[5]PP-TSData'!O29</f>
        <v>2.1800600000000001</v>
      </c>
      <c r="P36" s="225">
        <f t="shared" si="10"/>
        <v>2.2106692667706707</v>
      </c>
      <c r="Q36" s="225">
        <f t="shared" si="10"/>
        <v>2.2129366198647946</v>
      </c>
      <c r="R36" s="225">
        <f t="shared" si="10"/>
        <v>2.0587566094643788</v>
      </c>
      <c r="S36" s="225">
        <f t="shared" si="10"/>
        <v>2.1177077899115964</v>
      </c>
      <c r="T36" s="225">
        <f t="shared" si="10"/>
        <v>2.1709905876235047</v>
      </c>
      <c r="U36" s="225">
        <f t="shared" si="10"/>
        <v>2.2231397087883518</v>
      </c>
      <c r="V36" s="225">
        <f t="shared" si="10"/>
        <v>2.2718878003120127</v>
      </c>
      <c r="W36" s="225">
        <f t="shared" si="10"/>
        <v>2.3251705980239215</v>
      </c>
      <c r="X36" s="225">
        <f t="shared" si="10"/>
        <v>2.393191190847634</v>
      </c>
      <c r="Y36" s="225">
        <f t="shared" si="10"/>
        <v>2.4589444305772235</v>
      </c>
      <c r="Z36" s="225">
        <f t="shared" si="10"/>
        <v>2.5258313468538747</v>
      </c>
      <c r="AA36" s="225">
        <f t="shared" si="10"/>
        <v>2.588183556942278</v>
      </c>
      <c r="AB36" s="225">
        <f t="shared" si="10"/>
        <v>2.6550704732189296</v>
      </c>
      <c r="AC36" s="225">
        <f t="shared" si="10"/>
        <v>2.7230910660426426</v>
      </c>
      <c r="AD36" s="225">
        <f t="shared" si="10"/>
        <v>2.7899779823192938</v>
      </c>
      <c r="AE36" s="225">
        <f t="shared" si="10"/>
        <v>2.8636669578783165</v>
      </c>
      <c r="AF36" s="225">
        <f t="shared" si="10"/>
        <v>2.9407569630785244</v>
      </c>
      <c r="AG36" s="225">
        <f t="shared" si="10"/>
        <v>3.021247997919918</v>
      </c>
      <c r="AH36" s="225">
        <f t="shared" si="10"/>
        <v>3.1085410920436836</v>
      </c>
      <c r="AI36" s="225">
        <f t="shared" si="10"/>
        <v>3.1992352158086339</v>
      </c>
      <c r="AJ36" s="225">
        <f t="shared" si="10"/>
        <v>3.2910630161206464</v>
      </c>
      <c r="AK36" s="225">
        <f t="shared" si="10"/>
        <v>3.3874255226209065</v>
      </c>
      <c r="AL36" s="225">
        <f t="shared" si="10"/>
        <v>3.4894564118564761</v>
      </c>
      <c r="AM36" s="225">
        <f t="shared" si="10"/>
        <v>4.0381558606344274</v>
      </c>
      <c r="AN36" s="225">
        <f t="shared" si="10"/>
        <v>4.727431201248053</v>
      </c>
      <c r="AO36" s="225">
        <f t="shared" si="10"/>
        <v>5.9419766753336409</v>
      </c>
      <c r="AP36" s="225">
        <f t="shared" si="10"/>
        <v>7.1799514647252263</v>
      </c>
    </row>
    <row r="37" spans="1:42">
      <c r="A37" s="61" t="str">
        <f t="shared" si="8"/>
        <v/>
      </c>
      <c r="B37" s="22" t="s">
        <v>288</v>
      </c>
      <c r="C37" s="23" t="s">
        <v>137</v>
      </c>
      <c r="D37" s="61" t="str">
        <f t="shared" si="6"/>
        <v>IPPPULPD</v>
      </c>
      <c r="E37" s="23" t="s">
        <v>137</v>
      </c>
      <c r="F37" s="23" t="s">
        <v>137</v>
      </c>
      <c r="G37" s="23" t="s">
        <v>137</v>
      </c>
      <c r="H37" s="23" t="s">
        <v>137</v>
      </c>
      <c r="I37" s="22">
        <v>0</v>
      </c>
      <c r="J37" s="163">
        <f>'[5]PP-TSData'!J28</f>
        <v>0.73711514499999997</v>
      </c>
      <c r="K37" s="163">
        <f>'[5]PP-TSData'!K28</f>
        <v>0.73711514499999997</v>
      </c>
      <c r="L37" s="163">
        <f>'[5]PP-TSData'!L28</f>
        <v>0.73711514499999997</v>
      </c>
      <c r="M37" s="163">
        <f>'[5]PP-TSData'!M28</f>
        <v>0.73711514499999997</v>
      </c>
      <c r="N37" s="163">
        <f>'[5]PP-TSData'!N28</f>
        <v>0.7</v>
      </c>
      <c r="O37" s="163">
        <f>'[5]PP-TSData'!O28</f>
        <v>0.65910719806663931</v>
      </c>
      <c r="P37" s="225">
        <f t="shared" si="10"/>
        <v>0.66836143329690412</v>
      </c>
      <c r="Q37" s="225">
        <f t="shared" si="10"/>
        <v>0.66904693220284961</v>
      </c>
      <c r="R37" s="225">
        <f t="shared" si="10"/>
        <v>0.62243300659855272</v>
      </c>
      <c r="S37" s="225">
        <f t="shared" si="10"/>
        <v>0.64025597815313684</v>
      </c>
      <c r="T37" s="225">
        <f t="shared" si="10"/>
        <v>0.65636520244285701</v>
      </c>
      <c r="U37" s="225">
        <f t="shared" si="10"/>
        <v>0.67213167727960454</v>
      </c>
      <c r="V37" s="225">
        <f t="shared" si="10"/>
        <v>0.68686990375743373</v>
      </c>
      <c r="W37" s="225">
        <f t="shared" si="10"/>
        <v>0.70297912804715412</v>
      </c>
      <c r="X37" s="225">
        <f t="shared" si="10"/>
        <v>0.72354409522552032</v>
      </c>
      <c r="Y37" s="225">
        <f t="shared" si="10"/>
        <v>0.74342356349794114</v>
      </c>
      <c r="Z37" s="225">
        <f t="shared" si="10"/>
        <v>0.76364578122333471</v>
      </c>
      <c r="AA37" s="225">
        <f t="shared" si="10"/>
        <v>0.78249700113683707</v>
      </c>
      <c r="AB37" s="225">
        <f t="shared" si="10"/>
        <v>0.80271921886223074</v>
      </c>
      <c r="AC37" s="225">
        <f t="shared" si="10"/>
        <v>0.82328418604059694</v>
      </c>
      <c r="AD37" s="225">
        <f t="shared" si="10"/>
        <v>0.84350640376599051</v>
      </c>
      <c r="AE37" s="225">
        <f t="shared" si="10"/>
        <v>0.86578511820922066</v>
      </c>
      <c r="AF37" s="225">
        <f t="shared" si="10"/>
        <v>0.88909208101136905</v>
      </c>
      <c r="AG37" s="225">
        <f t="shared" si="10"/>
        <v>0.91342729217243568</v>
      </c>
      <c r="AH37" s="225">
        <f t="shared" si="10"/>
        <v>0.93981900005133923</v>
      </c>
      <c r="AI37" s="225">
        <f t="shared" si="10"/>
        <v>0.96723895628916079</v>
      </c>
      <c r="AJ37" s="225">
        <f t="shared" si="10"/>
        <v>0.99500166197995532</v>
      </c>
      <c r="AK37" s="225">
        <f t="shared" si="10"/>
        <v>1.0241353654826408</v>
      </c>
      <c r="AL37" s="225">
        <f t="shared" si="10"/>
        <v>1.0549828162501904</v>
      </c>
      <c r="AM37" s="225">
        <f t="shared" si="10"/>
        <v>1.2208735514890117</v>
      </c>
      <c r="AN37" s="225">
        <f t="shared" si="10"/>
        <v>1.429265218896457</v>
      </c>
      <c r="AO37" s="225">
        <f t="shared" si="10"/>
        <v>1.7964641328479398</v>
      </c>
      <c r="AP37" s="225">
        <f t="shared" si="10"/>
        <v>2.1707465354942088</v>
      </c>
    </row>
    <row r="38" spans="1:42">
      <c r="A38" s="61" t="str">
        <f t="shared" si="8"/>
        <v>*</v>
      </c>
      <c r="B38" s="22" t="s">
        <v>288</v>
      </c>
      <c r="C38" s="23" t="s">
        <v>137</v>
      </c>
      <c r="D38" s="61">
        <f t="shared" si="6"/>
        <v>0</v>
      </c>
      <c r="E38" s="23" t="s">
        <v>137</v>
      </c>
      <c r="F38" s="23" t="s">
        <v>137</v>
      </c>
      <c r="G38" s="23" t="s">
        <v>137</v>
      </c>
      <c r="H38" s="23" t="s">
        <v>137</v>
      </c>
      <c r="I38" s="22">
        <v>0</v>
      </c>
      <c r="J38" s="131">
        <v>0</v>
      </c>
      <c r="K38" s="225">
        <f t="shared" ref="K38:AP38" si="11">J38*K22/J22</f>
        <v>0</v>
      </c>
      <c r="L38" s="225">
        <f t="shared" si="11"/>
        <v>0</v>
      </c>
      <c r="M38" s="225">
        <f t="shared" si="11"/>
        <v>0</v>
      </c>
      <c r="N38" s="225">
        <f t="shared" si="11"/>
        <v>0</v>
      </c>
      <c r="O38" s="225">
        <f t="shared" si="11"/>
        <v>0</v>
      </c>
      <c r="P38" s="225">
        <f t="shared" si="11"/>
        <v>0</v>
      </c>
      <c r="Q38" s="225">
        <f t="shared" si="11"/>
        <v>0</v>
      </c>
      <c r="R38" s="225">
        <f t="shared" si="11"/>
        <v>0</v>
      </c>
      <c r="S38" s="225">
        <f t="shared" si="11"/>
        <v>0</v>
      </c>
      <c r="T38" s="225">
        <f t="shared" si="11"/>
        <v>0</v>
      </c>
      <c r="U38" s="225">
        <f t="shared" si="11"/>
        <v>0</v>
      </c>
      <c r="V38" s="225">
        <f t="shared" si="11"/>
        <v>0</v>
      </c>
      <c r="W38" s="225">
        <f t="shared" si="11"/>
        <v>0</v>
      </c>
      <c r="X38" s="225">
        <f t="shared" si="11"/>
        <v>0</v>
      </c>
      <c r="Y38" s="225">
        <f t="shared" si="11"/>
        <v>0</v>
      </c>
      <c r="Z38" s="225">
        <f t="shared" si="11"/>
        <v>0</v>
      </c>
      <c r="AA38" s="225">
        <f t="shared" si="11"/>
        <v>0</v>
      </c>
      <c r="AB38" s="225">
        <f t="shared" si="11"/>
        <v>0</v>
      </c>
      <c r="AC38" s="225">
        <f t="shared" si="11"/>
        <v>0</v>
      </c>
      <c r="AD38" s="225">
        <f t="shared" si="11"/>
        <v>0</v>
      </c>
      <c r="AE38" s="225">
        <f t="shared" si="11"/>
        <v>0</v>
      </c>
      <c r="AF38" s="225">
        <f t="shared" si="11"/>
        <v>0</v>
      </c>
      <c r="AG38" s="225">
        <f t="shared" si="11"/>
        <v>0</v>
      </c>
      <c r="AH38" s="225">
        <f t="shared" si="11"/>
        <v>0</v>
      </c>
      <c r="AI38" s="225">
        <f t="shared" si="11"/>
        <v>0</v>
      </c>
      <c r="AJ38" s="225">
        <f t="shared" si="11"/>
        <v>0</v>
      </c>
      <c r="AK38" s="225">
        <f t="shared" si="11"/>
        <v>0</v>
      </c>
      <c r="AL38" s="225">
        <f t="shared" si="11"/>
        <v>0</v>
      </c>
      <c r="AM38" s="225">
        <f t="shared" si="11"/>
        <v>0</v>
      </c>
      <c r="AN38" s="225">
        <f t="shared" si="11"/>
        <v>0</v>
      </c>
      <c r="AO38" s="225">
        <f t="shared" si="11"/>
        <v>0</v>
      </c>
      <c r="AP38" s="225">
        <f t="shared" si="11"/>
        <v>0</v>
      </c>
    </row>
    <row r="39" spans="1:42">
      <c r="A39" s="225" t="s">
        <v>16</v>
      </c>
      <c r="B39" s="226"/>
    </row>
    <row r="40" spans="1:42" ht="15.75" thickBot="1">
      <c r="A40" s="225" t="s">
        <v>16</v>
      </c>
      <c r="B40" s="14" t="s">
        <v>290</v>
      </c>
      <c r="C40" s="14"/>
      <c r="D40" s="225">
        <v>2010</v>
      </c>
      <c r="E40" s="225">
        <v>2020</v>
      </c>
      <c r="F40" s="225">
        <v>2030</v>
      </c>
      <c r="G40" s="225">
        <v>2050</v>
      </c>
    </row>
    <row r="41" spans="1:42">
      <c r="A41" s="225" t="s">
        <v>16</v>
      </c>
      <c r="B41" s="226" t="str">
        <f t="shared" ref="B41:C52" si="12">B10</f>
        <v>MI</v>
      </c>
      <c r="C41" s="226" t="str">
        <f t="shared" si="12"/>
        <v>Mining</v>
      </c>
      <c r="D41" s="225">
        <v>1</v>
      </c>
      <c r="E41" s="225">
        <v>1.0220604419830652</v>
      </c>
      <c r="F41" s="225">
        <v>1.0684529596700734</v>
      </c>
      <c r="G41" s="225">
        <f>F41</f>
        <v>1.0684529596700734</v>
      </c>
      <c r="J41" s="225">
        <f>IF(J$7=-1,K41,IF(J$7=99,I41,IF(J$7=0,INDEX($D41:$G41,0,J$5),(INDEX($D41:$G41,0,J$7+1)-INDEX($D41:$G41,0,J$7))/(INDEX($D$4:$G$4,0,J$7+1)-INDEX($D$4:$G$4,0,J$7))+I41)))</f>
        <v>1</v>
      </c>
      <c r="K41" s="225">
        <f t="shared" ref="K41:Z42" si="13">IF(K$7=-1,L41,IF(K$7=99,J41,IF(K$7=0,INDEX($D41:$G41,0,K$5),(INDEX($D41:$G41,0,K$7+1)-INDEX($D41:$G41,0,K$7))/(INDEX($D$4:$G$4,0,K$7+1)-INDEX($D$4:$G$4,0,K$7))+J41)))</f>
        <v>1.0027575552478831</v>
      </c>
      <c r="L41" s="225">
        <f t="shared" si="13"/>
        <v>1.0055151104957663</v>
      </c>
      <c r="M41" s="225">
        <f t="shared" si="13"/>
        <v>1.0082726657436494</v>
      </c>
      <c r="N41" s="225">
        <f t="shared" si="13"/>
        <v>1.0110302209915325</v>
      </c>
      <c r="O41" s="225">
        <f t="shared" si="13"/>
        <v>1.0137877762394156</v>
      </c>
      <c r="P41" s="225">
        <f t="shared" si="13"/>
        <v>1.0165453314872988</v>
      </c>
      <c r="Q41" s="225">
        <f t="shared" si="13"/>
        <v>1.0193028867351819</v>
      </c>
      <c r="R41" s="225">
        <f t="shared" si="13"/>
        <v>1.0220604419830652</v>
      </c>
      <c r="S41" s="225">
        <f t="shared" si="13"/>
        <v>1.0266996937517661</v>
      </c>
      <c r="T41" s="225">
        <f t="shared" si="13"/>
        <v>1.0313389455204669</v>
      </c>
      <c r="U41" s="225">
        <f t="shared" si="13"/>
        <v>1.0359781972891677</v>
      </c>
      <c r="V41" s="225">
        <f t="shared" si="13"/>
        <v>1.0406174490578686</v>
      </c>
      <c r="W41" s="225">
        <f t="shared" si="13"/>
        <v>1.0452567008265694</v>
      </c>
      <c r="X41" s="225">
        <f t="shared" si="13"/>
        <v>1.0498959525952702</v>
      </c>
      <c r="Y41" s="225">
        <f t="shared" si="13"/>
        <v>1.0545352043639711</v>
      </c>
      <c r="Z41" s="225">
        <f t="shared" si="13"/>
        <v>1.0591744561326719</v>
      </c>
      <c r="AA41" s="225">
        <f t="shared" ref="AA41:AP42" si="14">IF(AA$7=-1,AB41,IF(AA$7=99,Z41,IF(AA$7=0,INDEX($D41:$G41,0,AA$5),(INDEX($D41:$G41,0,AA$7+1)-INDEX($D41:$G41,0,AA$7))/(INDEX($D$4:$G$4,0,AA$7+1)-INDEX($D$4:$G$4,0,AA$7))+Z41)))</f>
        <v>1.0638137079013728</v>
      </c>
      <c r="AB41" s="225">
        <f t="shared" si="14"/>
        <v>1.0684529596700734</v>
      </c>
      <c r="AC41" s="225">
        <f t="shared" si="14"/>
        <v>1.0684529596700734</v>
      </c>
      <c r="AD41" s="225">
        <f t="shared" si="14"/>
        <v>1.0684529596700734</v>
      </c>
      <c r="AE41" s="225">
        <f t="shared" si="14"/>
        <v>1.0684529596700734</v>
      </c>
      <c r="AF41" s="225">
        <f t="shared" si="14"/>
        <v>1.0684529596700734</v>
      </c>
      <c r="AG41" s="225">
        <f t="shared" si="14"/>
        <v>1.0684529596700734</v>
      </c>
      <c r="AH41" s="225">
        <f t="shared" si="14"/>
        <v>1.0684529596700734</v>
      </c>
      <c r="AI41" s="225">
        <f t="shared" si="14"/>
        <v>1.0684529596700734</v>
      </c>
      <c r="AJ41" s="225">
        <f t="shared" si="14"/>
        <v>1.0684529596700734</v>
      </c>
      <c r="AK41" s="225">
        <f t="shared" si="14"/>
        <v>1.0684529596700734</v>
      </c>
      <c r="AL41" s="225">
        <f t="shared" si="14"/>
        <v>1.0684529596700734</v>
      </c>
      <c r="AM41" s="225">
        <f t="shared" si="14"/>
        <v>1.0684529596700734</v>
      </c>
      <c r="AN41" s="225">
        <f t="shared" si="14"/>
        <v>1.0684529596700734</v>
      </c>
      <c r="AO41" s="225">
        <f t="shared" si="14"/>
        <v>1.0684529596700734</v>
      </c>
      <c r="AP41" s="225">
        <f t="shared" si="14"/>
        <v>1.0684529596700734</v>
      </c>
    </row>
    <row r="42" spans="1:42">
      <c r="A42" s="225" t="s">
        <v>16</v>
      </c>
      <c r="B42" s="226" t="str">
        <f t="shared" si="12"/>
        <v>FA</v>
      </c>
      <c r="C42" s="226" t="str">
        <f t="shared" si="12"/>
        <v>Ferro Alloys</v>
      </c>
      <c r="D42" s="225">
        <v>1</v>
      </c>
      <c r="E42" s="225">
        <v>1</v>
      </c>
      <c r="F42" s="225">
        <v>1</v>
      </c>
      <c r="G42" s="225">
        <v>1</v>
      </c>
      <c r="J42" s="225">
        <f>IF(J$7=-1,K42,IF(J$7=99,I42,IF(J$7=0,INDEX($D42:$G42,0,J$5),(INDEX($D42:$G42,0,J$7+1)-INDEX($D42:$G42,0,J$7))/(INDEX($D$4:$G$4,0,J$7+1)-INDEX($D$4:$G$4,0,J$7))+I42)))</f>
        <v>1</v>
      </c>
      <c r="K42" s="225">
        <f t="shared" si="13"/>
        <v>1</v>
      </c>
      <c r="L42" s="225">
        <f t="shared" si="13"/>
        <v>1</v>
      </c>
      <c r="M42" s="225">
        <f t="shared" si="13"/>
        <v>1</v>
      </c>
      <c r="N42" s="225">
        <f t="shared" si="13"/>
        <v>1</v>
      </c>
      <c r="O42" s="225">
        <f t="shared" si="13"/>
        <v>1</v>
      </c>
      <c r="P42" s="225">
        <f t="shared" si="13"/>
        <v>1</v>
      </c>
      <c r="Q42" s="225">
        <f t="shared" si="13"/>
        <v>1</v>
      </c>
      <c r="R42" s="225">
        <f t="shared" si="13"/>
        <v>1</v>
      </c>
      <c r="S42" s="225">
        <f t="shared" si="13"/>
        <v>1</v>
      </c>
      <c r="T42" s="225">
        <f t="shared" si="13"/>
        <v>1</v>
      </c>
      <c r="U42" s="225">
        <f t="shared" si="13"/>
        <v>1</v>
      </c>
      <c r="V42" s="225">
        <f t="shared" si="13"/>
        <v>1</v>
      </c>
      <c r="W42" s="225">
        <f t="shared" si="13"/>
        <v>1</v>
      </c>
      <c r="X42" s="225">
        <f t="shared" si="13"/>
        <v>1</v>
      </c>
      <c r="Y42" s="225">
        <f t="shared" si="13"/>
        <v>1</v>
      </c>
      <c r="Z42" s="225">
        <f t="shared" si="13"/>
        <v>1</v>
      </c>
      <c r="AA42" s="225">
        <f t="shared" si="14"/>
        <v>1</v>
      </c>
      <c r="AB42" s="225">
        <f t="shared" si="14"/>
        <v>1</v>
      </c>
      <c r="AC42" s="225">
        <f t="shared" si="14"/>
        <v>1</v>
      </c>
      <c r="AD42" s="225">
        <f t="shared" si="14"/>
        <v>1</v>
      </c>
      <c r="AE42" s="225">
        <f t="shared" si="14"/>
        <v>1</v>
      </c>
      <c r="AF42" s="225">
        <f t="shared" si="14"/>
        <v>1</v>
      </c>
      <c r="AG42" s="225">
        <f t="shared" si="14"/>
        <v>1</v>
      </c>
      <c r="AH42" s="225">
        <f t="shared" si="14"/>
        <v>1</v>
      </c>
      <c r="AI42" s="225">
        <f t="shared" si="14"/>
        <v>1</v>
      </c>
      <c r="AJ42" s="225">
        <f t="shared" si="14"/>
        <v>1</v>
      </c>
      <c r="AK42" s="225">
        <f t="shared" si="14"/>
        <v>1</v>
      </c>
      <c r="AL42" s="225">
        <f t="shared" si="14"/>
        <v>1</v>
      </c>
      <c r="AM42" s="225">
        <f t="shared" si="14"/>
        <v>1</v>
      </c>
      <c r="AN42" s="225">
        <f t="shared" si="14"/>
        <v>1</v>
      </c>
      <c r="AO42" s="225">
        <f t="shared" si="14"/>
        <v>1</v>
      </c>
      <c r="AP42" s="225">
        <f t="shared" si="14"/>
        <v>1</v>
      </c>
    </row>
    <row r="43" spans="1:42">
      <c r="A43" s="225" t="s">
        <v>16</v>
      </c>
      <c r="B43" s="226" t="str">
        <f t="shared" si="12"/>
        <v>IS</v>
      </c>
      <c r="C43" s="226" t="str">
        <f t="shared" si="12"/>
        <v>Iron &amp; Steel</v>
      </c>
      <c r="D43" s="225">
        <v>1</v>
      </c>
      <c r="E43" s="225">
        <v>1</v>
      </c>
      <c r="F43" s="225">
        <v>1</v>
      </c>
      <c r="G43" s="225">
        <v>1</v>
      </c>
      <c r="J43" s="225">
        <f t="shared" ref="J43:AP48" si="15">IF(J$7=-1,K43,IF(J$7=99,I43,IF(J$7=0,INDEX($D43:$G43,0,J$5),(INDEX($D43:$G43,0,J$7+1)-INDEX($D43:$G43,0,J$7))/(INDEX($D$4:$G$4,0,J$7+1)-INDEX($D$4:$G$4,0,J$7))+I43)))</f>
        <v>1</v>
      </c>
      <c r="K43" s="225">
        <f t="shared" si="15"/>
        <v>1</v>
      </c>
      <c r="L43" s="225">
        <f t="shared" si="15"/>
        <v>1</v>
      </c>
      <c r="M43" s="225">
        <f t="shared" si="15"/>
        <v>1</v>
      </c>
      <c r="N43" s="225">
        <f t="shared" si="15"/>
        <v>1</v>
      </c>
      <c r="O43" s="225">
        <f t="shared" si="15"/>
        <v>1</v>
      </c>
      <c r="P43" s="225">
        <f t="shared" si="15"/>
        <v>1</v>
      </c>
      <c r="Q43" s="225">
        <f t="shared" si="15"/>
        <v>1</v>
      </c>
      <c r="R43" s="225">
        <f t="shared" si="15"/>
        <v>1</v>
      </c>
      <c r="S43" s="225">
        <f t="shared" si="15"/>
        <v>1</v>
      </c>
      <c r="T43" s="225">
        <f t="shared" si="15"/>
        <v>1</v>
      </c>
      <c r="U43" s="225">
        <f t="shared" si="15"/>
        <v>1</v>
      </c>
      <c r="V43" s="225">
        <f t="shared" si="15"/>
        <v>1</v>
      </c>
      <c r="W43" s="225">
        <f t="shared" si="15"/>
        <v>1</v>
      </c>
      <c r="X43" s="225">
        <f t="shared" si="15"/>
        <v>1</v>
      </c>
      <c r="Y43" s="225">
        <f t="shared" si="15"/>
        <v>1</v>
      </c>
      <c r="Z43" s="225">
        <f t="shared" si="15"/>
        <v>1</v>
      </c>
      <c r="AA43" s="225">
        <f t="shared" si="15"/>
        <v>1</v>
      </c>
      <c r="AB43" s="225">
        <f t="shared" si="15"/>
        <v>1</v>
      </c>
      <c r="AC43" s="225">
        <f t="shared" si="15"/>
        <v>1</v>
      </c>
      <c r="AD43" s="225">
        <f t="shared" si="15"/>
        <v>1</v>
      </c>
      <c r="AE43" s="225">
        <f t="shared" si="15"/>
        <v>1</v>
      </c>
      <c r="AF43" s="225">
        <f t="shared" si="15"/>
        <v>1</v>
      </c>
      <c r="AG43" s="225">
        <f t="shared" si="15"/>
        <v>1</v>
      </c>
      <c r="AH43" s="225">
        <f t="shared" si="15"/>
        <v>1</v>
      </c>
      <c r="AI43" s="225">
        <f t="shared" si="15"/>
        <v>1</v>
      </c>
      <c r="AJ43" s="225">
        <f t="shared" si="15"/>
        <v>1</v>
      </c>
      <c r="AK43" s="225">
        <f t="shared" si="15"/>
        <v>1</v>
      </c>
      <c r="AL43" s="225">
        <f t="shared" si="15"/>
        <v>1</v>
      </c>
      <c r="AM43" s="225">
        <f t="shared" si="15"/>
        <v>1</v>
      </c>
      <c r="AN43" s="225">
        <f t="shared" si="15"/>
        <v>1</v>
      </c>
      <c r="AO43" s="225">
        <f t="shared" si="15"/>
        <v>1</v>
      </c>
      <c r="AP43" s="225">
        <f t="shared" si="15"/>
        <v>1</v>
      </c>
    </row>
    <row r="44" spans="1:42">
      <c r="A44" s="225" t="s">
        <v>16</v>
      </c>
      <c r="B44" s="226" t="str">
        <f t="shared" si="12"/>
        <v>CP</v>
      </c>
      <c r="C44" s="226" t="str">
        <f t="shared" si="12"/>
        <v>Chemicals</v>
      </c>
      <c r="D44" s="225">
        <v>1</v>
      </c>
      <c r="E44" s="225">
        <v>1</v>
      </c>
      <c r="F44" s="225">
        <v>1</v>
      </c>
      <c r="G44" s="225">
        <v>1</v>
      </c>
      <c r="J44" s="225">
        <f t="shared" si="15"/>
        <v>1</v>
      </c>
      <c r="K44" s="225">
        <f t="shared" si="15"/>
        <v>1</v>
      </c>
      <c r="L44" s="225">
        <f t="shared" si="15"/>
        <v>1</v>
      </c>
      <c r="M44" s="225">
        <f t="shared" si="15"/>
        <v>1</v>
      </c>
      <c r="N44" s="225">
        <f t="shared" si="15"/>
        <v>1</v>
      </c>
      <c r="O44" s="225">
        <f t="shared" si="15"/>
        <v>1</v>
      </c>
      <c r="P44" s="225">
        <f t="shared" si="15"/>
        <v>1</v>
      </c>
      <c r="Q44" s="225">
        <f t="shared" si="15"/>
        <v>1</v>
      </c>
      <c r="R44" s="225">
        <f t="shared" si="15"/>
        <v>1</v>
      </c>
      <c r="S44" s="225">
        <f t="shared" si="15"/>
        <v>1</v>
      </c>
      <c r="T44" s="225">
        <f t="shared" si="15"/>
        <v>1</v>
      </c>
      <c r="U44" s="225">
        <f t="shared" si="15"/>
        <v>1</v>
      </c>
      <c r="V44" s="225">
        <f t="shared" si="15"/>
        <v>1</v>
      </c>
      <c r="W44" s="225">
        <f t="shared" si="15"/>
        <v>1</v>
      </c>
      <c r="X44" s="225">
        <f t="shared" si="15"/>
        <v>1</v>
      </c>
      <c r="Y44" s="225">
        <f t="shared" si="15"/>
        <v>1</v>
      </c>
      <c r="Z44" s="225">
        <f t="shared" si="15"/>
        <v>1</v>
      </c>
      <c r="AA44" s="225">
        <f t="shared" si="15"/>
        <v>1</v>
      </c>
      <c r="AB44" s="225">
        <f t="shared" si="15"/>
        <v>1</v>
      </c>
      <c r="AC44" s="225">
        <f t="shared" si="15"/>
        <v>1</v>
      </c>
      <c r="AD44" s="225">
        <f t="shared" si="15"/>
        <v>1</v>
      </c>
      <c r="AE44" s="225">
        <f t="shared" si="15"/>
        <v>1</v>
      </c>
      <c r="AF44" s="225">
        <f t="shared" si="15"/>
        <v>1</v>
      </c>
      <c r="AG44" s="225">
        <f t="shared" si="15"/>
        <v>1</v>
      </c>
      <c r="AH44" s="225">
        <f t="shared" si="15"/>
        <v>1</v>
      </c>
      <c r="AI44" s="225">
        <f t="shared" si="15"/>
        <v>1</v>
      </c>
      <c r="AJ44" s="225">
        <f t="shared" si="15"/>
        <v>1</v>
      </c>
      <c r="AK44" s="225">
        <f t="shared" si="15"/>
        <v>1</v>
      </c>
      <c r="AL44" s="225">
        <f t="shared" si="15"/>
        <v>1</v>
      </c>
      <c r="AM44" s="225">
        <f t="shared" si="15"/>
        <v>1</v>
      </c>
      <c r="AN44" s="225">
        <f t="shared" si="15"/>
        <v>1</v>
      </c>
      <c r="AO44" s="225">
        <f t="shared" si="15"/>
        <v>1</v>
      </c>
      <c r="AP44" s="225">
        <f t="shared" si="15"/>
        <v>1</v>
      </c>
    </row>
    <row r="45" spans="1:42">
      <c r="A45" s="225" t="s">
        <v>16</v>
      </c>
      <c r="B45" s="226" t="str">
        <f t="shared" si="12"/>
        <v>NF</v>
      </c>
      <c r="C45" s="226" t="str">
        <f t="shared" si="12"/>
        <v>Precious &amp; Non-Ferrous metals</v>
      </c>
      <c r="D45" s="225">
        <v>1</v>
      </c>
      <c r="E45" s="225">
        <v>1</v>
      </c>
      <c r="F45" s="225">
        <v>1</v>
      </c>
      <c r="G45" s="225">
        <v>1</v>
      </c>
      <c r="J45" s="225">
        <f t="shared" si="15"/>
        <v>1</v>
      </c>
      <c r="K45" s="225">
        <f t="shared" si="15"/>
        <v>1</v>
      </c>
      <c r="L45" s="225">
        <f t="shared" si="15"/>
        <v>1</v>
      </c>
      <c r="M45" s="225">
        <f t="shared" si="15"/>
        <v>1</v>
      </c>
      <c r="N45" s="225">
        <f t="shared" si="15"/>
        <v>1</v>
      </c>
      <c r="O45" s="225">
        <f t="shared" si="15"/>
        <v>1</v>
      </c>
      <c r="P45" s="225">
        <f t="shared" si="15"/>
        <v>1</v>
      </c>
      <c r="Q45" s="225">
        <f t="shared" si="15"/>
        <v>1</v>
      </c>
      <c r="R45" s="225">
        <f t="shared" si="15"/>
        <v>1</v>
      </c>
      <c r="S45" s="225">
        <f t="shared" si="15"/>
        <v>1</v>
      </c>
      <c r="T45" s="225">
        <f t="shared" si="15"/>
        <v>1</v>
      </c>
      <c r="U45" s="225">
        <f t="shared" si="15"/>
        <v>1</v>
      </c>
      <c r="V45" s="225">
        <f t="shared" si="15"/>
        <v>1</v>
      </c>
      <c r="W45" s="225">
        <f t="shared" si="15"/>
        <v>1</v>
      </c>
      <c r="X45" s="225">
        <f t="shared" si="15"/>
        <v>1</v>
      </c>
      <c r="Y45" s="225">
        <f t="shared" si="15"/>
        <v>1</v>
      </c>
      <c r="Z45" s="225">
        <f t="shared" si="15"/>
        <v>1</v>
      </c>
      <c r="AA45" s="225">
        <f t="shared" si="15"/>
        <v>1</v>
      </c>
      <c r="AB45" s="225">
        <f t="shared" si="15"/>
        <v>1</v>
      </c>
      <c r="AC45" s="225">
        <f t="shared" si="15"/>
        <v>1</v>
      </c>
      <c r="AD45" s="225">
        <f t="shared" si="15"/>
        <v>1</v>
      </c>
      <c r="AE45" s="225">
        <f t="shared" si="15"/>
        <v>1</v>
      </c>
      <c r="AF45" s="225">
        <f t="shared" si="15"/>
        <v>1</v>
      </c>
      <c r="AG45" s="225">
        <f t="shared" si="15"/>
        <v>1</v>
      </c>
      <c r="AH45" s="225">
        <f t="shared" si="15"/>
        <v>1</v>
      </c>
      <c r="AI45" s="225">
        <f t="shared" si="15"/>
        <v>1</v>
      </c>
      <c r="AJ45" s="225">
        <f t="shared" si="15"/>
        <v>1</v>
      </c>
      <c r="AK45" s="225">
        <f t="shared" si="15"/>
        <v>1</v>
      </c>
      <c r="AL45" s="225">
        <f t="shared" si="15"/>
        <v>1</v>
      </c>
      <c r="AM45" s="225">
        <f t="shared" si="15"/>
        <v>1</v>
      </c>
      <c r="AN45" s="225">
        <f t="shared" si="15"/>
        <v>1</v>
      </c>
      <c r="AO45" s="225">
        <f t="shared" si="15"/>
        <v>1</v>
      </c>
      <c r="AP45" s="225">
        <f t="shared" si="15"/>
        <v>1</v>
      </c>
    </row>
    <row r="46" spans="1:42">
      <c r="A46" s="225" t="s">
        <v>16</v>
      </c>
      <c r="B46" s="226" t="str">
        <f t="shared" si="12"/>
        <v>NM</v>
      </c>
      <c r="C46" s="226" t="str">
        <f t="shared" si="12"/>
        <v>N.M.M Products</v>
      </c>
      <c r="D46" s="225">
        <v>1</v>
      </c>
      <c r="E46" s="225">
        <v>1</v>
      </c>
      <c r="F46" s="225">
        <v>1</v>
      </c>
      <c r="G46" s="225">
        <v>1</v>
      </c>
      <c r="J46" s="225">
        <f t="shared" si="15"/>
        <v>1</v>
      </c>
      <c r="K46" s="225">
        <f t="shared" si="15"/>
        <v>1</v>
      </c>
      <c r="L46" s="225">
        <f t="shared" si="15"/>
        <v>1</v>
      </c>
      <c r="M46" s="225">
        <f t="shared" si="15"/>
        <v>1</v>
      </c>
      <c r="N46" s="225">
        <f t="shared" si="15"/>
        <v>1</v>
      </c>
      <c r="O46" s="225">
        <f t="shared" si="15"/>
        <v>1</v>
      </c>
      <c r="P46" s="225">
        <f t="shared" si="15"/>
        <v>1</v>
      </c>
      <c r="Q46" s="225">
        <f t="shared" si="15"/>
        <v>1</v>
      </c>
      <c r="R46" s="225">
        <f t="shared" si="15"/>
        <v>1</v>
      </c>
      <c r="S46" s="225">
        <f t="shared" si="15"/>
        <v>1</v>
      </c>
      <c r="T46" s="225">
        <f t="shared" si="15"/>
        <v>1</v>
      </c>
      <c r="U46" s="225">
        <f t="shared" si="15"/>
        <v>1</v>
      </c>
      <c r="V46" s="225">
        <f t="shared" si="15"/>
        <v>1</v>
      </c>
      <c r="W46" s="225">
        <f t="shared" si="15"/>
        <v>1</v>
      </c>
      <c r="X46" s="225">
        <f t="shared" si="15"/>
        <v>1</v>
      </c>
      <c r="Y46" s="225">
        <f t="shared" si="15"/>
        <v>1</v>
      </c>
      <c r="Z46" s="225">
        <f t="shared" si="15"/>
        <v>1</v>
      </c>
      <c r="AA46" s="225">
        <f t="shared" si="15"/>
        <v>1</v>
      </c>
      <c r="AB46" s="225">
        <f t="shared" si="15"/>
        <v>1</v>
      </c>
      <c r="AC46" s="225">
        <f t="shared" si="15"/>
        <v>1</v>
      </c>
      <c r="AD46" s="225">
        <f t="shared" si="15"/>
        <v>1</v>
      </c>
      <c r="AE46" s="225">
        <f t="shared" si="15"/>
        <v>1</v>
      </c>
      <c r="AF46" s="225">
        <f t="shared" si="15"/>
        <v>1</v>
      </c>
      <c r="AG46" s="225">
        <f t="shared" si="15"/>
        <v>1</v>
      </c>
      <c r="AH46" s="225">
        <f t="shared" si="15"/>
        <v>1</v>
      </c>
      <c r="AI46" s="225">
        <f t="shared" si="15"/>
        <v>1</v>
      </c>
      <c r="AJ46" s="225">
        <f t="shared" si="15"/>
        <v>1</v>
      </c>
      <c r="AK46" s="225">
        <f t="shared" si="15"/>
        <v>1</v>
      </c>
      <c r="AL46" s="225">
        <f t="shared" si="15"/>
        <v>1</v>
      </c>
      <c r="AM46" s="225">
        <f t="shared" si="15"/>
        <v>1</v>
      </c>
      <c r="AN46" s="225">
        <f t="shared" si="15"/>
        <v>1</v>
      </c>
      <c r="AO46" s="225">
        <f t="shared" si="15"/>
        <v>1</v>
      </c>
      <c r="AP46" s="225">
        <f t="shared" si="15"/>
        <v>1</v>
      </c>
    </row>
    <row r="47" spans="1:42">
      <c r="A47" s="225" t="s">
        <v>16</v>
      </c>
      <c r="B47" s="226" t="str">
        <f t="shared" si="12"/>
        <v>NM</v>
      </c>
      <c r="C47" s="226" t="str">
        <f t="shared" si="12"/>
        <v>N.M.M Products</v>
      </c>
      <c r="D47" s="225">
        <v>1</v>
      </c>
      <c r="E47" s="225">
        <v>1</v>
      </c>
      <c r="F47" s="225">
        <v>1</v>
      </c>
      <c r="G47" s="225">
        <v>1</v>
      </c>
      <c r="J47" s="225">
        <f t="shared" si="15"/>
        <v>1</v>
      </c>
      <c r="K47" s="225">
        <f t="shared" si="15"/>
        <v>1</v>
      </c>
      <c r="L47" s="225">
        <f t="shared" si="15"/>
        <v>1</v>
      </c>
      <c r="M47" s="225">
        <f t="shared" si="15"/>
        <v>1</v>
      </c>
      <c r="N47" s="225">
        <f t="shared" si="15"/>
        <v>1</v>
      </c>
      <c r="O47" s="225">
        <f t="shared" si="15"/>
        <v>1</v>
      </c>
      <c r="P47" s="225">
        <f t="shared" si="15"/>
        <v>1</v>
      </c>
      <c r="Q47" s="225">
        <f t="shared" si="15"/>
        <v>1</v>
      </c>
      <c r="R47" s="225">
        <f t="shared" si="15"/>
        <v>1</v>
      </c>
      <c r="S47" s="225">
        <f t="shared" si="15"/>
        <v>1</v>
      </c>
      <c r="T47" s="225">
        <f t="shared" si="15"/>
        <v>1</v>
      </c>
      <c r="U47" s="225">
        <f t="shared" si="15"/>
        <v>1</v>
      </c>
      <c r="V47" s="225">
        <f t="shared" si="15"/>
        <v>1</v>
      </c>
      <c r="W47" s="225">
        <f t="shared" si="15"/>
        <v>1</v>
      </c>
      <c r="X47" s="225">
        <f t="shared" si="15"/>
        <v>1</v>
      </c>
      <c r="Y47" s="225">
        <f t="shared" si="15"/>
        <v>1</v>
      </c>
      <c r="Z47" s="225">
        <f t="shared" si="15"/>
        <v>1</v>
      </c>
      <c r="AA47" s="225">
        <f t="shared" si="15"/>
        <v>1</v>
      </c>
      <c r="AB47" s="225">
        <f t="shared" si="15"/>
        <v>1</v>
      </c>
      <c r="AC47" s="225">
        <f t="shared" si="15"/>
        <v>1</v>
      </c>
      <c r="AD47" s="225">
        <f t="shared" si="15"/>
        <v>1</v>
      </c>
      <c r="AE47" s="225">
        <f t="shared" si="15"/>
        <v>1</v>
      </c>
      <c r="AF47" s="225">
        <f t="shared" si="15"/>
        <v>1</v>
      </c>
      <c r="AG47" s="225">
        <f t="shared" si="15"/>
        <v>1</v>
      </c>
      <c r="AH47" s="225">
        <f t="shared" si="15"/>
        <v>1</v>
      </c>
      <c r="AI47" s="225">
        <f t="shared" si="15"/>
        <v>1</v>
      </c>
      <c r="AJ47" s="225">
        <f t="shared" si="15"/>
        <v>1</v>
      </c>
      <c r="AK47" s="225">
        <f t="shared" si="15"/>
        <v>1</v>
      </c>
      <c r="AL47" s="225">
        <f t="shared" si="15"/>
        <v>1</v>
      </c>
      <c r="AM47" s="225">
        <f t="shared" si="15"/>
        <v>1</v>
      </c>
      <c r="AN47" s="225">
        <f t="shared" si="15"/>
        <v>1</v>
      </c>
      <c r="AO47" s="225">
        <f t="shared" si="15"/>
        <v>1</v>
      </c>
      <c r="AP47" s="225">
        <f t="shared" si="15"/>
        <v>1</v>
      </c>
    </row>
    <row r="48" spans="1:42">
      <c r="A48" s="225" t="s">
        <v>16</v>
      </c>
      <c r="B48" s="226" t="str">
        <f t="shared" si="12"/>
        <v>NM</v>
      </c>
      <c r="C48" s="226" t="str">
        <f t="shared" si="12"/>
        <v>N.M.M Products</v>
      </c>
      <c r="D48" s="225">
        <v>1</v>
      </c>
      <c r="E48" s="225">
        <v>1</v>
      </c>
      <c r="F48" s="225">
        <v>1</v>
      </c>
      <c r="G48" s="225">
        <v>1</v>
      </c>
      <c r="J48" s="225">
        <f>IF(J$7=-1,K48,IF(J$7=99,I48,IF(J$7=0,INDEX($D48:$G48,0,J$5),(INDEX($D48:$G48,0,J$7+1)-INDEX($D48:$G48,0,J$7))/(INDEX($D$4:$G$4,0,J$7+1)-INDEX($D$4:$G$4,0,J$7))+I48)))</f>
        <v>1</v>
      </c>
      <c r="K48" s="225">
        <f t="shared" si="15"/>
        <v>1</v>
      </c>
      <c r="L48" s="225">
        <f t="shared" si="15"/>
        <v>1</v>
      </c>
      <c r="M48" s="225">
        <f t="shared" si="15"/>
        <v>1</v>
      </c>
      <c r="N48" s="225">
        <f t="shared" si="15"/>
        <v>1</v>
      </c>
      <c r="O48" s="225">
        <f t="shared" si="15"/>
        <v>1</v>
      </c>
      <c r="P48" s="225">
        <f t="shared" si="15"/>
        <v>1</v>
      </c>
      <c r="Q48" s="225">
        <f t="shared" si="15"/>
        <v>1</v>
      </c>
      <c r="R48" s="225">
        <f t="shared" si="15"/>
        <v>1</v>
      </c>
      <c r="S48" s="225">
        <f t="shared" si="15"/>
        <v>1</v>
      </c>
      <c r="T48" s="225">
        <f t="shared" si="15"/>
        <v>1</v>
      </c>
      <c r="U48" s="225">
        <f t="shared" si="15"/>
        <v>1</v>
      </c>
      <c r="V48" s="225">
        <f t="shared" si="15"/>
        <v>1</v>
      </c>
      <c r="W48" s="225">
        <f t="shared" si="15"/>
        <v>1</v>
      </c>
      <c r="X48" s="225">
        <f t="shared" si="15"/>
        <v>1</v>
      </c>
      <c r="Y48" s="225">
        <f t="shared" si="15"/>
        <v>1</v>
      </c>
      <c r="Z48" s="225">
        <f t="shared" si="15"/>
        <v>1</v>
      </c>
      <c r="AA48" s="225">
        <f t="shared" si="15"/>
        <v>1</v>
      </c>
      <c r="AB48" s="225">
        <f t="shared" si="15"/>
        <v>1</v>
      </c>
      <c r="AC48" s="225">
        <f t="shared" si="15"/>
        <v>1</v>
      </c>
      <c r="AD48" s="225">
        <f t="shared" si="15"/>
        <v>1</v>
      </c>
      <c r="AE48" s="225">
        <f t="shared" si="15"/>
        <v>1</v>
      </c>
      <c r="AF48" s="225">
        <f t="shared" si="15"/>
        <v>1</v>
      </c>
      <c r="AG48" s="225">
        <f t="shared" si="15"/>
        <v>1</v>
      </c>
      <c r="AH48" s="225">
        <f t="shared" si="15"/>
        <v>1</v>
      </c>
      <c r="AI48" s="225">
        <f t="shared" si="15"/>
        <v>1</v>
      </c>
      <c r="AJ48" s="225">
        <f t="shared" si="15"/>
        <v>1</v>
      </c>
      <c r="AK48" s="225">
        <f t="shared" si="15"/>
        <v>1</v>
      </c>
      <c r="AL48" s="225">
        <f t="shared" si="15"/>
        <v>1</v>
      </c>
      <c r="AM48" s="225">
        <f t="shared" si="15"/>
        <v>1</v>
      </c>
      <c r="AN48" s="225">
        <f t="shared" si="15"/>
        <v>1</v>
      </c>
      <c r="AO48" s="225">
        <f t="shared" si="15"/>
        <v>1</v>
      </c>
      <c r="AP48" s="225">
        <f t="shared" si="15"/>
        <v>1</v>
      </c>
    </row>
    <row r="49" spans="1:42">
      <c r="A49" s="225" t="s">
        <v>16</v>
      </c>
      <c r="B49" s="226" t="str">
        <f t="shared" si="12"/>
        <v>NM</v>
      </c>
      <c r="C49" s="226" t="str">
        <f t="shared" si="12"/>
        <v>N.M.M Products</v>
      </c>
      <c r="D49" s="225">
        <v>1</v>
      </c>
      <c r="E49" s="225">
        <v>1</v>
      </c>
      <c r="F49" s="225">
        <v>1</v>
      </c>
      <c r="G49" s="225">
        <v>1</v>
      </c>
      <c r="J49" s="225">
        <f t="shared" ref="J49:AP53" si="16">IF(J$7=-1,K49,IF(J$7=99,I49,IF(J$7=0,INDEX($D49:$G49,0,J$5),(INDEX($D49:$G49,0,J$7+1)-INDEX($D49:$G49,0,J$7))/(INDEX($D$4:$G$4,0,J$7+1)-INDEX($D$4:$G$4,0,J$7))+I49)))</f>
        <v>1</v>
      </c>
      <c r="K49" s="225">
        <f t="shared" si="16"/>
        <v>1</v>
      </c>
      <c r="L49" s="225">
        <f t="shared" si="16"/>
        <v>1</v>
      </c>
      <c r="M49" s="225">
        <f t="shared" si="16"/>
        <v>1</v>
      </c>
      <c r="N49" s="225">
        <f t="shared" si="16"/>
        <v>1</v>
      </c>
      <c r="O49" s="225">
        <f t="shared" si="16"/>
        <v>1</v>
      </c>
      <c r="P49" s="225">
        <f t="shared" si="16"/>
        <v>1</v>
      </c>
      <c r="Q49" s="225">
        <f t="shared" si="16"/>
        <v>1</v>
      </c>
      <c r="R49" s="225">
        <f t="shared" si="16"/>
        <v>1</v>
      </c>
      <c r="S49" s="225">
        <f t="shared" si="16"/>
        <v>1</v>
      </c>
      <c r="T49" s="225">
        <f t="shared" si="16"/>
        <v>1</v>
      </c>
      <c r="U49" s="225">
        <f t="shared" si="16"/>
        <v>1</v>
      </c>
      <c r="V49" s="225">
        <f t="shared" si="16"/>
        <v>1</v>
      </c>
      <c r="W49" s="225">
        <f t="shared" si="16"/>
        <v>1</v>
      </c>
      <c r="X49" s="225">
        <f t="shared" si="16"/>
        <v>1</v>
      </c>
      <c r="Y49" s="225">
        <f t="shared" si="16"/>
        <v>1</v>
      </c>
      <c r="Z49" s="225">
        <f t="shared" si="16"/>
        <v>1</v>
      </c>
      <c r="AA49" s="225">
        <f t="shared" si="16"/>
        <v>1</v>
      </c>
      <c r="AB49" s="225">
        <f t="shared" si="16"/>
        <v>1</v>
      </c>
      <c r="AC49" s="225">
        <f t="shared" si="16"/>
        <v>1</v>
      </c>
      <c r="AD49" s="225">
        <f t="shared" si="16"/>
        <v>1</v>
      </c>
      <c r="AE49" s="225">
        <f t="shared" si="16"/>
        <v>1</v>
      </c>
      <c r="AF49" s="225">
        <f t="shared" si="16"/>
        <v>1</v>
      </c>
      <c r="AG49" s="225">
        <f t="shared" si="16"/>
        <v>1</v>
      </c>
      <c r="AH49" s="225">
        <f t="shared" si="16"/>
        <v>1</v>
      </c>
      <c r="AI49" s="225">
        <f t="shared" si="16"/>
        <v>1</v>
      </c>
      <c r="AJ49" s="225">
        <f t="shared" si="16"/>
        <v>1</v>
      </c>
      <c r="AK49" s="225">
        <f t="shared" si="16"/>
        <v>1</v>
      </c>
      <c r="AL49" s="225">
        <f t="shared" si="16"/>
        <v>1</v>
      </c>
      <c r="AM49" s="225">
        <f t="shared" si="16"/>
        <v>1</v>
      </c>
      <c r="AN49" s="225">
        <f t="shared" si="16"/>
        <v>1</v>
      </c>
      <c r="AO49" s="225">
        <f t="shared" si="16"/>
        <v>1</v>
      </c>
      <c r="AP49" s="225">
        <f t="shared" si="16"/>
        <v>1</v>
      </c>
    </row>
    <row r="50" spans="1:42">
      <c r="A50" s="225" t="s">
        <v>16</v>
      </c>
      <c r="B50" s="226" t="str">
        <f t="shared" si="12"/>
        <v>FB</v>
      </c>
      <c r="C50" s="226" t="str">
        <f t="shared" si="12"/>
        <v>Food, Beverage &amp; Tabacco</v>
      </c>
      <c r="D50" s="225">
        <v>1</v>
      </c>
      <c r="E50" s="225">
        <v>1</v>
      </c>
      <c r="F50" s="225">
        <v>1</v>
      </c>
      <c r="G50" s="225">
        <v>1</v>
      </c>
      <c r="J50" s="225">
        <f t="shared" si="16"/>
        <v>1</v>
      </c>
      <c r="K50" s="225">
        <f t="shared" si="16"/>
        <v>1</v>
      </c>
      <c r="L50" s="225">
        <f t="shared" si="16"/>
        <v>1</v>
      </c>
      <c r="M50" s="225">
        <f t="shared" si="16"/>
        <v>1</v>
      </c>
      <c r="N50" s="225">
        <f t="shared" si="16"/>
        <v>1</v>
      </c>
      <c r="O50" s="225">
        <f t="shared" si="16"/>
        <v>1</v>
      </c>
      <c r="P50" s="225">
        <f t="shared" si="16"/>
        <v>1</v>
      </c>
      <c r="Q50" s="225">
        <f t="shared" si="16"/>
        <v>1</v>
      </c>
      <c r="R50" s="225">
        <f t="shared" si="16"/>
        <v>1</v>
      </c>
      <c r="S50" s="225">
        <f t="shared" si="16"/>
        <v>1</v>
      </c>
      <c r="T50" s="225">
        <f t="shared" si="16"/>
        <v>1</v>
      </c>
      <c r="U50" s="225">
        <f t="shared" si="16"/>
        <v>1</v>
      </c>
      <c r="V50" s="225">
        <f t="shared" si="16"/>
        <v>1</v>
      </c>
      <c r="W50" s="225">
        <f t="shared" si="16"/>
        <v>1</v>
      </c>
      <c r="X50" s="225">
        <f t="shared" si="16"/>
        <v>1</v>
      </c>
      <c r="Y50" s="225">
        <f t="shared" si="16"/>
        <v>1</v>
      </c>
      <c r="Z50" s="225">
        <f t="shared" si="16"/>
        <v>1</v>
      </c>
      <c r="AA50" s="225">
        <f t="shared" si="16"/>
        <v>1</v>
      </c>
      <c r="AB50" s="225">
        <f t="shared" si="16"/>
        <v>1</v>
      </c>
      <c r="AC50" s="225">
        <f t="shared" si="16"/>
        <v>1</v>
      </c>
      <c r="AD50" s="225">
        <f t="shared" si="16"/>
        <v>1</v>
      </c>
      <c r="AE50" s="225">
        <f t="shared" si="16"/>
        <v>1</v>
      </c>
      <c r="AF50" s="225">
        <f t="shared" si="16"/>
        <v>1</v>
      </c>
      <c r="AG50" s="225">
        <f t="shared" si="16"/>
        <v>1</v>
      </c>
      <c r="AH50" s="225">
        <f t="shared" si="16"/>
        <v>1</v>
      </c>
      <c r="AI50" s="225">
        <f t="shared" si="16"/>
        <v>1</v>
      </c>
      <c r="AJ50" s="225">
        <f t="shared" si="16"/>
        <v>1</v>
      </c>
      <c r="AK50" s="225">
        <f t="shared" si="16"/>
        <v>1</v>
      </c>
      <c r="AL50" s="225">
        <f t="shared" si="16"/>
        <v>1</v>
      </c>
      <c r="AM50" s="225">
        <f t="shared" si="16"/>
        <v>1</v>
      </c>
      <c r="AN50" s="225">
        <f t="shared" si="16"/>
        <v>1</v>
      </c>
      <c r="AO50" s="225">
        <f t="shared" si="16"/>
        <v>1</v>
      </c>
      <c r="AP50" s="225">
        <f t="shared" si="16"/>
        <v>1</v>
      </c>
    </row>
    <row r="51" spans="1:42">
      <c r="A51" s="225" t="s">
        <v>16</v>
      </c>
      <c r="B51" s="226" t="str">
        <f t="shared" si="12"/>
        <v>PP</v>
      </c>
      <c r="C51" s="226" t="str">
        <f t="shared" si="12"/>
        <v>Pulp &amp; Paper Products</v>
      </c>
      <c r="D51" s="225">
        <v>1</v>
      </c>
      <c r="E51" s="225">
        <v>1</v>
      </c>
      <c r="F51" s="225">
        <v>1</v>
      </c>
      <c r="G51" s="225">
        <v>1</v>
      </c>
      <c r="J51" s="225">
        <f t="shared" si="16"/>
        <v>1</v>
      </c>
      <c r="K51" s="225">
        <f t="shared" si="16"/>
        <v>1</v>
      </c>
      <c r="L51" s="225">
        <f t="shared" si="16"/>
        <v>1</v>
      </c>
      <c r="M51" s="225">
        <f t="shared" si="16"/>
        <v>1</v>
      </c>
      <c r="N51" s="225">
        <f t="shared" si="16"/>
        <v>1</v>
      </c>
      <c r="O51" s="225">
        <f t="shared" si="16"/>
        <v>1</v>
      </c>
      <c r="P51" s="225">
        <f t="shared" si="16"/>
        <v>1</v>
      </c>
      <c r="Q51" s="225">
        <f t="shared" si="16"/>
        <v>1</v>
      </c>
      <c r="R51" s="225">
        <f t="shared" si="16"/>
        <v>1</v>
      </c>
      <c r="S51" s="225">
        <f t="shared" si="16"/>
        <v>1</v>
      </c>
      <c r="T51" s="225">
        <f t="shared" si="16"/>
        <v>1</v>
      </c>
      <c r="U51" s="225">
        <f t="shared" si="16"/>
        <v>1</v>
      </c>
      <c r="V51" s="225">
        <f t="shared" si="16"/>
        <v>1</v>
      </c>
      <c r="W51" s="225">
        <f t="shared" si="16"/>
        <v>1</v>
      </c>
      <c r="X51" s="225">
        <f t="shared" si="16"/>
        <v>1</v>
      </c>
      <c r="Y51" s="225">
        <f t="shared" si="16"/>
        <v>1</v>
      </c>
      <c r="Z51" s="225">
        <f t="shared" si="16"/>
        <v>1</v>
      </c>
      <c r="AA51" s="225">
        <f t="shared" si="16"/>
        <v>1</v>
      </c>
      <c r="AB51" s="225">
        <f t="shared" si="16"/>
        <v>1</v>
      </c>
      <c r="AC51" s="225">
        <f t="shared" si="16"/>
        <v>1</v>
      </c>
      <c r="AD51" s="225">
        <f t="shared" si="16"/>
        <v>1</v>
      </c>
      <c r="AE51" s="225">
        <f t="shared" si="16"/>
        <v>1</v>
      </c>
      <c r="AF51" s="225">
        <f t="shared" si="16"/>
        <v>1</v>
      </c>
      <c r="AG51" s="225">
        <f t="shared" si="16"/>
        <v>1</v>
      </c>
      <c r="AH51" s="225">
        <f t="shared" si="16"/>
        <v>1</v>
      </c>
      <c r="AI51" s="225">
        <f t="shared" si="16"/>
        <v>1</v>
      </c>
      <c r="AJ51" s="225">
        <f t="shared" si="16"/>
        <v>1</v>
      </c>
      <c r="AK51" s="225">
        <f t="shared" si="16"/>
        <v>1</v>
      </c>
      <c r="AL51" s="225">
        <f t="shared" si="16"/>
        <v>1</v>
      </c>
      <c r="AM51" s="225">
        <f t="shared" si="16"/>
        <v>1</v>
      </c>
      <c r="AN51" s="225">
        <f t="shared" si="16"/>
        <v>1</v>
      </c>
      <c r="AO51" s="225">
        <f t="shared" si="16"/>
        <v>1</v>
      </c>
      <c r="AP51" s="225">
        <f t="shared" si="16"/>
        <v>1</v>
      </c>
    </row>
    <row r="52" spans="1:42">
      <c r="A52" s="225" t="s">
        <v>16</v>
      </c>
      <c r="B52" s="226" t="str">
        <f t="shared" si="12"/>
        <v>PP</v>
      </c>
      <c r="C52" s="226" t="str">
        <f t="shared" si="12"/>
        <v>Pulp &amp; Paper Products</v>
      </c>
      <c r="D52" s="225">
        <v>1</v>
      </c>
      <c r="E52" s="225">
        <v>1</v>
      </c>
      <c r="F52" s="225">
        <v>1</v>
      </c>
      <c r="G52" s="225">
        <v>1</v>
      </c>
      <c r="J52" s="225">
        <f t="shared" si="16"/>
        <v>1</v>
      </c>
      <c r="K52" s="225">
        <f t="shared" si="16"/>
        <v>1</v>
      </c>
      <c r="L52" s="225">
        <f t="shared" si="16"/>
        <v>1</v>
      </c>
      <c r="M52" s="225">
        <f t="shared" si="16"/>
        <v>1</v>
      </c>
      <c r="N52" s="225">
        <f t="shared" si="16"/>
        <v>1</v>
      </c>
      <c r="O52" s="225">
        <f t="shared" si="16"/>
        <v>1</v>
      </c>
      <c r="P52" s="225">
        <f t="shared" si="16"/>
        <v>1</v>
      </c>
      <c r="Q52" s="225">
        <f t="shared" si="16"/>
        <v>1</v>
      </c>
      <c r="R52" s="225">
        <f t="shared" si="16"/>
        <v>1</v>
      </c>
      <c r="S52" s="225">
        <f t="shared" si="16"/>
        <v>1</v>
      </c>
      <c r="T52" s="225">
        <f t="shared" si="16"/>
        <v>1</v>
      </c>
      <c r="U52" s="225">
        <f t="shared" si="16"/>
        <v>1</v>
      </c>
      <c r="V52" s="225">
        <f t="shared" si="16"/>
        <v>1</v>
      </c>
      <c r="W52" s="225">
        <f t="shared" si="16"/>
        <v>1</v>
      </c>
      <c r="X52" s="225">
        <f t="shared" si="16"/>
        <v>1</v>
      </c>
      <c r="Y52" s="225">
        <f t="shared" si="16"/>
        <v>1</v>
      </c>
      <c r="Z52" s="225">
        <f t="shared" si="16"/>
        <v>1</v>
      </c>
      <c r="AA52" s="225">
        <f t="shared" si="16"/>
        <v>1</v>
      </c>
      <c r="AB52" s="225">
        <f t="shared" si="16"/>
        <v>1</v>
      </c>
      <c r="AC52" s="225">
        <f t="shared" si="16"/>
        <v>1</v>
      </c>
      <c r="AD52" s="225">
        <f t="shared" si="16"/>
        <v>1</v>
      </c>
      <c r="AE52" s="225">
        <f t="shared" si="16"/>
        <v>1</v>
      </c>
      <c r="AF52" s="225">
        <f t="shared" si="16"/>
        <v>1</v>
      </c>
      <c r="AG52" s="225">
        <f t="shared" si="16"/>
        <v>1</v>
      </c>
      <c r="AH52" s="225">
        <f t="shared" si="16"/>
        <v>1</v>
      </c>
      <c r="AI52" s="225">
        <f t="shared" si="16"/>
        <v>1</v>
      </c>
      <c r="AJ52" s="225">
        <f t="shared" si="16"/>
        <v>1</v>
      </c>
      <c r="AK52" s="225">
        <f t="shared" si="16"/>
        <v>1</v>
      </c>
      <c r="AL52" s="225">
        <f t="shared" si="16"/>
        <v>1</v>
      </c>
      <c r="AM52" s="225">
        <f t="shared" si="16"/>
        <v>1</v>
      </c>
      <c r="AN52" s="225">
        <f t="shared" si="16"/>
        <v>1</v>
      </c>
      <c r="AO52" s="225">
        <f t="shared" si="16"/>
        <v>1</v>
      </c>
      <c r="AP52" s="225">
        <f t="shared" si="16"/>
        <v>1</v>
      </c>
    </row>
    <row r="53" spans="1:42">
      <c r="A53" s="225" t="s">
        <v>16</v>
      </c>
      <c r="B53" s="226" t="str">
        <f>B22</f>
        <v>OT</v>
      </c>
      <c r="C53" s="226" t="str">
        <f>C22</f>
        <v>Other</v>
      </c>
      <c r="D53" s="225">
        <v>1</v>
      </c>
      <c r="E53" s="225">
        <v>1</v>
      </c>
      <c r="F53" s="225">
        <v>1</v>
      </c>
      <c r="G53" s="225">
        <v>1</v>
      </c>
      <c r="J53" s="225">
        <f t="shared" si="16"/>
        <v>1</v>
      </c>
      <c r="K53" s="225">
        <f t="shared" si="16"/>
        <v>1</v>
      </c>
      <c r="L53" s="225">
        <f t="shared" si="16"/>
        <v>1</v>
      </c>
      <c r="M53" s="225">
        <f t="shared" si="16"/>
        <v>1</v>
      </c>
      <c r="N53" s="225">
        <f t="shared" si="16"/>
        <v>1</v>
      </c>
      <c r="O53" s="225">
        <f t="shared" si="16"/>
        <v>1</v>
      </c>
      <c r="P53" s="225">
        <f t="shared" si="16"/>
        <v>1</v>
      </c>
      <c r="Q53" s="225">
        <f t="shared" si="16"/>
        <v>1</v>
      </c>
      <c r="R53" s="225">
        <f t="shared" si="16"/>
        <v>1</v>
      </c>
      <c r="S53" s="225">
        <f t="shared" si="16"/>
        <v>1</v>
      </c>
      <c r="T53" s="225">
        <f t="shared" si="16"/>
        <v>1</v>
      </c>
      <c r="U53" s="225">
        <f t="shared" si="16"/>
        <v>1</v>
      </c>
      <c r="V53" s="225">
        <f t="shared" si="16"/>
        <v>1</v>
      </c>
      <c r="W53" s="225">
        <f t="shared" si="16"/>
        <v>1</v>
      </c>
      <c r="X53" s="225">
        <f t="shared" si="16"/>
        <v>1</v>
      </c>
      <c r="Y53" s="225">
        <f t="shared" si="16"/>
        <v>1</v>
      </c>
      <c r="Z53" s="225">
        <f t="shared" si="16"/>
        <v>1</v>
      </c>
      <c r="AA53" s="225">
        <f t="shared" si="16"/>
        <v>1</v>
      </c>
      <c r="AB53" s="225">
        <f t="shared" si="16"/>
        <v>1</v>
      </c>
      <c r="AC53" s="225">
        <f t="shared" si="16"/>
        <v>1</v>
      </c>
      <c r="AD53" s="225">
        <f t="shared" si="16"/>
        <v>1</v>
      </c>
      <c r="AE53" s="225">
        <f t="shared" si="16"/>
        <v>1</v>
      </c>
      <c r="AF53" s="225">
        <f t="shared" si="16"/>
        <v>1</v>
      </c>
      <c r="AG53" s="225">
        <f t="shared" si="16"/>
        <v>1</v>
      </c>
      <c r="AH53" s="225">
        <f t="shared" si="16"/>
        <v>1</v>
      </c>
      <c r="AI53" s="225">
        <f t="shared" si="16"/>
        <v>1</v>
      </c>
      <c r="AJ53" s="225">
        <f t="shared" si="16"/>
        <v>1</v>
      </c>
      <c r="AK53" s="225">
        <f t="shared" si="16"/>
        <v>1</v>
      </c>
      <c r="AL53" s="225">
        <f t="shared" si="16"/>
        <v>1</v>
      </c>
      <c r="AM53" s="225">
        <f t="shared" si="16"/>
        <v>1</v>
      </c>
      <c r="AN53" s="225">
        <f t="shared" si="16"/>
        <v>1</v>
      </c>
      <c r="AO53" s="225">
        <f t="shared" si="16"/>
        <v>1</v>
      </c>
      <c r="AP53" s="225">
        <f t="shared" si="16"/>
        <v>1</v>
      </c>
    </row>
    <row r="54" spans="1:42">
      <c r="A54" s="225" t="s">
        <v>16</v>
      </c>
      <c r="B54" s="226"/>
    </row>
    <row r="55" spans="1:42" ht="15.75" thickBot="1">
      <c r="A55" s="225" t="s">
        <v>16</v>
      </c>
      <c r="B55" s="14" t="s">
        <v>289</v>
      </c>
      <c r="C55" s="14"/>
    </row>
    <row r="56" spans="1:42">
      <c r="A56" s="225" t="s">
        <v>16</v>
      </c>
      <c r="B56" s="226" t="s">
        <v>107</v>
      </c>
      <c r="C56" s="226" t="s">
        <v>108</v>
      </c>
    </row>
    <row r="57" spans="1:42">
      <c r="A57" s="225" t="s">
        <v>16</v>
      </c>
      <c r="B57" s="226" t="s">
        <v>109</v>
      </c>
      <c r="C57" s="226" t="s">
        <v>110</v>
      </c>
    </row>
    <row r="58" spans="1:42">
      <c r="A58" s="225" t="s">
        <v>16</v>
      </c>
      <c r="B58" s="226" t="s">
        <v>111</v>
      </c>
      <c r="C58" s="226" t="s">
        <v>73</v>
      </c>
    </row>
    <row r="59" spans="1:42">
      <c r="A59" s="225" t="s">
        <v>16</v>
      </c>
      <c r="B59" s="226" t="s">
        <v>112</v>
      </c>
      <c r="C59" s="226" t="s">
        <v>72</v>
      </c>
    </row>
    <row r="60" spans="1:42">
      <c r="A60" s="225" t="s">
        <v>16</v>
      </c>
      <c r="B60" s="226" t="s">
        <v>113</v>
      </c>
      <c r="C60" s="226" t="s">
        <v>114</v>
      </c>
    </row>
    <row r="61" spans="1:42">
      <c r="A61" s="225" t="s">
        <v>16</v>
      </c>
      <c r="B61" s="226" t="s">
        <v>115</v>
      </c>
      <c r="C61" s="226" t="s">
        <v>116</v>
      </c>
    </row>
    <row r="62" spans="1:42">
      <c r="A62" s="225" t="s">
        <v>16</v>
      </c>
      <c r="B62" s="226" t="s">
        <v>117</v>
      </c>
      <c r="C62" s="226" t="s">
        <v>118</v>
      </c>
    </row>
    <row r="63" spans="1:42">
      <c r="A63" s="225" t="s">
        <v>16</v>
      </c>
      <c r="B63" s="226" t="s">
        <v>119</v>
      </c>
      <c r="C63" s="226" t="s">
        <v>120</v>
      </c>
    </row>
    <row r="64" spans="1:42">
      <c r="A64" s="225" t="s">
        <v>16</v>
      </c>
      <c r="B64" s="226" t="s">
        <v>37</v>
      </c>
      <c r="C64" s="226" t="s">
        <v>121</v>
      </c>
    </row>
    <row r="65" spans="1:48">
      <c r="A65" s="225" t="s">
        <v>16</v>
      </c>
      <c r="B65" s="226" t="s">
        <v>122</v>
      </c>
      <c r="C65" s="226" t="s">
        <v>123</v>
      </c>
    </row>
    <row r="66" spans="1:48">
      <c r="A66" s="225" t="s">
        <v>16</v>
      </c>
      <c r="B66" s="226" t="s">
        <v>221</v>
      </c>
      <c r="C66" s="226" t="s">
        <v>220</v>
      </c>
    </row>
    <row r="67" spans="1:48">
      <c r="A67" s="225" t="s">
        <v>16</v>
      </c>
      <c r="B67" s="226" t="s">
        <v>124</v>
      </c>
      <c r="C67" s="226" t="s">
        <v>2</v>
      </c>
      <c r="P67" s="225" t="str">
        <f>ADDRESS(ROW(),1)</f>
        <v>$A$67</v>
      </c>
    </row>
    <row r="68" spans="1:48">
      <c r="A68" s="225" t="s">
        <v>16</v>
      </c>
      <c r="B68" s="226"/>
      <c r="C68" s="226"/>
      <c r="P68" s="225" t="str">
        <f ca="1">INDIRECT(P67)</f>
        <v>*</v>
      </c>
    </row>
    <row r="69" spans="1:48" ht="23.25">
      <c r="A69" s="225"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61" t="str">
        <f>'[5]TS BYDem'!A10</f>
        <v/>
      </c>
      <c r="B71" s="225" t="s">
        <v>288</v>
      </c>
      <c r="C71" s="225" t="s">
        <v>137</v>
      </c>
      <c r="D71" s="225" t="str">
        <f>'[5]TS BYDem'!D10</f>
        <v>IMIK</v>
      </c>
      <c r="E71" s="225" t="s">
        <v>137</v>
      </c>
      <c r="F71" s="225" t="s">
        <v>137</v>
      </c>
      <c r="G71" s="225" t="s">
        <v>137</v>
      </c>
      <c r="H71" s="225" t="s">
        <v>137</v>
      </c>
      <c r="I71" s="225">
        <v>0</v>
      </c>
      <c r="J71" s="225">
        <f>INDEX('[5]TS BYDem'!$J$10:$J$203,MATCH(D71,'[5]TS BYDem'!$D$10:$D$203,0))</f>
        <v>2.1376388478991801</v>
      </c>
      <c r="K71" s="225">
        <f t="shared" ref="K71:Z86" ca="1" si="19">K$70/J$70*J71</f>
        <v>2.1940309602928449</v>
      </c>
      <c r="L71" s="225">
        <f t="shared" ca="1" si="19"/>
        <v>2.1979720741160493</v>
      </c>
      <c r="M71" s="232">
        <f>O71</f>
        <v>2.2014400000000003</v>
      </c>
      <c r="N71" s="232">
        <f>O71</f>
        <v>2.2014400000000003</v>
      </c>
      <c r="O71" s="232">
        <f>INDEX('[5]TS BYDem'!$O$10:$O$203,MATCH(D71,'[5]TS BYDem'!$D$10:$D$203,0))</f>
        <v>2.2014400000000003</v>
      </c>
      <c r="P71" s="225">
        <f t="shared" ca="1" si="19"/>
        <v>2.1849293434310924</v>
      </c>
      <c r="Q71" s="225">
        <f t="shared" ca="1" si="19"/>
        <v>2.1541455272582901</v>
      </c>
      <c r="R71" s="225">
        <f t="shared" ca="1" si="19"/>
        <v>1.9851765027447228</v>
      </c>
      <c r="S71" s="225">
        <f t="shared" ca="1" si="19"/>
        <v>2.0283758823100992</v>
      </c>
      <c r="T71" s="225">
        <f t="shared" ca="1" si="19"/>
        <v>2.0652439079681733</v>
      </c>
      <c r="U71" s="225">
        <f t="shared" ca="1" si="19"/>
        <v>2.1004851701746681</v>
      </c>
      <c r="V71" s="225">
        <f t="shared" ca="1" si="19"/>
        <v>2.1347025969128732</v>
      </c>
      <c r="W71" s="225">
        <f t="shared" ca="1" si="19"/>
        <v>2.1781845948595406</v>
      </c>
      <c r="X71" s="225">
        <f t="shared" ca="1" si="19"/>
        <v>2.241191280810753</v>
      </c>
      <c r="Y71" s="225">
        <f t="shared" ca="1" si="19"/>
        <v>2.3090189869257927</v>
      </c>
      <c r="Z71" s="225">
        <f t="shared" ca="1" si="19"/>
        <v>2.381725119669504</v>
      </c>
      <c r="AA71" s="225">
        <f t="shared" ref="AA71:AP86" ca="1" si="20">AA$70/Z$70*Z71</f>
        <v>2.4474876361380966</v>
      </c>
      <c r="AB71" s="225">
        <f t="shared" ca="1" si="20"/>
        <v>2.5223318431356025</v>
      </c>
      <c r="AC71" s="225">
        <f t="shared" ca="1" si="20"/>
        <v>2.5829555182199155</v>
      </c>
      <c r="AD71" s="225">
        <f t="shared" ca="1" si="20"/>
        <v>2.6391721530941981</v>
      </c>
      <c r="AE71" s="225">
        <f t="shared" ca="1" si="20"/>
        <v>2.699043406679237</v>
      </c>
      <c r="AF71" s="225">
        <f t="shared" ca="1" si="20"/>
        <v>2.7614943911189282</v>
      </c>
      <c r="AG71" s="225">
        <f t="shared" ca="1" si="20"/>
        <v>2.8251277522003346</v>
      </c>
      <c r="AH71" s="225">
        <f t="shared" ca="1" si="20"/>
        <v>2.8954254179895909</v>
      </c>
      <c r="AI71" s="225">
        <f t="shared" ca="1" si="20"/>
        <v>2.9685177922047199</v>
      </c>
      <c r="AJ71" s="225">
        <f t="shared" ca="1" si="20"/>
        <v>3.041717655205459</v>
      </c>
      <c r="AK71" s="225">
        <f t="shared" ca="1" si="20"/>
        <v>3.1177122266320714</v>
      </c>
      <c r="AL71" s="225">
        <f t="shared" ca="1" si="20"/>
        <v>3.1990812373392075</v>
      </c>
      <c r="AM71" s="225">
        <f t="shared" ca="1" si="20"/>
        <v>3.5934575917440705</v>
      </c>
      <c r="AN71" s="225">
        <f t="shared" ca="1" si="20"/>
        <v>4.0845738531983695</v>
      </c>
      <c r="AO71" s="225">
        <f t="shared" ca="1" si="20"/>
        <v>4.9539431512159702</v>
      </c>
      <c r="AP71" s="225">
        <f t="shared" ca="1" si="20"/>
        <v>5.8394357670751429</v>
      </c>
    </row>
    <row r="72" spans="1:48">
      <c r="A72" s="61" t="str">
        <f>'[5]TS BYDem'!A11</f>
        <v/>
      </c>
      <c r="B72" s="225" t="s">
        <v>288</v>
      </c>
      <c r="C72" s="225" t="s">
        <v>137</v>
      </c>
      <c r="D72" s="225" t="str">
        <f>'[5]TS BYDem'!D11</f>
        <v>IMIA</v>
      </c>
      <c r="E72" s="225" t="s">
        <v>137</v>
      </c>
      <c r="F72" s="225" t="s">
        <v>137</v>
      </c>
      <c r="G72" s="225" t="s">
        <v>137</v>
      </c>
      <c r="H72" s="225" t="s">
        <v>137</v>
      </c>
      <c r="I72" s="225">
        <v>0</v>
      </c>
      <c r="J72" s="225">
        <f>INDEX('[5]TS BYDem'!$J$10:$J$203,MATCH(D72,'[5]TS BYDem'!$D$10:$D$203,0))</f>
        <v>0.99318058118269725</v>
      </c>
      <c r="K72" s="225">
        <f t="shared" ca="1" si="19"/>
        <v>1.0193812422608317</v>
      </c>
      <c r="L72" s="225">
        <f t="shared" ca="1" si="19"/>
        <v>1.0212123456398166</v>
      </c>
      <c r="M72" s="232">
        <f t="shared" ref="M72:M79" si="21">O72</f>
        <v>1.0228235984706235</v>
      </c>
      <c r="N72" s="232">
        <f t="shared" ref="N72:N81" si="22">O72</f>
        <v>1.0228235984706235</v>
      </c>
      <c r="O72" s="232">
        <f>INDEX('[5]TS BYDem'!$O$10:$O$203,MATCH(D72,'[5]TS BYDem'!$D$10:$D$203,0))</f>
        <v>1.0228235984706235</v>
      </c>
      <c r="P72" s="225">
        <f t="shared" ca="1" si="19"/>
        <v>1.0151524881224319</v>
      </c>
      <c r="Q72" s="225">
        <f t="shared" ca="1" si="19"/>
        <v>1.000849843656753</v>
      </c>
      <c r="R72" s="225">
        <f t="shared" ca="1" si="19"/>
        <v>0.92234418114356254</v>
      </c>
      <c r="S72" s="225">
        <f t="shared" ca="1" si="19"/>
        <v>0.94241529135267876</v>
      </c>
      <c r="T72" s="225">
        <f t="shared" ca="1" si="19"/>
        <v>0.95954475510008885</v>
      </c>
      <c r="U72" s="225">
        <f t="shared" ca="1" si="19"/>
        <v>0.97591839899894306</v>
      </c>
      <c r="V72" s="225">
        <f t="shared" ca="1" si="19"/>
        <v>0.9918163528594961</v>
      </c>
      <c r="W72" s="225">
        <f t="shared" ca="1" si="19"/>
        <v>1.0120187720071914</v>
      </c>
      <c r="X72" s="225">
        <f t="shared" ca="1" si="19"/>
        <v>1.0412926678446102</v>
      </c>
      <c r="Y72" s="225">
        <f t="shared" ca="1" si="19"/>
        <v>1.0728064853661383</v>
      </c>
      <c r="Z72" s="225">
        <f t="shared" ca="1" si="19"/>
        <v>1.106586896516933</v>
      </c>
      <c r="AA72" s="225">
        <f t="shared" ca="1" si="20"/>
        <v>1.1371411944941159</v>
      </c>
      <c r="AB72" s="225">
        <f t="shared" ca="1" si="20"/>
        <v>1.1719149885225106</v>
      </c>
      <c r="AC72" s="225">
        <f t="shared" ca="1" si="20"/>
        <v>1.2000817000850563</v>
      </c>
      <c r="AD72" s="225">
        <f t="shared" ca="1" si="20"/>
        <v>1.226200831551743</v>
      </c>
      <c r="AE72" s="225">
        <f t="shared" ca="1" si="20"/>
        <v>1.2540179562686542</v>
      </c>
      <c r="AF72" s="225">
        <f t="shared" ca="1" si="20"/>
        <v>1.2830336644563121</v>
      </c>
      <c r="AG72" s="225">
        <f t="shared" ca="1" si="20"/>
        <v>1.3125987234013954</v>
      </c>
      <c r="AH72" s="225">
        <f t="shared" ca="1" si="20"/>
        <v>1.3452601229792409</v>
      </c>
      <c r="AI72" s="225">
        <f t="shared" ca="1" si="20"/>
        <v>1.3792199879837288</v>
      </c>
      <c r="AJ72" s="225">
        <f t="shared" ca="1" si="20"/>
        <v>1.4132297939661642</v>
      </c>
      <c r="AK72" s="225">
        <f t="shared" ca="1" si="20"/>
        <v>1.448538065375242</v>
      </c>
      <c r="AL72" s="225">
        <f t="shared" ca="1" si="20"/>
        <v>1.4863433856817083</v>
      </c>
      <c r="AM72" s="225">
        <f t="shared" ca="1" si="20"/>
        <v>1.669576833772098</v>
      </c>
      <c r="AN72" s="225">
        <f t="shared" ca="1" si="20"/>
        <v>1.8977571620154867</v>
      </c>
      <c r="AO72" s="225">
        <f t="shared" ca="1" si="20"/>
        <v>2.3016797916571039</v>
      </c>
      <c r="AP72" s="225">
        <f t="shared" ca="1" si="20"/>
        <v>2.7130935679908874</v>
      </c>
    </row>
    <row r="73" spans="1:48">
      <c r="A73" s="61" t="str">
        <f>'[5]TS BYDem'!A12</f>
        <v/>
      </c>
      <c r="B73" s="225" t="s">
        <v>288</v>
      </c>
      <c r="C73" s="225" t="s">
        <v>137</v>
      </c>
      <c r="D73" s="225" t="str">
        <f>'[5]TS BYDem'!D12</f>
        <v>IMIL</v>
      </c>
      <c r="E73" s="225" t="s">
        <v>137</v>
      </c>
      <c r="F73" s="225" t="s">
        <v>137</v>
      </c>
      <c r="G73" s="225" t="s">
        <v>137</v>
      </c>
      <c r="H73" s="225" t="s">
        <v>137</v>
      </c>
      <c r="I73" s="225">
        <v>0</v>
      </c>
      <c r="J73" s="225">
        <f>INDEX('[5]TS BYDem'!$J$10:$J$203,MATCH(D73,'[5]TS BYDem'!$D$10:$D$203,0))</f>
        <v>1.4429062223319464</v>
      </c>
      <c r="K73" s="225">
        <f t="shared" ca="1" si="19"/>
        <v>1.4809708981976701</v>
      </c>
      <c r="L73" s="225">
        <f t="shared" ca="1" si="19"/>
        <v>1.483631150028333</v>
      </c>
      <c r="M73" s="232">
        <f t="shared" si="21"/>
        <v>1.4859720000000001</v>
      </c>
      <c r="N73" s="232">
        <f t="shared" si="22"/>
        <v>1.4859720000000001</v>
      </c>
      <c r="O73" s="232">
        <f>INDEX('[5]TS BYDem'!$O$10:$O$203,MATCH(D73,'[5]TS BYDem'!$D$10:$D$203,0))</f>
        <v>1.4859720000000001</v>
      </c>
      <c r="P73" s="225">
        <f t="shared" ca="1" si="19"/>
        <v>1.4748273068159872</v>
      </c>
      <c r="Q73" s="225">
        <f t="shared" ca="1" si="19"/>
        <v>1.4540482308993454</v>
      </c>
      <c r="R73" s="225">
        <f t="shared" ca="1" si="19"/>
        <v>1.3399941393526875</v>
      </c>
      <c r="S73" s="225">
        <f t="shared" ca="1" si="19"/>
        <v>1.3691537205593167</v>
      </c>
      <c r="T73" s="225">
        <f t="shared" ca="1" si="19"/>
        <v>1.3940396378785167</v>
      </c>
      <c r="U73" s="225">
        <f t="shared" ca="1" si="19"/>
        <v>1.4178274898679006</v>
      </c>
      <c r="V73" s="225">
        <f t="shared" ca="1" si="19"/>
        <v>1.440924252916189</v>
      </c>
      <c r="W73" s="225">
        <f t="shared" ca="1" si="19"/>
        <v>1.4702746015301893</v>
      </c>
      <c r="X73" s="225">
        <f t="shared" ca="1" si="19"/>
        <v>1.5128041145472575</v>
      </c>
      <c r="Y73" s="225">
        <f t="shared" ca="1" si="19"/>
        <v>1.5585878161749094</v>
      </c>
      <c r="Z73" s="225">
        <f t="shared" ca="1" si="19"/>
        <v>1.6076644557769144</v>
      </c>
      <c r="AA73" s="225">
        <f t="shared" ca="1" si="20"/>
        <v>1.6520541543932143</v>
      </c>
      <c r="AB73" s="225">
        <f t="shared" ca="1" si="20"/>
        <v>1.7025739941165308</v>
      </c>
      <c r="AC73" s="225">
        <f t="shared" ca="1" si="20"/>
        <v>1.7434949747984421</v>
      </c>
      <c r="AD73" s="225">
        <f t="shared" ca="1" si="20"/>
        <v>1.7814412033385827</v>
      </c>
      <c r="AE73" s="225">
        <f t="shared" ca="1" si="20"/>
        <v>1.8218542995084841</v>
      </c>
      <c r="AF73" s="225">
        <f t="shared" ca="1" si="20"/>
        <v>1.8640087140052755</v>
      </c>
      <c r="AG73" s="225">
        <f t="shared" ca="1" si="20"/>
        <v>1.9069612327352246</v>
      </c>
      <c r="AH73" s="225">
        <f t="shared" ca="1" si="20"/>
        <v>1.9544121571429725</v>
      </c>
      <c r="AI73" s="225">
        <f t="shared" ca="1" si="20"/>
        <v>2.0037495097381846</v>
      </c>
      <c r="AJ73" s="225">
        <f t="shared" ca="1" si="20"/>
        <v>2.0531594172636836</v>
      </c>
      <c r="AK73" s="225">
        <f t="shared" ca="1" si="20"/>
        <v>2.1044557529766466</v>
      </c>
      <c r="AL73" s="225">
        <f t="shared" ca="1" si="20"/>
        <v>2.1593798352039633</v>
      </c>
      <c r="AM73" s="225">
        <f t="shared" ca="1" si="20"/>
        <v>2.4255838744272453</v>
      </c>
      <c r="AN73" s="225">
        <f t="shared" ca="1" si="20"/>
        <v>2.7570873509088969</v>
      </c>
      <c r="AO73" s="225">
        <f t="shared" ca="1" si="20"/>
        <v>3.3439116270707769</v>
      </c>
      <c r="AP73" s="225">
        <f t="shared" ca="1" si="20"/>
        <v>3.9416191427757181</v>
      </c>
    </row>
    <row r="74" spans="1:48">
      <c r="A74" s="61" t="str">
        <f>'[5]TS BYDem'!A13</f>
        <v/>
      </c>
      <c r="B74" s="225" t="s">
        <v>288</v>
      </c>
      <c r="C74" s="225" t="s">
        <v>137</v>
      </c>
      <c r="D74" s="225" t="str">
        <f>'[5]TS BYDem'!D13</f>
        <v>IMIC</v>
      </c>
      <c r="E74" s="225" t="s">
        <v>137</v>
      </c>
      <c r="F74" s="225" t="s">
        <v>137</v>
      </c>
      <c r="G74" s="225" t="s">
        <v>137</v>
      </c>
      <c r="H74" s="225" t="s">
        <v>137</v>
      </c>
      <c r="I74" s="225">
        <v>0</v>
      </c>
      <c r="J74" s="225">
        <f>INDEX('[5]TS BYDem'!$J$10:$J$203,MATCH(D74,'[5]TS BYDem'!$D$10:$D$203,0))</f>
        <v>17.35324025908308</v>
      </c>
      <c r="K74" s="225">
        <f t="shared" ca="1" si="19"/>
        <v>17.811028475294727</v>
      </c>
      <c r="L74" s="225">
        <f t="shared" ca="1" si="19"/>
        <v>17.843022230989085</v>
      </c>
      <c r="M74" s="232">
        <f t="shared" si="21"/>
        <v>17.871174671764589</v>
      </c>
      <c r="N74" s="232">
        <f t="shared" si="22"/>
        <v>17.871174671764589</v>
      </c>
      <c r="O74" s="232">
        <f>INDEX('[5]TS BYDem'!$O$10:$O$203,MATCH(D74,'[5]TS BYDem'!$D$10:$D$203,0))</f>
        <v>17.871174671764589</v>
      </c>
      <c r="P74" s="225">
        <f t="shared" ca="1" si="19"/>
        <v>17.737142026092449</v>
      </c>
      <c r="Q74" s="225">
        <f t="shared" ca="1" si="19"/>
        <v>17.48724061797429</v>
      </c>
      <c r="R74" s="225">
        <f t="shared" ca="1" si="19"/>
        <v>16.115558922720439</v>
      </c>
      <c r="S74" s="225">
        <f t="shared" ca="1" si="19"/>
        <v>16.466249224488692</v>
      </c>
      <c r="T74" s="225">
        <f t="shared" ca="1" si="19"/>
        <v>16.765541926692041</v>
      </c>
      <c r="U74" s="225">
        <f t="shared" ca="1" si="19"/>
        <v>17.051628648358641</v>
      </c>
      <c r="V74" s="225">
        <f t="shared" ca="1" si="19"/>
        <v>17.32940392729278</v>
      </c>
      <c r="W74" s="225">
        <f t="shared" ca="1" si="19"/>
        <v>17.682388510284913</v>
      </c>
      <c r="X74" s="225">
        <f t="shared" ca="1" si="19"/>
        <v>18.193873488355234</v>
      </c>
      <c r="Y74" s="225">
        <f t="shared" ca="1" si="19"/>
        <v>18.744495255728857</v>
      </c>
      <c r="Z74" s="225">
        <f t="shared" ca="1" si="19"/>
        <v>19.334719835082083</v>
      </c>
      <c r="AA74" s="225">
        <f t="shared" ca="1" si="20"/>
        <v>19.868576501021202</v>
      </c>
      <c r="AB74" s="225">
        <f t="shared" ca="1" si="20"/>
        <v>20.476157855235776</v>
      </c>
      <c r="AC74" s="225">
        <f t="shared" ca="1" si="20"/>
        <v>20.968297675842315</v>
      </c>
      <c r="AD74" s="225">
        <f t="shared" ca="1" si="20"/>
        <v>21.42466137473809</v>
      </c>
      <c r="AE74" s="225">
        <f t="shared" ca="1" si="20"/>
        <v>21.910693077003764</v>
      </c>
      <c r="AF74" s="225">
        <f t="shared" ca="1" si="20"/>
        <v>22.417666899295252</v>
      </c>
      <c r="AG74" s="225">
        <f t="shared" ca="1" si="20"/>
        <v>22.934239193265235</v>
      </c>
      <c r="AH74" s="225">
        <f t="shared" ca="1" si="20"/>
        <v>23.50491196396856</v>
      </c>
      <c r="AI74" s="225">
        <f t="shared" ca="1" si="20"/>
        <v>24.098272031366513</v>
      </c>
      <c r="AJ74" s="225">
        <f t="shared" ca="1" si="20"/>
        <v>24.692504687098872</v>
      </c>
      <c r="AK74" s="225">
        <f t="shared" ca="1" si="20"/>
        <v>25.309424639525862</v>
      </c>
      <c r="AL74" s="225">
        <f t="shared" ca="1" si="20"/>
        <v>25.969974008673287</v>
      </c>
      <c r="AM74" s="225">
        <f t="shared" ca="1" si="20"/>
        <v>29.171500607618992</v>
      </c>
      <c r="AN74" s="225">
        <f t="shared" ca="1" si="20"/>
        <v>33.158356707532583</v>
      </c>
      <c r="AO74" s="225">
        <f t="shared" ca="1" si="20"/>
        <v>40.215851156230663</v>
      </c>
      <c r="AP74" s="225">
        <f t="shared" ca="1" si="20"/>
        <v>47.404233855090048</v>
      </c>
    </row>
    <row r="75" spans="1:48">
      <c r="A75" s="61" t="str">
        <f>'[5]TS BYDem'!A14</f>
        <v/>
      </c>
      <c r="B75" s="225" t="s">
        <v>288</v>
      </c>
      <c r="C75" s="225" t="s">
        <v>137</v>
      </c>
      <c r="D75" s="225" t="str">
        <f>'[5]TS BYDem'!D14</f>
        <v>IMIH</v>
      </c>
      <c r="E75" s="225" t="s">
        <v>137</v>
      </c>
      <c r="F75" s="225" t="s">
        <v>137</v>
      </c>
      <c r="G75" s="225" t="s">
        <v>137</v>
      </c>
      <c r="H75" s="225" t="s">
        <v>137</v>
      </c>
      <c r="I75" s="225">
        <v>0</v>
      </c>
      <c r="J75" s="225">
        <f>INDEX('[5]TS BYDem'!$J$10:$J$203,MATCH(D75,'[5]TS BYDem'!$D$10:$D$203,0))</f>
        <v>7.6954998524370488</v>
      </c>
      <c r="K75" s="225">
        <f t="shared" ca="1" si="19"/>
        <v>7.8985114570542425</v>
      </c>
      <c r="L75" s="225">
        <f t="shared" ca="1" si="19"/>
        <v>7.9126994668177781</v>
      </c>
      <c r="M75" s="232">
        <f t="shared" si="21"/>
        <v>7.9251840000000016</v>
      </c>
      <c r="N75" s="232">
        <f t="shared" si="22"/>
        <v>7.9251840000000016</v>
      </c>
      <c r="O75" s="232">
        <f>INDEX('[5]TS BYDem'!$O$10:$O$203,MATCH(D75,'[5]TS BYDem'!$D$10:$D$203,0))</f>
        <v>7.9251840000000016</v>
      </c>
      <c r="P75" s="225">
        <f t="shared" ca="1" si="19"/>
        <v>7.8657456363519334</v>
      </c>
      <c r="Q75" s="225">
        <f t="shared" ca="1" si="19"/>
        <v>7.754923898129845</v>
      </c>
      <c r="R75" s="225">
        <f t="shared" ca="1" si="19"/>
        <v>7.1466354098810019</v>
      </c>
      <c r="S75" s="225">
        <f t="shared" ca="1" si="19"/>
        <v>7.3021531763163576</v>
      </c>
      <c r="T75" s="225">
        <f t="shared" ca="1" si="19"/>
        <v>7.4348780686854239</v>
      </c>
      <c r="U75" s="225">
        <f t="shared" ca="1" si="19"/>
        <v>7.5617466126288049</v>
      </c>
      <c r="V75" s="225">
        <f t="shared" ca="1" si="19"/>
        <v>7.6849293488863433</v>
      </c>
      <c r="W75" s="225">
        <f t="shared" ca="1" si="19"/>
        <v>7.8414645414943456</v>
      </c>
      <c r="X75" s="225">
        <f t="shared" ca="1" si="19"/>
        <v>8.0682886109187102</v>
      </c>
      <c r="Y75" s="225">
        <f t="shared" ca="1" si="19"/>
        <v>8.3124683529328536</v>
      </c>
      <c r="Z75" s="225">
        <f t="shared" ca="1" si="19"/>
        <v>8.5742104308102149</v>
      </c>
      <c r="AA75" s="225">
        <f t="shared" ca="1" si="20"/>
        <v>8.8109554900971485</v>
      </c>
      <c r="AB75" s="225">
        <f t="shared" ca="1" si="20"/>
        <v>9.0803946352881706</v>
      </c>
      <c r="AC75" s="225">
        <f t="shared" ca="1" si="20"/>
        <v>9.2986398655916975</v>
      </c>
      <c r="AD75" s="225">
        <f t="shared" ca="1" si="20"/>
        <v>9.5010197511391148</v>
      </c>
      <c r="AE75" s="225">
        <f t="shared" ca="1" si="20"/>
        <v>9.7165562640452556</v>
      </c>
      <c r="AF75" s="225">
        <f t="shared" ca="1" si="20"/>
        <v>9.9413798080281435</v>
      </c>
      <c r="AG75" s="225">
        <f t="shared" ca="1" si="20"/>
        <v>10.170459907921206</v>
      </c>
      <c r="AH75" s="225">
        <f t="shared" ca="1" si="20"/>
        <v>10.423531504762527</v>
      </c>
      <c r="AI75" s="225">
        <f t="shared" ca="1" si="20"/>
        <v>10.686664051936992</v>
      </c>
      <c r="AJ75" s="225">
        <f t="shared" ca="1" si="20"/>
        <v>10.950183558739653</v>
      </c>
      <c r="AK75" s="225">
        <f t="shared" ca="1" si="20"/>
        <v>11.223764015875457</v>
      </c>
      <c r="AL75" s="225">
        <f t="shared" ca="1" si="20"/>
        <v>11.516692454421145</v>
      </c>
      <c r="AM75" s="225">
        <f t="shared" ca="1" si="20"/>
        <v>12.936447330278652</v>
      </c>
      <c r="AN75" s="225">
        <f t="shared" ca="1" si="20"/>
        <v>14.704465871514129</v>
      </c>
      <c r="AO75" s="225">
        <f t="shared" ca="1" si="20"/>
        <v>17.834195344377491</v>
      </c>
      <c r="AP75" s="225">
        <f t="shared" ca="1" si="20"/>
        <v>21.021968761470514</v>
      </c>
    </row>
    <row r="76" spans="1:48">
      <c r="A76" s="61" t="str">
        <f>'[5]TS BYDem'!A15</f>
        <v/>
      </c>
      <c r="B76" s="225" t="s">
        <v>288</v>
      </c>
      <c r="C76" s="225" t="s">
        <v>137</v>
      </c>
      <c r="D76" s="225" t="str">
        <f>'[5]TS BYDem'!D15</f>
        <v>IMIP</v>
      </c>
      <c r="E76" s="225" t="s">
        <v>137</v>
      </c>
      <c r="F76" s="225" t="s">
        <v>137</v>
      </c>
      <c r="G76" s="225" t="s">
        <v>137</v>
      </c>
      <c r="H76" s="225" t="s">
        <v>137</v>
      </c>
      <c r="I76" s="225">
        <v>0</v>
      </c>
      <c r="J76" s="225">
        <f>INDEX('[5]TS BYDem'!$J$10:$J$203,MATCH(D76,'[5]TS BYDem'!$D$10:$D$203,0))</f>
        <v>15.294517272248457</v>
      </c>
      <c r="K76" s="225">
        <f t="shared" ca="1" si="19"/>
        <v>15.697995220766805</v>
      </c>
      <c r="L76" s="225">
        <f t="shared" ca="1" si="19"/>
        <v>15.726193357931152</v>
      </c>
      <c r="M76" s="232">
        <f t="shared" si="21"/>
        <v>15.751005899293361</v>
      </c>
      <c r="N76" s="232">
        <f t="shared" si="22"/>
        <v>15.751005899293361</v>
      </c>
      <c r="O76" s="232">
        <f>INDEX('[5]TS BYDem'!$O$10:$O$203,MATCH(D76,'[5]TS BYDem'!$D$10:$D$203,0))</f>
        <v>15.751005899293361</v>
      </c>
      <c r="P76" s="225">
        <f t="shared" ca="1" si="19"/>
        <v>15.632874381278754</v>
      </c>
      <c r="Q76" s="225">
        <f t="shared" ca="1" si="19"/>
        <v>15.412620333864073</v>
      </c>
      <c r="R76" s="225">
        <f t="shared" ca="1" si="19"/>
        <v>14.203669782447253</v>
      </c>
      <c r="S76" s="225">
        <f t="shared" ca="1" si="19"/>
        <v>14.512755509235202</v>
      </c>
      <c r="T76" s="225">
        <f t="shared" ca="1" si="19"/>
        <v>14.776541253854916</v>
      </c>
      <c r="U76" s="225">
        <f t="shared" ca="1" si="19"/>
        <v>15.028687725670201</v>
      </c>
      <c r="V76" s="225">
        <f t="shared" ca="1" si="19"/>
        <v>15.273508792977102</v>
      </c>
      <c r="W76" s="225">
        <f t="shared" ca="1" si="19"/>
        <v>15.584616616116055</v>
      </c>
      <c r="X76" s="225">
        <f t="shared" ca="1" si="19"/>
        <v>16.035420945151806</v>
      </c>
      <c r="Y76" s="225">
        <f t="shared" ca="1" si="19"/>
        <v>16.520719022389219</v>
      </c>
      <c r="Z76" s="225">
        <f t="shared" ca="1" si="19"/>
        <v>17.040921583331603</v>
      </c>
      <c r="AA76" s="225">
        <f t="shared" ca="1" si="20"/>
        <v>17.511443507549014</v>
      </c>
      <c r="AB76" s="225">
        <f t="shared" ca="1" si="20"/>
        <v>18.046943701034028</v>
      </c>
      <c r="AC76" s="225">
        <f t="shared" ca="1" si="20"/>
        <v>18.480697909138659</v>
      </c>
      <c r="AD76" s="225">
        <f t="shared" ca="1" si="20"/>
        <v>18.882920339703762</v>
      </c>
      <c r="AE76" s="225">
        <f t="shared" ca="1" si="20"/>
        <v>19.311291073594326</v>
      </c>
      <c r="AF76" s="225">
        <f t="shared" ca="1" si="20"/>
        <v>19.758119433361685</v>
      </c>
      <c r="AG76" s="225">
        <f t="shared" ca="1" si="20"/>
        <v>20.213407538322571</v>
      </c>
      <c r="AH76" s="225">
        <f t="shared" ca="1" si="20"/>
        <v>20.716377843465171</v>
      </c>
      <c r="AI76" s="225">
        <f t="shared" ca="1" si="20"/>
        <v>21.239343909974298</v>
      </c>
      <c r="AJ76" s="225">
        <f t="shared" ca="1" si="20"/>
        <v>21.763079044228292</v>
      </c>
      <c r="AK76" s="225">
        <f t="shared" ca="1" si="20"/>
        <v>22.306809939848812</v>
      </c>
      <c r="AL76" s="225">
        <f t="shared" ca="1" si="20"/>
        <v>22.888994222712647</v>
      </c>
      <c r="AM76" s="225">
        <f t="shared" ca="1" si="20"/>
        <v>25.710703778627323</v>
      </c>
      <c r="AN76" s="225">
        <f t="shared" ca="1" si="20"/>
        <v>29.224574304921731</v>
      </c>
      <c r="AO76" s="225">
        <f t="shared" ca="1" si="20"/>
        <v>35.44479422540094</v>
      </c>
      <c r="AP76" s="225">
        <f t="shared" ca="1" si="20"/>
        <v>41.780374307610103</v>
      </c>
    </row>
    <row r="77" spans="1:48">
      <c r="A77" s="61" t="str">
        <f>'[5]TS BYDem'!A16</f>
        <v/>
      </c>
      <c r="B77" s="225" t="s">
        <v>288</v>
      </c>
      <c r="C77" s="225" t="s">
        <v>137</v>
      </c>
      <c r="D77" s="225" t="str">
        <f>'[5]TS BYDem'!D16</f>
        <v>IMIF</v>
      </c>
      <c r="E77" s="225" t="s">
        <v>137</v>
      </c>
      <c r="F77" s="225" t="s">
        <v>137</v>
      </c>
      <c r="G77" s="225" t="s">
        <v>137</v>
      </c>
      <c r="H77" s="225" t="s">
        <v>137</v>
      </c>
      <c r="I77" s="225">
        <v>0</v>
      </c>
      <c r="J77" s="225">
        <f>INDEX('[5]TS BYDem'!$J$10:$J$203,MATCH(D77,'[5]TS BYDem'!$D$10:$D$203,0))</f>
        <v>5.8889063414920679</v>
      </c>
      <c r="K77" s="225">
        <f t="shared" ca="1" si="19"/>
        <v>6.0442589954782893</v>
      </c>
      <c r="L77" s="225">
        <f t="shared" ca="1" si="19"/>
        <v>6.055116231820536</v>
      </c>
      <c r="M77" s="232">
        <f t="shared" si="21"/>
        <v>6.0646698992933636</v>
      </c>
      <c r="N77" s="232">
        <f t="shared" si="22"/>
        <v>6.0646698992933636</v>
      </c>
      <c r="O77" s="232">
        <f>INDEX('[5]TS BYDem'!$O$10:$O$203,MATCH(D77,'[5]TS BYDem'!$D$10:$D$203,0))</f>
        <v>6.0646698992933636</v>
      </c>
      <c r="P77" s="225">
        <f t="shared" ca="1" si="19"/>
        <v>6.0191852701819517</v>
      </c>
      <c r="Q77" s="225">
        <f t="shared" ca="1" si="19"/>
        <v>5.9343800139276022</v>
      </c>
      <c r="R77" s="225">
        <f t="shared" ca="1" si="19"/>
        <v>5.4688931703704782</v>
      </c>
      <c r="S77" s="225">
        <f t="shared" ca="1" si="19"/>
        <v>5.5879016270707691</v>
      </c>
      <c r="T77" s="225">
        <f t="shared" ca="1" si="19"/>
        <v>5.6894680587949571</v>
      </c>
      <c r="U77" s="225">
        <f t="shared" ca="1" si="19"/>
        <v>5.7865529769016657</v>
      </c>
      <c r="V77" s="225">
        <f t="shared" ca="1" si="19"/>
        <v>5.8808173665604651</v>
      </c>
      <c r="W77" s="225">
        <f t="shared" ca="1" si="19"/>
        <v>6.0006043987340822</v>
      </c>
      <c r="X77" s="225">
        <f t="shared" ca="1" si="19"/>
        <v>6.1741793095845008</v>
      </c>
      <c r="Y77" s="225">
        <f t="shared" ca="1" si="19"/>
        <v>6.3610354799157376</v>
      </c>
      <c r="Z77" s="225">
        <f t="shared" ca="1" si="19"/>
        <v>6.5613310567857921</v>
      </c>
      <c r="AA77" s="225">
        <f t="shared" ca="1" si="20"/>
        <v>6.7424979085413961</v>
      </c>
      <c r="AB77" s="225">
        <f t="shared" ca="1" si="20"/>
        <v>6.9486835912373843</v>
      </c>
      <c r="AC77" s="225">
        <f t="shared" ca="1" si="20"/>
        <v>7.1156936289710373</v>
      </c>
      <c r="AD77" s="225">
        <f t="shared" ca="1" si="20"/>
        <v>7.2705628660892989</v>
      </c>
      <c r="AE77" s="225">
        <f t="shared" ca="1" si="20"/>
        <v>7.4355000842056889</v>
      </c>
      <c r="AF77" s="225">
        <f t="shared" ca="1" si="20"/>
        <v>7.607544112438406</v>
      </c>
      <c r="AG77" s="225">
        <f t="shared" ca="1" si="20"/>
        <v>7.7828454286411048</v>
      </c>
      <c r="AH77" s="225">
        <f t="shared" ca="1" si="20"/>
        <v>7.9765060043109779</v>
      </c>
      <c r="AI77" s="225">
        <f t="shared" ca="1" si="20"/>
        <v>8.1778656242735384</v>
      </c>
      <c r="AJ77" s="225">
        <f t="shared" ca="1" si="20"/>
        <v>8.3795213613242776</v>
      </c>
      <c r="AK77" s="225">
        <f t="shared" ca="1" si="20"/>
        <v>8.5888761426677043</v>
      </c>
      <c r="AL77" s="225">
        <f t="shared" ca="1" si="20"/>
        <v>8.8130367784201411</v>
      </c>
      <c r="AM77" s="225">
        <f t="shared" ca="1" si="20"/>
        <v>9.8994903749534195</v>
      </c>
      <c r="AN77" s="225">
        <f t="shared" ca="1" si="20"/>
        <v>11.252449350848913</v>
      </c>
      <c r="AO77" s="225">
        <f t="shared" ca="1" si="20"/>
        <v>13.647444360050681</v>
      </c>
      <c r="AP77" s="225">
        <f t="shared" ca="1" si="20"/>
        <v>16.086856932479481</v>
      </c>
    </row>
    <row r="78" spans="1:48">
      <c r="A78" s="61" t="str">
        <f>'[5]TS BYDem'!A17</f>
        <v/>
      </c>
      <c r="B78" s="225" t="s">
        <v>288</v>
      </c>
      <c r="C78" s="225" t="s">
        <v>137</v>
      </c>
      <c r="D78" s="225" t="str">
        <f>'[5]TS BYDem'!D17</f>
        <v>IMIO</v>
      </c>
      <c r="E78" s="225" t="s">
        <v>137</v>
      </c>
      <c r="F78" s="225" t="s">
        <v>137</v>
      </c>
      <c r="G78" s="225" t="s">
        <v>137</v>
      </c>
      <c r="H78" s="225" t="s">
        <v>137</v>
      </c>
      <c r="I78" s="225">
        <v>0</v>
      </c>
      <c r="J78" s="225">
        <f>INDEX('[5]TS BYDem'!$J$10:$J$203,MATCH(D78,'[5]TS BYDem'!$D$10:$D$203,0))</f>
        <v>28.894976807848312</v>
      </c>
      <c r="K78" s="225">
        <f t="shared" ca="1" si="19"/>
        <v>29.657242511132058</v>
      </c>
      <c r="L78" s="225">
        <f t="shared" ca="1" si="19"/>
        <v>29.710515491565818</v>
      </c>
      <c r="M78" s="232">
        <f t="shared" si="21"/>
        <v>29.757392277177463</v>
      </c>
      <c r="N78" s="232">
        <f t="shared" si="22"/>
        <v>29.757392277177463</v>
      </c>
      <c r="O78" s="232">
        <f>INDEX('[5]TS BYDem'!$O$10:$O$203,MATCH(D78,'[5]TS BYDem'!$D$10:$D$203,0))</f>
        <v>29.757392277177463</v>
      </c>
      <c r="P78" s="225">
        <f t="shared" ca="1" si="19"/>
        <v>29.534213773891089</v>
      </c>
      <c r="Q78" s="225">
        <f t="shared" ca="1" si="19"/>
        <v>29.1181015502363</v>
      </c>
      <c r="R78" s="225">
        <f t="shared" ca="1" si="19"/>
        <v>26.834106735414075</v>
      </c>
      <c r="S78" s="225">
        <f t="shared" ca="1" si="19"/>
        <v>27.41804310608854</v>
      </c>
      <c r="T78" s="225">
        <f t="shared" ca="1" si="19"/>
        <v>27.916397048050325</v>
      </c>
      <c r="U78" s="225">
        <f t="shared" ca="1" si="19"/>
        <v>28.392761638419142</v>
      </c>
      <c r="V78" s="225">
        <f t="shared" ca="1" si="19"/>
        <v>28.855286799297634</v>
      </c>
      <c r="W78" s="225">
        <f t="shared" ca="1" si="19"/>
        <v>29.44304339039001</v>
      </c>
      <c r="X78" s="225">
        <f t="shared" ca="1" si="19"/>
        <v>30.294719870300952</v>
      </c>
      <c r="Y78" s="225">
        <f t="shared" ca="1" si="19"/>
        <v>31.211563235610178</v>
      </c>
      <c r="Z78" s="225">
        <f t="shared" ca="1" si="19"/>
        <v>32.194349463266235</v>
      </c>
      <c r="AA78" s="225">
        <f t="shared" ca="1" si="20"/>
        <v>33.083277164993405</v>
      </c>
      <c r="AB78" s="225">
        <f t="shared" ca="1" si="20"/>
        <v>34.094964254943193</v>
      </c>
      <c r="AC78" s="225">
        <f t="shared" ca="1" si="20"/>
        <v>34.914429005637309</v>
      </c>
      <c r="AD78" s="225">
        <f t="shared" ca="1" si="20"/>
        <v>35.67432273722067</v>
      </c>
      <c r="AE78" s="225">
        <f t="shared" ca="1" si="20"/>
        <v>36.48361682611538</v>
      </c>
      <c r="AF78" s="225">
        <f t="shared" ca="1" si="20"/>
        <v>37.327781755465168</v>
      </c>
      <c r="AG78" s="225">
        <f t="shared" ca="1" si="20"/>
        <v>38.187929153356855</v>
      </c>
      <c r="AH78" s="225">
        <f t="shared" ca="1" si="20"/>
        <v>39.138159555757468</v>
      </c>
      <c r="AI78" s="225">
        <f t="shared" ca="1" si="20"/>
        <v>40.12616670198441</v>
      </c>
      <c r="AJ78" s="225">
        <f t="shared" ca="1" si="20"/>
        <v>41.11562679989698</v>
      </c>
      <c r="AK78" s="225">
        <f t="shared" ca="1" si="20"/>
        <v>42.142863641635877</v>
      </c>
      <c r="AL78" s="225">
        <f t="shared" ca="1" si="20"/>
        <v>43.242748067656159</v>
      </c>
      <c r="AM78" s="225">
        <f t="shared" ca="1" si="20"/>
        <v>48.573627802224742</v>
      </c>
      <c r="AN78" s="225">
        <f t="shared" ca="1" si="20"/>
        <v>55.212164053858409</v>
      </c>
      <c r="AO78" s="225">
        <f t="shared" ca="1" si="20"/>
        <v>66.963637287216628</v>
      </c>
      <c r="AP78" s="225">
        <f t="shared" ca="1" si="20"/>
        <v>78.93305327341902</v>
      </c>
    </row>
    <row r="79" spans="1:48">
      <c r="A79" s="61" t="str">
        <f>'[5]TS BYDem'!A18</f>
        <v/>
      </c>
      <c r="B79" s="225" t="s">
        <v>288</v>
      </c>
      <c r="C79" s="225" t="s">
        <v>137</v>
      </c>
      <c r="D79" s="225" t="str">
        <f>'[5]TS BYDem'!D18</f>
        <v>IMIE</v>
      </c>
      <c r="E79" s="225" t="s">
        <v>137</v>
      </c>
      <c r="F79" s="225" t="s">
        <v>137</v>
      </c>
      <c r="G79" s="225" t="s">
        <v>137</v>
      </c>
      <c r="H79" s="225" t="s">
        <v>137</v>
      </c>
      <c r="I79" s="225">
        <v>0</v>
      </c>
      <c r="J79" s="225">
        <f>INDEX('[5]TS BYDem'!$J$10:$J$203,MATCH(D79,'[5]TS BYDem'!$D$10:$D$203,0))</f>
        <v>0.18682963530638833</v>
      </c>
      <c r="K79" s="225">
        <f t="shared" ca="1" si="19"/>
        <v>0.19175830592959464</v>
      </c>
      <c r="L79" s="225">
        <f t="shared" ca="1" si="19"/>
        <v>0.1921027592777427</v>
      </c>
      <c r="M79" s="232">
        <f t="shared" si="21"/>
        <v>0.19240585599999999</v>
      </c>
      <c r="N79" s="232">
        <f t="shared" si="22"/>
        <v>0.19240585599999999</v>
      </c>
      <c r="O79" s="232">
        <f>INDEX('[5]TS BYDem'!$O$10:$O$203,MATCH(D79,'[5]TS BYDem'!$D$10:$D$203,0))</f>
        <v>0.19240585599999999</v>
      </c>
      <c r="P79" s="225">
        <f t="shared" ca="1" si="19"/>
        <v>0.19096282461587744</v>
      </c>
      <c r="Q79" s="225">
        <f t="shared" ca="1" si="19"/>
        <v>0.18827231908237452</v>
      </c>
      <c r="R79" s="225">
        <f t="shared" ca="1" si="19"/>
        <v>0.17350442633988872</v>
      </c>
      <c r="S79" s="225">
        <f t="shared" ca="1" si="19"/>
        <v>0.17728005211390263</v>
      </c>
      <c r="T79" s="225">
        <f t="shared" ca="1" si="19"/>
        <v>0.1805023175564183</v>
      </c>
      <c r="U79" s="225">
        <f t="shared" ca="1" si="19"/>
        <v>0.18358240387326594</v>
      </c>
      <c r="V79" s="225">
        <f t="shared" ca="1" si="19"/>
        <v>0.18657300697018506</v>
      </c>
      <c r="W79" s="225">
        <f t="shared" ca="1" si="19"/>
        <v>0.19037333359072378</v>
      </c>
      <c r="X79" s="225">
        <f t="shared" ca="1" si="19"/>
        <v>0.19588011794285973</v>
      </c>
      <c r="Y79" s="225">
        <f t="shared" ca="1" si="19"/>
        <v>0.2018082594573142</v>
      </c>
      <c r="Z79" s="225">
        <f t="shared" ca="1" si="19"/>
        <v>0.20816277545911457</v>
      </c>
      <c r="AA79" s="225">
        <f t="shared" ca="1" si="20"/>
        <v>0.21391041939846955</v>
      </c>
      <c r="AB79" s="225">
        <f t="shared" ca="1" si="20"/>
        <v>0.22045180309005158</v>
      </c>
      <c r="AC79" s="225">
        <f t="shared" ca="1" si="20"/>
        <v>0.22575031229242054</v>
      </c>
      <c r="AD79" s="225">
        <f t="shared" ca="1" si="20"/>
        <v>0.23066364618043281</v>
      </c>
      <c r="AE79" s="225">
        <f t="shared" ca="1" si="20"/>
        <v>0.23589639374376523</v>
      </c>
      <c r="AF79" s="225">
        <f t="shared" ca="1" si="20"/>
        <v>0.24135460978379422</v>
      </c>
      <c r="AG79" s="225">
        <f t="shared" ca="1" si="20"/>
        <v>0.24691616554230914</v>
      </c>
      <c r="AH79" s="225">
        <f t="shared" ca="1" si="20"/>
        <v>0.2530601815322901</v>
      </c>
      <c r="AI79" s="225">
        <f t="shared" ca="1" si="20"/>
        <v>0.25944845503869235</v>
      </c>
      <c r="AJ79" s="225">
        <f t="shared" ca="1" si="20"/>
        <v>0.26584612306495697</v>
      </c>
      <c r="AK79" s="225">
        <f t="shared" ca="1" si="20"/>
        <v>0.27248804860764286</v>
      </c>
      <c r="AL79" s="225">
        <f t="shared" ca="1" si="20"/>
        <v>0.27959970014344654</v>
      </c>
      <c r="AM79" s="225">
        <f t="shared" ca="1" si="20"/>
        <v>0.31406819351843152</v>
      </c>
      <c r="AN79" s="225">
        <f t="shared" ca="1" si="20"/>
        <v>0.35699175476953726</v>
      </c>
      <c r="AO79" s="225">
        <f t="shared" ca="1" si="20"/>
        <v>0.43297463141627551</v>
      </c>
      <c r="AP79" s="225">
        <f t="shared" ca="1" si="20"/>
        <v>0.51036668604236712</v>
      </c>
    </row>
    <row r="80" spans="1:48">
      <c r="A80" s="61" t="str">
        <f>'[5]TS BYDem'!A19</f>
        <v>*</v>
      </c>
      <c r="B80" s="225" t="s">
        <v>288</v>
      </c>
      <c r="C80" s="225" t="s">
        <v>137</v>
      </c>
      <c r="D80" s="225">
        <f>'[5]TS BYDem'!D19</f>
        <v>0</v>
      </c>
      <c r="E80" s="225" t="s">
        <v>137</v>
      </c>
      <c r="F80" s="225" t="s">
        <v>137</v>
      </c>
      <c r="G80" s="225" t="s">
        <v>137</v>
      </c>
      <c r="H80" s="225" t="s">
        <v>137</v>
      </c>
      <c r="I80" s="225">
        <v>0</v>
      </c>
      <c r="J80" s="225" t="str">
        <f>INDEX('[5]TS BYDem'!$J$10:$J$203,MATCH(D80,'[5]TS BYDem'!$D$10:$D$203,0))</f>
        <v/>
      </c>
      <c r="K80" s="225" t="e">
        <f t="shared" ca="1" si="19"/>
        <v>#VALUE!</v>
      </c>
      <c r="L80" s="225" t="e">
        <f t="shared" ca="1" si="19"/>
        <v>#VALUE!</v>
      </c>
      <c r="M80" s="225" t="e">
        <f t="shared" ca="1" si="19"/>
        <v>#VALUE!</v>
      </c>
      <c r="N80" s="225" t="e">
        <f t="shared" ca="1" si="19"/>
        <v>#VALUE!</v>
      </c>
      <c r="O80" s="225" t="e">
        <f t="shared" ca="1" si="19"/>
        <v>#VALUE!</v>
      </c>
      <c r="P80" s="225" t="e">
        <f t="shared" ca="1" si="19"/>
        <v>#VALUE!</v>
      </c>
      <c r="Q80" s="225" t="e">
        <f t="shared" ca="1" si="19"/>
        <v>#VALUE!</v>
      </c>
      <c r="R80" s="225" t="e">
        <f t="shared" ca="1" si="19"/>
        <v>#VALUE!</v>
      </c>
      <c r="S80" s="225" t="e">
        <f t="shared" ca="1" si="19"/>
        <v>#VALUE!</v>
      </c>
      <c r="T80" s="225" t="e">
        <f t="shared" ca="1" si="19"/>
        <v>#VALUE!</v>
      </c>
      <c r="U80" s="225" t="e">
        <f t="shared" ca="1" si="19"/>
        <v>#VALUE!</v>
      </c>
      <c r="V80" s="225" t="e">
        <f t="shared" ca="1" si="19"/>
        <v>#VALUE!</v>
      </c>
      <c r="W80" s="225" t="e">
        <f t="shared" ca="1" si="19"/>
        <v>#VALUE!</v>
      </c>
      <c r="X80" s="225" t="e">
        <f t="shared" ca="1" si="19"/>
        <v>#VALUE!</v>
      </c>
      <c r="Y80" s="225" t="e">
        <f t="shared" ca="1" si="19"/>
        <v>#VALUE!</v>
      </c>
      <c r="Z80" s="225" t="e">
        <f t="shared" ca="1" si="19"/>
        <v>#VALUE!</v>
      </c>
      <c r="AA80" s="225" t="e">
        <f t="shared" ca="1" si="20"/>
        <v>#VALUE!</v>
      </c>
      <c r="AB80" s="225" t="e">
        <f t="shared" ca="1" si="20"/>
        <v>#VALUE!</v>
      </c>
      <c r="AC80" s="225" t="e">
        <f t="shared" ca="1" si="20"/>
        <v>#VALUE!</v>
      </c>
      <c r="AD80" s="225" t="e">
        <f t="shared" ca="1" si="20"/>
        <v>#VALUE!</v>
      </c>
      <c r="AE80" s="225" t="e">
        <f t="shared" ca="1" si="20"/>
        <v>#VALUE!</v>
      </c>
      <c r="AF80" s="225" t="e">
        <f t="shared" ca="1" si="20"/>
        <v>#VALUE!</v>
      </c>
      <c r="AG80" s="225" t="e">
        <f t="shared" ca="1" si="20"/>
        <v>#VALUE!</v>
      </c>
      <c r="AH80" s="225" t="e">
        <f t="shared" ca="1" si="20"/>
        <v>#VALUE!</v>
      </c>
      <c r="AI80" s="225" t="e">
        <f t="shared" ca="1" si="20"/>
        <v>#VALUE!</v>
      </c>
      <c r="AJ80" s="225" t="e">
        <f t="shared" ca="1" si="20"/>
        <v>#VALUE!</v>
      </c>
      <c r="AK80" s="225" t="e">
        <f t="shared" ca="1" si="20"/>
        <v>#VALUE!</v>
      </c>
      <c r="AL80" s="225" t="e">
        <f t="shared" ca="1" si="20"/>
        <v>#VALUE!</v>
      </c>
      <c r="AM80" s="225" t="e">
        <f t="shared" ca="1" si="20"/>
        <v>#VALUE!</v>
      </c>
      <c r="AN80" s="225" t="e">
        <f t="shared" ca="1" si="20"/>
        <v>#VALUE!</v>
      </c>
      <c r="AO80" s="225" t="e">
        <f t="shared" ca="1" si="20"/>
        <v>#VALUE!</v>
      </c>
      <c r="AP80" s="225" t="e">
        <f t="shared" ca="1" si="20"/>
        <v>#VALUE!</v>
      </c>
    </row>
    <row r="81" spans="1:42">
      <c r="A81" s="61" t="str">
        <f>'[5]TS BYDem'!A20</f>
        <v/>
      </c>
      <c r="B81" s="225" t="s">
        <v>288</v>
      </c>
      <c r="C81" s="225" t="s">
        <v>137</v>
      </c>
      <c r="D81" s="225" t="str">
        <f>'[5]TS BYDem'!D20</f>
        <v>IMIS</v>
      </c>
      <c r="E81" s="225" t="s">
        <v>137</v>
      </c>
      <c r="F81" s="225" t="s">
        <v>137</v>
      </c>
      <c r="G81" s="225" t="s">
        <v>137</v>
      </c>
      <c r="H81" s="225" t="s">
        <v>137</v>
      </c>
      <c r="I81" s="225">
        <v>0</v>
      </c>
      <c r="J81" s="225">
        <f>INDEX('[5]TS BYDem'!$J$10:$J$203,MATCH(D81,'[5]TS BYDem'!$D$10:$D$203,0))</f>
        <v>20.275122960000004</v>
      </c>
      <c r="K81" s="225">
        <f t="shared" ca="1" si="19"/>
        <v>20.809992081544721</v>
      </c>
      <c r="L81" s="225">
        <f t="shared" ca="1" si="19"/>
        <v>20.847372842772632</v>
      </c>
      <c r="M81" s="232">
        <f t="shared" ref="M81" si="23">O81</f>
        <v>0.90805719120000006</v>
      </c>
      <c r="N81" s="232">
        <f t="shared" si="22"/>
        <v>0.90805719120000006</v>
      </c>
      <c r="O81" s="232">
        <f>INDEX('[5]TS BYDem'!$O$10:$O$203,MATCH(D81,'[5]TS BYDem'!$D$10:$D$203,0))</f>
        <v>0.90805719120000006</v>
      </c>
      <c r="P81" s="225">
        <f t="shared" ca="1" si="19"/>
        <v>0.90124682142892731</v>
      </c>
      <c r="Q81" s="225">
        <f t="shared" ca="1" si="19"/>
        <v>0.8885490119731656</v>
      </c>
      <c r="R81" s="225">
        <f t="shared" ca="1" si="19"/>
        <v>0.81885211457891727</v>
      </c>
      <c r="S81" s="225">
        <f t="shared" ca="1" si="19"/>
        <v>0.83667113634181722</v>
      </c>
      <c r="T81" s="225">
        <f t="shared" ca="1" si="19"/>
        <v>0.8518785804802721</v>
      </c>
      <c r="U81" s="225">
        <f t="shared" ca="1" si="19"/>
        <v>0.86641501189496983</v>
      </c>
      <c r="V81" s="225">
        <f t="shared" ca="1" si="19"/>
        <v>0.88052912829786345</v>
      </c>
      <c r="W81" s="225">
        <f t="shared" ca="1" si="19"/>
        <v>0.89846472541757361</v>
      </c>
      <c r="X81" s="225">
        <f t="shared" ca="1" si="19"/>
        <v>0.924453929879961</v>
      </c>
      <c r="Y81" s="225">
        <f t="shared" ca="1" si="19"/>
        <v>0.95243172455088643</v>
      </c>
      <c r="Z81" s="225">
        <f t="shared" ca="1" si="19"/>
        <v>0.98242178863724305</v>
      </c>
      <c r="AA81" s="225">
        <f t="shared" ca="1" si="20"/>
        <v>1.0095477271096585</v>
      </c>
      <c r="AB81" s="225">
        <f t="shared" ca="1" si="20"/>
        <v>1.0404197110764015</v>
      </c>
      <c r="AC81" s="225">
        <f t="shared" ca="1" si="20"/>
        <v>1.0654259634009176</v>
      </c>
      <c r="AD81" s="225">
        <f t="shared" ca="1" si="20"/>
        <v>1.088614385325956</v>
      </c>
      <c r="AE81" s="225">
        <f t="shared" ca="1" si="20"/>
        <v>1.1133102763627563</v>
      </c>
      <c r="AF81" s="225">
        <f t="shared" ca="1" si="20"/>
        <v>1.1390702632431531</v>
      </c>
      <c r="AG81" s="225">
        <f t="shared" ca="1" si="20"/>
        <v>1.1653179607185316</v>
      </c>
      <c r="AH81" s="225">
        <f t="shared" ca="1" si="20"/>
        <v>1.1943145724565341</v>
      </c>
      <c r="AI81" s="225">
        <f t="shared" ca="1" si="20"/>
        <v>1.2244639546917662</v>
      </c>
      <c r="AJ81" s="225">
        <f t="shared" ca="1" si="20"/>
        <v>1.2546576742538147</v>
      </c>
      <c r="AK81" s="225">
        <f t="shared" ca="1" si="20"/>
        <v>1.2860041643130928</v>
      </c>
      <c r="AL81" s="225">
        <f t="shared" ca="1" si="20"/>
        <v>1.3195675207131967</v>
      </c>
      <c r="AM81" s="225">
        <f t="shared" ca="1" si="20"/>
        <v>1.4822411728029994</v>
      </c>
      <c r="AN81" s="225">
        <f t="shared" ca="1" si="20"/>
        <v>1.6848184190276685</v>
      </c>
      <c r="AO81" s="225">
        <f t="shared" ca="1" si="20"/>
        <v>2.0434187183196673</v>
      </c>
      <c r="AP81" s="225">
        <f t="shared" ca="1" si="20"/>
        <v>2.4086696166341435</v>
      </c>
    </row>
    <row r="82" spans="1:42">
      <c r="A82" s="61" t="str">
        <f>'[5]TS BYDem'!A21</f>
        <v>*</v>
      </c>
      <c r="B82" s="225" t="s">
        <v>288</v>
      </c>
      <c r="C82" s="225" t="s">
        <v>137</v>
      </c>
      <c r="D82" s="225" t="str">
        <f>'[5]TS BYDem'!D21</f>
        <v>IMIS</v>
      </c>
      <c r="E82" s="225" t="s">
        <v>137</v>
      </c>
      <c r="F82" s="225" t="s">
        <v>137</v>
      </c>
      <c r="G82" s="225" t="s">
        <v>137</v>
      </c>
      <c r="H82" s="225" t="s">
        <v>137</v>
      </c>
      <c r="I82" s="225">
        <v>0</v>
      </c>
      <c r="J82" s="225">
        <f>INDEX('[5]TS BYDem'!$J$10:$J$203,MATCH(D82,'[5]TS BYDem'!$D$10:$D$203,0))</f>
        <v>20.275122960000004</v>
      </c>
      <c r="K82" s="225">
        <f t="shared" ca="1" si="19"/>
        <v>20.809992081544721</v>
      </c>
      <c r="L82" s="225">
        <f t="shared" ca="1" si="19"/>
        <v>20.847372842772632</v>
      </c>
      <c r="M82" s="225">
        <f t="shared" ca="1" si="19"/>
        <v>21.377183659261441</v>
      </c>
      <c r="N82" s="225">
        <f t="shared" ca="1" si="19"/>
        <v>21.051515231302332</v>
      </c>
      <c r="O82" s="225">
        <f t="shared" ca="1" si="19"/>
        <v>21.595161411752844</v>
      </c>
      <c r="P82" s="225">
        <f t="shared" ca="1" si="19"/>
        <v>21.433199108160839</v>
      </c>
      <c r="Q82" s="225">
        <f t="shared" ca="1" si="19"/>
        <v>21.131223365410005</v>
      </c>
      <c r="R82" s="225">
        <f t="shared" ca="1" si="19"/>
        <v>19.47371130150778</v>
      </c>
      <c r="S82" s="225">
        <f t="shared" ca="1" si="19"/>
        <v>19.897478278850741</v>
      </c>
      <c r="T82" s="225">
        <f t="shared" ca="1" si="19"/>
        <v>20.259137449674725</v>
      </c>
      <c r="U82" s="225">
        <f t="shared" ca="1" si="19"/>
        <v>20.604838784120886</v>
      </c>
      <c r="V82" s="225">
        <f t="shared" ca="1" si="19"/>
        <v>20.94049674141537</v>
      </c>
      <c r="W82" s="225">
        <f t="shared" ca="1" si="19"/>
        <v>21.367036081194687</v>
      </c>
      <c r="X82" s="225">
        <f t="shared" ca="1" si="19"/>
        <v>21.985104051766697</v>
      </c>
      <c r="Y82" s="225">
        <f t="shared" ca="1" si="19"/>
        <v>22.650464116880087</v>
      </c>
      <c r="Z82" s="225">
        <f t="shared" ca="1" si="19"/>
        <v>23.363679408791189</v>
      </c>
      <c r="AA82" s="225">
        <f t="shared" ca="1" si="20"/>
        <v>24.00878086873664</v>
      </c>
      <c r="AB82" s="225">
        <f t="shared" ca="1" si="20"/>
        <v>24.74296973186522</v>
      </c>
      <c r="AC82" s="225">
        <f t="shared" ca="1" si="20"/>
        <v>25.337661410411716</v>
      </c>
      <c r="AD82" s="225">
        <f t="shared" ca="1" si="20"/>
        <v>25.88912195629791</v>
      </c>
      <c r="AE82" s="225">
        <f t="shared" ca="1" si="20"/>
        <v>26.476432709756057</v>
      </c>
      <c r="AF82" s="225">
        <f t="shared" ca="1" si="20"/>
        <v>27.089049492088527</v>
      </c>
      <c r="AG82" s="225">
        <f t="shared" ca="1" si="20"/>
        <v>27.713264870988393</v>
      </c>
      <c r="AH82" s="225">
        <f t="shared" ca="1" si="20"/>
        <v>28.402854157813582</v>
      </c>
      <c r="AI82" s="225">
        <f t="shared" ca="1" si="20"/>
        <v>29.119858309252617</v>
      </c>
      <c r="AJ82" s="225">
        <f t="shared" ca="1" si="20"/>
        <v>29.837916878561412</v>
      </c>
      <c r="AK82" s="225">
        <f t="shared" ca="1" si="20"/>
        <v>30.58339031248406</v>
      </c>
      <c r="AL82" s="225">
        <f t="shared" ca="1" si="20"/>
        <v>31.381584639894864</v>
      </c>
      <c r="AM82" s="225">
        <f t="shared" ca="1" si="20"/>
        <v>35.250243804056346</v>
      </c>
      <c r="AN82" s="225">
        <f t="shared" ca="1" si="20"/>
        <v>40.067879051004795</v>
      </c>
      <c r="AO82" s="225">
        <f t="shared" ca="1" si="20"/>
        <v>48.596010781650342</v>
      </c>
      <c r="AP82" s="225">
        <f t="shared" ca="1" si="20"/>
        <v>57.282305192760383</v>
      </c>
    </row>
    <row r="83" spans="1:42">
      <c r="A83" s="61" t="str">
        <f>'[5]TS BYDem'!A22</f>
        <v>*</v>
      </c>
      <c r="B83" s="225" t="s">
        <v>288</v>
      </c>
      <c r="C83" s="225" t="s">
        <v>137</v>
      </c>
      <c r="D83" s="225" t="str">
        <f>'[5]TS BYDem'!D22</f>
        <v>IMIS</v>
      </c>
      <c r="E83" s="225" t="s">
        <v>137</v>
      </c>
      <c r="F83" s="225" t="s">
        <v>137</v>
      </c>
      <c r="G83" s="225" t="s">
        <v>137</v>
      </c>
      <c r="H83" s="225" t="s">
        <v>137</v>
      </c>
      <c r="I83" s="225">
        <v>0</v>
      </c>
      <c r="J83" s="225">
        <f>INDEX('[5]TS BYDem'!$J$10:$J$203,MATCH(D83,'[5]TS BYDem'!$D$10:$D$203,0))</f>
        <v>20.275122960000004</v>
      </c>
      <c r="K83" s="225">
        <f t="shared" ca="1" si="19"/>
        <v>20.809992081544721</v>
      </c>
      <c r="L83" s="225">
        <f t="shared" ca="1" si="19"/>
        <v>20.847372842772632</v>
      </c>
      <c r="M83" s="225">
        <f t="shared" ca="1" si="19"/>
        <v>21.377183659261441</v>
      </c>
      <c r="N83" s="225">
        <f t="shared" ca="1" si="19"/>
        <v>21.051515231302332</v>
      </c>
      <c r="O83" s="225">
        <f t="shared" ca="1" si="19"/>
        <v>21.595161411752844</v>
      </c>
      <c r="P83" s="225">
        <f t="shared" ca="1" si="19"/>
        <v>21.433199108160839</v>
      </c>
      <c r="Q83" s="225">
        <f t="shared" ca="1" si="19"/>
        <v>21.131223365410005</v>
      </c>
      <c r="R83" s="225">
        <f t="shared" ca="1" si="19"/>
        <v>19.47371130150778</v>
      </c>
      <c r="S83" s="225">
        <f t="shared" ca="1" si="19"/>
        <v>19.897478278850741</v>
      </c>
      <c r="T83" s="225">
        <f t="shared" ca="1" si="19"/>
        <v>20.259137449674725</v>
      </c>
      <c r="U83" s="225">
        <f t="shared" ca="1" si="19"/>
        <v>20.604838784120886</v>
      </c>
      <c r="V83" s="225">
        <f t="shared" ca="1" si="19"/>
        <v>20.94049674141537</v>
      </c>
      <c r="W83" s="225">
        <f t="shared" ca="1" si="19"/>
        <v>21.367036081194687</v>
      </c>
      <c r="X83" s="225">
        <f t="shared" ca="1" si="19"/>
        <v>21.985104051766697</v>
      </c>
      <c r="Y83" s="225">
        <f t="shared" ca="1" si="19"/>
        <v>22.650464116880087</v>
      </c>
      <c r="Z83" s="225">
        <f t="shared" ca="1" si="19"/>
        <v>23.363679408791189</v>
      </c>
      <c r="AA83" s="225">
        <f t="shared" ca="1" si="20"/>
        <v>24.00878086873664</v>
      </c>
      <c r="AB83" s="225">
        <f t="shared" ca="1" si="20"/>
        <v>24.74296973186522</v>
      </c>
      <c r="AC83" s="225">
        <f t="shared" ca="1" si="20"/>
        <v>25.337661410411716</v>
      </c>
      <c r="AD83" s="225">
        <f t="shared" ca="1" si="20"/>
        <v>25.88912195629791</v>
      </c>
      <c r="AE83" s="225">
        <f t="shared" ca="1" si="20"/>
        <v>26.476432709756057</v>
      </c>
      <c r="AF83" s="225">
        <f t="shared" ca="1" si="20"/>
        <v>27.089049492088527</v>
      </c>
      <c r="AG83" s="225">
        <f t="shared" ca="1" si="20"/>
        <v>27.713264870988393</v>
      </c>
      <c r="AH83" s="225">
        <f t="shared" ca="1" si="20"/>
        <v>28.402854157813582</v>
      </c>
      <c r="AI83" s="225">
        <f t="shared" ca="1" si="20"/>
        <v>29.119858309252617</v>
      </c>
      <c r="AJ83" s="225">
        <f t="shared" ca="1" si="20"/>
        <v>29.837916878561412</v>
      </c>
      <c r="AK83" s="225">
        <f t="shared" ca="1" si="20"/>
        <v>30.58339031248406</v>
      </c>
      <c r="AL83" s="225">
        <f t="shared" ca="1" si="20"/>
        <v>31.381584639894864</v>
      </c>
      <c r="AM83" s="225">
        <f t="shared" ca="1" si="20"/>
        <v>35.250243804056346</v>
      </c>
      <c r="AN83" s="225">
        <f t="shared" ca="1" si="20"/>
        <v>40.067879051004795</v>
      </c>
      <c r="AO83" s="225">
        <f t="shared" ca="1" si="20"/>
        <v>48.596010781650342</v>
      </c>
      <c r="AP83" s="225">
        <f t="shared" ca="1" si="20"/>
        <v>57.282305192760383</v>
      </c>
    </row>
    <row r="84" spans="1:42">
      <c r="A84" s="61" t="str">
        <f>'[5]TS BYDem'!A23</f>
        <v>*</v>
      </c>
      <c r="B84" s="225" t="s">
        <v>288</v>
      </c>
      <c r="C84" s="225" t="s">
        <v>137</v>
      </c>
      <c r="D84" s="225" t="str">
        <f>'[5]TS BYDem'!D23</f>
        <v>IMIS</v>
      </c>
      <c r="E84" s="225" t="s">
        <v>137</v>
      </c>
      <c r="F84" s="225" t="s">
        <v>137</v>
      </c>
      <c r="G84" s="225" t="s">
        <v>137</v>
      </c>
      <c r="H84" s="225" t="s">
        <v>137</v>
      </c>
      <c r="I84" s="225">
        <v>0</v>
      </c>
      <c r="J84" s="225">
        <f>INDEX('[5]TS BYDem'!$J$10:$J$203,MATCH(D84,'[5]TS BYDem'!$D$10:$D$203,0))</f>
        <v>20.275122960000004</v>
      </c>
      <c r="K84" s="225">
        <f t="shared" ca="1" si="19"/>
        <v>20.809992081544721</v>
      </c>
      <c r="L84" s="225">
        <f t="shared" ca="1" si="19"/>
        <v>20.847372842772632</v>
      </c>
      <c r="M84" s="225">
        <f t="shared" ca="1" si="19"/>
        <v>21.377183659261441</v>
      </c>
      <c r="N84" s="225">
        <f t="shared" ca="1" si="19"/>
        <v>21.051515231302332</v>
      </c>
      <c r="O84" s="225">
        <f t="shared" ca="1" si="19"/>
        <v>21.595161411752844</v>
      </c>
      <c r="P84" s="225">
        <f t="shared" ca="1" si="19"/>
        <v>21.433199108160839</v>
      </c>
      <c r="Q84" s="225">
        <f t="shared" ca="1" si="19"/>
        <v>21.131223365410005</v>
      </c>
      <c r="R84" s="225">
        <f t="shared" ca="1" si="19"/>
        <v>19.47371130150778</v>
      </c>
      <c r="S84" s="225">
        <f t="shared" ca="1" si="19"/>
        <v>19.897478278850741</v>
      </c>
      <c r="T84" s="225">
        <f t="shared" ca="1" si="19"/>
        <v>20.259137449674725</v>
      </c>
      <c r="U84" s="225">
        <f t="shared" ca="1" si="19"/>
        <v>20.604838784120886</v>
      </c>
      <c r="V84" s="225">
        <f t="shared" ca="1" si="19"/>
        <v>20.94049674141537</v>
      </c>
      <c r="W84" s="225">
        <f t="shared" ca="1" si="19"/>
        <v>21.367036081194687</v>
      </c>
      <c r="X84" s="225">
        <f t="shared" ca="1" si="19"/>
        <v>21.985104051766697</v>
      </c>
      <c r="Y84" s="225">
        <f t="shared" ca="1" si="19"/>
        <v>22.650464116880087</v>
      </c>
      <c r="Z84" s="225">
        <f t="shared" ca="1" si="19"/>
        <v>23.363679408791189</v>
      </c>
      <c r="AA84" s="225">
        <f t="shared" ca="1" si="20"/>
        <v>24.00878086873664</v>
      </c>
      <c r="AB84" s="225">
        <f t="shared" ca="1" si="20"/>
        <v>24.74296973186522</v>
      </c>
      <c r="AC84" s="225">
        <f t="shared" ca="1" si="20"/>
        <v>25.337661410411716</v>
      </c>
      <c r="AD84" s="225">
        <f t="shared" ca="1" si="20"/>
        <v>25.88912195629791</v>
      </c>
      <c r="AE84" s="225">
        <f t="shared" ca="1" si="20"/>
        <v>26.476432709756057</v>
      </c>
      <c r="AF84" s="225">
        <f t="shared" ca="1" si="20"/>
        <v>27.089049492088527</v>
      </c>
      <c r="AG84" s="225">
        <f t="shared" ca="1" si="20"/>
        <v>27.713264870988393</v>
      </c>
      <c r="AH84" s="225">
        <f t="shared" ca="1" si="20"/>
        <v>28.402854157813582</v>
      </c>
      <c r="AI84" s="225">
        <f t="shared" ca="1" si="20"/>
        <v>29.119858309252617</v>
      </c>
      <c r="AJ84" s="225">
        <f t="shared" ca="1" si="20"/>
        <v>29.837916878561412</v>
      </c>
      <c r="AK84" s="225">
        <f t="shared" ca="1" si="20"/>
        <v>30.58339031248406</v>
      </c>
      <c r="AL84" s="225">
        <f t="shared" ca="1" si="20"/>
        <v>31.381584639894864</v>
      </c>
      <c r="AM84" s="225">
        <f t="shared" ca="1" si="20"/>
        <v>35.250243804056346</v>
      </c>
      <c r="AN84" s="225">
        <f t="shared" ca="1" si="20"/>
        <v>40.067879051004795</v>
      </c>
      <c r="AO84" s="225">
        <f t="shared" ca="1" si="20"/>
        <v>48.596010781650342</v>
      </c>
      <c r="AP84" s="225">
        <f t="shared" ca="1" si="20"/>
        <v>57.282305192760383</v>
      </c>
    </row>
    <row r="85" spans="1:42">
      <c r="A85" s="61" t="str">
        <f>'[5]TS BYDem'!A24</f>
        <v>*</v>
      </c>
      <c r="B85" s="225" t="s">
        <v>288</v>
      </c>
      <c r="C85" s="225" t="s">
        <v>137</v>
      </c>
      <c r="D85" s="225" t="str">
        <f>'[5]TS BYDem'!D24</f>
        <v>IMIS</v>
      </c>
      <c r="E85" s="225" t="s">
        <v>137</v>
      </c>
      <c r="F85" s="225" t="s">
        <v>137</v>
      </c>
      <c r="G85" s="225" t="s">
        <v>137</v>
      </c>
      <c r="H85" s="225" t="s">
        <v>137</v>
      </c>
      <c r="I85" s="225">
        <v>0</v>
      </c>
      <c r="J85" s="225">
        <f>INDEX('[5]TS BYDem'!$J$10:$J$203,MATCH(D85,'[5]TS BYDem'!$D$10:$D$203,0))</f>
        <v>20.275122960000004</v>
      </c>
      <c r="K85" s="225">
        <f t="shared" ca="1" si="19"/>
        <v>20.809992081544721</v>
      </c>
      <c r="L85" s="225">
        <f t="shared" ca="1" si="19"/>
        <v>20.847372842772632</v>
      </c>
      <c r="M85" s="225">
        <f t="shared" ca="1" si="19"/>
        <v>21.377183659261441</v>
      </c>
      <c r="N85" s="225">
        <f t="shared" ca="1" si="19"/>
        <v>21.051515231302332</v>
      </c>
      <c r="O85" s="225">
        <f t="shared" ca="1" si="19"/>
        <v>21.595161411752844</v>
      </c>
      <c r="P85" s="225">
        <f t="shared" ca="1" si="19"/>
        <v>21.433199108160839</v>
      </c>
      <c r="Q85" s="225">
        <f t="shared" ca="1" si="19"/>
        <v>21.131223365410005</v>
      </c>
      <c r="R85" s="225">
        <f t="shared" ca="1" si="19"/>
        <v>19.47371130150778</v>
      </c>
      <c r="S85" s="225">
        <f t="shared" ca="1" si="19"/>
        <v>19.897478278850741</v>
      </c>
      <c r="T85" s="225">
        <f t="shared" ca="1" si="19"/>
        <v>20.259137449674725</v>
      </c>
      <c r="U85" s="225">
        <f t="shared" ca="1" si="19"/>
        <v>20.604838784120886</v>
      </c>
      <c r="V85" s="225">
        <f t="shared" ca="1" si="19"/>
        <v>20.94049674141537</v>
      </c>
      <c r="W85" s="225">
        <f t="shared" ca="1" si="19"/>
        <v>21.367036081194687</v>
      </c>
      <c r="X85" s="225">
        <f t="shared" ca="1" si="19"/>
        <v>21.985104051766697</v>
      </c>
      <c r="Y85" s="225">
        <f t="shared" ca="1" si="19"/>
        <v>22.650464116880087</v>
      </c>
      <c r="Z85" s="225">
        <f t="shared" ca="1" si="19"/>
        <v>23.363679408791189</v>
      </c>
      <c r="AA85" s="225">
        <f t="shared" ca="1" si="20"/>
        <v>24.00878086873664</v>
      </c>
      <c r="AB85" s="225">
        <f t="shared" ca="1" si="20"/>
        <v>24.74296973186522</v>
      </c>
      <c r="AC85" s="225">
        <f t="shared" ca="1" si="20"/>
        <v>25.337661410411716</v>
      </c>
      <c r="AD85" s="225">
        <f t="shared" ca="1" si="20"/>
        <v>25.88912195629791</v>
      </c>
      <c r="AE85" s="225">
        <f t="shared" ca="1" si="20"/>
        <v>26.476432709756057</v>
      </c>
      <c r="AF85" s="225">
        <f t="shared" ca="1" si="20"/>
        <v>27.089049492088527</v>
      </c>
      <c r="AG85" s="225">
        <f t="shared" ca="1" si="20"/>
        <v>27.713264870988393</v>
      </c>
      <c r="AH85" s="225">
        <f t="shared" ca="1" si="20"/>
        <v>28.402854157813582</v>
      </c>
      <c r="AI85" s="225">
        <f t="shared" ca="1" si="20"/>
        <v>29.119858309252617</v>
      </c>
      <c r="AJ85" s="225">
        <f t="shared" ca="1" si="20"/>
        <v>29.837916878561412</v>
      </c>
      <c r="AK85" s="225">
        <f t="shared" ca="1" si="20"/>
        <v>30.58339031248406</v>
      </c>
      <c r="AL85" s="225">
        <f t="shared" ca="1" si="20"/>
        <v>31.381584639894864</v>
      </c>
      <c r="AM85" s="225">
        <f t="shared" ca="1" si="20"/>
        <v>35.250243804056346</v>
      </c>
      <c r="AN85" s="225">
        <f t="shared" ca="1" si="20"/>
        <v>40.067879051004795</v>
      </c>
      <c r="AO85" s="225">
        <f t="shared" ca="1" si="20"/>
        <v>48.596010781650342</v>
      </c>
      <c r="AP85" s="225">
        <f t="shared" ca="1" si="20"/>
        <v>57.282305192760383</v>
      </c>
    </row>
    <row r="86" spans="1:42">
      <c r="A86" s="61" t="str">
        <f>'[5]TS BYDem'!A25</f>
        <v>*</v>
      </c>
      <c r="B86" s="225" t="s">
        <v>288</v>
      </c>
      <c r="C86" s="225" t="s">
        <v>137</v>
      </c>
      <c r="D86" s="225" t="str">
        <f>'[5]TS BYDem'!D25</f>
        <v>IMIS</v>
      </c>
      <c r="E86" s="225" t="s">
        <v>137</v>
      </c>
      <c r="F86" s="225" t="s">
        <v>137</v>
      </c>
      <c r="G86" s="225" t="s">
        <v>137</v>
      </c>
      <c r="H86" s="225" t="s">
        <v>137</v>
      </c>
      <c r="I86" s="225">
        <v>0</v>
      </c>
      <c r="J86" s="225">
        <f>INDEX('[5]TS BYDem'!$J$10:$J$203,MATCH(D86,'[5]TS BYDem'!$D$10:$D$203,0))</f>
        <v>20.275122960000004</v>
      </c>
      <c r="K86" s="225">
        <f t="shared" ca="1" si="19"/>
        <v>20.809992081544721</v>
      </c>
      <c r="L86" s="225">
        <f t="shared" ca="1" si="19"/>
        <v>20.847372842772632</v>
      </c>
      <c r="M86" s="225">
        <f t="shared" ca="1" si="19"/>
        <v>21.377183659261441</v>
      </c>
      <c r="N86" s="225">
        <f t="shared" ca="1" si="19"/>
        <v>21.051515231302332</v>
      </c>
      <c r="O86" s="225">
        <f t="shared" ca="1" si="19"/>
        <v>21.595161411752844</v>
      </c>
      <c r="P86" s="225">
        <f t="shared" ca="1" si="19"/>
        <v>21.433199108160839</v>
      </c>
      <c r="Q86" s="225">
        <f t="shared" ca="1" si="19"/>
        <v>21.131223365410005</v>
      </c>
      <c r="R86" s="225">
        <f t="shared" ca="1" si="19"/>
        <v>19.47371130150778</v>
      </c>
      <c r="S86" s="225">
        <f t="shared" ca="1" si="19"/>
        <v>19.897478278850741</v>
      </c>
      <c r="T86" s="225">
        <f t="shared" ca="1" si="19"/>
        <v>20.259137449674725</v>
      </c>
      <c r="U86" s="225">
        <f t="shared" ca="1" si="19"/>
        <v>20.604838784120886</v>
      </c>
      <c r="V86" s="225">
        <f t="shared" ca="1" si="19"/>
        <v>20.94049674141537</v>
      </c>
      <c r="W86" s="225">
        <f t="shared" ca="1" si="19"/>
        <v>21.367036081194687</v>
      </c>
      <c r="X86" s="225">
        <f t="shared" ca="1" si="19"/>
        <v>21.985104051766697</v>
      </c>
      <c r="Y86" s="225">
        <f t="shared" ca="1" si="19"/>
        <v>22.650464116880087</v>
      </c>
      <c r="Z86" s="225">
        <f t="shared" ca="1" si="19"/>
        <v>23.363679408791189</v>
      </c>
      <c r="AA86" s="225">
        <f t="shared" ca="1" si="20"/>
        <v>24.00878086873664</v>
      </c>
      <c r="AB86" s="225">
        <f t="shared" ca="1" si="20"/>
        <v>24.74296973186522</v>
      </c>
      <c r="AC86" s="225">
        <f t="shared" ca="1" si="20"/>
        <v>25.337661410411716</v>
      </c>
      <c r="AD86" s="225">
        <f t="shared" ca="1" si="20"/>
        <v>25.88912195629791</v>
      </c>
      <c r="AE86" s="225">
        <f t="shared" ca="1" si="20"/>
        <v>26.476432709756057</v>
      </c>
      <c r="AF86" s="225">
        <f t="shared" ca="1" si="20"/>
        <v>27.089049492088527</v>
      </c>
      <c r="AG86" s="225">
        <f t="shared" ca="1" si="20"/>
        <v>27.713264870988393</v>
      </c>
      <c r="AH86" s="225">
        <f t="shared" ca="1" si="20"/>
        <v>28.402854157813582</v>
      </c>
      <c r="AI86" s="225">
        <f t="shared" ca="1" si="20"/>
        <v>29.119858309252617</v>
      </c>
      <c r="AJ86" s="225">
        <f t="shared" ca="1" si="20"/>
        <v>29.837916878561412</v>
      </c>
      <c r="AK86" s="225">
        <f t="shared" ca="1" si="20"/>
        <v>30.58339031248406</v>
      </c>
      <c r="AL86" s="225">
        <f t="shared" ca="1" si="20"/>
        <v>31.381584639894864</v>
      </c>
      <c r="AM86" s="225">
        <f t="shared" ca="1" si="20"/>
        <v>35.250243804056346</v>
      </c>
      <c r="AN86" s="225">
        <f t="shared" ca="1" si="20"/>
        <v>40.067879051004795</v>
      </c>
      <c r="AO86" s="225">
        <f t="shared" ca="1" si="20"/>
        <v>48.596010781650342</v>
      </c>
      <c r="AP86" s="225">
        <f t="shared" ref="AP86:AP90" ca="1" si="24">AP$70/AO$70*AO86</f>
        <v>57.282305192760383</v>
      </c>
    </row>
    <row r="87" spans="1:42">
      <c r="A87" s="61" t="str">
        <f>'[5]TS BYDem'!A26</f>
        <v>*</v>
      </c>
      <c r="B87" s="225" t="s">
        <v>288</v>
      </c>
      <c r="C87" s="225" t="s">
        <v>137</v>
      </c>
      <c r="D87" s="225">
        <f>'[5]TS BYDem'!D26</f>
        <v>0</v>
      </c>
      <c r="E87" s="225" t="s">
        <v>137</v>
      </c>
      <c r="F87" s="225" t="s">
        <v>137</v>
      </c>
      <c r="G87" s="225" t="s">
        <v>137</v>
      </c>
      <c r="H87" s="225" t="s">
        <v>137</v>
      </c>
      <c r="I87" s="225">
        <v>0</v>
      </c>
      <c r="J87" s="225" t="str">
        <f>INDEX('[5]TS BYDem'!$J$10:$J$203,MATCH(D87,'[5]TS BYDem'!$D$10:$D$203,0))</f>
        <v/>
      </c>
      <c r="K87" s="225" t="e">
        <f t="shared" ref="K87:Z90" ca="1" si="25">K$70/J$70*J87</f>
        <v>#VALUE!</v>
      </c>
      <c r="L87" s="225" t="e">
        <f t="shared" ca="1" si="25"/>
        <v>#VALUE!</v>
      </c>
      <c r="M87" s="225" t="e">
        <f t="shared" ca="1" si="25"/>
        <v>#VALUE!</v>
      </c>
      <c r="N87" s="225" t="e">
        <f t="shared" ca="1" si="25"/>
        <v>#VALUE!</v>
      </c>
      <c r="O87" s="225" t="e">
        <f t="shared" ca="1" si="25"/>
        <v>#VALUE!</v>
      </c>
      <c r="P87" s="225" t="e">
        <f t="shared" ca="1" si="25"/>
        <v>#VALUE!</v>
      </c>
      <c r="Q87" s="225" t="e">
        <f t="shared" ca="1" si="25"/>
        <v>#VALUE!</v>
      </c>
      <c r="R87" s="225" t="e">
        <f t="shared" ca="1" si="25"/>
        <v>#VALUE!</v>
      </c>
      <c r="S87" s="225" t="e">
        <f t="shared" ca="1" si="25"/>
        <v>#VALUE!</v>
      </c>
      <c r="T87" s="225" t="e">
        <f t="shared" ca="1" si="25"/>
        <v>#VALUE!</v>
      </c>
      <c r="U87" s="225" t="e">
        <f t="shared" ca="1" si="25"/>
        <v>#VALUE!</v>
      </c>
      <c r="V87" s="225" t="e">
        <f t="shared" ca="1" si="25"/>
        <v>#VALUE!</v>
      </c>
      <c r="W87" s="225" t="e">
        <f t="shared" ca="1" si="25"/>
        <v>#VALUE!</v>
      </c>
      <c r="X87" s="225" t="e">
        <f t="shared" ca="1" si="25"/>
        <v>#VALUE!</v>
      </c>
      <c r="Y87" s="225" t="e">
        <f t="shared" ca="1" si="25"/>
        <v>#VALUE!</v>
      </c>
      <c r="Z87" s="225" t="e">
        <f t="shared" ca="1" si="25"/>
        <v>#VALUE!</v>
      </c>
      <c r="AA87" s="225" t="e">
        <f t="shared" ref="AA87:AO90" ca="1" si="26">AA$70/Z$70*Z87</f>
        <v>#VALUE!</v>
      </c>
      <c r="AB87" s="225" t="e">
        <f t="shared" ca="1" si="26"/>
        <v>#VALUE!</v>
      </c>
      <c r="AC87" s="225" t="e">
        <f t="shared" ca="1" si="26"/>
        <v>#VALUE!</v>
      </c>
      <c r="AD87" s="225" t="e">
        <f t="shared" ca="1" si="26"/>
        <v>#VALUE!</v>
      </c>
      <c r="AE87" s="225" t="e">
        <f t="shared" ca="1" si="26"/>
        <v>#VALUE!</v>
      </c>
      <c r="AF87" s="225" t="e">
        <f t="shared" ca="1" si="26"/>
        <v>#VALUE!</v>
      </c>
      <c r="AG87" s="225" t="e">
        <f t="shared" ca="1" si="26"/>
        <v>#VALUE!</v>
      </c>
      <c r="AH87" s="225" t="e">
        <f t="shared" ca="1" si="26"/>
        <v>#VALUE!</v>
      </c>
      <c r="AI87" s="225" t="e">
        <f t="shared" ca="1" si="26"/>
        <v>#VALUE!</v>
      </c>
      <c r="AJ87" s="225" t="e">
        <f t="shared" ca="1" si="26"/>
        <v>#VALUE!</v>
      </c>
      <c r="AK87" s="225" t="e">
        <f t="shared" ca="1" si="26"/>
        <v>#VALUE!</v>
      </c>
      <c r="AL87" s="225" t="e">
        <f t="shared" ca="1" si="26"/>
        <v>#VALUE!</v>
      </c>
      <c r="AM87" s="225" t="e">
        <f t="shared" ca="1" si="26"/>
        <v>#VALUE!</v>
      </c>
      <c r="AN87" s="225" t="e">
        <f t="shared" ca="1" si="26"/>
        <v>#VALUE!</v>
      </c>
      <c r="AO87" s="225" t="e">
        <f t="shared" ca="1" si="26"/>
        <v>#VALUE!</v>
      </c>
      <c r="AP87" s="225" t="e">
        <f t="shared" ca="1" si="24"/>
        <v>#VALUE!</v>
      </c>
    </row>
    <row r="88" spans="1:42">
      <c r="A88" s="61" t="str">
        <f>'[5]TS BYDem'!A27</f>
        <v/>
      </c>
      <c r="B88" s="225" t="s">
        <v>288</v>
      </c>
      <c r="C88" s="225" t="s">
        <v>137</v>
      </c>
      <c r="D88" s="225" t="str">
        <f>'[5]TS BYDem'!D27</f>
        <v>IMIR</v>
      </c>
      <c r="E88" s="225" t="s">
        <v>137</v>
      </c>
      <c r="F88" s="225" t="s">
        <v>137</v>
      </c>
      <c r="G88" s="225" t="s">
        <v>137</v>
      </c>
      <c r="H88" s="225" t="s">
        <v>137</v>
      </c>
      <c r="I88" s="225">
        <v>0</v>
      </c>
      <c r="J88" s="225">
        <f>INDEX('[5]TS BYDem'!$J$10:$J$203,MATCH(D88,'[5]TS BYDem'!$D$10:$D$203,0))</f>
        <v>51.488523217763458</v>
      </c>
      <c r="K88" s="225">
        <f t="shared" ca="1" si="25"/>
        <v>52.846819354238278</v>
      </c>
      <c r="L88" s="225">
        <f t="shared" ca="1" si="25"/>
        <v>52.941747517987423</v>
      </c>
      <c r="M88" s="232">
        <f t="shared" ref="M88" si="27">O88</f>
        <v>46.045999999999999</v>
      </c>
      <c r="N88" s="232">
        <f t="shared" ref="N88" si="28">O88</f>
        <v>46.045999999999999</v>
      </c>
      <c r="O88" s="232">
        <f>INDEX('[5]TS BYDem'!$O$10:$O$203,MATCH(D88,'[5]TS BYDem'!$D$10:$D$203,0))</f>
        <v>46.045999999999999</v>
      </c>
      <c r="P88" s="225">
        <f t="shared" ca="1" si="25"/>
        <v>45.700658000049089</v>
      </c>
      <c r="Q88" s="225">
        <f t="shared" ca="1" si="25"/>
        <v>45.056774178780799</v>
      </c>
      <c r="R88" s="225">
        <f t="shared" ca="1" si="25"/>
        <v>41.52256579574437</v>
      </c>
      <c r="S88" s="225">
        <f t="shared" ca="1" si="25"/>
        <v>42.426137381373472</v>
      </c>
      <c r="T88" s="225">
        <f t="shared" ca="1" si="25"/>
        <v>43.197280410232615</v>
      </c>
      <c r="U88" s="225">
        <f t="shared" ca="1" si="25"/>
        <v>43.934397551540236</v>
      </c>
      <c r="V88" s="225">
        <f t="shared" ca="1" si="25"/>
        <v>44.650099833495403</v>
      </c>
      <c r="W88" s="225">
        <f t="shared" ca="1" si="25"/>
        <v>45.559582752608456</v>
      </c>
      <c r="X88" s="225">
        <f t="shared" ca="1" si="25"/>
        <v>46.877450085494893</v>
      </c>
      <c r="Y88" s="225">
        <f t="shared" ca="1" si="25"/>
        <v>48.296155367389069</v>
      </c>
      <c r="Z88" s="225">
        <f t="shared" ca="1" si="25"/>
        <v>49.81689932966691</v>
      </c>
      <c r="AA88" s="225">
        <f t="shared" ca="1" si="26"/>
        <v>51.192408466101611</v>
      </c>
      <c r="AB88" s="225">
        <f t="shared" ca="1" si="26"/>
        <v>52.757873050831222</v>
      </c>
      <c r="AC88" s="225">
        <f t="shared" ca="1" si="26"/>
        <v>54.025896591301219</v>
      </c>
      <c r="AD88" s="225">
        <f t="shared" ca="1" si="26"/>
        <v>55.201741115531362</v>
      </c>
      <c r="AE88" s="225">
        <f t="shared" ca="1" si="26"/>
        <v>56.454026775179912</v>
      </c>
      <c r="AF88" s="225">
        <f t="shared" ca="1" si="26"/>
        <v>57.760270883359112</v>
      </c>
      <c r="AG88" s="225">
        <f t="shared" ca="1" si="26"/>
        <v>59.091245947114849</v>
      </c>
      <c r="AH88" s="225">
        <f t="shared" ca="1" si="26"/>
        <v>60.561613669574733</v>
      </c>
      <c r="AI88" s="225">
        <f t="shared" ca="1" si="26"/>
        <v>62.090436377942815</v>
      </c>
      <c r="AJ88" s="225">
        <f t="shared" ca="1" si="26"/>
        <v>63.621507354999665</v>
      </c>
      <c r="AK88" s="225">
        <f t="shared" ca="1" si="26"/>
        <v>65.21103331796472</v>
      </c>
      <c r="AL88" s="225">
        <f t="shared" ca="1" si="26"/>
        <v>66.912972715368596</v>
      </c>
      <c r="AM88" s="225">
        <f t="shared" ca="1" si="26"/>
        <v>75.16187053448985</v>
      </c>
      <c r="AN88" s="225">
        <f t="shared" ca="1" si="26"/>
        <v>85.434210173510053</v>
      </c>
      <c r="AO88" s="225">
        <f t="shared" ca="1" si="26"/>
        <v>103.61820732833526</v>
      </c>
      <c r="AP88" s="225">
        <f t="shared" ca="1" si="24"/>
        <v>122.13944478647694</v>
      </c>
    </row>
    <row r="89" spans="1:42">
      <c r="A89" s="61" t="str">
        <f>'[5]TS BYDem'!A28</f>
        <v>*</v>
      </c>
      <c r="B89" s="225" t="s">
        <v>288</v>
      </c>
      <c r="C89" s="225" t="s">
        <v>137</v>
      </c>
      <c r="D89" s="225" t="str">
        <f>'[5]TS BYDem'!D28</f>
        <v>Useful Energy Service</v>
      </c>
      <c r="E89" s="225" t="s">
        <v>137</v>
      </c>
      <c r="F89" s="225" t="s">
        <v>137</v>
      </c>
      <c r="G89" s="225" t="s">
        <v>137</v>
      </c>
      <c r="H89" s="225" t="s">
        <v>137</v>
      </c>
      <c r="I89" s="225">
        <v>0</v>
      </c>
      <c r="J89" s="225" t="str">
        <f>INDEX('[5]TS BYDem'!$J$10:$J$203,MATCH(D89,'[5]TS BYDem'!$D$10:$D$203,0))</f>
        <v/>
      </c>
      <c r="K89" s="225" t="e">
        <f t="shared" ca="1" si="25"/>
        <v>#VALUE!</v>
      </c>
      <c r="L89" s="225" t="e">
        <f t="shared" ca="1" si="25"/>
        <v>#VALUE!</v>
      </c>
      <c r="M89" s="225" t="e">
        <f t="shared" ca="1" si="25"/>
        <v>#VALUE!</v>
      </c>
      <c r="N89" s="225" t="e">
        <f t="shared" ca="1" si="25"/>
        <v>#VALUE!</v>
      </c>
      <c r="O89" s="225" t="e">
        <f t="shared" ca="1" si="25"/>
        <v>#VALUE!</v>
      </c>
      <c r="P89" s="225" t="e">
        <f t="shared" ca="1" si="25"/>
        <v>#VALUE!</v>
      </c>
      <c r="Q89" s="225" t="e">
        <f t="shared" ca="1" si="25"/>
        <v>#VALUE!</v>
      </c>
      <c r="R89" s="225" t="e">
        <f t="shared" ca="1" si="25"/>
        <v>#VALUE!</v>
      </c>
      <c r="S89" s="225" t="e">
        <f t="shared" ca="1" si="25"/>
        <v>#VALUE!</v>
      </c>
      <c r="T89" s="225" t="e">
        <f t="shared" ca="1" si="25"/>
        <v>#VALUE!</v>
      </c>
      <c r="U89" s="225" t="e">
        <f t="shared" ca="1" si="25"/>
        <v>#VALUE!</v>
      </c>
      <c r="V89" s="225" t="e">
        <f t="shared" ca="1" si="25"/>
        <v>#VALUE!</v>
      </c>
      <c r="W89" s="225" t="e">
        <f t="shared" ca="1" si="25"/>
        <v>#VALUE!</v>
      </c>
      <c r="X89" s="225" t="e">
        <f t="shared" ca="1" si="25"/>
        <v>#VALUE!</v>
      </c>
      <c r="Y89" s="225" t="e">
        <f t="shared" ca="1" si="25"/>
        <v>#VALUE!</v>
      </c>
      <c r="Z89" s="225" t="e">
        <f t="shared" ca="1" si="25"/>
        <v>#VALUE!</v>
      </c>
      <c r="AA89" s="225" t="e">
        <f t="shared" ca="1" si="26"/>
        <v>#VALUE!</v>
      </c>
      <c r="AB89" s="225" t="e">
        <f t="shared" ca="1" si="26"/>
        <v>#VALUE!</v>
      </c>
      <c r="AC89" s="225" t="e">
        <f t="shared" ca="1" si="26"/>
        <v>#VALUE!</v>
      </c>
      <c r="AD89" s="225" t="e">
        <f t="shared" ca="1" si="26"/>
        <v>#VALUE!</v>
      </c>
      <c r="AE89" s="225" t="e">
        <f t="shared" ca="1" si="26"/>
        <v>#VALUE!</v>
      </c>
      <c r="AF89" s="225" t="e">
        <f t="shared" ca="1" si="26"/>
        <v>#VALUE!</v>
      </c>
      <c r="AG89" s="225" t="e">
        <f t="shared" ca="1" si="26"/>
        <v>#VALUE!</v>
      </c>
      <c r="AH89" s="225" t="e">
        <f t="shared" ca="1" si="26"/>
        <v>#VALUE!</v>
      </c>
      <c r="AI89" s="225" t="e">
        <f t="shared" ca="1" si="26"/>
        <v>#VALUE!</v>
      </c>
      <c r="AJ89" s="225" t="e">
        <f t="shared" ca="1" si="26"/>
        <v>#VALUE!</v>
      </c>
      <c r="AK89" s="225" t="e">
        <f t="shared" ca="1" si="26"/>
        <v>#VALUE!</v>
      </c>
      <c r="AL89" s="225" t="e">
        <f t="shared" ca="1" si="26"/>
        <v>#VALUE!</v>
      </c>
      <c r="AM89" s="225" t="e">
        <f t="shared" ca="1" si="26"/>
        <v>#VALUE!</v>
      </c>
      <c r="AN89" s="225" t="e">
        <f t="shared" ca="1" si="26"/>
        <v>#VALUE!</v>
      </c>
      <c r="AO89" s="225" t="e">
        <f t="shared" ca="1" si="26"/>
        <v>#VALUE!</v>
      </c>
      <c r="AP89" s="225" t="e">
        <f t="shared" ca="1" si="24"/>
        <v>#VALUE!</v>
      </c>
    </row>
    <row r="90" spans="1:42">
      <c r="A90" s="61" t="str">
        <f>'[5]TS BYDem'!A29</f>
        <v>*</v>
      </c>
      <c r="B90" s="225" t="s">
        <v>288</v>
      </c>
      <c r="C90" s="225" t="s">
        <v>137</v>
      </c>
      <c r="D90" s="225">
        <f>'[5]TS BYDem'!D29</f>
        <v>0</v>
      </c>
      <c r="E90" s="225" t="s">
        <v>137</v>
      </c>
      <c r="F90" s="225" t="s">
        <v>137</v>
      </c>
      <c r="G90" s="225" t="s">
        <v>137</v>
      </c>
      <c r="H90" s="225" t="s">
        <v>137</v>
      </c>
      <c r="I90" s="225">
        <v>0</v>
      </c>
      <c r="J90" s="225" t="str">
        <f>INDEX('[5]TS BYDem'!$J$10:$J$203,MATCH(D90,'[5]TS BYDem'!$D$10:$D$203,0))</f>
        <v/>
      </c>
      <c r="K90" s="225" t="e">
        <f t="shared" ca="1" si="25"/>
        <v>#VALUE!</v>
      </c>
      <c r="L90" s="225" t="e">
        <f t="shared" ca="1" si="25"/>
        <v>#VALUE!</v>
      </c>
      <c r="M90" s="225" t="e">
        <f t="shared" ca="1" si="25"/>
        <v>#VALUE!</v>
      </c>
      <c r="N90" s="225" t="e">
        <f t="shared" ca="1" si="25"/>
        <v>#VALUE!</v>
      </c>
      <c r="O90" s="225" t="e">
        <f t="shared" ca="1" si="25"/>
        <v>#VALUE!</v>
      </c>
      <c r="P90" s="225" t="e">
        <f t="shared" ca="1" si="25"/>
        <v>#VALUE!</v>
      </c>
      <c r="Q90" s="225" t="e">
        <f t="shared" ca="1" si="25"/>
        <v>#VALUE!</v>
      </c>
      <c r="R90" s="225" t="e">
        <f t="shared" ca="1" si="25"/>
        <v>#VALUE!</v>
      </c>
      <c r="S90" s="225" t="e">
        <f t="shared" ca="1" si="25"/>
        <v>#VALUE!</v>
      </c>
      <c r="T90" s="225" t="e">
        <f t="shared" ca="1" si="25"/>
        <v>#VALUE!</v>
      </c>
      <c r="U90" s="225" t="e">
        <f t="shared" ca="1" si="25"/>
        <v>#VALUE!</v>
      </c>
      <c r="V90" s="225" t="e">
        <f t="shared" ca="1" si="25"/>
        <v>#VALUE!</v>
      </c>
      <c r="W90" s="225" t="e">
        <f t="shared" ca="1" si="25"/>
        <v>#VALUE!</v>
      </c>
      <c r="X90" s="225" t="e">
        <f t="shared" ca="1" si="25"/>
        <v>#VALUE!</v>
      </c>
      <c r="Y90" s="225" t="e">
        <f t="shared" ca="1" si="25"/>
        <v>#VALUE!</v>
      </c>
      <c r="Z90" s="225" t="e">
        <f t="shared" ca="1" si="25"/>
        <v>#VALUE!</v>
      </c>
      <c r="AA90" s="225" t="e">
        <f t="shared" ca="1" si="26"/>
        <v>#VALUE!</v>
      </c>
      <c r="AB90" s="225" t="e">
        <f t="shared" ca="1" si="26"/>
        <v>#VALUE!</v>
      </c>
      <c r="AC90" s="225" t="e">
        <f t="shared" ca="1" si="26"/>
        <v>#VALUE!</v>
      </c>
      <c r="AD90" s="225" t="e">
        <f t="shared" ca="1" si="26"/>
        <v>#VALUE!</v>
      </c>
      <c r="AE90" s="225" t="e">
        <f t="shared" ca="1" si="26"/>
        <v>#VALUE!</v>
      </c>
      <c r="AF90" s="225" t="e">
        <f t="shared" ca="1" si="26"/>
        <v>#VALUE!</v>
      </c>
      <c r="AG90" s="225" t="e">
        <f t="shared" ca="1" si="26"/>
        <v>#VALUE!</v>
      </c>
      <c r="AH90" s="225" t="e">
        <f t="shared" ca="1" si="26"/>
        <v>#VALUE!</v>
      </c>
      <c r="AI90" s="225" t="e">
        <f t="shared" ca="1" si="26"/>
        <v>#VALUE!</v>
      </c>
      <c r="AJ90" s="225" t="e">
        <f t="shared" ca="1" si="26"/>
        <v>#VALUE!</v>
      </c>
      <c r="AK90" s="225" t="e">
        <f t="shared" ca="1" si="26"/>
        <v>#VALUE!</v>
      </c>
      <c r="AL90" s="225" t="e">
        <f t="shared" ca="1" si="26"/>
        <v>#VALUE!</v>
      </c>
      <c r="AM90" s="225" t="e">
        <f t="shared" ca="1" si="26"/>
        <v>#VALUE!</v>
      </c>
      <c r="AN90" s="225" t="e">
        <f t="shared" ca="1" si="26"/>
        <v>#VALUE!</v>
      </c>
      <c r="AO90" s="225" t="e">
        <f t="shared" ca="1" si="26"/>
        <v>#VALUE!</v>
      </c>
      <c r="AP90" s="225" t="e">
        <f t="shared" ca="1" si="24"/>
        <v>#VALUE!</v>
      </c>
    </row>
    <row r="91" spans="1:42" s="5" customFormat="1">
      <c r="A91" s="61" t="str">
        <f>'[5]TS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61" t="str">
        <f>'[5]TS BYDem'!A31</f>
        <v>*</v>
      </c>
      <c r="B92" s="225" t="s">
        <v>288</v>
      </c>
      <c r="C92" s="225" t="s">
        <v>137</v>
      </c>
      <c r="D92" s="225" t="str">
        <f>'[5]TS BYDem'!D31</f>
        <v>IFAK</v>
      </c>
      <c r="E92" s="225" t="s">
        <v>137</v>
      </c>
      <c r="F92" s="225" t="s">
        <v>137</v>
      </c>
      <c r="G92" s="225" t="s">
        <v>137</v>
      </c>
      <c r="H92" s="225" t="s">
        <v>137</v>
      </c>
      <c r="I92" s="225">
        <v>0</v>
      </c>
      <c r="J92" s="225" t="str">
        <f>INDEX('[5]TS BYDem'!$J$10:$J$203,MATCH(D92,'[5]TS BYDem'!$D$10:$D$203,0))</f>
        <v/>
      </c>
      <c r="K92" s="225" t="e">
        <f ca="1">K$91/J$91*J92</f>
        <v>#VALUE!</v>
      </c>
      <c r="L92" s="225" t="e">
        <f t="shared" ref="L92:AP107" ca="1" si="30">L$91/K$91*K92</f>
        <v>#VALUE!</v>
      </c>
      <c r="M92" s="225" t="e">
        <f t="shared" ca="1" si="30"/>
        <v>#VALUE!</v>
      </c>
      <c r="N92" s="225" t="e">
        <f t="shared" ca="1" si="30"/>
        <v>#VALUE!</v>
      </c>
      <c r="O92" s="225" t="e">
        <f t="shared" ca="1" si="30"/>
        <v>#VALUE!</v>
      </c>
      <c r="P92" s="225" t="e">
        <f t="shared" ca="1" si="30"/>
        <v>#VALUE!</v>
      </c>
      <c r="Q92" s="225" t="e">
        <f t="shared" ca="1" si="30"/>
        <v>#VALUE!</v>
      </c>
      <c r="R92" s="225" t="e">
        <f t="shared" ca="1" si="30"/>
        <v>#VALUE!</v>
      </c>
      <c r="S92" s="225" t="e">
        <f t="shared" ca="1" si="30"/>
        <v>#VALUE!</v>
      </c>
      <c r="T92" s="225" t="e">
        <f t="shared" ca="1" si="30"/>
        <v>#VALUE!</v>
      </c>
      <c r="U92" s="225" t="e">
        <f t="shared" ca="1" si="30"/>
        <v>#VALUE!</v>
      </c>
      <c r="V92" s="225" t="e">
        <f t="shared" ca="1" si="30"/>
        <v>#VALUE!</v>
      </c>
      <c r="W92" s="225" t="e">
        <f t="shared" ca="1" si="30"/>
        <v>#VALUE!</v>
      </c>
      <c r="X92" s="225" t="e">
        <f t="shared" ca="1" si="30"/>
        <v>#VALUE!</v>
      </c>
      <c r="Y92" s="225" t="e">
        <f t="shared" ca="1" si="30"/>
        <v>#VALUE!</v>
      </c>
      <c r="Z92" s="225" t="e">
        <f t="shared" ca="1" si="30"/>
        <v>#VALUE!</v>
      </c>
      <c r="AA92" s="225" t="e">
        <f t="shared" ca="1" si="30"/>
        <v>#VALUE!</v>
      </c>
      <c r="AB92" s="225" t="e">
        <f t="shared" ca="1" si="30"/>
        <v>#VALUE!</v>
      </c>
      <c r="AC92" s="225" t="e">
        <f t="shared" ca="1" si="30"/>
        <v>#VALUE!</v>
      </c>
      <c r="AD92" s="225" t="e">
        <f t="shared" ca="1" si="30"/>
        <v>#VALUE!</v>
      </c>
      <c r="AE92" s="225" t="e">
        <f t="shared" ca="1" si="30"/>
        <v>#VALUE!</v>
      </c>
      <c r="AF92" s="225" t="e">
        <f t="shared" ca="1" si="30"/>
        <v>#VALUE!</v>
      </c>
      <c r="AG92" s="225" t="e">
        <f t="shared" ca="1" si="30"/>
        <v>#VALUE!</v>
      </c>
      <c r="AH92" s="225" t="e">
        <f t="shared" ca="1" si="30"/>
        <v>#VALUE!</v>
      </c>
      <c r="AI92" s="225" t="e">
        <f t="shared" ca="1" si="30"/>
        <v>#VALUE!</v>
      </c>
      <c r="AJ92" s="225" t="e">
        <f t="shared" ca="1" si="30"/>
        <v>#VALUE!</v>
      </c>
      <c r="AK92" s="225" t="e">
        <f t="shared" ca="1" si="30"/>
        <v>#VALUE!</v>
      </c>
      <c r="AL92" s="225" t="e">
        <f t="shared" ca="1" si="30"/>
        <v>#VALUE!</v>
      </c>
      <c r="AM92" s="225" t="e">
        <f t="shared" ca="1" si="30"/>
        <v>#VALUE!</v>
      </c>
      <c r="AN92" s="225" t="e">
        <f t="shared" ca="1" si="30"/>
        <v>#VALUE!</v>
      </c>
      <c r="AO92" s="225" t="e">
        <f t="shared" ca="1" si="30"/>
        <v>#VALUE!</v>
      </c>
      <c r="AP92" s="225" t="e">
        <f t="shared" ca="1" si="30"/>
        <v>#VALUE!</v>
      </c>
    </row>
    <row r="93" spans="1:42">
      <c r="A93" s="61" t="str">
        <f>'[5]TS BYDem'!A32</f>
        <v>*</v>
      </c>
      <c r="B93" s="225" t="s">
        <v>288</v>
      </c>
      <c r="C93" s="225" t="s">
        <v>137</v>
      </c>
      <c r="D93" s="225" t="str">
        <f>'[5]TS BYDem'!D32</f>
        <v>IFAA</v>
      </c>
      <c r="E93" s="225" t="s">
        <v>137</v>
      </c>
      <c r="F93" s="225" t="s">
        <v>137</v>
      </c>
      <c r="G93" s="225" t="s">
        <v>137</v>
      </c>
      <c r="H93" s="225" t="s">
        <v>137</v>
      </c>
      <c r="I93" s="225">
        <v>0</v>
      </c>
      <c r="J93" s="225" t="str">
        <f>INDEX('[5]TS BYDem'!$J$10:$J$203,MATCH(D93,'[5]TS BYDem'!$D$10:$D$203,0))</f>
        <v/>
      </c>
      <c r="K93" s="225" t="e">
        <f t="shared" ref="K93:AH103" ca="1" si="31">K$91/J$91*J93</f>
        <v>#VALUE!</v>
      </c>
      <c r="L93" s="225" t="e">
        <f t="shared" ca="1" si="31"/>
        <v>#VALUE!</v>
      </c>
      <c r="M93" s="225" t="e">
        <f t="shared" ca="1" si="31"/>
        <v>#VALUE!</v>
      </c>
      <c r="N93" s="225" t="e">
        <f t="shared" ca="1" si="31"/>
        <v>#VALUE!</v>
      </c>
      <c r="O93" s="225" t="e">
        <f t="shared" ca="1" si="31"/>
        <v>#VALUE!</v>
      </c>
      <c r="P93" s="225" t="e">
        <f t="shared" ca="1" si="31"/>
        <v>#VALUE!</v>
      </c>
      <c r="Q93" s="225" t="e">
        <f t="shared" ca="1" si="31"/>
        <v>#VALUE!</v>
      </c>
      <c r="R93" s="225" t="e">
        <f t="shared" ca="1" si="31"/>
        <v>#VALUE!</v>
      </c>
      <c r="S93" s="225" t="e">
        <f t="shared" ca="1" si="31"/>
        <v>#VALUE!</v>
      </c>
      <c r="T93" s="225" t="e">
        <f t="shared" ca="1" si="31"/>
        <v>#VALUE!</v>
      </c>
      <c r="U93" s="225" t="e">
        <f t="shared" ca="1" si="31"/>
        <v>#VALUE!</v>
      </c>
      <c r="V93" s="225" t="e">
        <f t="shared" ca="1" si="31"/>
        <v>#VALUE!</v>
      </c>
      <c r="W93" s="225" t="e">
        <f t="shared" ca="1" si="31"/>
        <v>#VALUE!</v>
      </c>
      <c r="X93" s="225" t="e">
        <f t="shared" ca="1" si="31"/>
        <v>#VALUE!</v>
      </c>
      <c r="Y93" s="225" t="e">
        <f t="shared" ca="1" si="31"/>
        <v>#VALUE!</v>
      </c>
      <c r="Z93" s="225" t="e">
        <f t="shared" ca="1" si="31"/>
        <v>#VALUE!</v>
      </c>
      <c r="AA93" s="225" t="e">
        <f t="shared" ca="1" si="31"/>
        <v>#VALUE!</v>
      </c>
      <c r="AB93" s="225" t="e">
        <f t="shared" ca="1" si="31"/>
        <v>#VALUE!</v>
      </c>
      <c r="AC93" s="225" t="e">
        <f t="shared" ca="1" si="31"/>
        <v>#VALUE!</v>
      </c>
      <c r="AD93" s="225" t="e">
        <f t="shared" ca="1" si="31"/>
        <v>#VALUE!</v>
      </c>
      <c r="AE93" s="225" t="e">
        <f t="shared" ca="1" si="31"/>
        <v>#VALUE!</v>
      </c>
      <c r="AF93" s="225" t="e">
        <f t="shared" ca="1" si="31"/>
        <v>#VALUE!</v>
      </c>
      <c r="AG93" s="225" t="e">
        <f t="shared" ca="1" si="31"/>
        <v>#VALUE!</v>
      </c>
      <c r="AH93" s="225" t="e">
        <f t="shared" ca="1" si="31"/>
        <v>#VALUE!</v>
      </c>
      <c r="AI93" s="225" t="e">
        <f t="shared" ca="1" si="30"/>
        <v>#VALUE!</v>
      </c>
      <c r="AJ93" s="225" t="e">
        <f t="shared" ca="1" si="30"/>
        <v>#VALUE!</v>
      </c>
      <c r="AK93" s="225" t="e">
        <f t="shared" ca="1" si="30"/>
        <v>#VALUE!</v>
      </c>
      <c r="AL93" s="225" t="e">
        <f t="shared" ca="1" si="30"/>
        <v>#VALUE!</v>
      </c>
      <c r="AM93" s="225" t="e">
        <f t="shared" ca="1" si="30"/>
        <v>#VALUE!</v>
      </c>
      <c r="AN93" s="225" t="e">
        <f t="shared" ca="1" si="30"/>
        <v>#VALUE!</v>
      </c>
      <c r="AO93" s="225" t="e">
        <f t="shared" ca="1" si="30"/>
        <v>#VALUE!</v>
      </c>
      <c r="AP93" s="225" t="e">
        <f t="shared" ca="1" si="30"/>
        <v>#VALUE!</v>
      </c>
    </row>
    <row r="94" spans="1:42">
      <c r="A94" s="61" t="str">
        <f>'[5]TS BYDem'!A33</f>
        <v>*</v>
      </c>
      <c r="B94" s="225" t="s">
        <v>288</v>
      </c>
      <c r="C94" s="225" t="s">
        <v>137</v>
      </c>
      <c r="D94" s="225" t="str">
        <f>'[5]TS BYDem'!D33</f>
        <v>IFAL</v>
      </c>
      <c r="E94" s="225" t="s">
        <v>137</v>
      </c>
      <c r="F94" s="225" t="s">
        <v>137</v>
      </c>
      <c r="G94" s="225" t="s">
        <v>137</v>
      </c>
      <c r="H94" s="225" t="s">
        <v>137</v>
      </c>
      <c r="I94" s="225">
        <v>0</v>
      </c>
      <c r="J94" s="225" t="str">
        <f>INDEX('[5]TS BYDem'!$J$10:$J$203,MATCH(D94,'[5]TS BYDem'!$D$10:$D$203,0))</f>
        <v/>
      </c>
      <c r="K94" s="225" t="e">
        <f t="shared" ca="1" si="31"/>
        <v>#VALUE!</v>
      </c>
      <c r="L94" s="225" t="e">
        <f t="shared" ca="1" si="31"/>
        <v>#VALUE!</v>
      </c>
      <c r="M94" s="225" t="e">
        <f t="shared" ca="1" si="31"/>
        <v>#VALUE!</v>
      </c>
      <c r="N94" s="225" t="e">
        <f t="shared" ca="1" si="31"/>
        <v>#VALUE!</v>
      </c>
      <c r="O94" s="225" t="e">
        <f t="shared" ca="1" si="31"/>
        <v>#VALUE!</v>
      </c>
      <c r="P94" s="225" t="e">
        <f t="shared" ca="1" si="31"/>
        <v>#VALUE!</v>
      </c>
      <c r="Q94" s="225" t="e">
        <f t="shared" ca="1" si="31"/>
        <v>#VALUE!</v>
      </c>
      <c r="R94" s="225" t="e">
        <f t="shared" ca="1" si="31"/>
        <v>#VALUE!</v>
      </c>
      <c r="S94" s="225" t="e">
        <f t="shared" ca="1" si="31"/>
        <v>#VALUE!</v>
      </c>
      <c r="T94" s="225" t="e">
        <f t="shared" ca="1" si="31"/>
        <v>#VALUE!</v>
      </c>
      <c r="U94" s="225" t="e">
        <f t="shared" ca="1" si="31"/>
        <v>#VALUE!</v>
      </c>
      <c r="V94" s="225" t="e">
        <f t="shared" ca="1" si="31"/>
        <v>#VALUE!</v>
      </c>
      <c r="W94" s="225" t="e">
        <f t="shared" ca="1" si="31"/>
        <v>#VALUE!</v>
      </c>
      <c r="X94" s="225" t="e">
        <f t="shared" ca="1" si="31"/>
        <v>#VALUE!</v>
      </c>
      <c r="Y94" s="225" t="e">
        <f t="shared" ca="1" si="31"/>
        <v>#VALUE!</v>
      </c>
      <c r="Z94" s="225" t="e">
        <f t="shared" ca="1" si="31"/>
        <v>#VALUE!</v>
      </c>
      <c r="AA94" s="225" t="e">
        <f t="shared" ca="1" si="31"/>
        <v>#VALUE!</v>
      </c>
      <c r="AB94" s="225" t="e">
        <f t="shared" ca="1" si="31"/>
        <v>#VALUE!</v>
      </c>
      <c r="AC94" s="225" t="e">
        <f t="shared" ca="1" si="31"/>
        <v>#VALUE!</v>
      </c>
      <c r="AD94" s="225" t="e">
        <f t="shared" ca="1" si="31"/>
        <v>#VALUE!</v>
      </c>
      <c r="AE94" s="225" t="e">
        <f t="shared" ca="1" si="31"/>
        <v>#VALUE!</v>
      </c>
      <c r="AF94" s="225" t="e">
        <f t="shared" ca="1" si="31"/>
        <v>#VALUE!</v>
      </c>
      <c r="AG94" s="225" t="e">
        <f t="shared" ca="1" si="31"/>
        <v>#VALUE!</v>
      </c>
      <c r="AH94" s="225" t="e">
        <f t="shared" ca="1" si="31"/>
        <v>#VALUE!</v>
      </c>
      <c r="AI94" s="225" t="e">
        <f t="shared" ca="1" si="30"/>
        <v>#VALUE!</v>
      </c>
      <c r="AJ94" s="225" t="e">
        <f t="shared" ca="1" si="30"/>
        <v>#VALUE!</v>
      </c>
      <c r="AK94" s="225" t="e">
        <f t="shared" ca="1" si="30"/>
        <v>#VALUE!</v>
      </c>
      <c r="AL94" s="225" t="e">
        <f t="shared" ca="1" si="30"/>
        <v>#VALUE!</v>
      </c>
      <c r="AM94" s="225" t="e">
        <f t="shared" ca="1" si="30"/>
        <v>#VALUE!</v>
      </c>
      <c r="AN94" s="225" t="e">
        <f t="shared" ca="1" si="30"/>
        <v>#VALUE!</v>
      </c>
      <c r="AO94" s="225" t="e">
        <f t="shared" ca="1" si="30"/>
        <v>#VALUE!</v>
      </c>
      <c r="AP94" s="225" t="e">
        <f t="shared" ca="1" si="30"/>
        <v>#VALUE!</v>
      </c>
    </row>
    <row r="95" spans="1:42">
      <c r="A95" s="61" t="str">
        <f>'[5]TS BYDem'!A34</f>
        <v>*</v>
      </c>
      <c r="B95" s="225" t="s">
        <v>288</v>
      </c>
      <c r="C95" s="225" t="s">
        <v>137</v>
      </c>
      <c r="D95" s="225" t="str">
        <f>'[5]TS BYDem'!D34</f>
        <v>IFAC</v>
      </c>
      <c r="E95" s="225" t="s">
        <v>137</v>
      </c>
      <c r="F95" s="225" t="s">
        <v>137</v>
      </c>
      <c r="G95" s="225" t="s">
        <v>137</v>
      </c>
      <c r="H95" s="225" t="s">
        <v>137</v>
      </c>
      <c r="I95" s="225">
        <v>0</v>
      </c>
      <c r="J95" s="225" t="str">
        <f>INDEX('[5]TS BYDem'!$J$10:$J$203,MATCH(D95,'[5]TS BYDem'!$D$10:$D$203,0))</f>
        <v/>
      </c>
      <c r="K95" s="225" t="e">
        <f t="shared" ca="1" si="31"/>
        <v>#VALUE!</v>
      </c>
      <c r="L95" s="225" t="e">
        <f t="shared" ca="1" si="31"/>
        <v>#VALUE!</v>
      </c>
      <c r="M95" s="225" t="e">
        <f t="shared" ca="1" si="31"/>
        <v>#VALUE!</v>
      </c>
      <c r="N95" s="225" t="e">
        <f t="shared" ca="1" si="31"/>
        <v>#VALUE!</v>
      </c>
      <c r="O95" s="225" t="e">
        <f t="shared" ca="1" si="31"/>
        <v>#VALUE!</v>
      </c>
      <c r="P95" s="225" t="e">
        <f t="shared" ca="1" si="31"/>
        <v>#VALUE!</v>
      </c>
      <c r="Q95" s="225" t="e">
        <f t="shared" ca="1" si="31"/>
        <v>#VALUE!</v>
      </c>
      <c r="R95" s="225" t="e">
        <f t="shared" ca="1" si="31"/>
        <v>#VALUE!</v>
      </c>
      <c r="S95" s="225" t="e">
        <f t="shared" ca="1" si="31"/>
        <v>#VALUE!</v>
      </c>
      <c r="T95" s="225" t="e">
        <f t="shared" ca="1" si="31"/>
        <v>#VALUE!</v>
      </c>
      <c r="U95" s="225" t="e">
        <f t="shared" ca="1" si="31"/>
        <v>#VALUE!</v>
      </c>
      <c r="V95" s="225" t="e">
        <f t="shared" ca="1" si="31"/>
        <v>#VALUE!</v>
      </c>
      <c r="W95" s="225" t="e">
        <f t="shared" ca="1" si="31"/>
        <v>#VALUE!</v>
      </c>
      <c r="X95" s="225" t="e">
        <f t="shared" ca="1" si="31"/>
        <v>#VALUE!</v>
      </c>
      <c r="Y95" s="225" t="e">
        <f t="shared" ca="1" si="31"/>
        <v>#VALUE!</v>
      </c>
      <c r="Z95" s="225" t="e">
        <f t="shared" ca="1" si="31"/>
        <v>#VALUE!</v>
      </c>
      <c r="AA95" s="225" t="e">
        <f t="shared" ca="1" si="31"/>
        <v>#VALUE!</v>
      </c>
      <c r="AB95" s="225" t="e">
        <f t="shared" ca="1" si="31"/>
        <v>#VALUE!</v>
      </c>
      <c r="AC95" s="225" t="e">
        <f t="shared" ca="1" si="31"/>
        <v>#VALUE!</v>
      </c>
      <c r="AD95" s="225" t="e">
        <f t="shared" ca="1" si="31"/>
        <v>#VALUE!</v>
      </c>
      <c r="AE95" s="225" t="e">
        <f t="shared" ca="1" si="31"/>
        <v>#VALUE!</v>
      </c>
      <c r="AF95" s="225" t="e">
        <f t="shared" ca="1" si="31"/>
        <v>#VALUE!</v>
      </c>
      <c r="AG95" s="225" t="e">
        <f t="shared" ca="1" si="31"/>
        <v>#VALUE!</v>
      </c>
      <c r="AH95" s="225" t="e">
        <f t="shared" ca="1" si="31"/>
        <v>#VALUE!</v>
      </c>
      <c r="AI95" s="225" t="e">
        <f t="shared" ca="1" si="30"/>
        <v>#VALUE!</v>
      </c>
      <c r="AJ95" s="225" t="e">
        <f t="shared" ca="1" si="30"/>
        <v>#VALUE!</v>
      </c>
      <c r="AK95" s="225" t="e">
        <f t="shared" ca="1" si="30"/>
        <v>#VALUE!</v>
      </c>
      <c r="AL95" s="225" t="e">
        <f t="shared" ca="1" si="30"/>
        <v>#VALUE!</v>
      </c>
      <c r="AM95" s="225" t="e">
        <f t="shared" ca="1" si="30"/>
        <v>#VALUE!</v>
      </c>
      <c r="AN95" s="225" t="e">
        <f t="shared" ca="1" si="30"/>
        <v>#VALUE!</v>
      </c>
      <c r="AO95" s="225" t="e">
        <f t="shared" ca="1" si="30"/>
        <v>#VALUE!</v>
      </c>
      <c r="AP95" s="225" t="e">
        <f t="shared" ca="1" si="30"/>
        <v>#VALUE!</v>
      </c>
    </row>
    <row r="96" spans="1:42">
      <c r="A96" s="61" t="str">
        <f>'[5]TS BYDem'!A35</f>
        <v>*</v>
      </c>
      <c r="B96" s="225" t="s">
        <v>288</v>
      </c>
      <c r="C96" s="225" t="s">
        <v>137</v>
      </c>
      <c r="D96" s="225" t="str">
        <f>'[5]TS BYDem'!D35</f>
        <v>IFAH</v>
      </c>
      <c r="E96" s="225" t="s">
        <v>137</v>
      </c>
      <c r="F96" s="225" t="s">
        <v>137</v>
      </c>
      <c r="G96" s="225" t="s">
        <v>137</v>
      </c>
      <c r="H96" s="225" t="s">
        <v>137</v>
      </c>
      <c r="I96" s="225">
        <v>0</v>
      </c>
      <c r="J96" s="225" t="str">
        <f>INDEX('[5]TS BYDem'!$J$10:$J$203,MATCH(D96,'[5]TS BYDem'!$D$10:$D$203,0))</f>
        <v/>
      </c>
      <c r="K96" s="225" t="e">
        <f t="shared" ca="1" si="31"/>
        <v>#VALUE!</v>
      </c>
      <c r="L96" s="225" t="e">
        <f t="shared" ca="1" si="31"/>
        <v>#VALUE!</v>
      </c>
      <c r="M96" s="225" t="e">
        <f t="shared" ca="1" si="31"/>
        <v>#VALUE!</v>
      </c>
      <c r="N96" s="225" t="e">
        <f t="shared" ca="1" si="31"/>
        <v>#VALUE!</v>
      </c>
      <c r="O96" s="225" t="e">
        <f t="shared" ca="1" si="31"/>
        <v>#VALUE!</v>
      </c>
      <c r="P96" s="225" t="e">
        <f t="shared" ca="1" si="31"/>
        <v>#VALUE!</v>
      </c>
      <c r="Q96" s="225" t="e">
        <f t="shared" ca="1" si="31"/>
        <v>#VALUE!</v>
      </c>
      <c r="R96" s="225" t="e">
        <f t="shared" ca="1" si="31"/>
        <v>#VALUE!</v>
      </c>
      <c r="S96" s="225" t="e">
        <f t="shared" ca="1" si="31"/>
        <v>#VALUE!</v>
      </c>
      <c r="T96" s="225" t="e">
        <f t="shared" ca="1" si="31"/>
        <v>#VALUE!</v>
      </c>
      <c r="U96" s="225" t="e">
        <f t="shared" ca="1" si="31"/>
        <v>#VALUE!</v>
      </c>
      <c r="V96" s="225" t="e">
        <f t="shared" ca="1" si="31"/>
        <v>#VALUE!</v>
      </c>
      <c r="W96" s="225" t="e">
        <f t="shared" ca="1" si="31"/>
        <v>#VALUE!</v>
      </c>
      <c r="X96" s="225" t="e">
        <f t="shared" ca="1" si="31"/>
        <v>#VALUE!</v>
      </c>
      <c r="Y96" s="225" t="e">
        <f t="shared" ca="1" si="31"/>
        <v>#VALUE!</v>
      </c>
      <c r="Z96" s="225" t="e">
        <f t="shared" ca="1" si="31"/>
        <v>#VALUE!</v>
      </c>
      <c r="AA96" s="225" t="e">
        <f t="shared" ca="1" si="31"/>
        <v>#VALUE!</v>
      </c>
      <c r="AB96" s="225" t="e">
        <f t="shared" ca="1" si="31"/>
        <v>#VALUE!</v>
      </c>
      <c r="AC96" s="225" t="e">
        <f t="shared" ca="1" si="31"/>
        <v>#VALUE!</v>
      </c>
      <c r="AD96" s="225" t="e">
        <f t="shared" ca="1" si="31"/>
        <v>#VALUE!</v>
      </c>
      <c r="AE96" s="225" t="e">
        <f t="shared" ca="1" si="31"/>
        <v>#VALUE!</v>
      </c>
      <c r="AF96" s="225" t="e">
        <f t="shared" ca="1" si="31"/>
        <v>#VALUE!</v>
      </c>
      <c r="AG96" s="225" t="e">
        <f t="shared" ca="1" si="31"/>
        <v>#VALUE!</v>
      </c>
      <c r="AH96" s="225" t="e">
        <f t="shared" ca="1" si="31"/>
        <v>#VALUE!</v>
      </c>
      <c r="AI96" s="225" t="e">
        <f t="shared" ca="1" si="30"/>
        <v>#VALUE!</v>
      </c>
      <c r="AJ96" s="225" t="e">
        <f t="shared" ca="1" si="30"/>
        <v>#VALUE!</v>
      </c>
      <c r="AK96" s="225" t="e">
        <f t="shared" ca="1" si="30"/>
        <v>#VALUE!</v>
      </c>
      <c r="AL96" s="225" t="e">
        <f t="shared" ca="1" si="30"/>
        <v>#VALUE!</v>
      </c>
      <c r="AM96" s="225" t="e">
        <f t="shared" ca="1" si="30"/>
        <v>#VALUE!</v>
      </c>
      <c r="AN96" s="225" t="e">
        <f t="shared" ca="1" si="30"/>
        <v>#VALUE!</v>
      </c>
      <c r="AO96" s="225" t="e">
        <f t="shared" ca="1" si="30"/>
        <v>#VALUE!</v>
      </c>
      <c r="AP96" s="225" t="e">
        <f t="shared" ca="1" si="30"/>
        <v>#VALUE!</v>
      </c>
    </row>
    <row r="97" spans="1:42">
      <c r="A97" s="61" t="str">
        <f>'[5]TS BYDem'!A36</f>
        <v>*</v>
      </c>
      <c r="B97" s="225" t="s">
        <v>288</v>
      </c>
      <c r="C97" s="225" t="s">
        <v>137</v>
      </c>
      <c r="D97" s="225" t="str">
        <f>'[5]TS BYDem'!D36</f>
        <v>IFAP</v>
      </c>
      <c r="E97" s="225" t="s">
        <v>137</v>
      </c>
      <c r="F97" s="225" t="s">
        <v>137</v>
      </c>
      <c r="G97" s="225" t="s">
        <v>137</v>
      </c>
      <c r="H97" s="225" t="s">
        <v>137</v>
      </c>
      <c r="I97" s="225">
        <v>0</v>
      </c>
      <c r="J97" s="225" t="str">
        <f>INDEX('[5]TS BYDem'!$J$10:$J$203,MATCH(D97,'[5]TS BYDem'!$D$10:$D$203,0))</f>
        <v/>
      </c>
      <c r="K97" s="225" t="e">
        <f t="shared" ca="1" si="31"/>
        <v>#VALUE!</v>
      </c>
      <c r="L97" s="225" t="e">
        <f t="shared" ca="1" si="31"/>
        <v>#VALUE!</v>
      </c>
      <c r="M97" s="225" t="e">
        <f t="shared" ca="1" si="31"/>
        <v>#VALUE!</v>
      </c>
      <c r="N97" s="225" t="e">
        <f t="shared" ca="1" si="31"/>
        <v>#VALUE!</v>
      </c>
      <c r="O97" s="225" t="e">
        <f t="shared" ca="1" si="31"/>
        <v>#VALUE!</v>
      </c>
      <c r="P97" s="225" t="e">
        <f t="shared" ca="1" si="31"/>
        <v>#VALUE!</v>
      </c>
      <c r="Q97" s="225" t="e">
        <f t="shared" ca="1" si="31"/>
        <v>#VALUE!</v>
      </c>
      <c r="R97" s="225" t="e">
        <f t="shared" ca="1" si="31"/>
        <v>#VALUE!</v>
      </c>
      <c r="S97" s="225" t="e">
        <f t="shared" ca="1" si="31"/>
        <v>#VALUE!</v>
      </c>
      <c r="T97" s="225" t="e">
        <f t="shared" ca="1" si="31"/>
        <v>#VALUE!</v>
      </c>
      <c r="U97" s="225" t="e">
        <f t="shared" ca="1" si="31"/>
        <v>#VALUE!</v>
      </c>
      <c r="V97" s="225" t="e">
        <f t="shared" ca="1" si="31"/>
        <v>#VALUE!</v>
      </c>
      <c r="W97" s="225" t="e">
        <f t="shared" ca="1" si="31"/>
        <v>#VALUE!</v>
      </c>
      <c r="X97" s="225" t="e">
        <f t="shared" ca="1" si="31"/>
        <v>#VALUE!</v>
      </c>
      <c r="Y97" s="225" t="e">
        <f t="shared" ca="1" si="31"/>
        <v>#VALUE!</v>
      </c>
      <c r="Z97" s="225" t="e">
        <f t="shared" ca="1" si="31"/>
        <v>#VALUE!</v>
      </c>
      <c r="AA97" s="225" t="e">
        <f t="shared" ca="1" si="31"/>
        <v>#VALUE!</v>
      </c>
      <c r="AB97" s="225" t="e">
        <f t="shared" ca="1" si="31"/>
        <v>#VALUE!</v>
      </c>
      <c r="AC97" s="225" t="e">
        <f t="shared" ca="1" si="31"/>
        <v>#VALUE!</v>
      </c>
      <c r="AD97" s="225" t="e">
        <f t="shared" ca="1" si="31"/>
        <v>#VALUE!</v>
      </c>
      <c r="AE97" s="225" t="e">
        <f t="shared" ca="1" si="31"/>
        <v>#VALUE!</v>
      </c>
      <c r="AF97" s="225" t="e">
        <f t="shared" ca="1" si="31"/>
        <v>#VALUE!</v>
      </c>
      <c r="AG97" s="225" t="e">
        <f t="shared" ca="1" si="31"/>
        <v>#VALUE!</v>
      </c>
      <c r="AH97" s="225" t="e">
        <f t="shared" ca="1" si="31"/>
        <v>#VALUE!</v>
      </c>
      <c r="AI97" s="225" t="e">
        <f t="shared" ca="1" si="30"/>
        <v>#VALUE!</v>
      </c>
      <c r="AJ97" s="225" t="e">
        <f t="shared" ca="1" si="30"/>
        <v>#VALUE!</v>
      </c>
      <c r="AK97" s="225" t="e">
        <f t="shared" ca="1" si="30"/>
        <v>#VALUE!</v>
      </c>
      <c r="AL97" s="225" t="e">
        <f t="shared" ca="1" si="30"/>
        <v>#VALUE!</v>
      </c>
      <c r="AM97" s="225" t="e">
        <f t="shared" ca="1" si="30"/>
        <v>#VALUE!</v>
      </c>
      <c r="AN97" s="225" t="e">
        <f t="shared" ca="1" si="30"/>
        <v>#VALUE!</v>
      </c>
      <c r="AO97" s="225" t="e">
        <f t="shared" ca="1" si="30"/>
        <v>#VALUE!</v>
      </c>
      <c r="AP97" s="225" t="e">
        <f t="shared" ca="1" si="30"/>
        <v>#VALUE!</v>
      </c>
    </row>
    <row r="98" spans="1:42">
      <c r="A98" s="61" t="str">
        <f>'[5]TS BYDem'!A37</f>
        <v>*</v>
      </c>
      <c r="B98" s="225" t="s">
        <v>288</v>
      </c>
      <c r="C98" s="225" t="s">
        <v>137</v>
      </c>
      <c r="D98" s="225" t="str">
        <f>'[5]TS BYDem'!D37</f>
        <v>IFAF</v>
      </c>
      <c r="E98" s="225" t="s">
        <v>137</v>
      </c>
      <c r="F98" s="225" t="s">
        <v>137</v>
      </c>
      <c r="G98" s="225" t="s">
        <v>137</v>
      </c>
      <c r="H98" s="225" t="s">
        <v>137</v>
      </c>
      <c r="I98" s="225">
        <v>0</v>
      </c>
      <c r="J98" s="225" t="str">
        <f>INDEX('[5]TS BYDem'!$J$10:$J$203,MATCH(D98,'[5]TS BYDem'!$D$10:$D$203,0))</f>
        <v/>
      </c>
      <c r="K98" s="225" t="e">
        <f t="shared" ca="1" si="31"/>
        <v>#VALUE!</v>
      </c>
      <c r="L98" s="225" t="e">
        <f t="shared" ca="1" si="31"/>
        <v>#VALUE!</v>
      </c>
      <c r="M98" s="225" t="e">
        <f t="shared" ca="1" si="31"/>
        <v>#VALUE!</v>
      </c>
      <c r="N98" s="225" t="e">
        <f t="shared" ca="1" si="31"/>
        <v>#VALUE!</v>
      </c>
      <c r="O98" s="225" t="e">
        <f t="shared" ca="1" si="31"/>
        <v>#VALUE!</v>
      </c>
      <c r="P98" s="225" t="e">
        <f t="shared" ca="1" si="31"/>
        <v>#VALUE!</v>
      </c>
      <c r="Q98" s="225" t="e">
        <f t="shared" ca="1" si="31"/>
        <v>#VALUE!</v>
      </c>
      <c r="R98" s="225" t="e">
        <f t="shared" ca="1" si="31"/>
        <v>#VALUE!</v>
      </c>
      <c r="S98" s="225" t="e">
        <f t="shared" ca="1" si="31"/>
        <v>#VALUE!</v>
      </c>
      <c r="T98" s="225" t="e">
        <f t="shared" ca="1" si="31"/>
        <v>#VALUE!</v>
      </c>
      <c r="U98" s="225" t="e">
        <f t="shared" ca="1" si="31"/>
        <v>#VALUE!</v>
      </c>
      <c r="V98" s="225" t="e">
        <f t="shared" ca="1" si="31"/>
        <v>#VALUE!</v>
      </c>
      <c r="W98" s="225" t="e">
        <f t="shared" ca="1" si="31"/>
        <v>#VALUE!</v>
      </c>
      <c r="X98" s="225" t="e">
        <f t="shared" ca="1" si="31"/>
        <v>#VALUE!</v>
      </c>
      <c r="Y98" s="225" t="e">
        <f t="shared" ca="1" si="31"/>
        <v>#VALUE!</v>
      </c>
      <c r="Z98" s="225" t="e">
        <f t="shared" ca="1" si="31"/>
        <v>#VALUE!</v>
      </c>
      <c r="AA98" s="225" t="e">
        <f t="shared" ca="1" si="31"/>
        <v>#VALUE!</v>
      </c>
      <c r="AB98" s="225" t="e">
        <f t="shared" ca="1" si="31"/>
        <v>#VALUE!</v>
      </c>
      <c r="AC98" s="225" t="e">
        <f t="shared" ca="1" si="31"/>
        <v>#VALUE!</v>
      </c>
      <c r="AD98" s="225" t="e">
        <f t="shared" ca="1" si="31"/>
        <v>#VALUE!</v>
      </c>
      <c r="AE98" s="225" t="e">
        <f t="shared" ca="1" si="31"/>
        <v>#VALUE!</v>
      </c>
      <c r="AF98" s="225" t="e">
        <f t="shared" ca="1" si="31"/>
        <v>#VALUE!</v>
      </c>
      <c r="AG98" s="225" t="e">
        <f t="shared" ca="1" si="31"/>
        <v>#VALUE!</v>
      </c>
      <c r="AH98" s="225" t="e">
        <f t="shared" ca="1" si="31"/>
        <v>#VALUE!</v>
      </c>
      <c r="AI98" s="225" t="e">
        <f t="shared" ca="1" si="30"/>
        <v>#VALUE!</v>
      </c>
      <c r="AJ98" s="225" t="e">
        <f t="shared" ca="1" si="30"/>
        <v>#VALUE!</v>
      </c>
      <c r="AK98" s="225" t="e">
        <f t="shared" ca="1" si="30"/>
        <v>#VALUE!</v>
      </c>
      <c r="AL98" s="225" t="e">
        <f t="shared" ca="1" si="30"/>
        <v>#VALUE!</v>
      </c>
      <c r="AM98" s="225" t="e">
        <f t="shared" ca="1" si="30"/>
        <v>#VALUE!</v>
      </c>
      <c r="AN98" s="225" t="e">
        <f t="shared" ca="1" si="30"/>
        <v>#VALUE!</v>
      </c>
      <c r="AO98" s="225" t="e">
        <f t="shared" ca="1" si="30"/>
        <v>#VALUE!</v>
      </c>
      <c r="AP98" s="225" t="e">
        <f t="shared" ca="1" si="30"/>
        <v>#VALUE!</v>
      </c>
    </row>
    <row r="99" spans="1:42">
      <c r="A99" s="61" t="str">
        <f>'[5]TS BYDem'!A38</f>
        <v>*</v>
      </c>
      <c r="B99" s="225" t="s">
        <v>288</v>
      </c>
      <c r="C99" s="225" t="s">
        <v>137</v>
      </c>
      <c r="D99" s="225" t="str">
        <f>'[5]TS BYDem'!D38</f>
        <v>IFAO</v>
      </c>
      <c r="E99" s="225" t="s">
        <v>137</v>
      </c>
      <c r="F99" s="225" t="s">
        <v>137</v>
      </c>
      <c r="G99" s="225" t="s">
        <v>137</v>
      </c>
      <c r="H99" s="225" t="s">
        <v>137</v>
      </c>
      <c r="I99" s="225">
        <v>0</v>
      </c>
      <c r="J99" s="225" t="str">
        <f>INDEX('[5]TS BYDem'!$J$10:$J$203,MATCH(D99,'[5]TS BYDem'!$D$10:$D$203,0))</f>
        <v/>
      </c>
      <c r="K99" s="225" t="e">
        <f t="shared" ca="1" si="31"/>
        <v>#VALUE!</v>
      </c>
      <c r="L99" s="225" t="e">
        <f t="shared" ca="1" si="31"/>
        <v>#VALUE!</v>
      </c>
      <c r="M99" s="225" t="e">
        <f t="shared" ca="1" si="31"/>
        <v>#VALUE!</v>
      </c>
      <c r="N99" s="225" t="e">
        <f t="shared" ca="1" si="31"/>
        <v>#VALUE!</v>
      </c>
      <c r="O99" s="225" t="e">
        <f t="shared" ca="1" si="31"/>
        <v>#VALUE!</v>
      </c>
      <c r="P99" s="225" t="e">
        <f t="shared" ca="1" si="31"/>
        <v>#VALUE!</v>
      </c>
      <c r="Q99" s="225" t="e">
        <f t="shared" ca="1" si="31"/>
        <v>#VALUE!</v>
      </c>
      <c r="R99" s="225" t="e">
        <f t="shared" ca="1" si="31"/>
        <v>#VALUE!</v>
      </c>
      <c r="S99" s="225" t="e">
        <f t="shared" ca="1" si="31"/>
        <v>#VALUE!</v>
      </c>
      <c r="T99" s="225" t="e">
        <f t="shared" ca="1" si="31"/>
        <v>#VALUE!</v>
      </c>
      <c r="U99" s="225" t="e">
        <f t="shared" ca="1" si="31"/>
        <v>#VALUE!</v>
      </c>
      <c r="V99" s="225" t="e">
        <f t="shared" ca="1" si="31"/>
        <v>#VALUE!</v>
      </c>
      <c r="W99" s="225" t="e">
        <f t="shared" ca="1" si="31"/>
        <v>#VALUE!</v>
      </c>
      <c r="X99" s="225" t="e">
        <f t="shared" ca="1" si="31"/>
        <v>#VALUE!</v>
      </c>
      <c r="Y99" s="225" t="e">
        <f t="shared" ca="1" si="31"/>
        <v>#VALUE!</v>
      </c>
      <c r="Z99" s="225" t="e">
        <f t="shared" ca="1" si="31"/>
        <v>#VALUE!</v>
      </c>
      <c r="AA99" s="225" t="e">
        <f t="shared" ca="1" si="31"/>
        <v>#VALUE!</v>
      </c>
      <c r="AB99" s="225" t="e">
        <f t="shared" ca="1" si="31"/>
        <v>#VALUE!</v>
      </c>
      <c r="AC99" s="225" t="e">
        <f t="shared" ca="1" si="31"/>
        <v>#VALUE!</v>
      </c>
      <c r="AD99" s="225" t="e">
        <f t="shared" ca="1" si="31"/>
        <v>#VALUE!</v>
      </c>
      <c r="AE99" s="225" t="e">
        <f t="shared" ca="1" si="31"/>
        <v>#VALUE!</v>
      </c>
      <c r="AF99" s="225" t="e">
        <f t="shared" ca="1" si="31"/>
        <v>#VALUE!</v>
      </c>
      <c r="AG99" s="225" t="e">
        <f t="shared" ca="1" si="31"/>
        <v>#VALUE!</v>
      </c>
      <c r="AH99" s="225" t="e">
        <f t="shared" ca="1" si="31"/>
        <v>#VALUE!</v>
      </c>
      <c r="AI99" s="225" t="e">
        <f t="shared" ca="1" si="30"/>
        <v>#VALUE!</v>
      </c>
      <c r="AJ99" s="225" t="e">
        <f t="shared" ca="1" si="30"/>
        <v>#VALUE!</v>
      </c>
      <c r="AK99" s="225" t="e">
        <f t="shared" ca="1" si="30"/>
        <v>#VALUE!</v>
      </c>
      <c r="AL99" s="225" t="e">
        <f t="shared" ca="1" si="30"/>
        <v>#VALUE!</v>
      </c>
      <c r="AM99" s="225" t="e">
        <f t="shared" ca="1" si="30"/>
        <v>#VALUE!</v>
      </c>
      <c r="AN99" s="225" t="e">
        <f t="shared" ca="1" si="30"/>
        <v>#VALUE!</v>
      </c>
      <c r="AO99" s="225" t="e">
        <f t="shared" ca="1" si="30"/>
        <v>#VALUE!</v>
      </c>
      <c r="AP99" s="225" t="e">
        <f t="shared" ca="1" si="30"/>
        <v>#VALUE!</v>
      </c>
    </row>
    <row r="100" spans="1:42">
      <c r="A100" s="61" t="str">
        <f>'[5]TS BYDem'!A39</f>
        <v>*</v>
      </c>
      <c r="B100" s="225" t="s">
        <v>288</v>
      </c>
      <c r="C100" s="225" t="s">
        <v>137</v>
      </c>
      <c r="D100" s="225" t="str">
        <f>'[5]TS BYDem'!D39</f>
        <v>IFAE</v>
      </c>
      <c r="E100" s="225" t="s">
        <v>137</v>
      </c>
      <c r="F100" s="225" t="s">
        <v>137</v>
      </c>
      <c r="G100" s="225" t="s">
        <v>137</v>
      </c>
      <c r="H100" s="225" t="s">
        <v>137</v>
      </c>
      <c r="I100" s="225">
        <v>0</v>
      </c>
      <c r="J100" s="225" t="str">
        <f>INDEX('[5]TS BYDem'!$J$10:$J$203,MATCH(D100,'[5]TS BYDem'!$D$10:$D$203,0))</f>
        <v/>
      </c>
      <c r="K100" s="225" t="e">
        <f t="shared" ca="1" si="31"/>
        <v>#VALUE!</v>
      </c>
      <c r="L100" s="225" t="e">
        <f t="shared" ca="1" si="31"/>
        <v>#VALUE!</v>
      </c>
      <c r="M100" s="225" t="e">
        <f t="shared" ca="1" si="31"/>
        <v>#VALUE!</v>
      </c>
      <c r="N100" s="225" t="e">
        <f t="shared" ca="1" si="31"/>
        <v>#VALUE!</v>
      </c>
      <c r="O100" s="225" t="e">
        <f t="shared" ca="1" si="31"/>
        <v>#VALUE!</v>
      </c>
      <c r="P100" s="225" t="e">
        <f t="shared" ca="1" si="31"/>
        <v>#VALUE!</v>
      </c>
      <c r="Q100" s="225" t="e">
        <f t="shared" ca="1" si="31"/>
        <v>#VALUE!</v>
      </c>
      <c r="R100" s="225" t="e">
        <f t="shared" ca="1" si="31"/>
        <v>#VALUE!</v>
      </c>
      <c r="S100" s="225" t="e">
        <f t="shared" ca="1" si="31"/>
        <v>#VALUE!</v>
      </c>
      <c r="T100" s="225" t="e">
        <f t="shared" ca="1" si="31"/>
        <v>#VALUE!</v>
      </c>
      <c r="U100" s="225" t="e">
        <f t="shared" ca="1" si="31"/>
        <v>#VALUE!</v>
      </c>
      <c r="V100" s="225" t="e">
        <f t="shared" ca="1" si="31"/>
        <v>#VALUE!</v>
      </c>
      <c r="W100" s="225" t="e">
        <f t="shared" ca="1" si="31"/>
        <v>#VALUE!</v>
      </c>
      <c r="X100" s="225" t="e">
        <f t="shared" ca="1" si="31"/>
        <v>#VALUE!</v>
      </c>
      <c r="Y100" s="225" t="e">
        <f t="shared" ca="1" si="31"/>
        <v>#VALUE!</v>
      </c>
      <c r="Z100" s="225" t="e">
        <f t="shared" ca="1" si="31"/>
        <v>#VALUE!</v>
      </c>
      <c r="AA100" s="225" t="e">
        <f t="shared" ca="1" si="31"/>
        <v>#VALUE!</v>
      </c>
      <c r="AB100" s="225" t="e">
        <f t="shared" ca="1" si="31"/>
        <v>#VALUE!</v>
      </c>
      <c r="AC100" s="225" t="e">
        <f t="shared" ca="1" si="31"/>
        <v>#VALUE!</v>
      </c>
      <c r="AD100" s="225" t="e">
        <f t="shared" ca="1" si="31"/>
        <v>#VALUE!</v>
      </c>
      <c r="AE100" s="225" t="e">
        <f t="shared" ca="1" si="31"/>
        <v>#VALUE!</v>
      </c>
      <c r="AF100" s="225" t="e">
        <f t="shared" ca="1" si="31"/>
        <v>#VALUE!</v>
      </c>
      <c r="AG100" s="225" t="e">
        <f t="shared" ca="1" si="31"/>
        <v>#VALUE!</v>
      </c>
      <c r="AH100" s="225" t="e">
        <f t="shared" ca="1" si="31"/>
        <v>#VALUE!</v>
      </c>
      <c r="AI100" s="225" t="e">
        <f t="shared" ca="1" si="30"/>
        <v>#VALUE!</v>
      </c>
      <c r="AJ100" s="225" t="e">
        <f t="shared" ca="1" si="30"/>
        <v>#VALUE!</v>
      </c>
      <c r="AK100" s="225" t="e">
        <f t="shared" ca="1" si="30"/>
        <v>#VALUE!</v>
      </c>
      <c r="AL100" s="225" t="e">
        <f t="shared" ca="1" si="30"/>
        <v>#VALUE!</v>
      </c>
      <c r="AM100" s="225" t="e">
        <f t="shared" ca="1" si="30"/>
        <v>#VALUE!</v>
      </c>
      <c r="AN100" s="225" t="e">
        <f t="shared" ca="1" si="30"/>
        <v>#VALUE!</v>
      </c>
      <c r="AO100" s="225" t="e">
        <f t="shared" ca="1" si="30"/>
        <v>#VALUE!</v>
      </c>
      <c r="AP100" s="225" t="e">
        <f t="shared" ca="1" si="30"/>
        <v>#VALUE!</v>
      </c>
    </row>
    <row r="101" spans="1:42">
      <c r="A101" s="61" t="str">
        <f>'[5]TS BYDem'!A40</f>
        <v>*</v>
      </c>
      <c r="B101" s="225" t="s">
        <v>288</v>
      </c>
      <c r="C101" s="225" t="s">
        <v>137</v>
      </c>
      <c r="D101" s="225">
        <f>'[5]TS BYDem'!D40</f>
        <v>0</v>
      </c>
      <c r="E101" s="225" t="s">
        <v>137</v>
      </c>
      <c r="F101" s="225" t="s">
        <v>137</v>
      </c>
      <c r="G101" s="225" t="s">
        <v>137</v>
      </c>
      <c r="H101" s="225" t="s">
        <v>137</v>
      </c>
      <c r="I101" s="225">
        <v>0</v>
      </c>
      <c r="J101" s="225" t="str">
        <f>INDEX('[5]TS BYDem'!$J$10:$J$203,MATCH(D101,'[5]TS BYDem'!$D$10:$D$203,0))</f>
        <v/>
      </c>
      <c r="K101" s="225" t="e">
        <f t="shared" ca="1" si="31"/>
        <v>#VALUE!</v>
      </c>
      <c r="L101" s="225" t="e">
        <f t="shared" ca="1" si="31"/>
        <v>#VALUE!</v>
      </c>
      <c r="M101" s="225" t="e">
        <f t="shared" ca="1" si="31"/>
        <v>#VALUE!</v>
      </c>
      <c r="N101" s="225" t="e">
        <f t="shared" ca="1" si="31"/>
        <v>#VALUE!</v>
      </c>
      <c r="O101" s="225" t="e">
        <f t="shared" ca="1" si="31"/>
        <v>#VALUE!</v>
      </c>
      <c r="P101" s="225" t="e">
        <f t="shared" ca="1" si="31"/>
        <v>#VALUE!</v>
      </c>
      <c r="Q101" s="225" t="e">
        <f t="shared" ca="1" si="31"/>
        <v>#VALUE!</v>
      </c>
      <c r="R101" s="225" t="e">
        <f t="shared" ca="1" si="31"/>
        <v>#VALUE!</v>
      </c>
      <c r="S101" s="225" t="e">
        <f t="shared" ca="1" si="31"/>
        <v>#VALUE!</v>
      </c>
      <c r="T101" s="225" t="e">
        <f t="shared" ca="1" si="31"/>
        <v>#VALUE!</v>
      </c>
      <c r="U101" s="225" t="e">
        <f t="shared" ca="1" si="31"/>
        <v>#VALUE!</v>
      </c>
      <c r="V101" s="225" t="e">
        <f t="shared" ca="1" si="31"/>
        <v>#VALUE!</v>
      </c>
      <c r="W101" s="225" t="e">
        <f t="shared" ca="1" si="31"/>
        <v>#VALUE!</v>
      </c>
      <c r="X101" s="225" t="e">
        <f t="shared" ca="1" si="31"/>
        <v>#VALUE!</v>
      </c>
      <c r="Y101" s="225" t="e">
        <f t="shared" ca="1" si="31"/>
        <v>#VALUE!</v>
      </c>
      <c r="Z101" s="225" t="e">
        <f t="shared" ca="1" si="31"/>
        <v>#VALUE!</v>
      </c>
      <c r="AA101" s="225" t="e">
        <f t="shared" ca="1" si="31"/>
        <v>#VALUE!</v>
      </c>
      <c r="AB101" s="225" t="e">
        <f t="shared" ca="1" si="31"/>
        <v>#VALUE!</v>
      </c>
      <c r="AC101" s="225" t="e">
        <f t="shared" ca="1" si="31"/>
        <v>#VALUE!</v>
      </c>
      <c r="AD101" s="225" t="e">
        <f t="shared" ca="1" si="31"/>
        <v>#VALUE!</v>
      </c>
      <c r="AE101" s="225" t="e">
        <f t="shared" ca="1" si="31"/>
        <v>#VALUE!</v>
      </c>
      <c r="AF101" s="225" t="e">
        <f t="shared" ca="1" si="31"/>
        <v>#VALUE!</v>
      </c>
      <c r="AG101" s="225" t="e">
        <f t="shared" ca="1" si="31"/>
        <v>#VALUE!</v>
      </c>
      <c r="AH101" s="225" t="e">
        <f t="shared" ca="1" si="31"/>
        <v>#VALUE!</v>
      </c>
      <c r="AI101" s="225" t="e">
        <f t="shared" ca="1" si="30"/>
        <v>#VALUE!</v>
      </c>
      <c r="AJ101" s="225" t="e">
        <f t="shared" ca="1" si="30"/>
        <v>#VALUE!</v>
      </c>
      <c r="AK101" s="225" t="e">
        <f t="shared" ca="1" si="30"/>
        <v>#VALUE!</v>
      </c>
      <c r="AL101" s="225" t="e">
        <f t="shared" ca="1" si="30"/>
        <v>#VALUE!</v>
      </c>
      <c r="AM101" s="225" t="e">
        <f t="shared" ca="1" si="30"/>
        <v>#VALUE!</v>
      </c>
      <c r="AN101" s="225" t="e">
        <f t="shared" ca="1" si="30"/>
        <v>#VALUE!</v>
      </c>
      <c r="AO101" s="225" t="e">
        <f t="shared" ca="1" si="30"/>
        <v>#VALUE!</v>
      </c>
      <c r="AP101" s="225" t="e">
        <f t="shared" ca="1" si="30"/>
        <v>#VALUE!</v>
      </c>
    </row>
    <row r="102" spans="1:42">
      <c r="A102" s="61" t="str">
        <f>'[5]TS BYDem'!A41</f>
        <v>*</v>
      </c>
      <c r="B102" s="225" t="s">
        <v>288</v>
      </c>
      <c r="C102" s="225" t="s">
        <v>137</v>
      </c>
      <c r="D102" s="225" t="str">
        <f>'[5]TS BYDem'!D41</f>
        <v>IFAS</v>
      </c>
      <c r="E102" s="225" t="s">
        <v>137</v>
      </c>
      <c r="F102" s="225" t="s">
        <v>137</v>
      </c>
      <c r="G102" s="225" t="s">
        <v>137</v>
      </c>
      <c r="H102" s="225" t="s">
        <v>137</v>
      </c>
      <c r="I102" s="225">
        <v>0</v>
      </c>
      <c r="J102" s="225" t="str">
        <f>INDEX('[5]TS BYDem'!$J$10:$J$203,MATCH(D102,'[5]TS BYDem'!$D$10:$D$203,0))</f>
        <v/>
      </c>
      <c r="K102" s="225" t="e">
        <f t="shared" ca="1" si="31"/>
        <v>#VALUE!</v>
      </c>
      <c r="L102" s="225" t="e">
        <f t="shared" ca="1" si="31"/>
        <v>#VALUE!</v>
      </c>
      <c r="M102" s="225" t="e">
        <f t="shared" ca="1" si="31"/>
        <v>#VALUE!</v>
      </c>
      <c r="N102" s="225" t="e">
        <f t="shared" ca="1" si="31"/>
        <v>#VALUE!</v>
      </c>
      <c r="O102" s="225" t="e">
        <f t="shared" ca="1" si="31"/>
        <v>#VALUE!</v>
      </c>
      <c r="P102" s="225" t="e">
        <f t="shared" ca="1" si="31"/>
        <v>#VALUE!</v>
      </c>
      <c r="Q102" s="225" t="e">
        <f t="shared" ca="1" si="31"/>
        <v>#VALUE!</v>
      </c>
      <c r="R102" s="225" t="e">
        <f t="shared" ca="1" si="31"/>
        <v>#VALUE!</v>
      </c>
      <c r="S102" s="225" t="e">
        <f t="shared" ca="1" si="31"/>
        <v>#VALUE!</v>
      </c>
      <c r="T102" s="225" t="e">
        <f t="shared" ca="1" si="31"/>
        <v>#VALUE!</v>
      </c>
      <c r="U102" s="225" t="e">
        <f t="shared" ca="1" si="31"/>
        <v>#VALUE!</v>
      </c>
      <c r="V102" s="225" t="e">
        <f t="shared" ca="1" si="31"/>
        <v>#VALUE!</v>
      </c>
      <c r="W102" s="225" t="e">
        <f t="shared" ca="1" si="31"/>
        <v>#VALUE!</v>
      </c>
      <c r="X102" s="225" t="e">
        <f t="shared" ca="1" si="31"/>
        <v>#VALUE!</v>
      </c>
      <c r="Y102" s="225" t="e">
        <f t="shared" ca="1" si="31"/>
        <v>#VALUE!</v>
      </c>
      <c r="Z102" s="225" t="e">
        <f t="shared" ca="1" si="31"/>
        <v>#VALUE!</v>
      </c>
      <c r="AA102" s="225" t="e">
        <f t="shared" ca="1" si="31"/>
        <v>#VALUE!</v>
      </c>
      <c r="AB102" s="225" t="e">
        <f t="shared" ca="1" si="31"/>
        <v>#VALUE!</v>
      </c>
      <c r="AC102" s="225" t="e">
        <f t="shared" ca="1" si="31"/>
        <v>#VALUE!</v>
      </c>
      <c r="AD102" s="225" t="e">
        <f t="shared" ca="1" si="31"/>
        <v>#VALUE!</v>
      </c>
      <c r="AE102" s="225" t="e">
        <f t="shared" ca="1" si="31"/>
        <v>#VALUE!</v>
      </c>
      <c r="AF102" s="225" t="e">
        <f t="shared" ca="1" si="31"/>
        <v>#VALUE!</v>
      </c>
      <c r="AG102" s="225" t="e">
        <f t="shared" ca="1" si="31"/>
        <v>#VALUE!</v>
      </c>
      <c r="AH102" s="225" t="e">
        <f t="shared" ca="1" si="31"/>
        <v>#VALUE!</v>
      </c>
      <c r="AI102" s="225" t="e">
        <f t="shared" ca="1" si="30"/>
        <v>#VALUE!</v>
      </c>
      <c r="AJ102" s="225" t="e">
        <f t="shared" ca="1" si="30"/>
        <v>#VALUE!</v>
      </c>
      <c r="AK102" s="225" t="e">
        <f t="shared" ca="1" si="30"/>
        <v>#VALUE!</v>
      </c>
      <c r="AL102" s="225" t="e">
        <f t="shared" ca="1" si="30"/>
        <v>#VALUE!</v>
      </c>
      <c r="AM102" s="225" t="e">
        <f t="shared" ca="1" si="30"/>
        <v>#VALUE!</v>
      </c>
      <c r="AN102" s="225" t="e">
        <f t="shared" ca="1" si="30"/>
        <v>#VALUE!</v>
      </c>
      <c r="AO102" s="225" t="e">
        <f t="shared" ca="1" si="30"/>
        <v>#VALUE!</v>
      </c>
      <c r="AP102" s="225" t="e">
        <f t="shared" ca="1" si="30"/>
        <v>#VALUE!</v>
      </c>
    </row>
    <row r="103" spans="1:42">
      <c r="A103" s="61" t="str">
        <f>'[5]TS BYDem'!A42</f>
        <v>*</v>
      </c>
      <c r="B103" s="225" t="s">
        <v>288</v>
      </c>
      <c r="C103" s="225" t="s">
        <v>137</v>
      </c>
      <c r="D103" s="225" t="str">
        <f>'[5]TS BYDem'!D42</f>
        <v>IFAS</v>
      </c>
      <c r="E103" s="225" t="s">
        <v>137</v>
      </c>
      <c r="F103" s="225" t="s">
        <v>137</v>
      </c>
      <c r="G103" s="225" t="s">
        <v>137</v>
      </c>
      <c r="H103" s="225" t="s">
        <v>137</v>
      </c>
      <c r="I103" s="225">
        <v>0</v>
      </c>
      <c r="J103" s="225" t="str">
        <f>INDEX('[5]TS BYDem'!$J$10:$J$203,MATCH(D103,'[5]TS BYDem'!$D$10:$D$203,0))</f>
        <v/>
      </c>
      <c r="K103" s="225" t="e">
        <f t="shared" ca="1" si="31"/>
        <v>#VALUE!</v>
      </c>
      <c r="L103" s="225" t="e">
        <f t="shared" ca="1" si="31"/>
        <v>#VALUE!</v>
      </c>
      <c r="M103" s="225" t="e">
        <f t="shared" ca="1" si="31"/>
        <v>#VALUE!</v>
      </c>
      <c r="N103" s="225" t="e">
        <f t="shared" ca="1" si="31"/>
        <v>#VALUE!</v>
      </c>
      <c r="O103" s="225" t="e">
        <f t="shared" ca="1" si="31"/>
        <v>#VALUE!</v>
      </c>
      <c r="P103" s="225" t="e">
        <f t="shared" ca="1" si="31"/>
        <v>#VALUE!</v>
      </c>
      <c r="Q103" s="225" t="e">
        <f t="shared" ca="1" si="31"/>
        <v>#VALUE!</v>
      </c>
      <c r="R103" s="225" t="e">
        <f t="shared" ca="1" si="31"/>
        <v>#VALUE!</v>
      </c>
      <c r="S103" s="225" t="e">
        <f t="shared" ca="1" si="31"/>
        <v>#VALUE!</v>
      </c>
      <c r="T103" s="225" t="e">
        <f t="shared" ca="1" si="31"/>
        <v>#VALUE!</v>
      </c>
      <c r="U103" s="225" t="e">
        <f t="shared" ca="1" si="31"/>
        <v>#VALUE!</v>
      </c>
      <c r="V103" s="225" t="e">
        <f t="shared" ca="1" si="31"/>
        <v>#VALUE!</v>
      </c>
      <c r="W103" s="225" t="e">
        <f t="shared" ca="1" si="31"/>
        <v>#VALUE!</v>
      </c>
      <c r="X103" s="225" t="e">
        <f t="shared" ca="1" si="31"/>
        <v>#VALUE!</v>
      </c>
      <c r="Y103" s="225" t="e">
        <f t="shared" ca="1" si="31"/>
        <v>#VALUE!</v>
      </c>
      <c r="Z103" s="225" t="e">
        <f t="shared" ref="Z103:AO111" ca="1" si="32">Z$91/Y$91*Y103</f>
        <v>#VALUE!</v>
      </c>
      <c r="AA103" s="225" t="e">
        <f t="shared" ca="1" si="32"/>
        <v>#VALUE!</v>
      </c>
      <c r="AB103" s="225" t="e">
        <f t="shared" ca="1" si="32"/>
        <v>#VALUE!</v>
      </c>
      <c r="AC103" s="225" t="e">
        <f t="shared" ca="1" si="32"/>
        <v>#VALUE!</v>
      </c>
      <c r="AD103" s="225" t="e">
        <f t="shared" ca="1" si="32"/>
        <v>#VALUE!</v>
      </c>
      <c r="AE103" s="225" t="e">
        <f t="shared" ca="1" si="32"/>
        <v>#VALUE!</v>
      </c>
      <c r="AF103" s="225" t="e">
        <f t="shared" ca="1" si="32"/>
        <v>#VALUE!</v>
      </c>
      <c r="AG103" s="225" t="e">
        <f t="shared" ca="1" si="32"/>
        <v>#VALUE!</v>
      </c>
      <c r="AH103" s="225" t="e">
        <f t="shared" ca="1" si="32"/>
        <v>#VALUE!</v>
      </c>
      <c r="AI103" s="225" t="e">
        <f t="shared" ca="1" si="30"/>
        <v>#VALUE!</v>
      </c>
      <c r="AJ103" s="225" t="e">
        <f t="shared" ca="1" si="30"/>
        <v>#VALUE!</v>
      </c>
      <c r="AK103" s="225" t="e">
        <f t="shared" ca="1" si="30"/>
        <v>#VALUE!</v>
      </c>
      <c r="AL103" s="225" t="e">
        <f t="shared" ca="1" si="30"/>
        <v>#VALUE!</v>
      </c>
      <c r="AM103" s="225" t="e">
        <f t="shared" ca="1" si="30"/>
        <v>#VALUE!</v>
      </c>
      <c r="AN103" s="225" t="e">
        <f t="shared" ca="1" si="30"/>
        <v>#VALUE!</v>
      </c>
      <c r="AO103" s="225" t="e">
        <f t="shared" ca="1" si="30"/>
        <v>#VALUE!</v>
      </c>
      <c r="AP103" s="225" t="e">
        <f t="shared" ca="1" si="30"/>
        <v>#VALUE!</v>
      </c>
    </row>
    <row r="104" spans="1:42">
      <c r="A104" s="61" t="str">
        <f>'[5]TS BYDem'!A43</f>
        <v>*</v>
      </c>
      <c r="B104" s="225" t="s">
        <v>288</v>
      </c>
      <c r="C104" s="225" t="s">
        <v>137</v>
      </c>
      <c r="D104" s="225" t="str">
        <f>'[5]TS BYDem'!D43</f>
        <v>IFAS</v>
      </c>
      <c r="E104" s="225" t="s">
        <v>137</v>
      </c>
      <c r="F104" s="225" t="s">
        <v>137</v>
      </c>
      <c r="G104" s="225" t="s">
        <v>137</v>
      </c>
      <c r="H104" s="225" t="s">
        <v>137</v>
      </c>
      <c r="I104" s="225">
        <v>0</v>
      </c>
      <c r="J104" s="225" t="str">
        <f>INDEX('[5]TS BYDem'!$J$10:$J$203,MATCH(D104,'[5]TS BYDem'!$D$10:$D$203,0))</f>
        <v/>
      </c>
      <c r="K104" s="225" t="e">
        <f t="shared" ref="K104:Y111" ca="1" si="33">K$91/J$91*J104</f>
        <v>#VALUE!</v>
      </c>
      <c r="L104" s="225" t="e">
        <f t="shared" ca="1" si="33"/>
        <v>#VALUE!</v>
      </c>
      <c r="M104" s="225" t="e">
        <f t="shared" ca="1" si="33"/>
        <v>#VALUE!</v>
      </c>
      <c r="N104" s="225" t="e">
        <f t="shared" ca="1" si="33"/>
        <v>#VALUE!</v>
      </c>
      <c r="O104" s="225" t="e">
        <f t="shared" ca="1" si="33"/>
        <v>#VALUE!</v>
      </c>
      <c r="P104" s="225" t="e">
        <f t="shared" ca="1" si="33"/>
        <v>#VALUE!</v>
      </c>
      <c r="Q104" s="225" t="e">
        <f t="shared" ca="1" si="33"/>
        <v>#VALUE!</v>
      </c>
      <c r="R104" s="225" t="e">
        <f t="shared" ca="1" si="33"/>
        <v>#VALUE!</v>
      </c>
      <c r="S104" s="225" t="e">
        <f t="shared" ca="1" si="33"/>
        <v>#VALUE!</v>
      </c>
      <c r="T104" s="225" t="e">
        <f t="shared" ca="1" si="33"/>
        <v>#VALUE!</v>
      </c>
      <c r="U104" s="225" t="e">
        <f t="shared" ca="1" si="33"/>
        <v>#VALUE!</v>
      </c>
      <c r="V104" s="225" t="e">
        <f t="shared" ca="1" si="33"/>
        <v>#VALUE!</v>
      </c>
      <c r="W104" s="225" t="e">
        <f t="shared" ca="1" si="33"/>
        <v>#VALUE!</v>
      </c>
      <c r="X104" s="225" t="e">
        <f t="shared" ca="1" si="33"/>
        <v>#VALUE!</v>
      </c>
      <c r="Y104" s="225" t="e">
        <f t="shared" ca="1" si="33"/>
        <v>#VALUE!</v>
      </c>
      <c r="Z104" s="225" t="e">
        <f t="shared" ca="1" si="32"/>
        <v>#VALUE!</v>
      </c>
      <c r="AA104" s="225" t="e">
        <f t="shared" ca="1" si="32"/>
        <v>#VALUE!</v>
      </c>
      <c r="AB104" s="225" t="e">
        <f t="shared" ca="1" si="32"/>
        <v>#VALUE!</v>
      </c>
      <c r="AC104" s="225" t="e">
        <f t="shared" ca="1" si="32"/>
        <v>#VALUE!</v>
      </c>
      <c r="AD104" s="225" t="e">
        <f t="shared" ca="1" si="32"/>
        <v>#VALUE!</v>
      </c>
      <c r="AE104" s="225" t="e">
        <f t="shared" ca="1" si="32"/>
        <v>#VALUE!</v>
      </c>
      <c r="AF104" s="225" t="e">
        <f t="shared" ca="1" si="32"/>
        <v>#VALUE!</v>
      </c>
      <c r="AG104" s="225" t="e">
        <f t="shared" ca="1" si="32"/>
        <v>#VALUE!</v>
      </c>
      <c r="AH104" s="225" t="e">
        <f t="shared" ca="1" si="32"/>
        <v>#VALUE!</v>
      </c>
      <c r="AI104" s="225" t="e">
        <f t="shared" ca="1" si="30"/>
        <v>#VALUE!</v>
      </c>
      <c r="AJ104" s="225" t="e">
        <f t="shared" ca="1" si="30"/>
        <v>#VALUE!</v>
      </c>
      <c r="AK104" s="225" t="e">
        <f t="shared" ca="1" si="30"/>
        <v>#VALUE!</v>
      </c>
      <c r="AL104" s="225" t="e">
        <f t="shared" ca="1" si="30"/>
        <v>#VALUE!</v>
      </c>
      <c r="AM104" s="225" t="e">
        <f t="shared" ca="1" si="30"/>
        <v>#VALUE!</v>
      </c>
      <c r="AN104" s="225" t="e">
        <f t="shared" ca="1" si="30"/>
        <v>#VALUE!</v>
      </c>
      <c r="AO104" s="225" t="e">
        <f t="shared" ca="1" si="30"/>
        <v>#VALUE!</v>
      </c>
      <c r="AP104" s="225" t="e">
        <f t="shared" ca="1" si="30"/>
        <v>#VALUE!</v>
      </c>
    </row>
    <row r="105" spans="1:42">
      <c r="A105" s="61" t="str">
        <f>'[5]TS BYDem'!A44</f>
        <v>*</v>
      </c>
      <c r="B105" s="225" t="s">
        <v>288</v>
      </c>
      <c r="C105" s="225" t="s">
        <v>137</v>
      </c>
      <c r="D105" s="225" t="str">
        <f>'[5]TS BYDem'!D44</f>
        <v>IFAS</v>
      </c>
      <c r="E105" s="225" t="s">
        <v>137</v>
      </c>
      <c r="F105" s="225" t="s">
        <v>137</v>
      </c>
      <c r="G105" s="225" t="s">
        <v>137</v>
      </c>
      <c r="H105" s="225" t="s">
        <v>137</v>
      </c>
      <c r="I105" s="225">
        <v>0</v>
      </c>
      <c r="J105" s="225" t="str">
        <f>INDEX('[5]TS BYDem'!$J$10:$J$203,MATCH(D105,'[5]TS BYDem'!$D$10:$D$203,0))</f>
        <v/>
      </c>
      <c r="K105" s="225" t="e">
        <f t="shared" ca="1" si="33"/>
        <v>#VALUE!</v>
      </c>
      <c r="L105" s="225" t="e">
        <f t="shared" ca="1" si="33"/>
        <v>#VALUE!</v>
      </c>
      <c r="M105" s="225" t="e">
        <f t="shared" ca="1" si="33"/>
        <v>#VALUE!</v>
      </c>
      <c r="N105" s="225" t="e">
        <f t="shared" ca="1" si="33"/>
        <v>#VALUE!</v>
      </c>
      <c r="O105" s="225" t="e">
        <f t="shared" ca="1" si="33"/>
        <v>#VALUE!</v>
      </c>
      <c r="P105" s="225" t="e">
        <f t="shared" ca="1" si="33"/>
        <v>#VALUE!</v>
      </c>
      <c r="Q105" s="225" t="e">
        <f t="shared" ca="1" si="33"/>
        <v>#VALUE!</v>
      </c>
      <c r="R105" s="225" t="e">
        <f t="shared" ca="1" si="33"/>
        <v>#VALUE!</v>
      </c>
      <c r="S105" s="225" t="e">
        <f t="shared" ca="1" si="33"/>
        <v>#VALUE!</v>
      </c>
      <c r="T105" s="225" t="e">
        <f t="shared" ca="1" si="33"/>
        <v>#VALUE!</v>
      </c>
      <c r="U105" s="225" t="e">
        <f t="shared" ca="1" si="33"/>
        <v>#VALUE!</v>
      </c>
      <c r="V105" s="225" t="e">
        <f t="shared" ca="1" si="33"/>
        <v>#VALUE!</v>
      </c>
      <c r="W105" s="225" t="e">
        <f t="shared" ca="1" si="33"/>
        <v>#VALUE!</v>
      </c>
      <c r="X105" s="225" t="e">
        <f t="shared" ca="1" si="33"/>
        <v>#VALUE!</v>
      </c>
      <c r="Y105" s="225" t="e">
        <f t="shared" ca="1" si="33"/>
        <v>#VALUE!</v>
      </c>
      <c r="Z105" s="225" t="e">
        <f t="shared" ca="1" si="32"/>
        <v>#VALUE!</v>
      </c>
      <c r="AA105" s="225" t="e">
        <f t="shared" ca="1" si="32"/>
        <v>#VALUE!</v>
      </c>
      <c r="AB105" s="225" t="e">
        <f t="shared" ca="1" si="32"/>
        <v>#VALUE!</v>
      </c>
      <c r="AC105" s="225" t="e">
        <f t="shared" ca="1" si="32"/>
        <v>#VALUE!</v>
      </c>
      <c r="AD105" s="225" t="e">
        <f t="shared" ca="1" si="32"/>
        <v>#VALUE!</v>
      </c>
      <c r="AE105" s="225" t="e">
        <f t="shared" ca="1" si="32"/>
        <v>#VALUE!</v>
      </c>
      <c r="AF105" s="225" t="e">
        <f t="shared" ca="1" si="32"/>
        <v>#VALUE!</v>
      </c>
      <c r="AG105" s="225" t="e">
        <f t="shared" ca="1" si="32"/>
        <v>#VALUE!</v>
      </c>
      <c r="AH105" s="225" t="e">
        <f t="shared" ca="1" si="32"/>
        <v>#VALUE!</v>
      </c>
      <c r="AI105" s="225" t="e">
        <f t="shared" ca="1" si="30"/>
        <v>#VALUE!</v>
      </c>
      <c r="AJ105" s="225" t="e">
        <f t="shared" ca="1" si="30"/>
        <v>#VALUE!</v>
      </c>
      <c r="AK105" s="225" t="e">
        <f t="shared" ca="1" si="30"/>
        <v>#VALUE!</v>
      </c>
      <c r="AL105" s="225" t="e">
        <f t="shared" ca="1" si="30"/>
        <v>#VALUE!</v>
      </c>
      <c r="AM105" s="225" t="e">
        <f t="shared" ca="1" si="30"/>
        <v>#VALUE!</v>
      </c>
      <c r="AN105" s="225" t="e">
        <f t="shared" ca="1" si="30"/>
        <v>#VALUE!</v>
      </c>
      <c r="AO105" s="225" t="e">
        <f t="shared" ca="1" si="30"/>
        <v>#VALUE!</v>
      </c>
      <c r="AP105" s="225" t="e">
        <f t="shared" ca="1" si="30"/>
        <v>#VALUE!</v>
      </c>
    </row>
    <row r="106" spans="1:42">
      <c r="A106" s="61" t="str">
        <f>'[5]TS BYDem'!A45</f>
        <v>*</v>
      </c>
      <c r="B106" s="225" t="s">
        <v>288</v>
      </c>
      <c r="C106" s="225" t="s">
        <v>137</v>
      </c>
      <c r="D106" s="225" t="str">
        <f>'[5]TS BYDem'!D45</f>
        <v>IFAS</v>
      </c>
      <c r="E106" s="225" t="s">
        <v>137</v>
      </c>
      <c r="F106" s="225" t="s">
        <v>137</v>
      </c>
      <c r="G106" s="225" t="s">
        <v>137</v>
      </c>
      <c r="H106" s="225" t="s">
        <v>137</v>
      </c>
      <c r="I106" s="225">
        <v>0</v>
      </c>
      <c r="J106" s="225" t="str">
        <f>INDEX('[5]TS BYDem'!$J$10:$J$203,MATCH(D106,'[5]TS BYDem'!$D$10:$D$203,0))</f>
        <v/>
      </c>
      <c r="K106" s="225" t="e">
        <f t="shared" ca="1" si="33"/>
        <v>#VALUE!</v>
      </c>
      <c r="L106" s="225" t="e">
        <f t="shared" ca="1" si="33"/>
        <v>#VALUE!</v>
      </c>
      <c r="M106" s="225" t="e">
        <f t="shared" ca="1" si="33"/>
        <v>#VALUE!</v>
      </c>
      <c r="N106" s="225" t="e">
        <f t="shared" ca="1" si="33"/>
        <v>#VALUE!</v>
      </c>
      <c r="O106" s="225" t="e">
        <f t="shared" ca="1" si="33"/>
        <v>#VALUE!</v>
      </c>
      <c r="P106" s="225" t="e">
        <f t="shared" ca="1" si="33"/>
        <v>#VALUE!</v>
      </c>
      <c r="Q106" s="225" t="e">
        <f t="shared" ca="1" si="33"/>
        <v>#VALUE!</v>
      </c>
      <c r="R106" s="225" t="e">
        <f t="shared" ca="1" si="33"/>
        <v>#VALUE!</v>
      </c>
      <c r="S106" s="225" t="e">
        <f t="shared" ca="1" si="33"/>
        <v>#VALUE!</v>
      </c>
      <c r="T106" s="225" t="e">
        <f t="shared" ca="1" si="33"/>
        <v>#VALUE!</v>
      </c>
      <c r="U106" s="225" t="e">
        <f t="shared" ca="1" si="33"/>
        <v>#VALUE!</v>
      </c>
      <c r="V106" s="225" t="e">
        <f t="shared" ca="1" si="33"/>
        <v>#VALUE!</v>
      </c>
      <c r="W106" s="225" t="e">
        <f t="shared" ca="1" si="33"/>
        <v>#VALUE!</v>
      </c>
      <c r="X106" s="225" t="e">
        <f t="shared" ca="1" si="33"/>
        <v>#VALUE!</v>
      </c>
      <c r="Y106" s="225" t="e">
        <f t="shared" ca="1" si="33"/>
        <v>#VALUE!</v>
      </c>
      <c r="Z106" s="225" t="e">
        <f t="shared" ca="1" si="32"/>
        <v>#VALUE!</v>
      </c>
      <c r="AA106" s="225" t="e">
        <f t="shared" ca="1" si="32"/>
        <v>#VALUE!</v>
      </c>
      <c r="AB106" s="225" t="e">
        <f t="shared" ca="1" si="32"/>
        <v>#VALUE!</v>
      </c>
      <c r="AC106" s="225" t="e">
        <f t="shared" ca="1" si="32"/>
        <v>#VALUE!</v>
      </c>
      <c r="AD106" s="225" t="e">
        <f t="shared" ca="1" si="32"/>
        <v>#VALUE!</v>
      </c>
      <c r="AE106" s="225" t="e">
        <f t="shared" ca="1" si="32"/>
        <v>#VALUE!</v>
      </c>
      <c r="AF106" s="225" t="e">
        <f t="shared" ca="1" si="32"/>
        <v>#VALUE!</v>
      </c>
      <c r="AG106" s="225" t="e">
        <f t="shared" ca="1" si="32"/>
        <v>#VALUE!</v>
      </c>
      <c r="AH106" s="225" t="e">
        <f t="shared" ca="1" si="32"/>
        <v>#VALUE!</v>
      </c>
      <c r="AI106" s="225" t="e">
        <f t="shared" ca="1" si="30"/>
        <v>#VALUE!</v>
      </c>
      <c r="AJ106" s="225" t="e">
        <f t="shared" ca="1" si="30"/>
        <v>#VALUE!</v>
      </c>
      <c r="AK106" s="225" t="e">
        <f t="shared" ca="1" si="30"/>
        <v>#VALUE!</v>
      </c>
      <c r="AL106" s="225" t="e">
        <f t="shared" ca="1" si="30"/>
        <v>#VALUE!</v>
      </c>
      <c r="AM106" s="225" t="e">
        <f t="shared" ca="1" si="30"/>
        <v>#VALUE!</v>
      </c>
      <c r="AN106" s="225" t="e">
        <f t="shared" ca="1" si="30"/>
        <v>#VALUE!</v>
      </c>
      <c r="AO106" s="225" t="e">
        <f t="shared" ca="1" si="30"/>
        <v>#VALUE!</v>
      </c>
      <c r="AP106" s="225" t="e">
        <f t="shared" ca="1" si="30"/>
        <v>#VALUE!</v>
      </c>
    </row>
    <row r="107" spans="1:42">
      <c r="A107" s="61" t="str">
        <f>'[5]TS BYDem'!A46</f>
        <v>*</v>
      </c>
      <c r="B107" s="225" t="s">
        <v>288</v>
      </c>
      <c r="C107" s="225" t="s">
        <v>137</v>
      </c>
      <c r="D107" s="225" t="str">
        <f>'[5]TS BYDem'!D46</f>
        <v>IFAS</v>
      </c>
      <c r="E107" s="225" t="s">
        <v>137</v>
      </c>
      <c r="F107" s="225" t="s">
        <v>137</v>
      </c>
      <c r="G107" s="225" t="s">
        <v>137</v>
      </c>
      <c r="H107" s="225" t="s">
        <v>137</v>
      </c>
      <c r="I107" s="225">
        <v>0</v>
      </c>
      <c r="J107" s="225" t="str">
        <f>INDEX('[5]TS BYDem'!$J$10:$J$203,MATCH(D107,'[5]TS BYDem'!$D$10:$D$203,0))</f>
        <v/>
      </c>
      <c r="K107" s="225" t="e">
        <f t="shared" ca="1" si="33"/>
        <v>#VALUE!</v>
      </c>
      <c r="L107" s="225" t="e">
        <f t="shared" ca="1" si="33"/>
        <v>#VALUE!</v>
      </c>
      <c r="M107" s="225" t="e">
        <f t="shared" ca="1" si="33"/>
        <v>#VALUE!</v>
      </c>
      <c r="N107" s="225" t="e">
        <f t="shared" ca="1" si="33"/>
        <v>#VALUE!</v>
      </c>
      <c r="O107" s="225" t="e">
        <f t="shared" ca="1" si="33"/>
        <v>#VALUE!</v>
      </c>
      <c r="P107" s="225" t="e">
        <f t="shared" ca="1" si="33"/>
        <v>#VALUE!</v>
      </c>
      <c r="Q107" s="225" t="e">
        <f t="shared" ca="1" si="33"/>
        <v>#VALUE!</v>
      </c>
      <c r="R107" s="225" t="e">
        <f t="shared" ca="1" si="33"/>
        <v>#VALUE!</v>
      </c>
      <c r="S107" s="225" t="e">
        <f t="shared" ca="1" si="33"/>
        <v>#VALUE!</v>
      </c>
      <c r="T107" s="225" t="e">
        <f t="shared" ca="1" si="33"/>
        <v>#VALUE!</v>
      </c>
      <c r="U107" s="225" t="e">
        <f t="shared" ca="1" si="33"/>
        <v>#VALUE!</v>
      </c>
      <c r="V107" s="225" t="e">
        <f t="shared" ca="1" si="33"/>
        <v>#VALUE!</v>
      </c>
      <c r="W107" s="225" t="e">
        <f t="shared" ca="1" si="33"/>
        <v>#VALUE!</v>
      </c>
      <c r="X107" s="225" t="e">
        <f t="shared" ca="1" si="33"/>
        <v>#VALUE!</v>
      </c>
      <c r="Y107" s="225" t="e">
        <f t="shared" ca="1" si="33"/>
        <v>#VALUE!</v>
      </c>
      <c r="Z107" s="225" t="e">
        <f t="shared" ca="1" si="32"/>
        <v>#VALUE!</v>
      </c>
      <c r="AA107" s="225" t="e">
        <f t="shared" ca="1" si="32"/>
        <v>#VALUE!</v>
      </c>
      <c r="AB107" s="225" t="e">
        <f t="shared" ca="1" si="32"/>
        <v>#VALUE!</v>
      </c>
      <c r="AC107" s="225" t="e">
        <f t="shared" ca="1" si="32"/>
        <v>#VALUE!</v>
      </c>
      <c r="AD107" s="225" t="e">
        <f t="shared" ca="1" si="32"/>
        <v>#VALUE!</v>
      </c>
      <c r="AE107" s="225" t="e">
        <f t="shared" ca="1" si="32"/>
        <v>#VALUE!</v>
      </c>
      <c r="AF107" s="225" t="e">
        <f t="shared" ca="1" si="32"/>
        <v>#VALUE!</v>
      </c>
      <c r="AG107" s="225" t="e">
        <f t="shared" ca="1" si="32"/>
        <v>#VALUE!</v>
      </c>
      <c r="AH107" s="225" t="e">
        <f t="shared" ca="1" si="32"/>
        <v>#VALUE!</v>
      </c>
      <c r="AI107" s="225" t="e">
        <f t="shared" ca="1" si="30"/>
        <v>#VALUE!</v>
      </c>
      <c r="AJ107" s="225" t="e">
        <f t="shared" ca="1" si="30"/>
        <v>#VALUE!</v>
      </c>
      <c r="AK107" s="225" t="e">
        <f t="shared" ca="1" si="30"/>
        <v>#VALUE!</v>
      </c>
      <c r="AL107" s="225" t="e">
        <f t="shared" ca="1" si="30"/>
        <v>#VALUE!</v>
      </c>
      <c r="AM107" s="225" t="e">
        <f t="shared" ca="1" si="30"/>
        <v>#VALUE!</v>
      </c>
      <c r="AN107" s="225" t="e">
        <f t="shared" ca="1" si="30"/>
        <v>#VALUE!</v>
      </c>
      <c r="AO107" s="225" t="e">
        <f t="shared" ca="1" si="30"/>
        <v>#VALUE!</v>
      </c>
      <c r="AP107" s="225" t="e">
        <f t="shared" ca="1" si="30"/>
        <v>#VALUE!</v>
      </c>
    </row>
    <row r="108" spans="1:42">
      <c r="A108" s="61" t="str">
        <f>'[5]TS BYDem'!A47</f>
        <v>*</v>
      </c>
      <c r="B108" s="225" t="s">
        <v>288</v>
      </c>
      <c r="C108" s="225" t="s">
        <v>137</v>
      </c>
      <c r="D108" s="225">
        <f>'[5]TS BYDem'!D47</f>
        <v>0</v>
      </c>
      <c r="E108" s="225" t="s">
        <v>137</v>
      </c>
      <c r="F108" s="225" t="s">
        <v>137</v>
      </c>
      <c r="G108" s="225" t="s">
        <v>137</v>
      </c>
      <c r="H108" s="225" t="s">
        <v>137</v>
      </c>
      <c r="I108" s="225">
        <v>0</v>
      </c>
      <c r="J108" s="225" t="str">
        <f>INDEX('[5]TS BYDem'!$J$10:$J$203,MATCH(D108,'[5]TS BYDem'!$D$10:$D$203,0))</f>
        <v/>
      </c>
      <c r="K108" s="225" t="e">
        <f t="shared" ca="1" si="33"/>
        <v>#VALUE!</v>
      </c>
      <c r="L108" s="225" t="e">
        <f t="shared" ca="1" si="33"/>
        <v>#VALUE!</v>
      </c>
      <c r="M108" s="225" t="e">
        <f t="shared" ca="1" si="33"/>
        <v>#VALUE!</v>
      </c>
      <c r="N108" s="225" t="e">
        <f t="shared" ca="1" si="33"/>
        <v>#VALUE!</v>
      </c>
      <c r="O108" s="225" t="e">
        <f t="shared" ca="1" si="33"/>
        <v>#VALUE!</v>
      </c>
      <c r="P108" s="225" t="e">
        <f t="shared" ca="1" si="33"/>
        <v>#VALUE!</v>
      </c>
      <c r="Q108" s="225" t="e">
        <f t="shared" ca="1" si="33"/>
        <v>#VALUE!</v>
      </c>
      <c r="R108" s="225" t="e">
        <f t="shared" ca="1" si="33"/>
        <v>#VALUE!</v>
      </c>
      <c r="S108" s="225" t="e">
        <f t="shared" ca="1" si="33"/>
        <v>#VALUE!</v>
      </c>
      <c r="T108" s="225" t="e">
        <f t="shared" ca="1" si="33"/>
        <v>#VALUE!</v>
      </c>
      <c r="U108" s="225" t="e">
        <f t="shared" ca="1" si="33"/>
        <v>#VALUE!</v>
      </c>
      <c r="V108" s="225" t="e">
        <f t="shared" ca="1" si="33"/>
        <v>#VALUE!</v>
      </c>
      <c r="W108" s="225" t="e">
        <f t="shared" ca="1" si="33"/>
        <v>#VALUE!</v>
      </c>
      <c r="X108" s="225" t="e">
        <f t="shared" ca="1" si="33"/>
        <v>#VALUE!</v>
      </c>
      <c r="Y108" s="225" t="e">
        <f t="shared" ca="1" si="33"/>
        <v>#VALUE!</v>
      </c>
      <c r="Z108" s="225" t="e">
        <f t="shared" ca="1" si="32"/>
        <v>#VALUE!</v>
      </c>
      <c r="AA108" s="225" t="e">
        <f t="shared" ca="1" si="32"/>
        <v>#VALUE!</v>
      </c>
      <c r="AB108" s="225" t="e">
        <f t="shared" ca="1" si="32"/>
        <v>#VALUE!</v>
      </c>
      <c r="AC108" s="225" t="e">
        <f t="shared" ca="1" si="32"/>
        <v>#VALUE!</v>
      </c>
      <c r="AD108" s="225" t="e">
        <f t="shared" ca="1" si="32"/>
        <v>#VALUE!</v>
      </c>
      <c r="AE108" s="225" t="e">
        <f t="shared" ca="1" si="32"/>
        <v>#VALUE!</v>
      </c>
      <c r="AF108" s="225" t="e">
        <f t="shared" ca="1" si="32"/>
        <v>#VALUE!</v>
      </c>
      <c r="AG108" s="225" t="e">
        <f t="shared" ca="1" si="32"/>
        <v>#VALUE!</v>
      </c>
      <c r="AH108" s="225" t="e">
        <f t="shared" ca="1" si="32"/>
        <v>#VALUE!</v>
      </c>
      <c r="AI108" s="225" t="e">
        <f t="shared" ca="1" si="32"/>
        <v>#VALUE!</v>
      </c>
      <c r="AJ108" s="225" t="e">
        <f t="shared" ca="1" si="32"/>
        <v>#VALUE!</v>
      </c>
      <c r="AK108" s="225" t="e">
        <f t="shared" ca="1" si="32"/>
        <v>#VALUE!</v>
      </c>
      <c r="AL108" s="225" t="e">
        <f t="shared" ca="1" si="32"/>
        <v>#VALUE!</v>
      </c>
      <c r="AM108" s="225" t="e">
        <f t="shared" ca="1" si="32"/>
        <v>#VALUE!</v>
      </c>
      <c r="AN108" s="225" t="e">
        <f t="shared" ca="1" si="32"/>
        <v>#VALUE!</v>
      </c>
      <c r="AO108" s="225" t="e">
        <f t="shared" ca="1" si="32"/>
        <v>#VALUE!</v>
      </c>
      <c r="AP108" s="225" t="e">
        <f t="shared" ref="AP108:AP111" ca="1" si="34">AP$91/AO$91*AO108</f>
        <v>#VALUE!</v>
      </c>
    </row>
    <row r="109" spans="1:42">
      <c r="A109" s="61" t="str">
        <f>'[5]TS BYDem'!A48</f>
        <v>*</v>
      </c>
      <c r="B109" s="225" t="s">
        <v>288</v>
      </c>
      <c r="C109" s="225" t="s">
        <v>137</v>
      </c>
      <c r="D109" s="225" t="str">
        <f>'[5]TS BYDem'!D48</f>
        <v>IFAR</v>
      </c>
      <c r="E109" s="225" t="s">
        <v>137</v>
      </c>
      <c r="F109" s="225" t="s">
        <v>137</v>
      </c>
      <c r="G109" s="225" t="s">
        <v>137</v>
      </c>
      <c r="H109" s="225" t="s">
        <v>137</v>
      </c>
      <c r="I109" s="225">
        <v>0</v>
      </c>
      <c r="J109" s="225" t="str">
        <f>INDEX('[5]TS BYDem'!$J$10:$J$203,MATCH(D109,'[5]TS BYDem'!$D$10:$D$203,0))</f>
        <v/>
      </c>
      <c r="K109" s="225" t="e">
        <f t="shared" ca="1" si="33"/>
        <v>#VALUE!</v>
      </c>
      <c r="L109" s="225" t="e">
        <f t="shared" ca="1" si="33"/>
        <v>#VALUE!</v>
      </c>
      <c r="M109" s="225" t="e">
        <f t="shared" ca="1" si="33"/>
        <v>#VALUE!</v>
      </c>
      <c r="N109" s="225" t="e">
        <f t="shared" ca="1" si="33"/>
        <v>#VALUE!</v>
      </c>
      <c r="O109" s="225" t="e">
        <f t="shared" ca="1" si="33"/>
        <v>#VALUE!</v>
      </c>
      <c r="P109" s="225" t="e">
        <f t="shared" ca="1" si="33"/>
        <v>#VALUE!</v>
      </c>
      <c r="Q109" s="225" t="e">
        <f t="shared" ca="1" si="33"/>
        <v>#VALUE!</v>
      </c>
      <c r="R109" s="225" t="e">
        <f t="shared" ca="1" si="33"/>
        <v>#VALUE!</v>
      </c>
      <c r="S109" s="225" t="e">
        <f t="shared" ca="1" si="33"/>
        <v>#VALUE!</v>
      </c>
      <c r="T109" s="225" t="e">
        <f t="shared" ca="1" si="33"/>
        <v>#VALUE!</v>
      </c>
      <c r="U109" s="225" t="e">
        <f t="shared" ca="1" si="33"/>
        <v>#VALUE!</v>
      </c>
      <c r="V109" s="225" t="e">
        <f t="shared" ca="1" si="33"/>
        <v>#VALUE!</v>
      </c>
      <c r="W109" s="225" t="e">
        <f t="shared" ca="1" si="33"/>
        <v>#VALUE!</v>
      </c>
      <c r="X109" s="225" t="e">
        <f t="shared" ca="1" si="33"/>
        <v>#VALUE!</v>
      </c>
      <c r="Y109" s="225" t="e">
        <f t="shared" ca="1" si="33"/>
        <v>#VALUE!</v>
      </c>
      <c r="Z109" s="225" t="e">
        <f t="shared" ca="1" si="32"/>
        <v>#VALUE!</v>
      </c>
      <c r="AA109" s="225" t="e">
        <f t="shared" ca="1" si="32"/>
        <v>#VALUE!</v>
      </c>
      <c r="AB109" s="225" t="e">
        <f t="shared" ca="1" si="32"/>
        <v>#VALUE!</v>
      </c>
      <c r="AC109" s="225" t="e">
        <f t="shared" ca="1" si="32"/>
        <v>#VALUE!</v>
      </c>
      <c r="AD109" s="225" t="e">
        <f t="shared" ca="1" si="32"/>
        <v>#VALUE!</v>
      </c>
      <c r="AE109" s="225" t="e">
        <f t="shared" ca="1" si="32"/>
        <v>#VALUE!</v>
      </c>
      <c r="AF109" s="225" t="e">
        <f t="shared" ca="1" si="32"/>
        <v>#VALUE!</v>
      </c>
      <c r="AG109" s="225" t="e">
        <f t="shared" ca="1" si="32"/>
        <v>#VALUE!</v>
      </c>
      <c r="AH109" s="225" t="e">
        <f t="shared" ca="1" si="32"/>
        <v>#VALUE!</v>
      </c>
      <c r="AI109" s="225" t="e">
        <f t="shared" ca="1" si="32"/>
        <v>#VALUE!</v>
      </c>
      <c r="AJ109" s="225" t="e">
        <f t="shared" ca="1" si="32"/>
        <v>#VALUE!</v>
      </c>
      <c r="AK109" s="225" t="e">
        <f t="shared" ca="1" si="32"/>
        <v>#VALUE!</v>
      </c>
      <c r="AL109" s="225" t="e">
        <f t="shared" ca="1" si="32"/>
        <v>#VALUE!</v>
      </c>
      <c r="AM109" s="225" t="e">
        <f t="shared" ca="1" si="32"/>
        <v>#VALUE!</v>
      </c>
      <c r="AN109" s="225" t="e">
        <f t="shared" ca="1" si="32"/>
        <v>#VALUE!</v>
      </c>
      <c r="AO109" s="225" t="e">
        <f t="shared" ca="1" si="32"/>
        <v>#VALUE!</v>
      </c>
      <c r="AP109" s="225" t="e">
        <f t="shared" ca="1" si="34"/>
        <v>#VALUE!</v>
      </c>
    </row>
    <row r="110" spans="1:42">
      <c r="A110" s="61" t="str">
        <f>'[5]TS BYDem'!A49</f>
        <v>*</v>
      </c>
      <c r="B110" s="225" t="s">
        <v>288</v>
      </c>
      <c r="C110" s="225" t="s">
        <v>137</v>
      </c>
      <c r="D110" s="225" t="str">
        <f>'[5]TS BYDem'!D49</f>
        <v>Useful Energy Service</v>
      </c>
      <c r="E110" s="225" t="s">
        <v>137</v>
      </c>
      <c r="F110" s="225" t="s">
        <v>137</v>
      </c>
      <c r="G110" s="225" t="s">
        <v>137</v>
      </c>
      <c r="H110" s="225" t="s">
        <v>137</v>
      </c>
      <c r="I110" s="225">
        <v>0</v>
      </c>
      <c r="J110" s="225" t="str">
        <f>INDEX('[5]TS BYDem'!$J$10:$J$203,MATCH(D110,'[5]TS BYDem'!$D$10:$D$203,0))</f>
        <v/>
      </c>
      <c r="K110" s="225" t="e">
        <f t="shared" ca="1" si="33"/>
        <v>#VALUE!</v>
      </c>
      <c r="L110" s="225" t="e">
        <f t="shared" ca="1" si="33"/>
        <v>#VALUE!</v>
      </c>
      <c r="M110" s="225" t="e">
        <f t="shared" ca="1" si="33"/>
        <v>#VALUE!</v>
      </c>
      <c r="N110" s="225" t="e">
        <f t="shared" ca="1" si="33"/>
        <v>#VALUE!</v>
      </c>
      <c r="O110" s="225" t="e">
        <f t="shared" ca="1" si="33"/>
        <v>#VALUE!</v>
      </c>
      <c r="P110" s="225" t="e">
        <f t="shared" ca="1" si="33"/>
        <v>#VALUE!</v>
      </c>
      <c r="Q110" s="225" t="e">
        <f t="shared" ca="1" si="33"/>
        <v>#VALUE!</v>
      </c>
      <c r="R110" s="225" t="e">
        <f t="shared" ca="1" si="33"/>
        <v>#VALUE!</v>
      </c>
      <c r="S110" s="225" t="e">
        <f t="shared" ca="1" si="33"/>
        <v>#VALUE!</v>
      </c>
      <c r="T110" s="225" t="e">
        <f t="shared" ca="1" si="33"/>
        <v>#VALUE!</v>
      </c>
      <c r="U110" s="225" t="e">
        <f t="shared" ca="1" si="33"/>
        <v>#VALUE!</v>
      </c>
      <c r="V110" s="225" t="e">
        <f t="shared" ca="1" si="33"/>
        <v>#VALUE!</v>
      </c>
      <c r="W110" s="225" t="e">
        <f t="shared" ca="1" si="33"/>
        <v>#VALUE!</v>
      </c>
      <c r="X110" s="225" t="e">
        <f t="shared" ca="1" si="33"/>
        <v>#VALUE!</v>
      </c>
      <c r="Y110" s="225" t="e">
        <f t="shared" ca="1" si="33"/>
        <v>#VALUE!</v>
      </c>
      <c r="Z110" s="225" t="e">
        <f t="shared" ca="1" si="32"/>
        <v>#VALUE!</v>
      </c>
      <c r="AA110" s="225" t="e">
        <f t="shared" ca="1" si="32"/>
        <v>#VALUE!</v>
      </c>
      <c r="AB110" s="225" t="e">
        <f t="shared" ca="1" si="32"/>
        <v>#VALUE!</v>
      </c>
      <c r="AC110" s="225" t="e">
        <f t="shared" ca="1" si="32"/>
        <v>#VALUE!</v>
      </c>
      <c r="AD110" s="225" t="e">
        <f t="shared" ca="1" si="32"/>
        <v>#VALUE!</v>
      </c>
      <c r="AE110" s="225" t="e">
        <f t="shared" ca="1" si="32"/>
        <v>#VALUE!</v>
      </c>
      <c r="AF110" s="225" t="e">
        <f t="shared" ca="1" si="32"/>
        <v>#VALUE!</v>
      </c>
      <c r="AG110" s="225" t="e">
        <f t="shared" ca="1" si="32"/>
        <v>#VALUE!</v>
      </c>
      <c r="AH110" s="225" t="e">
        <f t="shared" ca="1" si="32"/>
        <v>#VALUE!</v>
      </c>
      <c r="AI110" s="225" t="e">
        <f t="shared" ca="1" si="32"/>
        <v>#VALUE!</v>
      </c>
      <c r="AJ110" s="225" t="e">
        <f t="shared" ca="1" si="32"/>
        <v>#VALUE!</v>
      </c>
      <c r="AK110" s="225" t="e">
        <f t="shared" ca="1" si="32"/>
        <v>#VALUE!</v>
      </c>
      <c r="AL110" s="225" t="e">
        <f t="shared" ca="1" si="32"/>
        <v>#VALUE!</v>
      </c>
      <c r="AM110" s="225" t="e">
        <f t="shared" ca="1" si="32"/>
        <v>#VALUE!</v>
      </c>
      <c r="AN110" s="225" t="e">
        <f t="shared" ca="1" si="32"/>
        <v>#VALUE!</v>
      </c>
      <c r="AO110" s="225" t="e">
        <f t="shared" ca="1" si="32"/>
        <v>#VALUE!</v>
      </c>
      <c r="AP110" s="225" t="e">
        <f t="shared" ca="1" si="34"/>
        <v>#VALUE!</v>
      </c>
    </row>
    <row r="111" spans="1:42">
      <c r="A111" s="61" t="str">
        <f>'[5]TS BYDem'!A50</f>
        <v>*</v>
      </c>
      <c r="B111" s="225" t="s">
        <v>288</v>
      </c>
      <c r="C111" s="225" t="s">
        <v>137</v>
      </c>
      <c r="D111" s="225">
        <f>'[5]TS BYDem'!D50</f>
        <v>0</v>
      </c>
      <c r="E111" s="225" t="s">
        <v>137</v>
      </c>
      <c r="F111" s="225" t="s">
        <v>137</v>
      </c>
      <c r="G111" s="225" t="s">
        <v>137</v>
      </c>
      <c r="H111" s="225" t="s">
        <v>137</v>
      </c>
      <c r="I111" s="225">
        <v>0</v>
      </c>
      <c r="J111" s="225" t="str">
        <f>INDEX('[5]TS BYDem'!$J$10:$J$203,MATCH(D111,'[5]TS BYDem'!$D$10:$D$203,0))</f>
        <v/>
      </c>
      <c r="K111" s="225" t="e">
        <f t="shared" ca="1" si="33"/>
        <v>#VALUE!</v>
      </c>
      <c r="L111" s="225" t="e">
        <f t="shared" ca="1" si="33"/>
        <v>#VALUE!</v>
      </c>
      <c r="M111" s="225" t="e">
        <f t="shared" ca="1" si="33"/>
        <v>#VALUE!</v>
      </c>
      <c r="N111" s="225" t="e">
        <f t="shared" ca="1" si="33"/>
        <v>#VALUE!</v>
      </c>
      <c r="O111" s="225" t="e">
        <f t="shared" ca="1" si="33"/>
        <v>#VALUE!</v>
      </c>
      <c r="P111" s="225" t="e">
        <f t="shared" ca="1" si="33"/>
        <v>#VALUE!</v>
      </c>
      <c r="Q111" s="225" t="e">
        <f t="shared" ca="1" si="33"/>
        <v>#VALUE!</v>
      </c>
      <c r="R111" s="225" t="e">
        <f t="shared" ca="1" si="33"/>
        <v>#VALUE!</v>
      </c>
      <c r="S111" s="225" t="e">
        <f t="shared" ca="1" si="33"/>
        <v>#VALUE!</v>
      </c>
      <c r="T111" s="225" t="e">
        <f t="shared" ca="1" si="33"/>
        <v>#VALUE!</v>
      </c>
      <c r="U111" s="225" t="e">
        <f t="shared" ca="1" si="33"/>
        <v>#VALUE!</v>
      </c>
      <c r="V111" s="225" t="e">
        <f t="shared" ca="1" si="33"/>
        <v>#VALUE!</v>
      </c>
      <c r="W111" s="225" t="e">
        <f t="shared" ca="1" si="33"/>
        <v>#VALUE!</v>
      </c>
      <c r="X111" s="225" t="e">
        <f t="shared" ca="1" si="33"/>
        <v>#VALUE!</v>
      </c>
      <c r="Y111" s="225" t="e">
        <f t="shared" ca="1" si="33"/>
        <v>#VALUE!</v>
      </c>
      <c r="Z111" s="225" t="e">
        <f t="shared" ca="1" si="32"/>
        <v>#VALUE!</v>
      </c>
      <c r="AA111" s="225" t="e">
        <f t="shared" ca="1" si="32"/>
        <v>#VALUE!</v>
      </c>
      <c r="AB111" s="225" t="e">
        <f t="shared" ca="1" si="32"/>
        <v>#VALUE!</v>
      </c>
      <c r="AC111" s="225" t="e">
        <f t="shared" ca="1" si="32"/>
        <v>#VALUE!</v>
      </c>
      <c r="AD111" s="225" t="e">
        <f t="shared" ca="1" si="32"/>
        <v>#VALUE!</v>
      </c>
      <c r="AE111" s="225" t="e">
        <f t="shared" ca="1" si="32"/>
        <v>#VALUE!</v>
      </c>
      <c r="AF111" s="225" t="e">
        <f t="shared" ca="1" si="32"/>
        <v>#VALUE!</v>
      </c>
      <c r="AG111" s="225" t="e">
        <f t="shared" ca="1" si="32"/>
        <v>#VALUE!</v>
      </c>
      <c r="AH111" s="225" t="e">
        <f t="shared" ca="1" si="32"/>
        <v>#VALUE!</v>
      </c>
      <c r="AI111" s="225" t="e">
        <f t="shared" ca="1" si="32"/>
        <v>#VALUE!</v>
      </c>
      <c r="AJ111" s="225" t="e">
        <f t="shared" ca="1" si="32"/>
        <v>#VALUE!</v>
      </c>
      <c r="AK111" s="225" t="e">
        <f t="shared" ca="1" si="32"/>
        <v>#VALUE!</v>
      </c>
      <c r="AL111" s="225" t="e">
        <f t="shared" ca="1" si="32"/>
        <v>#VALUE!</v>
      </c>
      <c r="AM111" s="225" t="e">
        <f t="shared" ca="1" si="32"/>
        <v>#VALUE!</v>
      </c>
      <c r="AN111" s="225" t="e">
        <f t="shared" ca="1" si="32"/>
        <v>#VALUE!</v>
      </c>
      <c r="AO111" s="225" t="e">
        <f t="shared" ca="1" si="32"/>
        <v>#VALUE!</v>
      </c>
      <c r="AP111" s="225" t="e">
        <f t="shared" ca="1" si="34"/>
        <v>#VALUE!</v>
      </c>
    </row>
    <row r="112" spans="1:42" s="5" customFormat="1">
      <c r="A112" s="61" t="str">
        <f>'[5]TS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61" t="str">
        <f>'[5]TS BYDem'!A52</f>
        <v>*</v>
      </c>
      <c r="B113" s="225" t="s">
        <v>288</v>
      </c>
      <c r="C113" s="225" t="s">
        <v>137</v>
      </c>
      <c r="D113" s="225" t="str">
        <f>'[5]TS BYDem'!D52</f>
        <v>IISK</v>
      </c>
      <c r="E113" s="225" t="s">
        <v>137</v>
      </c>
      <c r="F113" s="225" t="s">
        <v>137</v>
      </c>
      <c r="G113" s="225" t="s">
        <v>137</v>
      </c>
      <c r="H113" s="225" t="s">
        <v>137</v>
      </c>
      <c r="I113" s="225">
        <v>0</v>
      </c>
      <c r="J113" s="225" t="str">
        <f>INDEX('[5]TS BYDem'!$J$10:$J$203,MATCH(D113,'[5]TS BYDem'!$D$10:$D$203,0))</f>
        <v/>
      </c>
      <c r="K113" s="225" t="e">
        <f t="shared" ref="K113:Z128" ca="1" si="36">K$112/J$112*J113</f>
        <v>#VALUE!</v>
      </c>
      <c r="L113" s="225" t="e">
        <f t="shared" ca="1" si="36"/>
        <v>#VALUE!</v>
      </c>
      <c r="M113" s="225" t="e">
        <f t="shared" ca="1" si="36"/>
        <v>#VALUE!</v>
      </c>
      <c r="N113" s="225" t="e">
        <f t="shared" ca="1" si="36"/>
        <v>#VALUE!</v>
      </c>
      <c r="O113" s="225" t="e">
        <f t="shared" ca="1" si="36"/>
        <v>#VALUE!</v>
      </c>
      <c r="P113" s="225" t="e">
        <f t="shared" ca="1" si="36"/>
        <v>#VALUE!</v>
      </c>
      <c r="Q113" s="225" t="e">
        <f t="shared" ca="1" si="36"/>
        <v>#VALUE!</v>
      </c>
      <c r="R113" s="225" t="e">
        <f t="shared" ca="1" si="36"/>
        <v>#VALUE!</v>
      </c>
      <c r="S113" s="225" t="e">
        <f t="shared" ca="1" si="36"/>
        <v>#VALUE!</v>
      </c>
      <c r="T113" s="225" t="e">
        <f t="shared" ca="1" si="36"/>
        <v>#VALUE!</v>
      </c>
      <c r="U113" s="225" t="e">
        <f t="shared" ca="1" si="36"/>
        <v>#VALUE!</v>
      </c>
      <c r="V113" s="225" t="e">
        <f t="shared" ca="1" si="36"/>
        <v>#VALUE!</v>
      </c>
      <c r="W113" s="225" t="e">
        <f t="shared" ca="1" si="36"/>
        <v>#VALUE!</v>
      </c>
      <c r="X113" s="225" t="e">
        <f t="shared" ca="1" si="36"/>
        <v>#VALUE!</v>
      </c>
      <c r="Y113" s="225" t="e">
        <f t="shared" ca="1" si="36"/>
        <v>#VALUE!</v>
      </c>
      <c r="Z113" s="225" t="e">
        <f t="shared" ca="1" si="36"/>
        <v>#VALUE!</v>
      </c>
      <c r="AA113" s="225" t="e">
        <f t="shared" ref="AA113:AP128" ca="1" si="37">AA$112/Z$112*Z113</f>
        <v>#VALUE!</v>
      </c>
      <c r="AB113" s="225" t="e">
        <f t="shared" ca="1" si="37"/>
        <v>#VALUE!</v>
      </c>
      <c r="AC113" s="225" t="e">
        <f t="shared" ca="1" si="37"/>
        <v>#VALUE!</v>
      </c>
      <c r="AD113" s="225" t="e">
        <f t="shared" ca="1" si="37"/>
        <v>#VALUE!</v>
      </c>
      <c r="AE113" s="225" t="e">
        <f t="shared" ca="1" si="37"/>
        <v>#VALUE!</v>
      </c>
      <c r="AF113" s="225" t="e">
        <f t="shared" ca="1" si="37"/>
        <v>#VALUE!</v>
      </c>
      <c r="AG113" s="225" t="e">
        <f t="shared" ca="1" si="37"/>
        <v>#VALUE!</v>
      </c>
      <c r="AH113" s="225" t="e">
        <f t="shared" ca="1" si="37"/>
        <v>#VALUE!</v>
      </c>
      <c r="AI113" s="225" t="e">
        <f t="shared" ca="1" si="37"/>
        <v>#VALUE!</v>
      </c>
      <c r="AJ113" s="225" t="e">
        <f t="shared" ca="1" si="37"/>
        <v>#VALUE!</v>
      </c>
      <c r="AK113" s="225" t="e">
        <f t="shared" ca="1" si="37"/>
        <v>#VALUE!</v>
      </c>
      <c r="AL113" s="225" t="e">
        <f t="shared" ca="1" si="37"/>
        <v>#VALUE!</v>
      </c>
      <c r="AM113" s="225" t="e">
        <f t="shared" ca="1" si="37"/>
        <v>#VALUE!</v>
      </c>
      <c r="AN113" s="225" t="e">
        <f t="shared" ca="1" si="37"/>
        <v>#VALUE!</v>
      </c>
      <c r="AO113" s="225" t="e">
        <f t="shared" ca="1" si="37"/>
        <v>#VALUE!</v>
      </c>
      <c r="AP113" s="225" t="e">
        <f t="shared" ca="1" si="37"/>
        <v>#VALUE!</v>
      </c>
    </row>
    <row r="114" spans="1:42">
      <c r="A114" s="61" t="str">
        <f>'[5]TS BYDem'!A53</f>
        <v>*</v>
      </c>
      <c r="B114" s="225" t="s">
        <v>288</v>
      </c>
      <c r="C114" s="225" t="s">
        <v>137</v>
      </c>
      <c r="D114" s="225" t="str">
        <f>'[5]TS BYDem'!D53</f>
        <v>IISA</v>
      </c>
      <c r="E114" s="225" t="s">
        <v>137</v>
      </c>
      <c r="F114" s="225" t="s">
        <v>137</v>
      </c>
      <c r="G114" s="225" t="s">
        <v>137</v>
      </c>
      <c r="H114" s="225" t="s">
        <v>137</v>
      </c>
      <c r="I114" s="225">
        <v>0</v>
      </c>
      <c r="J114" s="225" t="str">
        <f>INDEX('[5]TS BYDem'!$J$10:$J$203,MATCH(D114,'[5]TS BYDem'!$D$10:$D$203,0))</f>
        <v/>
      </c>
      <c r="K114" s="225" t="e">
        <f t="shared" ca="1" si="36"/>
        <v>#VALUE!</v>
      </c>
      <c r="L114" s="225" t="e">
        <f t="shared" ca="1" si="36"/>
        <v>#VALUE!</v>
      </c>
      <c r="M114" s="225" t="e">
        <f t="shared" ca="1" si="36"/>
        <v>#VALUE!</v>
      </c>
      <c r="N114" s="225" t="e">
        <f t="shared" ca="1" si="36"/>
        <v>#VALUE!</v>
      </c>
      <c r="O114" s="225" t="e">
        <f t="shared" ca="1" si="36"/>
        <v>#VALUE!</v>
      </c>
      <c r="P114" s="225" t="e">
        <f t="shared" ca="1" si="36"/>
        <v>#VALUE!</v>
      </c>
      <c r="Q114" s="225" t="e">
        <f t="shared" ca="1" si="36"/>
        <v>#VALUE!</v>
      </c>
      <c r="R114" s="225" t="e">
        <f t="shared" ca="1" si="36"/>
        <v>#VALUE!</v>
      </c>
      <c r="S114" s="225" t="e">
        <f t="shared" ca="1" si="36"/>
        <v>#VALUE!</v>
      </c>
      <c r="T114" s="225" t="e">
        <f t="shared" ca="1" si="36"/>
        <v>#VALUE!</v>
      </c>
      <c r="U114" s="225" t="e">
        <f t="shared" ca="1" si="36"/>
        <v>#VALUE!</v>
      </c>
      <c r="V114" s="225" t="e">
        <f t="shared" ca="1" si="36"/>
        <v>#VALUE!</v>
      </c>
      <c r="W114" s="225" t="e">
        <f t="shared" ca="1" si="36"/>
        <v>#VALUE!</v>
      </c>
      <c r="X114" s="225" t="e">
        <f t="shared" ca="1" si="36"/>
        <v>#VALUE!</v>
      </c>
      <c r="Y114" s="225" t="e">
        <f t="shared" ca="1" si="36"/>
        <v>#VALUE!</v>
      </c>
      <c r="Z114" s="225" t="e">
        <f t="shared" ca="1" si="36"/>
        <v>#VALUE!</v>
      </c>
      <c r="AA114" s="225" t="e">
        <f t="shared" ca="1" si="37"/>
        <v>#VALUE!</v>
      </c>
      <c r="AB114" s="225" t="e">
        <f t="shared" ca="1" si="37"/>
        <v>#VALUE!</v>
      </c>
      <c r="AC114" s="225" t="e">
        <f t="shared" ca="1" si="37"/>
        <v>#VALUE!</v>
      </c>
      <c r="AD114" s="225" t="e">
        <f t="shared" ca="1" si="37"/>
        <v>#VALUE!</v>
      </c>
      <c r="AE114" s="225" t="e">
        <f t="shared" ca="1" si="37"/>
        <v>#VALUE!</v>
      </c>
      <c r="AF114" s="225" t="e">
        <f t="shared" ca="1" si="37"/>
        <v>#VALUE!</v>
      </c>
      <c r="AG114" s="225" t="e">
        <f t="shared" ca="1" si="37"/>
        <v>#VALUE!</v>
      </c>
      <c r="AH114" s="225" t="e">
        <f t="shared" ca="1" si="37"/>
        <v>#VALUE!</v>
      </c>
      <c r="AI114" s="225" t="e">
        <f t="shared" ca="1" si="37"/>
        <v>#VALUE!</v>
      </c>
      <c r="AJ114" s="225" t="e">
        <f t="shared" ca="1" si="37"/>
        <v>#VALUE!</v>
      </c>
      <c r="AK114" s="225" t="e">
        <f t="shared" ca="1" si="37"/>
        <v>#VALUE!</v>
      </c>
      <c r="AL114" s="225" t="e">
        <f t="shared" ca="1" si="37"/>
        <v>#VALUE!</v>
      </c>
      <c r="AM114" s="225" t="e">
        <f t="shared" ca="1" si="37"/>
        <v>#VALUE!</v>
      </c>
      <c r="AN114" s="225" t="e">
        <f t="shared" ca="1" si="37"/>
        <v>#VALUE!</v>
      </c>
      <c r="AO114" s="225" t="e">
        <f t="shared" ca="1" si="37"/>
        <v>#VALUE!</v>
      </c>
      <c r="AP114" s="225" t="e">
        <f t="shared" ca="1" si="37"/>
        <v>#VALUE!</v>
      </c>
    </row>
    <row r="115" spans="1:42">
      <c r="A115" s="61" t="str">
        <f>'[5]TS BYDem'!A54</f>
        <v>*</v>
      </c>
      <c r="B115" s="225" t="s">
        <v>288</v>
      </c>
      <c r="C115" s="225" t="s">
        <v>137</v>
      </c>
      <c r="D115" s="225" t="str">
        <f>'[5]TS BYDem'!D54</f>
        <v>IISL</v>
      </c>
      <c r="E115" s="225" t="s">
        <v>137</v>
      </c>
      <c r="F115" s="225" t="s">
        <v>137</v>
      </c>
      <c r="G115" s="225" t="s">
        <v>137</v>
      </c>
      <c r="H115" s="225" t="s">
        <v>137</v>
      </c>
      <c r="I115" s="225">
        <v>0</v>
      </c>
      <c r="J115" s="225" t="str">
        <f>INDEX('[5]TS BYDem'!$J$10:$J$203,MATCH(D115,'[5]TS BYDem'!$D$10:$D$203,0))</f>
        <v/>
      </c>
      <c r="K115" s="225" t="e">
        <f t="shared" ca="1" si="36"/>
        <v>#VALUE!</v>
      </c>
      <c r="L115" s="225" t="e">
        <f t="shared" ca="1" si="36"/>
        <v>#VALUE!</v>
      </c>
      <c r="M115" s="225" t="e">
        <f t="shared" ca="1" si="36"/>
        <v>#VALUE!</v>
      </c>
      <c r="N115" s="225" t="e">
        <f t="shared" ca="1" si="36"/>
        <v>#VALUE!</v>
      </c>
      <c r="O115" s="225" t="e">
        <f t="shared" ca="1" si="36"/>
        <v>#VALUE!</v>
      </c>
      <c r="P115" s="225" t="e">
        <f t="shared" ca="1" si="36"/>
        <v>#VALUE!</v>
      </c>
      <c r="Q115" s="225" t="e">
        <f t="shared" ca="1" si="36"/>
        <v>#VALUE!</v>
      </c>
      <c r="R115" s="225" t="e">
        <f t="shared" ca="1" si="36"/>
        <v>#VALUE!</v>
      </c>
      <c r="S115" s="225" t="e">
        <f t="shared" ca="1" si="36"/>
        <v>#VALUE!</v>
      </c>
      <c r="T115" s="225" t="e">
        <f t="shared" ca="1" si="36"/>
        <v>#VALUE!</v>
      </c>
      <c r="U115" s="225" t="e">
        <f t="shared" ca="1" si="36"/>
        <v>#VALUE!</v>
      </c>
      <c r="V115" s="225" t="e">
        <f t="shared" ca="1" si="36"/>
        <v>#VALUE!</v>
      </c>
      <c r="W115" s="225" t="e">
        <f t="shared" ca="1" si="36"/>
        <v>#VALUE!</v>
      </c>
      <c r="X115" s="225" t="e">
        <f t="shared" ca="1" si="36"/>
        <v>#VALUE!</v>
      </c>
      <c r="Y115" s="225" t="e">
        <f t="shared" ca="1" si="36"/>
        <v>#VALUE!</v>
      </c>
      <c r="Z115" s="225" t="e">
        <f t="shared" ca="1" si="36"/>
        <v>#VALUE!</v>
      </c>
      <c r="AA115" s="225" t="e">
        <f t="shared" ca="1" si="37"/>
        <v>#VALUE!</v>
      </c>
      <c r="AB115" s="225" t="e">
        <f t="shared" ca="1" si="37"/>
        <v>#VALUE!</v>
      </c>
      <c r="AC115" s="225" t="e">
        <f t="shared" ca="1" si="37"/>
        <v>#VALUE!</v>
      </c>
      <c r="AD115" s="225" t="e">
        <f t="shared" ca="1" si="37"/>
        <v>#VALUE!</v>
      </c>
      <c r="AE115" s="225" t="e">
        <f t="shared" ca="1" si="37"/>
        <v>#VALUE!</v>
      </c>
      <c r="AF115" s="225" t="e">
        <f t="shared" ca="1" si="37"/>
        <v>#VALUE!</v>
      </c>
      <c r="AG115" s="225" t="e">
        <f t="shared" ca="1" si="37"/>
        <v>#VALUE!</v>
      </c>
      <c r="AH115" s="225" t="e">
        <f t="shared" ca="1" si="37"/>
        <v>#VALUE!</v>
      </c>
      <c r="AI115" s="225" t="e">
        <f t="shared" ca="1" si="37"/>
        <v>#VALUE!</v>
      </c>
      <c r="AJ115" s="225" t="e">
        <f t="shared" ca="1" si="37"/>
        <v>#VALUE!</v>
      </c>
      <c r="AK115" s="225" t="e">
        <f t="shared" ca="1" si="37"/>
        <v>#VALUE!</v>
      </c>
      <c r="AL115" s="225" t="e">
        <f t="shared" ca="1" si="37"/>
        <v>#VALUE!</v>
      </c>
      <c r="AM115" s="225" t="e">
        <f t="shared" ca="1" si="37"/>
        <v>#VALUE!</v>
      </c>
      <c r="AN115" s="225" t="e">
        <f t="shared" ca="1" si="37"/>
        <v>#VALUE!</v>
      </c>
      <c r="AO115" s="225" t="e">
        <f t="shared" ca="1" si="37"/>
        <v>#VALUE!</v>
      </c>
      <c r="AP115" s="225" t="e">
        <f t="shared" ca="1" si="37"/>
        <v>#VALUE!</v>
      </c>
    </row>
    <row r="116" spans="1:42">
      <c r="A116" s="61" t="str">
        <f>'[5]TS BYDem'!A55</f>
        <v>*</v>
      </c>
      <c r="B116" s="225" t="s">
        <v>288</v>
      </c>
      <c r="C116" s="225" t="s">
        <v>137</v>
      </c>
      <c r="D116" s="225" t="str">
        <f>'[5]TS BYDem'!D55</f>
        <v>IISC</v>
      </c>
      <c r="E116" s="225" t="s">
        <v>137</v>
      </c>
      <c r="F116" s="225" t="s">
        <v>137</v>
      </c>
      <c r="G116" s="225" t="s">
        <v>137</v>
      </c>
      <c r="H116" s="225" t="s">
        <v>137</v>
      </c>
      <c r="I116" s="225">
        <v>0</v>
      </c>
      <c r="J116" s="225" t="str">
        <f>INDEX('[5]TS BYDem'!$J$10:$J$203,MATCH(D116,'[5]TS BYDem'!$D$10:$D$203,0))</f>
        <v/>
      </c>
      <c r="K116" s="225" t="e">
        <f t="shared" ca="1" si="36"/>
        <v>#VALUE!</v>
      </c>
      <c r="L116" s="225" t="e">
        <f t="shared" ca="1" si="36"/>
        <v>#VALUE!</v>
      </c>
      <c r="M116" s="225" t="e">
        <f t="shared" ca="1" si="36"/>
        <v>#VALUE!</v>
      </c>
      <c r="N116" s="225" t="e">
        <f t="shared" ca="1" si="36"/>
        <v>#VALUE!</v>
      </c>
      <c r="O116" s="225" t="e">
        <f t="shared" ca="1" si="36"/>
        <v>#VALUE!</v>
      </c>
      <c r="P116" s="225" t="e">
        <f t="shared" ca="1" si="36"/>
        <v>#VALUE!</v>
      </c>
      <c r="Q116" s="225" t="e">
        <f t="shared" ca="1" si="36"/>
        <v>#VALUE!</v>
      </c>
      <c r="R116" s="225" t="e">
        <f t="shared" ca="1" si="36"/>
        <v>#VALUE!</v>
      </c>
      <c r="S116" s="225" t="e">
        <f t="shared" ca="1" si="36"/>
        <v>#VALUE!</v>
      </c>
      <c r="T116" s="225" t="e">
        <f t="shared" ca="1" si="36"/>
        <v>#VALUE!</v>
      </c>
      <c r="U116" s="225" t="e">
        <f t="shared" ca="1" si="36"/>
        <v>#VALUE!</v>
      </c>
      <c r="V116" s="225" t="e">
        <f t="shared" ca="1" si="36"/>
        <v>#VALUE!</v>
      </c>
      <c r="W116" s="225" t="e">
        <f t="shared" ca="1" si="36"/>
        <v>#VALUE!</v>
      </c>
      <c r="X116" s="225" t="e">
        <f t="shared" ca="1" si="36"/>
        <v>#VALUE!</v>
      </c>
      <c r="Y116" s="225" t="e">
        <f t="shared" ca="1" si="36"/>
        <v>#VALUE!</v>
      </c>
      <c r="Z116" s="225" t="e">
        <f t="shared" ca="1" si="36"/>
        <v>#VALUE!</v>
      </c>
      <c r="AA116" s="225" t="e">
        <f t="shared" ca="1" si="37"/>
        <v>#VALUE!</v>
      </c>
      <c r="AB116" s="225" t="e">
        <f t="shared" ca="1" si="37"/>
        <v>#VALUE!</v>
      </c>
      <c r="AC116" s="225" t="e">
        <f t="shared" ca="1" si="37"/>
        <v>#VALUE!</v>
      </c>
      <c r="AD116" s="225" t="e">
        <f t="shared" ca="1" si="37"/>
        <v>#VALUE!</v>
      </c>
      <c r="AE116" s="225" t="e">
        <f t="shared" ca="1" si="37"/>
        <v>#VALUE!</v>
      </c>
      <c r="AF116" s="225" t="e">
        <f t="shared" ca="1" si="37"/>
        <v>#VALUE!</v>
      </c>
      <c r="AG116" s="225" t="e">
        <f t="shared" ca="1" si="37"/>
        <v>#VALUE!</v>
      </c>
      <c r="AH116" s="225" t="e">
        <f t="shared" ca="1" si="37"/>
        <v>#VALUE!</v>
      </c>
      <c r="AI116" s="225" t="e">
        <f t="shared" ca="1" si="37"/>
        <v>#VALUE!</v>
      </c>
      <c r="AJ116" s="225" t="e">
        <f t="shared" ca="1" si="37"/>
        <v>#VALUE!</v>
      </c>
      <c r="AK116" s="225" t="e">
        <f t="shared" ca="1" si="37"/>
        <v>#VALUE!</v>
      </c>
      <c r="AL116" s="225" t="e">
        <f t="shared" ca="1" si="37"/>
        <v>#VALUE!</v>
      </c>
      <c r="AM116" s="225" t="e">
        <f t="shared" ca="1" si="37"/>
        <v>#VALUE!</v>
      </c>
      <c r="AN116" s="225" t="e">
        <f t="shared" ca="1" si="37"/>
        <v>#VALUE!</v>
      </c>
      <c r="AO116" s="225" t="e">
        <f t="shared" ca="1" si="37"/>
        <v>#VALUE!</v>
      </c>
      <c r="AP116" s="225" t="e">
        <f t="shared" ca="1" si="37"/>
        <v>#VALUE!</v>
      </c>
    </row>
    <row r="117" spans="1:42">
      <c r="A117" s="61" t="str">
        <f>'[5]TS BYDem'!A56</f>
        <v>*</v>
      </c>
      <c r="B117" s="225" t="s">
        <v>288</v>
      </c>
      <c r="C117" s="225" t="s">
        <v>137</v>
      </c>
      <c r="D117" s="225" t="str">
        <f>'[5]TS BYDem'!D56</f>
        <v>IISH</v>
      </c>
      <c r="E117" s="225" t="s">
        <v>137</v>
      </c>
      <c r="F117" s="225" t="s">
        <v>137</v>
      </c>
      <c r="G117" s="225" t="s">
        <v>137</v>
      </c>
      <c r="H117" s="225" t="s">
        <v>137</v>
      </c>
      <c r="I117" s="225">
        <v>0</v>
      </c>
      <c r="J117" s="225" t="str">
        <f>INDEX('[5]TS BYDem'!$J$10:$J$203,MATCH(D117,'[5]TS BYDem'!$D$10:$D$203,0))</f>
        <v/>
      </c>
      <c r="K117" s="225" t="e">
        <f t="shared" ca="1" si="36"/>
        <v>#VALUE!</v>
      </c>
      <c r="L117" s="225" t="e">
        <f t="shared" ca="1" si="36"/>
        <v>#VALUE!</v>
      </c>
      <c r="M117" s="225" t="e">
        <f t="shared" ca="1" si="36"/>
        <v>#VALUE!</v>
      </c>
      <c r="N117" s="225" t="e">
        <f t="shared" ca="1" si="36"/>
        <v>#VALUE!</v>
      </c>
      <c r="O117" s="225" t="e">
        <f t="shared" ca="1" si="36"/>
        <v>#VALUE!</v>
      </c>
      <c r="P117" s="225" t="e">
        <f t="shared" ca="1" si="36"/>
        <v>#VALUE!</v>
      </c>
      <c r="Q117" s="225" t="e">
        <f t="shared" ca="1" si="36"/>
        <v>#VALUE!</v>
      </c>
      <c r="R117" s="225" t="e">
        <f t="shared" ca="1" si="36"/>
        <v>#VALUE!</v>
      </c>
      <c r="S117" s="225" t="e">
        <f t="shared" ca="1" si="36"/>
        <v>#VALUE!</v>
      </c>
      <c r="T117" s="225" t="e">
        <f t="shared" ca="1" si="36"/>
        <v>#VALUE!</v>
      </c>
      <c r="U117" s="225" t="e">
        <f t="shared" ca="1" si="36"/>
        <v>#VALUE!</v>
      </c>
      <c r="V117" s="225" t="e">
        <f t="shared" ca="1" si="36"/>
        <v>#VALUE!</v>
      </c>
      <c r="W117" s="225" t="e">
        <f t="shared" ca="1" si="36"/>
        <v>#VALUE!</v>
      </c>
      <c r="X117" s="225" t="e">
        <f t="shared" ca="1" si="36"/>
        <v>#VALUE!</v>
      </c>
      <c r="Y117" s="225" t="e">
        <f t="shared" ca="1" si="36"/>
        <v>#VALUE!</v>
      </c>
      <c r="Z117" s="225" t="e">
        <f t="shared" ca="1" si="36"/>
        <v>#VALUE!</v>
      </c>
      <c r="AA117" s="225" t="e">
        <f t="shared" ca="1" si="37"/>
        <v>#VALUE!</v>
      </c>
      <c r="AB117" s="225" t="e">
        <f t="shared" ca="1" si="37"/>
        <v>#VALUE!</v>
      </c>
      <c r="AC117" s="225" t="e">
        <f t="shared" ca="1" si="37"/>
        <v>#VALUE!</v>
      </c>
      <c r="AD117" s="225" t="e">
        <f t="shared" ca="1" si="37"/>
        <v>#VALUE!</v>
      </c>
      <c r="AE117" s="225" t="e">
        <f t="shared" ca="1" si="37"/>
        <v>#VALUE!</v>
      </c>
      <c r="AF117" s="225" t="e">
        <f t="shared" ca="1" si="37"/>
        <v>#VALUE!</v>
      </c>
      <c r="AG117" s="225" t="e">
        <f t="shared" ca="1" si="37"/>
        <v>#VALUE!</v>
      </c>
      <c r="AH117" s="225" t="e">
        <f t="shared" ca="1" si="37"/>
        <v>#VALUE!</v>
      </c>
      <c r="AI117" s="225" t="e">
        <f t="shared" ca="1" si="37"/>
        <v>#VALUE!</v>
      </c>
      <c r="AJ117" s="225" t="e">
        <f t="shared" ca="1" si="37"/>
        <v>#VALUE!</v>
      </c>
      <c r="AK117" s="225" t="e">
        <f t="shared" ca="1" si="37"/>
        <v>#VALUE!</v>
      </c>
      <c r="AL117" s="225" t="e">
        <f t="shared" ca="1" si="37"/>
        <v>#VALUE!</v>
      </c>
      <c r="AM117" s="225" t="e">
        <f t="shared" ca="1" si="37"/>
        <v>#VALUE!</v>
      </c>
      <c r="AN117" s="225" t="e">
        <f t="shared" ca="1" si="37"/>
        <v>#VALUE!</v>
      </c>
      <c r="AO117" s="225" t="e">
        <f t="shared" ca="1" si="37"/>
        <v>#VALUE!</v>
      </c>
      <c r="AP117" s="225" t="e">
        <f t="shared" ca="1" si="37"/>
        <v>#VALUE!</v>
      </c>
    </row>
    <row r="118" spans="1:42">
      <c r="A118" s="61" t="str">
        <f>'[5]TS BYDem'!A57</f>
        <v>*</v>
      </c>
      <c r="B118" s="225" t="s">
        <v>288</v>
      </c>
      <c r="C118" s="225" t="s">
        <v>137</v>
      </c>
      <c r="D118" s="225" t="str">
        <f>'[5]TS BYDem'!D57</f>
        <v>IISP</v>
      </c>
      <c r="E118" s="225" t="s">
        <v>137</v>
      </c>
      <c r="F118" s="225" t="s">
        <v>137</v>
      </c>
      <c r="G118" s="225" t="s">
        <v>137</v>
      </c>
      <c r="H118" s="225" t="s">
        <v>137</v>
      </c>
      <c r="I118" s="225">
        <v>0</v>
      </c>
      <c r="J118" s="225" t="str">
        <f>INDEX('[5]TS BYDem'!$J$10:$J$203,MATCH(D118,'[5]TS BYDem'!$D$10:$D$203,0))</f>
        <v/>
      </c>
      <c r="K118" s="225" t="e">
        <f t="shared" ca="1" si="36"/>
        <v>#VALUE!</v>
      </c>
      <c r="L118" s="225" t="e">
        <f t="shared" ca="1" si="36"/>
        <v>#VALUE!</v>
      </c>
      <c r="M118" s="225" t="e">
        <f t="shared" ca="1" si="36"/>
        <v>#VALUE!</v>
      </c>
      <c r="N118" s="225" t="e">
        <f t="shared" ca="1" si="36"/>
        <v>#VALUE!</v>
      </c>
      <c r="O118" s="225" t="e">
        <f t="shared" ca="1" si="36"/>
        <v>#VALUE!</v>
      </c>
      <c r="P118" s="225" t="e">
        <f t="shared" ca="1" si="36"/>
        <v>#VALUE!</v>
      </c>
      <c r="Q118" s="225" t="e">
        <f t="shared" ca="1" si="36"/>
        <v>#VALUE!</v>
      </c>
      <c r="R118" s="225" t="e">
        <f t="shared" ca="1" si="36"/>
        <v>#VALUE!</v>
      </c>
      <c r="S118" s="225" t="e">
        <f t="shared" ca="1" si="36"/>
        <v>#VALUE!</v>
      </c>
      <c r="T118" s="225" t="e">
        <f t="shared" ca="1" si="36"/>
        <v>#VALUE!</v>
      </c>
      <c r="U118" s="225" t="e">
        <f t="shared" ca="1" si="36"/>
        <v>#VALUE!</v>
      </c>
      <c r="V118" s="225" t="e">
        <f t="shared" ca="1" si="36"/>
        <v>#VALUE!</v>
      </c>
      <c r="W118" s="225" t="e">
        <f t="shared" ca="1" si="36"/>
        <v>#VALUE!</v>
      </c>
      <c r="X118" s="225" t="e">
        <f t="shared" ca="1" si="36"/>
        <v>#VALUE!</v>
      </c>
      <c r="Y118" s="225" t="e">
        <f t="shared" ca="1" si="36"/>
        <v>#VALUE!</v>
      </c>
      <c r="Z118" s="225" t="e">
        <f t="shared" ca="1" si="36"/>
        <v>#VALUE!</v>
      </c>
      <c r="AA118" s="225" t="e">
        <f t="shared" ca="1" si="37"/>
        <v>#VALUE!</v>
      </c>
      <c r="AB118" s="225" t="e">
        <f t="shared" ca="1" si="37"/>
        <v>#VALUE!</v>
      </c>
      <c r="AC118" s="225" t="e">
        <f t="shared" ca="1" si="37"/>
        <v>#VALUE!</v>
      </c>
      <c r="AD118" s="225" t="e">
        <f t="shared" ca="1" si="37"/>
        <v>#VALUE!</v>
      </c>
      <c r="AE118" s="225" t="e">
        <f t="shared" ca="1" si="37"/>
        <v>#VALUE!</v>
      </c>
      <c r="AF118" s="225" t="e">
        <f t="shared" ca="1" si="37"/>
        <v>#VALUE!</v>
      </c>
      <c r="AG118" s="225" t="e">
        <f t="shared" ca="1" si="37"/>
        <v>#VALUE!</v>
      </c>
      <c r="AH118" s="225" t="e">
        <f t="shared" ca="1" si="37"/>
        <v>#VALUE!</v>
      </c>
      <c r="AI118" s="225" t="e">
        <f t="shared" ca="1" si="37"/>
        <v>#VALUE!</v>
      </c>
      <c r="AJ118" s="225" t="e">
        <f t="shared" ca="1" si="37"/>
        <v>#VALUE!</v>
      </c>
      <c r="AK118" s="225" t="e">
        <f t="shared" ca="1" si="37"/>
        <v>#VALUE!</v>
      </c>
      <c r="AL118" s="225" t="e">
        <f t="shared" ca="1" si="37"/>
        <v>#VALUE!</v>
      </c>
      <c r="AM118" s="225" t="e">
        <f t="shared" ca="1" si="37"/>
        <v>#VALUE!</v>
      </c>
      <c r="AN118" s="225" t="e">
        <f t="shared" ca="1" si="37"/>
        <v>#VALUE!</v>
      </c>
      <c r="AO118" s="225" t="e">
        <f t="shared" ca="1" si="37"/>
        <v>#VALUE!</v>
      </c>
      <c r="AP118" s="225" t="e">
        <f t="shared" ca="1" si="37"/>
        <v>#VALUE!</v>
      </c>
    </row>
    <row r="119" spans="1:42">
      <c r="A119" s="61" t="str">
        <f>'[5]TS BYDem'!A58</f>
        <v>*</v>
      </c>
      <c r="B119" s="225" t="s">
        <v>288</v>
      </c>
      <c r="C119" s="225" t="s">
        <v>137</v>
      </c>
      <c r="D119" s="225" t="str">
        <f>'[5]TS BYDem'!D58</f>
        <v>IISF</v>
      </c>
      <c r="E119" s="225" t="s">
        <v>137</v>
      </c>
      <c r="F119" s="225" t="s">
        <v>137</v>
      </c>
      <c r="G119" s="225" t="s">
        <v>137</v>
      </c>
      <c r="H119" s="225" t="s">
        <v>137</v>
      </c>
      <c r="I119" s="225">
        <v>0</v>
      </c>
      <c r="J119" s="225" t="str">
        <f>INDEX('[5]TS BYDem'!$J$10:$J$203,MATCH(D119,'[5]TS BYDem'!$D$10:$D$203,0))</f>
        <v/>
      </c>
      <c r="K119" s="225" t="e">
        <f t="shared" ca="1" si="36"/>
        <v>#VALUE!</v>
      </c>
      <c r="L119" s="225" t="e">
        <f t="shared" ca="1" si="36"/>
        <v>#VALUE!</v>
      </c>
      <c r="M119" s="225" t="e">
        <f t="shared" ca="1" si="36"/>
        <v>#VALUE!</v>
      </c>
      <c r="N119" s="225" t="e">
        <f t="shared" ca="1" si="36"/>
        <v>#VALUE!</v>
      </c>
      <c r="O119" s="225" t="e">
        <f t="shared" ca="1" si="36"/>
        <v>#VALUE!</v>
      </c>
      <c r="P119" s="225" t="e">
        <f t="shared" ca="1" si="36"/>
        <v>#VALUE!</v>
      </c>
      <c r="Q119" s="225" t="e">
        <f t="shared" ca="1" si="36"/>
        <v>#VALUE!</v>
      </c>
      <c r="R119" s="225" t="e">
        <f t="shared" ca="1" si="36"/>
        <v>#VALUE!</v>
      </c>
      <c r="S119" s="225" t="e">
        <f t="shared" ca="1" si="36"/>
        <v>#VALUE!</v>
      </c>
      <c r="T119" s="225" t="e">
        <f t="shared" ca="1" si="36"/>
        <v>#VALUE!</v>
      </c>
      <c r="U119" s="225" t="e">
        <f t="shared" ca="1" si="36"/>
        <v>#VALUE!</v>
      </c>
      <c r="V119" s="225" t="e">
        <f t="shared" ca="1" si="36"/>
        <v>#VALUE!</v>
      </c>
      <c r="W119" s="225" t="e">
        <f t="shared" ca="1" si="36"/>
        <v>#VALUE!</v>
      </c>
      <c r="X119" s="225" t="e">
        <f t="shared" ca="1" si="36"/>
        <v>#VALUE!</v>
      </c>
      <c r="Y119" s="225" t="e">
        <f t="shared" ca="1" si="36"/>
        <v>#VALUE!</v>
      </c>
      <c r="Z119" s="225" t="e">
        <f t="shared" ca="1" si="36"/>
        <v>#VALUE!</v>
      </c>
      <c r="AA119" s="225" t="e">
        <f t="shared" ca="1" si="37"/>
        <v>#VALUE!</v>
      </c>
      <c r="AB119" s="225" t="e">
        <f t="shared" ca="1" si="37"/>
        <v>#VALUE!</v>
      </c>
      <c r="AC119" s="225" t="e">
        <f t="shared" ca="1" si="37"/>
        <v>#VALUE!</v>
      </c>
      <c r="AD119" s="225" t="e">
        <f t="shared" ca="1" si="37"/>
        <v>#VALUE!</v>
      </c>
      <c r="AE119" s="225" t="e">
        <f t="shared" ca="1" si="37"/>
        <v>#VALUE!</v>
      </c>
      <c r="AF119" s="225" t="e">
        <f t="shared" ca="1" si="37"/>
        <v>#VALUE!</v>
      </c>
      <c r="AG119" s="225" t="e">
        <f t="shared" ca="1" si="37"/>
        <v>#VALUE!</v>
      </c>
      <c r="AH119" s="225" t="e">
        <f t="shared" ca="1" si="37"/>
        <v>#VALUE!</v>
      </c>
      <c r="AI119" s="225" t="e">
        <f t="shared" ca="1" si="37"/>
        <v>#VALUE!</v>
      </c>
      <c r="AJ119" s="225" t="e">
        <f t="shared" ca="1" si="37"/>
        <v>#VALUE!</v>
      </c>
      <c r="AK119" s="225" t="e">
        <f t="shared" ca="1" si="37"/>
        <v>#VALUE!</v>
      </c>
      <c r="AL119" s="225" t="e">
        <f t="shared" ca="1" si="37"/>
        <v>#VALUE!</v>
      </c>
      <c r="AM119" s="225" t="e">
        <f t="shared" ca="1" si="37"/>
        <v>#VALUE!</v>
      </c>
      <c r="AN119" s="225" t="e">
        <f t="shared" ca="1" si="37"/>
        <v>#VALUE!</v>
      </c>
      <c r="AO119" s="225" t="e">
        <f t="shared" ca="1" si="37"/>
        <v>#VALUE!</v>
      </c>
      <c r="AP119" s="225" t="e">
        <f t="shared" ca="1" si="37"/>
        <v>#VALUE!</v>
      </c>
    </row>
    <row r="120" spans="1:42">
      <c r="A120" s="61" t="str">
        <f>'[5]TS BYDem'!A59</f>
        <v>*</v>
      </c>
      <c r="B120" s="225" t="s">
        <v>288</v>
      </c>
      <c r="C120" s="225" t="s">
        <v>137</v>
      </c>
      <c r="D120" s="225" t="str">
        <f>'[5]TS BYDem'!D59</f>
        <v>IISO</v>
      </c>
      <c r="E120" s="225" t="s">
        <v>137</v>
      </c>
      <c r="F120" s="225" t="s">
        <v>137</v>
      </c>
      <c r="G120" s="225" t="s">
        <v>137</v>
      </c>
      <c r="H120" s="225" t="s">
        <v>137</v>
      </c>
      <c r="I120" s="225">
        <v>0</v>
      </c>
      <c r="J120" s="225" t="str">
        <f>INDEX('[5]TS BYDem'!$J$10:$J$203,MATCH(D120,'[5]TS BYDem'!$D$10:$D$203,0))</f>
        <v/>
      </c>
      <c r="K120" s="225" t="e">
        <f t="shared" ca="1" si="36"/>
        <v>#VALUE!</v>
      </c>
      <c r="L120" s="225" t="e">
        <f t="shared" ca="1" si="36"/>
        <v>#VALUE!</v>
      </c>
      <c r="M120" s="225" t="e">
        <f t="shared" ca="1" si="36"/>
        <v>#VALUE!</v>
      </c>
      <c r="N120" s="225" t="e">
        <f t="shared" ca="1" si="36"/>
        <v>#VALUE!</v>
      </c>
      <c r="O120" s="225" t="e">
        <f t="shared" ca="1" si="36"/>
        <v>#VALUE!</v>
      </c>
      <c r="P120" s="225" t="e">
        <f t="shared" ca="1" si="36"/>
        <v>#VALUE!</v>
      </c>
      <c r="Q120" s="225" t="e">
        <f t="shared" ca="1" si="36"/>
        <v>#VALUE!</v>
      </c>
      <c r="R120" s="225" t="e">
        <f t="shared" ca="1" si="36"/>
        <v>#VALUE!</v>
      </c>
      <c r="S120" s="225" t="e">
        <f t="shared" ca="1" si="36"/>
        <v>#VALUE!</v>
      </c>
      <c r="T120" s="225" t="e">
        <f t="shared" ca="1" si="36"/>
        <v>#VALUE!</v>
      </c>
      <c r="U120" s="225" t="e">
        <f t="shared" ca="1" si="36"/>
        <v>#VALUE!</v>
      </c>
      <c r="V120" s="225" t="e">
        <f t="shared" ca="1" si="36"/>
        <v>#VALUE!</v>
      </c>
      <c r="W120" s="225" t="e">
        <f t="shared" ca="1" si="36"/>
        <v>#VALUE!</v>
      </c>
      <c r="X120" s="225" t="e">
        <f t="shared" ca="1" si="36"/>
        <v>#VALUE!</v>
      </c>
      <c r="Y120" s="225" t="e">
        <f t="shared" ca="1" si="36"/>
        <v>#VALUE!</v>
      </c>
      <c r="Z120" s="225" t="e">
        <f t="shared" ca="1" si="36"/>
        <v>#VALUE!</v>
      </c>
      <c r="AA120" s="225" t="e">
        <f t="shared" ca="1" si="37"/>
        <v>#VALUE!</v>
      </c>
      <c r="AB120" s="225" t="e">
        <f t="shared" ca="1" si="37"/>
        <v>#VALUE!</v>
      </c>
      <c r="AC120" s="225" t="e">
        <f t="shared" ca="1" si="37"/>
        <v>#VALUE!</v>
      </c>
      <c r="AD120" s="225" t="e">
        <f t="shared" ca="1" si="37"/>
        <v>#VALUE!</v>
      </c>
      <c r="AE120" s="225" t="e">
        <f t="shared" ca="1" si="37"/>
        <v>#VALUE!</v>
      </c>
      <c r="AF120" s="225" t="e">
        <f t="shared" ca="1" si="37"/>
        <v>#VALUE!</v>
      </c>
      <c r="AG120" s="225" t="e">
        <f t="shared" ca="1" si="37"/>
        <v>#VALUE!</v>
      </c>
      <c r="AH120" s="225" t="e">
        <f t="shared" ca="1" si="37"/>
        <v>#VALUE!</v>
      </c>
      <c r="AI120" s="225" t="e">
        <f t="shared" ca="1" si="37"/>
        <v>#VALUE!</v>
      </c>
      <c r="AJ120" s="225" t="e">
        <f t="shared" ca="1" si="37"/>
        <v>#VALUE!</v>
      </c>
      <c r="AK120" s="225" t="e">
        <f t="shared" ca="1" si="37"/>
        <v>#VALUE!</v>
      </c>
      <c r="AL120" s="225" t="e">
        <f t="shared" ca="1" si="37"/>
        <v>#VALUE!</v>
      </c>
      <c r="AM120" s="225" t="e">
        <f t="shared" ca="1" si="37"/>
        <v>#VALUE!</v>
      </c>
      <c r="AN120" s="225" t="e">
        <f t="shared" ca="1" si="37"/>
        <v>#VALUE!</v>
      </c>
      <c r="AO120" s="225" t="e">
        <f t="shared" ca="1" si="37"/>
        <v>#VALUE!</v>
      </c>
      <c r="AP120" s="225" t="e">
        <f t="shared" ca="1" si="37"/>
        <v>#VALUE!</v>
      </c>
    </row>
    <row r="121" spans="1:42">
      <c r="A121" s="61" t="str">
        <f>'[5]TS BYDem'!A60</f>
        <v>*</v>
      </c>
      <c r="B121" s="225" t="s">
        <v>288</v>
      </c>
      <c r="C121" s="225" t="s">
        <v>137</v>
      </c>
      <c r="D121" s="225" t="str">
        <f>'[5]TS BYDem'!D60</f>
        <v>IISE</v>
      </c>
      <c r="E121" s="225" t="s">
        <v>137</v>
      </c>
      <c r="F121" s="225" t="s">
        <v>137</v>
      </c>
      <c r="G121" s="225" t="s">
        <v>137</v>
      </c>
      <c r="H121" s="225" t="s">
        <v>137</v>
      </c>
      <c r="I121" s="225">
        <v>0</v>
      </c>
      <c r="J121" s="225" t="str">
        <f>INDEX('[5]TS BYDem'!$J$10:$J$203,MATCH(D121,'[5]TS BYDem'!$D$10:$D$203,0))</f>
        <v/>
      </c>
      <c r="K121" s="225" t="e">
        <f t="shared" ca="1" si="36"/>
        <v>#VALUE!</v>
      </c>
      <c r="L121" s="225" t="e">
        <f t="shared" ca="1" si="36"/>
        <v>#VALUE!</v>
      </c>
      <c r="M121" s="225" t="e">
        <f t="shared" ca="1" si="36"/>
        <v>#VALUE!</v>
      </c>
      <c r="N121" s="225" t="e">
        <f t="shared" ca="1" si="36"/>
        <v>#VALUE!</v>
      </c>
      <c r="O121" s="225" t="e">
        <f t="shared" ca="1" si="36"/>
        <v>#VALUE!</v>
      </c>
      <c r="P121" s="225" t="e">
        <f t="shared" ca="1" si="36"/>
        <v>#VALUE!</v>
      </c>
      <c r="Q121" s="225" t="e">
        <f t="shared" ca="1" si="36"/>
        <v>#VALUE!</v>
      </c>
      <c r="R121" s="225" t="e">
        <f t="shared" ca="1" si="36"/>
        <v>#VALUE!</v>
      </c>
      <c r="S121" s="225" t="e">
        <f t="shared" ca="1" si="36"/>
        <v>#VALUE!</v>
      </c>
      <c r="T121" s="225" t="e">
        <f t="shared" ca="1" si="36"/>
        <v>#VALUE!</v>
      </c>
      <c r="U121" s="225" t="e">
        <f t="shared" ca="1" si="36"/>
        <v>#VALUE!</v>
      </c>
      <c r="V121" s="225" t="e">
        <f t="shared" ca="1" si="36"/>
        <v>#VALUE!</v>
      </c>
      <c r="W121" s="225" t="e">
        <f t="shared" ca="1" si="36"/>
        <v>#VALUE!</v>
      </c>
      <c r="X121" s="225" t="e">
        <f t="shared" ca="1" si="36"/>
        <v>#VALUE!</v>
      </c>
      <c r="Y121" s="225" t="e">
        <f t="shared" ca="1" si="36"/>
        <v>#VALUE!</v>
      </c>
      <c r="Z121" s="225" t="e">
        <f t="shared" ca="1" si="36"/>
        <v>#VALUE!</v>
      </c>
      <c r="AA121" s="225" t="e">
        <f t="shared" ca="1" si="37"/>
        <v>#VALUE!</v>
      </c>
      <c r="AB121" s="225" t="e">
        <f t="shared" ca="1" si="37"/>
        <v>#VALUE!</v>
      </c>
      <c r="AC121" s="225" t="e">
        <f t="shared" ca="1" si="37"/>
        <v>#VALUE!</v>
      </c>
      <c r="AD121" s="225" t="e">
        <f t="shared" ca="1" si="37"/>
        <v>#VALUE!</v>
      </c>
      <c r="AE121" s="225" t="e">
        <f t="shared" ca="1" si="37"/>
        <v>#VALUE!</v>
      </c>
      <c r="AF121" s="225" t="e">
        <f t="shared" ca="1" si="37"/>
        <v>#VALUE!</v>
      </c>
      <c r="AG121" s="225" t="e">
        <f t="shared" ca="1" si="37"/>
        <v>#VALUE!</v>
      </c>
      <c r="AH121" s="225" t="e">
        <f t="shared" ca="1" si="37"/>
        <v>#VALUE!</v>
      </c>
      <c r="AI121" s="225" t="e">
        <f t="shared" ca="1" si="37"/>
        <v>#VALUE!</v>
      </c>
      <c r="AJ121" s="225" t="e">
        <f t="shared" ca="1" si="37"/>
        <v>#VALUE!</v>
      </c>
      <c r="AK121" s="225" t="e">
        <f t="shared" ca="1" si="37"/>
        <v>#VALUE!</v>
      </c>
      <c r="AL121" s="225" t="e">
        <f t="shared" ca="1" si="37"/>
        <v>#VALUE!</v>
      </c>
      <c r="AM121" s="225" t="e">
        <f t="shared" ca="1" si="37"/>
        <v>#VALUE!</v>
      </c>
      <c r="AN121" s="225" t="e">
        <f t="shared" ca="1" si="37"/>
        <v>#VALUE!</v>
      </c>
      <c r="AO121" s="225" t="e">
        <f t="shared" ca="1" si="37"/>
        <v>#VALUE!</v>
      </c>
      <c r="AP121" s="225" t="e">
        <f t="shared" ca="1" si="37"/>
        <v>#VALUE!</v>
      </c>
    </row>
    <row r="122" spans="1:42">
      <c r="A122" s="61" t="str">
        <f>'[5]TS BYDem'!A61</f>
        <v>*</v>
      </c>
      <c r="B122" s="225" t="s">
        <v>288</v>
      </c>
      <c r="C122" s="225" t="s">
        <v>137</v>
      </c>
      <c r="D122" s="225" t="str">
        <f>'[5]TS BYDem'!D61</f>
        <v xml:space="preserve"> </v>
      </c>
      <c r="E122" s="225" t="s">
        <v>137</v>
      </c>
      <c r="F122" s="225" t="s">
        <v>137</v>
      </c>
      <c r="G122" s="225" t="s">
        <v>137</v>
      </c>
      <c r="H122" s="225" t="s">
        <v>137</v>
      </c>
      <c r="I122" s="225">
        <v>0</v>
      </c>
      <c r="J122" s="225" t="str">
        <f>INDEX('[5]TS BYDem'!$J$10:$J$203,MATCH(D122,'[5]TS BYDem'!$D$10:$D$203,0))</f>
        <v/>
      </c>
      <c r="K122" s="225" t="e">
        <f t="shared" ca="1" si="36"/>
        <v>#VALUE!</v>
      </c>
      <c r="L122" s="225" t="e">
        <f t="shared" ca="1" si="36"/>
        <v>#VALUE!</v>
      </c>
      <c r="M122" s="225" t="e">
        <f t="shared" ca="1" si="36"/>
        <v>#VALUE!</v>
      </c>
      <c r="N122" s="225" t="e">
        <f t="shared" ca="1" si="36"/>
        <v>#VALUE!</v>
      </c>
      <c r="O122" s="225" t="e">
        <f t="shared" ca="1" si="36"/>
        <v>#VALUE!</v>
      </c>
      <c r="P122" s="225" t="e">
        <f t="shared" ca="1" si="36"/>
        <v>#VALUE!</v>
      </c>
      <c r="Q122" s="225" t="e">
        <f t="shared" ca="1" si="36"/>
        <v>#VALUE!</v>
      </c>
      <c r="R122" s="225" t="e">
        <f t="shared" ca="1" si="36"/>
        <v>#VALUE!</v>
      </c>
      <c r="S122" s="225" t="e">
        <f t="shared" ca="1" si="36"/>
        <v>#VALUE!</v>
      </c>
      <c r="T122" s="225" t="e">
        <f t="shared" ca="1" si="36"/>
        <v>#VALUE!</v>
      </c>
      <c r="U122" s="225" t="e">
        <f t="shared" ca="1" si="36"/>
        <v>#VALUE!</v>
      </c>
      <c r="V122" s="225" t="e">
        <f t="shared" ca="1" si="36"/>
        <v>#VALUE!</v>
      </c>
      <c r="W122" s="225" t="e">
        <f t="shared" ca="1" si="36"/>
        <v>#VALUE!</v>
      </c>
      <c r="X122" s="225" t="e">
        <f t="shared" ca="1" si="36"/>
        <v>#VALUE!</v>
      </c>
      <c r="Y122" s="225" t="e">
        <f t="shared" ca="1" si="36"/>
        <v>#VALUE!</v>
      </c>
      <c r="Z122" s="225" t="e">
        <f t="shared" ca="1" si="36"/>
        <v>#VALUE!</v>
      </c>
      <c r="AA122" s="225" t="e">
        <f t="shared" ca="1" si="37"/>
        <v>#VALUE!</v>
      </c>
      <c r="AB122" s="225" t="e">
        <f t="shared" ca="1" si="37"/>
        <v>#VALUE!</v>
      </c>
      <c r="AC122" s="225" t="e">
        <f t="shared" ca="1" si="37"/>
        <v>#VALUE!</v>
      </c>
      <c r="AD122" s="225" t="e">
        <f t="shared" ca="1" si="37"/>
        <v>#VALUE!</v>
      </c>
      <c r="AE122" s="225" t="e">
        <f t="shared" ca="1" si="37"/>
        <v>#VALUE!</v>
      </c>
      <c r="AF122" s="225" t="e">
        <f t="shared" ca="1" si="37"/>
        <v>#VALUE!</v>
      </c>
      <c r="AG122" s="225" t="e">
        <f t="shared" ca="1" si="37"/>
        <v>#VALUE!</v>
      </c>
      <c r="AH122" s="225" t="e">
        <f t="shared" ca="1" si="37"/>
        <v>#VALUE!</v>
      </c>
      <c r="AI122" s="225" t="e">
        <f t="shared" ca="1" si="37"/>
        <v>#VALUE!</v>
      </c>
      <c r="AJ122" s="225" t="e">
        <f t="shared" ca="1" si="37"/>
        <v>#VALUE!</v>
      </c>
      <c r="AK122" s="225" t="e">
        <f t="shared" ca="1" si="37"/>
        <v>#VALUE!</v>
      </c>
      <c r="AL122" s="225" t="e">
        <f t="shared" ca="1" si="37"/>
        <v>#VALUE!</v>
      </c>
      <c r="AM122" s="225" t="e">
        <f t="shared" ca="1" si="37"/>
        <v>#VALUE!</v>
      </c>
      <c r="AN122" s="225" t="e">
        <f t="shared" ca="1" si="37"/>
        <v>#VALUE!</v>
      </c>
      <c r="AO122" s="225" t="e">
        <f t="shared" ca="1" si="37"/>
        <v>#VALUE!</v>
      </c>
      <c r="AP122" s="225" t="e">
        <f t="shared" ca="1" si="37"/>
        <v>#VALUE!</v>
      </c>
    </row>
    <row r="123" spans="1:42">
      <c r="A123" s="61" t="str">
        <f>'[5]TS BYDem'!A62</f>
        <v>*</v>
      </c>
      <c r="B123" s="225" t="s">
        <v>288</v>
      </c>
      <c r="C123" s="225" t="s">
        <v>137</v>
      </c>
      <c r="D123" s="225" t="str">
        <f>'[5]TS BYDem'!D62</f>
        <v>IISS</v>
      </c>
      <c r="E123" s="225" t="s">
        <v>137</v>
      </c>
      <c r="F123" s="225" t="s">
        <v>137</v>
      </c>
      <c r="G123" s="225" t="s">
        <v>137</v>
      </c>
      <c r="H123" s="225" t="s">
        <v>137</v>
      </c>
      <c r="I123" s="225">
        <v>0</v>
      </c>
      <c r="J123" s="225" t="str">
        <f>INDEX('[5]TS BYDem'!$J$10:$J$203,MATCH(D123,'[5]TS BYDem'!$D$10:$D$203,0))</f>
        <v/>
      </c>
      <c r="K123" s="225" t="e">
        <f t="shared" ca="1" si="36"/>
        <v>#VALUE!</v>
      </c>
      <c r="L123" s="225" t="e">
        <f t="shared" ca="1" si="36"/>
        <v>#VALUE!</v>
      </c>
      <c r="M123" s="225" t="e">
        <f t="shared" ca="1" si="36"/>
        <v>#VALUE!</v>
      </c>
      <c r="N123" s="225" t="e">
        <f t="shared" ca="1" si="36"/>
        <v>#VALUE!</v>
      </c>
      <c r="O123" s="225" t="e">
        <f t="shared" ca="1" si="36"/>
        <v>#VALUE!</v>
      </c>
      <c r="P123" s="225" t="e">
        <f t="shared" ca="1" si="36"/>
        <v>#VALUE!</v>
      </c>
      <c r="Q123" s="225" t="e">
        <f t="shared" ca="1" si="36"/>
        <v>#VALUE!</v>
      </c>
      <c r="R123" s="225" t="e">
        <f t="shared" ca="1" si="36"/>
        <v>#VALUE!</v>
      </c>
      <c r="S123" s="225" t="e">
        <f t="shared" ca="1" si="36"/>
        <v>#VALUE!</v>
      </c>
      <c r="T123" s="225" t="e">
        <f t="shared" ca="1" si="36"/>
        <v>#VALUE!</v>
      </c>
      <c r="U123" s="225" t="e">
        <f t="shared" ca="1" si="36"/>
        <v>#VALUE!</v>
      </c>
      <c r="V123" s="225" t="e">
        <f t="shared" ca="1" si="36"/>
        <v>#VALUE!</v>
      </c>
      <c r="W123" s="225" t="e">
        <f t="shared" ca="1" si="36"/>
        <v>#VALUE!</v>
      </c>
      <c r="X123" s="225" t="e">
        <f t="shared" ca="1" si="36"/>
        <v>#VALUE!</v>
      </c>
      <c r="Y123" s="225" t="e">
        <f t="shared" ca="1" si="36"/>
        <v>#VALUE!</v>
      </c>
      <c r="Z123" s="225" t="e">
        <f t="shared" ca="1" si="36"/>
        <v>#VALUE!</v>
      </c>
      <c r="AA123" s="225" t="e">
        <f t="shared" ca="1" si="37"/>
        <v>#VALUE!</v>
      </c>
      <c r="AB123" s="225" t="e">
        <f t="shared" ca="1" si="37"/>
        <v>#VALUE!</v>
      </c>
      <c r="AC123" s="225" t="e">
        <f t="shared" ca="1" si="37"/>
        <v>#VALUE!</v>
      </c>
      <c r="AD123" s="225" t="e">
        <f t="shared" ca="1" si="37"/>
        <v>#VALUE!</v>
      </c>
      <c r="AE123" s="225" t="e">
        <f t="shared" ca="1" si="37"/>
        <v>#VALUE!</v>
      </c>
      <c r="AF123" s="225" t="e">
        <f t="shared" ca="1" si="37"/>
        <v>#VALUE!</v>
      </c>
      <c r="AG123" s="225" t="e">
        <f t="shared" ca="1" si="37"/>
        <v>#VALUE!</v>
      </c>
      <c r="AH123" s="225" t="e">
        <f t="shared" ca="1" si="37"/>
        <v>#VALUE!</v>
      </c>
      <c r="AI123" s="225" t="e">
        <f t="shared" ca="1" si="37"/>
        <v>#VALUE!</v>
      </c>
      <c r="AJ123" s="225" t="e">
        <f t="shared" ca="1" si="37"/>
        <v>#VALUE!</v>
      </c>
      <c r="AK123" s="225" t="e">
        <f t="shared" ca="1" si="37"/>
        <v>#VALUE!</v>
      </c>
      <c r="AL123" s="225" t="e">
        <f t="shared" ca="1" si="37"/>
        <v>#VALUE!</v>
      </c>
      <c r="AM123" s="225" t="e">
        <f t="shared" ca="1" si="37"/>
        <v>#VALUE!</v>
      </c>
      <c r="AN123" s="225" t="e">
        <f t="shared" ca="1" si="37"/>
        <v>#VALUE!</v>
      </c>
      <c r="AO123" s="225" t="e">
        <f t="shared" ca="1" si="37"/>
        <v>#VALUE!</v>
      </c>
      <c r="AP123" s="225" t="e">
        <f t="shared" ca="1" si="37"/>
        <v>#VALUE!</v>
      </c>
    </row>
    <row r="124" spans="1:42">
      <c r="A124" s="61" t="str">
        <f>'[5]TS BYDem'!A63</f>
        <v>*</v>
      </c>
      <c r="B124" s="225" t="s">
        <v>288</v>
      </c>
      <c r="C124" s="225" t="s">
        <v>137</v>
      </c>
      <c r="D124" s="225" t="str">
        <f>'[5]TS BYDem'!D63</f>
        <v>IISS</v>
      </c>
      <c r="E124" s="225" t="s">
        <v>137</v>
      </c>
      <c r="F124" s="225" t="s">
        <v>137</v>
      </c>
      <c r="G124" s="225" t="s">
        <v>137</v>
      </c>
      <c r="H124" s="225" t="s">
        <v>137</v>
      </c>
      <c r="I124" s="225">
        <v>0</v>
      </c>
      <c r="J124" s="225" t="str">
        <f>INDEX('[5]TS BYDem'!$J$10:$J$203,MATCH(D124,'[5]TS BYDem'!$D$10:$D$203,0))</f>
        <v/>
      </c>
      <c r="K124" s="225" t="e">
        <f t="shared" ca="1" si="36"/>
        <v>#VALUE!</v>
      </c>
      <c r="L124" s="225" t="e">
        <f t="shared" ca="1" si="36"/>
        <v>#VALUE!</v>
      </c>
      <c r="M124" s="225" t="e">
        <f t="shared" ca="1" si="36"/>
        <v>#VALUE!</v>
      </c>
      <c r="N124" s="225" t="e">
        <f t="shared" ca="1" si="36"/>
        <v>#VALUE!</v>
      </c>
      <c r="O124" s="225" t="e">
        <f t="shared" ca="1" si="36"/>
        <v>#VALUE!</v>
      </c>
      <c r="P124" s="225" t="e">
        <f t="shared" ca="1" si="36"/>
        <v>#VALUE!</v>
      </c>
      <c r="Q124" s="225" t="e">
        <f t="shared" ca="1" si="36"/>
        <v>#VALUE!</v>
      </c>
      <c r="R124" s="225" t="e">
        <f t="shared" ca="1" si="36"/>
        <v>#VALUE!</v>
      </c>
      <c r="S124" s="225" t="e">
        <f t="shared" ca="1" si="36"/>
        <v>#VALUE!</v>
      </c>
      <c r="T124" s="225" t="e">
        <f t="shared" ca="1" si="36"/>
        <v>#VALUE!</v>
      </c>
      <c r="U124" s="225" t="e">
        <f t="shared" ca="1" si="36"/>
        <v>#VALUE!</v>
      </c>
      <c r="V124" s="225" t="e">
        <f t="shared" ca="1" si="36"/>
        <v>#VALUE!</v>
      </c>
      <c r="W124" s="225" t="e">
        <f t="shared" ca="1" si="36"/>
        <v>#VALUE!</v>
      </c>
      <c r="X124" s="225" t="e">
        <f t="shared" ca="1" si="36"/>
        <v>#VALUE!</v>
      </c>
      <c r="Y124" s="225" t="e">
        <f t="shared" ca="1" si="36"/>
        <v>#VALUE!</v>
      </c>
      <c r="Z124" s="225" t="e">
        <f t="shared" ca="1" si="36"/>
        <v>#VALUE!</v>
      </c>
      <c r="AA124" s="225" t="e">
        <f t="shared" ca="1" si="37"/>
        <v>#VALUE!</v>
      </c>
      <c r="AB124" s="225" t="e">
        <f t="shared" ca="1" si="37"/>
        <v>#VALUE!</v>
      </c>
      <c r="AC124" s="225" t="e">
        <f t="shared" ca="1" si="37"/>
        <v>#VALUE!</v>
      </c>
      <c r="AD124" s="225" t="e">
        <f t="shared" ca="1" si="37"/>
        <v>#VALUE!</v>
      </c>
      <c r="AE124" s="225" t="e">
        <f t="shared" ca="1" si="37"/>
        <v>#VALUE!</v>
      </c>
      <c r="AF124" s="225" t="e">
        <f t="shared" ca="1" si="37"/>
        <v>#VALUE!</v>
      </c>
      <c r="AG124" s="225" t="e">
        <f t="shared" ca="1" si="37"/>
        <v>#VALUE!</v>
      </c>
      <c r="AH124" s="225" t="e">
        <f t="shared" ca="1" si="37"/>
        <v>#VALUE!</v>
      </c>
      <c r="AI124" s="225" t="e">
        <f t="shared" ca="1" si="37"/>
        <v>#VALUE!</v>
      </c>
      <c r="AJ124" s="225" t="e">
        <f t="shared" ca="1" si="37"/>
        <v>#VALUE!</v>
      </c>
      <c r="AK124" s="225" t="e">
        <f t="shared" ca="1" si="37"/>
        <v>#VALUE!</v>
      </c>
      <c r="AL124" s="225" t="e">
        <f t="shared" ca="1" si="37"/>
        <v>#VALUE!</v>
      </c>
      <c r="AM124" s="225" t="e">
        <f t="shared" ca="1" si="37"/>
        <v>#VALUE!</v>
      </c>
      <c r="AN124" s="225" t="e">
        <f t="shared" ca="1" si="37"/>
        <v>#VALUE!</v>
      </c>
      <c r="AO124" s="225" t="e">
        <f t="shared" ca="1" si="37"/>
        <v>#VALUE!</v>
      </c>
      <c r="AP124" s="225" t="e">
        <f t="shared" ca="1" si="37"/>
        <v>#VALUE!</v>
      </c>
    </row>
    <row r="125" spans="1:42">
      <c r="A125" s="61" t="str">
        <f>'[5]TS BYDem'!A64</f>
        <v>*</v>
      </c>
      <c r="B125" s="225" t="s">
        <v>288</v>
      </c>
      <c r="C125" s="225" t="s">
        <v>137</v>
      </c>
      <c r="D125" s="225" t="str">
        <f>'[5]TS BYDem'!D64</f>
        <v>IISS</v>
      </c>
      <c r="E125" s="225" t="s">
        <v>137</v>
      </c>
      <c r="F125" s="225" t="s">
        <v>137</v>
      </c>
      <c r="G125" s="225" t="s">
        <v>137</v>
      </c>
      <c r="H125" s="225" t="s">
        <v>137</v>
      </c>
      <c r="I125" s="225">
        <v>0</v>
      </c>
      <c r="J125" s="225" t="str">
        <f>INDEX('[5]TS BYDem'!$J$10:$J$203,MATCH(D125,'[5]TS BYDem'!$D$10:$D$203,0))</f>
        <v/>
      </c>
      <c r="K125" s="225" t="e">
        <f t="shared" ca="1" si="36"/>
        <v>#VALUE!</v>
      </c>
      <c r="L125" s="225" t="e">
        <f t="shared" ca="1" si="36"/>
        <v>#VALUE!</v>
      </c>
      <c r="M125" s="225" t="e">
        <f t="shared" ca="1" si="36"/>
        <v>#VALUE!</v>
      </c>
      <c r="N125" s="225" t="e">
        <f t="shared" ca="1" si="36"/>
        <v>#VALUE!</v>
      </c>
      <c r="O125" s="225" t="e">
        <f t="shared" ca="1" si="36"/>
        <v>#VALUE!</v>
      </c>
      <c r="P125" s="225" t="e">
        <f t="shared" ca="1" si="36"/>
        <v>#VALUE!</v>
      </c>
      <c r="Q125" s="225" t="e">
        <f t="shared" ca="1" si="36"/>
        <v>#VALUE!</v>
      </c>
      <c r="R125" s="225" t="e">
        <f t="shared" ca="1" si="36"/>
        <v>#VALUE!</v>
      </c>
      <c r="S125" s="225" t="e">
        <f t="shared" ca="1" si="36"/>
        <v>#VALUE!</v>
      </c>
      <c r="T125" s="225" t="e">
        <f t="shared" ca="1" si="36"/>
        <v>#VALUE!</v>
      </c>
      <c r="U125" s="225" t="e">
        <f t="shared" ca="1" si="36"/>
        <v>#VALUE!</v>
      </c>
      <c r="V125" s="225" t="e">
        <f t="shared" ca="1" si="36"/>
        <v>#VALUE!</v>
      </c>
      <c r="W125" s="225" t="e">
        <f t="shared" ca="1" si="36"/>
        <v>#VALUE!</v>
      </c>
      <c r="X125" s="225" t="e">
        <f t="shared" ca="1" si="36"/>
        <v>#VALUE!</v>
      </c>
      <c r="Y125" s="225" t="e">
        <f t="shared" ca="1" si="36"/>
        <v>#VALUE!</v>
      </c>
      <c r="Z125" s="225" t="e">
        <f t="shared" ca="1" si="36"/>
        <v>#VALUE!</v>
      </c>
      <c r="AA125" s="225" t="e">
        <f t="shared" ca="1" si="37"/>
        <v>#VALUE!</v>
      </c>
      <c r="AB125" s="225" t="e">
        <f t="shared" ca="1" si="37"/>
        <v>#VALUE!</v>
      </c>
      <c r="AC125" s="225" t="e">
        <f t="shared" ca="1" si="37"/>
        <v>#VALUE!</v>
      </c>
      <c r="AD125" s="225" t="e">
        <f t="shared" ca="1" si="37"/>
        <v>#VALUE!</v>
      </c>
      <c r="AE125" s="225" t="e">
        <f t="shared" ca="1" si="37"/>
        <v>#VALUE!</v>
      </c>
      <c r="AF125" s="225" t="e">
        <f t="shared" ca="1" si="37"/>
        <v>#VALUE!</v>
      </c>
      <c r="AG125" s="225" t="e">
        <f t="shared" ca="1" si="37"/>
        <v>#VALUE!</v>
      </c>
      <c r="AH125" s="225" t="e">
        <f t="shared" ca="1" si="37"/>
        <v>#VALUE!</v>
      </c>
      <c r="AI125" s="225" t="e">
        <f t="shared" ca="1" si="37"/>
        <v>#VALUE!</v>
      </c>
      <c r="AJ125" s="225" t="e">
        <f t="shared" ca="1" si="37"/>
        <v>#VALUE!</v>
      </c>
      <c r="AK125" s="225" t="e">
        <f t="shared" ca="1" si="37"/>
        <v>#VALUE!</v>
      </c>
      <c r="AL125" s="225" t="e">
        <f t="shared" ca="1" si="37"/>
        <v>#VALUE!</v>
      </c>
      <c r="AM125" s="225" t="e">
        <f t="shared" ca="1" si="37"/>
        <v>#VALUE!</v>
      </c>
      <c r="AN125" s="225" t="e">
        <f t="shared" ca="1" si="37"/>
        <v>#VALUE!</v>
      </c>
      <c r="AO125" s="225" t="e">
        <f t="shared" ca="1" si="37"/>
        <v>#VALUE!</v>
      </c>
      <c r="AP125" s="225" t="e">
        <f t="shared" ca="1" si="37"/>
        <v>#VALUE!</v>
      </c>
    </row>
    <row r="126" spans="1:42">
      <c r="A126" s="61" t="str">
        <f>'[5]TS BYDem'!A65</f>
        <v>*</v>
      </c>
      <c r="B126" s="225" t="s">
        <v>288</v>
      </c>
      <c r="C126" s="225" t="s">
        <v>137</v>
      </c>
      <c r="D126" s="225" t="str">
        <f>'[5]TS BYDem'!D65</f>
        <v>IISS</v>
      </c>
      <c r="E126" s="225" t="s">
        <v>137</v>
      </c>
      <c r="F126" s="225" t="s">
        <v>137</v>
      </c>
      <c r="G126" s="225" t="s">
        <v>137</v>
      </c>
      <c r="H126" s="225" t="s">
        <v>137</v>
      </c>
      <c r="I126" s="225">
        <v>0</v>
      </c>
      <c r="J126" s="225" t="str">
        <f>INDEX('[5]TS BYDem'!$J$10:$J$203,MATCH(D126,'[5]TS BYDem'!$D$10:$D$203,0))</f>
        <v/>
      </c>
      <c r="K126" s="225" t="e">
        <f t="shared" ca="1" si="36"/>
        <v>#VALUE!</v>
      </c>
      <c r="L126" s="225" t="e">
        <f t="shared" ca="1" si="36"/>
        <v>#VALUE!</v>
      </c>
      <c r="M126" s="225" t="e">
        <f t="shared" ca="1" si="36"/>
        <v>#VALUE!</v>
      </c>
      <c r="N126" s="225" t="e">
        <f t="shared" ca="1" si="36"/>
        <v>#VALUE!</v>
      </c>
      <c r="O126" s="225" t="e">
        <f t="shared" ca="1" si="36"/>
        <v>#VALUE!</v>
      </c>
      <c r="P126" s="225" t="e">
        <f t="shared" ca="1" si="36"/>
        <v>#VALUE!</v>
      </c>
      <c r="Q126" s="225" t="e">
        <f t="shared" ca="1" si="36"/>
        <v>#VALUE!</v>
      </c>
      <c r="R126" s="225" t="e">
        <f t="shared" ca="1" si="36"/>
        <v>#VALUE!</v>
      </c>
      <c r="S126" s="225" t="e">
        <f t="shared" ca="1" si="36"/>
        <v>#VALUE!</v>
      </c>
      <c r="T126" s="225" t="e">
        <f t="shared" ca="1" si="36"/>
        <v>#VALUE!</v>
      </c>
      <c r="U126" s="225" t="e">
        <f t="shared" ca="1" si="36"/>
        <v>#VALUE!</v>
      </c>
      <c r="V126" s="225" t="e">
        <f t="shared" ca="1" si="36"/>
        <v>#VALUE!</v>
      </c>
      <c r="W126" s="225" t="e">
        <f t="shared" ca="1" si="36"/>
        <v>#VALUE!</v>
      </c>
      <c r="X126" s="225" t="e">
        <f t="shared" ca="1" si="36"/>
        <v>#VALUE!</v>
      </c>
      <c r="Y126" s="225" t="e">
        <f t="shared" ca="1" si="36"/>
        <v>#VALUE!</v>
      </c>
      <c r="Z126" s="225" t="e">
        <f t="shared" ca="1" si="36"/>
        <v>#VALUE!</v>
      </c>
      <c r="AA126" s="225" t="e">
        <f t="shared" ca="1" si="37"/>
        <v>#VALUE!</v>
      </c>
      <c r="AB126" s="225" t="e">
        <f t="shared" ca="1" si="37"/>
        <v>#VALUE!</v>
      </c>
      <c r="AC126" s="225" t="e">
        <f t="shared" ca="1" si="37"/>
        <v>#VALUE!</v>
      </c>
      <c r="AD126" s="225" t="e">
        <f t="shared" ca="1" si="37"/>
        <v>#VALUE!</v>
      </c>
      <c r="AE126" s="225" t="e">
        <f t="shared" ca="1" si="37"/>
        <v>#VALUE!</v>
      </c>
      <c r="AF126" s="225" t="e">
        <f t="shared" ca="1" si="37"/>
        <v>#VALUE!</v>
      </c>
      <c r="AG126" s="225" t="e">
        <f t="shared" ca="1" si="37"/>
        <v>#VALUE!</v>
      </c>
      <c r="AH126" s="225" t="e">
        <f t="shared" ca="1" si="37"/>
        <v>#VALUE!</v>
      </c>
      <c r="AI126" s="225" t="e">
        <f t="shared" ca="1" si="37"/>
        <v>#VALUE!</v>
      </c>
      <c r="AJ126" s="225" t="e">
        <f t="shared" ca="1" si="37"/>
        <v>#VALUE!</v>
      </c>
      <c r="AK126" s="225" t="e">
        <f t="shared" ca="1" si="37"/>
        <v>#VALUE!</v>
      </c>
      <c r="AL126" s="225" t="e">
        <f t="shared" ca="1" si="37"/>
        <v>#VALUE!</v>
      </c>
      <c r="AM126" s="225" t="e">
        <f t="shared" ca="1" si="37"/>
        <v>#VALUE!</v>
      </c>
      <c r="AN126" s="225" t="e">
        <f t="shared" ca="1" si="37"/>
        <v>#VALUE!</v>
      </c>
      <c r="AO126" s="225" t="e">
        <f t="shared" ca="1" si="37"/>
        <v>#VALUE!</v>
      </c>
      <c r="AP126" s="225" t="e">
        <f t="shared" ca="1" si="37"/>
        <v>#VALUE!</v>
      </c>
    </row>
    <row r="127" spans="1:42">
      <c r="A127" s="61" t="str">
        <f>'[5]TS BYDem'!A66</f>
        <v>*</v>
      </c>
      <c r="B127" s="225" t="s">
        <v>288</v>
      </c>
      <c r="C127" s="225" t="s">
        <v>137</v>
      </c>
      <c r="D127" s="225" t="str">
        <f>'[5]TS BYDem'!D66</f>
        <v>IISS</v>
      </c>
      <c r="E127" s="225" t="s">
        <v>137</v>
      </c>
      <c r="F127" s="225" t="s">
        <v>137</v>
      </c>
      <c r="G127" s="225" t="s">
        <v>137</v>
      </c>
      <c r="H127" s="225" t="s">
        <v>137</v>
      </c>
      <c r="I127" s="225">
        <v>0</v>
      </c>
      <c r="J127" s="225" t="str">
        <f>INDEX('[5]TS BYDem'!$J$10:$J$203,MATCH(D127,'[5]TS BYDem'!$D$10:$D$203,0))</f>
        <v/>
      </c>
      <c r="K127" s="225" t="e">
        <f t="shared" ca="1" si="36"/>
        <v>#VALUE!</v>
      </c>
      <c r="L127" s="225" t="e">
        <f t="shared" ca="1" si="36"/>
        <v>#VALUE!</v>
      </c>
      <c r="M127" s="225" t="e">
        <f t="shared" ca="1" si="36"/>
        <v>#VALUE!</v>
      </c>
      <c r="N127" s="225" t="e">
        <f t="shared" ca="1" si="36"/>
        <v>#VALUE!</v>
      </c>
      <c r="O127" s="225" t="e">
        <f t="shared" ca="1" si="36"/>
        <v>#VALUE!</v>
      </c>
      <c r="P127" s="225" t="e">
        <f t="shared" ca="1" si="36"/>
        <v>#VALUE!</v>
      </c>
      <c r="Q127" s="225" t="e">
        <f t="shared" ca="1" si="36"/>
        <v>#VALUE!</v>
      </c>
      <c r="R127" s="225" t="e">
        <f t="shared" ca="1" si="36"/>
        <v>#VALUE!</v>
      </c>
      <c r="S127" s="225" t="e">
        <f t="shared" ca="1" si="36"/>
        <v>#VALUE!</v>
      </c>
      <c r="T127" s="225" t="e">
        <f t="shared" ca="1" si="36"/>
        <v>#VALUE!</v>
      </c>
      <c r="U127" s="225" t="e">
        <f t="shared" ca="1" si="36"/>
        <v>#VALUE!</v>
      </c>
      <c r="V127" s="225" t="e">
        <f t="shared" ca="1" si="36"/>
        <v>#VALUE!</v>
      </c>
      <c r="W127" s="225" t="e">
        <f t="shared" ca="1" si="36"/>
        <v>#VALUE!</v>
      </c>
      <c r="X127" s="225" t="e">
        <f t="shared" ca="1" si="36"/>
        <v>#VALUE!</v>
      </c>
      <c r="Y127" s="225" t="e">
        <f t="shared" ca="1" si="36"/>
        <v>#VALUE!</v>
      </c>
      <c r="Z127" s="225" t="e">
        <f t="shared" ca="1" si="36"/>
        <v>#VALUE!</v>
      </c>
      <c r="AA127" s="225" t="e">
        <f t="shared" ca="1" si="37"/>
        <v>#VALUE!</v>
      </c>
      <c r="AB127" s="225" t="e">
        <f t="shared" ca="1" si="37"/>
        <v>#VALUE!</v>
      </c>
      <c r="AC127" s="225" t="e">
        <f t="shared" ca="1" si="37"/>
        <v>#VALUE!</v>
      </c>
      <c r="AD127" s="225" t="e">
        <f t="shared" ca="1" si="37"/>
        <v>#VALUE!</v>
      </c>
      <c r="AE127" s="225" t="e">
        <f t="shared" ca="1" si="37"/>
        <v>#VALUE!</v>
      </c>
      <c r="AF127" s="225" t="e">
        <f t="shared" ca="1" si="37"/>
        <v>#VALUE!</v>
      </c>
      <c r="AG127" s="225" t="e">
        <f t="shared" ca="1" si="37"/>
        <v>#VALUE!</v>
      </c>
      <c r="AH127" s="225" t="e">
        <f t="shared" ca="1" si="37"/>
        <v>#VALUE!</v>
      </c>
      <c r="AI127" s="225" t="e">
        <f t="shared" ca="1" si="37"/>
        <v>#VALUE!</v>
      </c>
      <c r="AJ127" s="225" t="e">
        <f t="shared" ca="1" si="37"/>
        <v>#VALUE!</v>
      </c>
      <c r="AK127" s="225" t="e">
        <f t="shared" ca="1" si="37"/>
        <v>#VALUE!</v>
      </c>
      <c r="AL127" s="225" t="e">
        <f t="shared" ca="1" si="37"/>
        <v>#VALUE!</v>
      </c>
      <c r="AM127" s="225" t="e">
        <f t="shared" ca="1" si="37"/>
        <v>#VALUE!</v>
      </c>
      <c r="AN127" s="225" t="e">
        <f t="shared" ca="1" si="37"/>
        <v>#VALUE!</v>
      </c>
      <c r="AO127" s="225" t="e">
        <f t="shared" ca="1" si="37"/>
        <v>#VALUE!</v>
      </c>
      <c r="AP127" s="225" t="e">
        <f t="shared" ca="1" si="37"/>
        <v>#VALUE!</v>
      </c>
    </row>
    <row r="128" spans="1:42">
      <c r="A128" s="61" t="str">
        <f>'[5]TS BYDem'!A67</f>
        <v>*</v>
      </c>
      <c r="B128" s="225" t="s">
        <v>288</v>
      </c>
      <c r="C128" s="225" t="s">
        <v>137</v>
      </c>
      <c r="D128" s="225" t="str">
        <f>'[5]TS BYDem'!D67</f>
        <v>IISS</v>
      </c>
      <c r="E128" s="225" t="s">
        <v>137</v>
      </c>
      <c r="F128" s="225" t="s">
        <v>137</v>
      </c>
      <c r="G128" s="225" t="s">
        <v>137</v>
      </c>
      <c r="H128" s="225" t="s">
        <v>137</v>
      </c>
      <c r="I128" s="225">
        <v>0</v>
      </c>
      <c r="J128" s="225" t="str">
        <f>INDEX('[5]TS BYDem'!$J$10:$J$203,MATCH(D128,'[5]TS BYDem'!$D$10:$D$203,0))</f>
        <v/>
      </c>
      <c r="K128" s="225" t="e">
        <f t="shared" ca="1" si="36"/>
        <v>#VALUE!</v>
      </c>
      <c r="L128" s="225" t="e">
        <f t="shared" ca="1" si="36"/>
        <v>#VALUE!</v>
      </c>
      <c r="M128" s="225" t="e">
        <f t="shared" ca="1" si="36"/>
        <v>#VALUE!</v>
      </c>
      <c r="N128" s="225" t="e">
        <f t="shared" ca="1" si="36"/>
        <v>#VALUE!</v>
      </c>
      <c r="O128" s="225" t="e">
        <f t="shared" ca="1" si="36"/>
        <v>#VALUE!</v>
      </c>
      <c r="P128" s="225" t="e">
        <f t="shared" ca="1" si="36"/>
        <v>#VALUE!</v>
      </c>
      <c r="Q128" s="225" t="e">
        <f t="shared" ca="1" si="36"/>
        <v>#VALUE!</v>
      </c>
      <c r="R128" s="225" t="e">
        <f t="shared" ca="1" si="36"/>
        <v>#VALUE!</v>
      </c>
      <c r="S128" s="225" t="e">
        <f t="shared" ca="1" si="36"/>
        <v>#VALUE!</v>
      </c>
      <c r="T128" s="225" t="e">
        <f t="shared" ca="1" si="36"/>
        <v>#VALUE!</v>
      </c>
      <c r="U128" s="225" t="e">
        <f t="shared" ca="1" si="36"/>
        <v>#VALUE!</v>
      </c>
      <c r="V128" s="225" t="e">
        <f t="shared" ca="1" si="36"/>
        <v>#VALUE!</v>
      </c>
      <c r="W128" s="225" t="e">
        <f t="shared" ca="1" si="36"/>
        <v>#VALUE!</v>
      </c>
      <c r="X128" s="225" t="e">
        <f t="shared" ca="1" si="36"/>
        <v>#VALUE!</v>
      </c>
      <c r="Y128" s="225" t="e">
        <f t="shared" ca="1" si="36"/>
        <v>#VALUE!</v>
      </c>
      <c r="Z128" s="225" t="e">
        <f t="shared" ref="Z128:AO132" ca="1" si="38">Z$112/Y$112*Y128</f>
        <v>#VALUE!</v>
      </c>
      <c r="AA128" s="225" t="e">
        <f t="shared" ca="1" si="37"/>
        <v>#VALUE!</v>
      </c>
      <c r="AB128" s="225" t="e">
        <f t="shared" ca="1" si="37"/>
        <v>#VALUE!</v>
      </c>
      <c r="AC128" s="225" t="e">
        <f t="shared" ca="1" si="37"/>
        <v>#VALUE!</v>
      </c>
      <c r="AD128" s="225" t="e">
        <f t="shared" ca="1" si="37"/>
        <v>#VALUE!</v>
      </c>
      <c r="AE128" s="225" t="e">
        <f t="shared" ca="1" si="37"/>
        <v>#VALUE!</v>
      </c>
      <c r="AF128" s="225" t="e">
        <f t="shared" ca="1" si="37"/>
        <v>#VALUE!</v>
      </c>
      <c r="AG128" s="225" t="e">
        <f t="shared" ca="1" si="37"/>
        <v>#VALUE!</v>
      </c>
      <c r="AH128" s="225" t="e">
        <f t="shared" ca="1" si="37"/>
        <v>#VALUE!</v>
      </c>
      <c r="AI128" s="225" t="e">
        <f t="shared" ca="1" si="37"/>
        <v>#VALUE!</v>
      </c>
      <c r="AJ128" s="225" t="e">
        <f t="shared" ca="1" si="37"/>
        <v>#VALUE!</v>
      </c>
      <c r="AK128" s="225" t="e">
        <f t="shared" ca="1" si="37"/>
        <v>#VALUE!</v>
      </c>
      <c r="AL128" s="225" t="e">
        <f t="shared" ca="1" si="37"/>
        <v>#VALUE!</v>
      </c>
      <c r="AM128" s="225" t="e">
        <f t="shared" ca="1" si="37"/>
        <v>#VALUE!</v>
      </c>
      <c r="AN128" s="225" t="e">
        <f t="shared" ca="1" si="37"/>
        <v>#VALUE!</v>
      </c>
      <c r="AO128" s="225" t="e">
        <f t="shared" ca="1" si="37"/>
        <v>#VALUE!</v>
      </c>
      <c r="AP128" s="225" t="e">
        <f t="shared" ref="AP128:AP132" ca="1" si="39">AP$112/AO$112*AO128</f>
        <v>#VALUE!</v>
      </c>
    </row>
    <row r="129" spans="1:42">
      <c r="A129" s="61" t="str">
        <f>'[5]TS BYDem'!A68</f>
        <v>*</v>
      </c>
      <c r="B129" s="225" t="s">
        <v>288</v>
      </c>
      <c r="C129" s="225" t="s">
        <v>137</v>
      </c>
      <c r="D129" s="225">
        <f>'[5]TS BYDem'!D68</f>
        <v>0</v>
      </c>
      <c r="E129" s="225" t="s">
        <v>137</v>
      </c>
      <c r="F129" s="225" t="s">
        <v>137</v>
      </c>
      <c r="G129" s="225" t="s">
        <v>137</v>
      </c>
      <c r="H129" s="225" t="s">
        <v>137</v>
      </c>
      <c r="I129" s="225">
        <v>0</v>
      </c>
      <c r="J129" s="225" t="str">
        <f>INDEX('[5]TS BYDem'!$J$10:$J$203,MATCH(D129,'[5]TS BYDem'!$D$10:$D$203,0))</f>
        <v/>
      </c>
      <c r="K129" s="225" t="e">
        <f t="shared" ref="K129:Z132" ca="1" si="40">K$112/J$112*J129</f>
        <v>#VALUE!</v>
      </c>
      <c r="L129" s="225" t="e">
        <f t="shared" ca="1" si="40"/>
        <v>#VALUE!</v>
      </c>
      <c r="M129" s="225" t="e">
        <f t="shared" ca="1" si="40"/>
        <v>#VALUE!</v>
      </c>
      <c r="N129" s="225" t="e">
        <f t="shared" ca="1" si="40"/>
        <v>#VALUE!</v>
      </c>
      <c r="O129" s="225" t="e">
        <f t="shared" ca="1" si="40"/>
        <v>#VALUE!</v>
      </c>
      <c r="P129" s="225" t="e">
        <f t="shared" ca="1" si="40"/>
        <v>#VALUE!</v>
      </c>
      <c r="Q129" s="225" t="e">
        <f t="shared" ca="1" si="40"/>
        <v>#VALUE!</v>
      </c>
      <c r="R129" s="225" t="e">
        <f t="shared" ca="1" si="40"/>
        <v>#VALUE!</v>
      </c>
      <c r="S129" s="225" t="e">
        <f t="shared" ca="1" si="40"/>
        <v>#VALUE!</v>
      </c>
      <c r="T129" s="225" t="e">
        <f t="shared" ca="1" si="40"/>
        <v>#VALUE!</v>
      </c>
      <c r="U129" s="225" t="e">
        <f t="shared" ca="1" si="40"/>
        <v>#VALUE!</v>
      </c>
      <c r="V129" s="225" t="e">
        <f t="shared" ca="1" si="40"/>
        <v>#VALUE!</v>
      </c>
      <c r="W129" s="225" t="e">
        <f t="shared" ca="1" si="40"/>
        <v>#VALUE!</v>
      </c>
      <c r="X129" s="225" t="e">
        <f t="shared" ca="1" si="40"/>
        <v>#VALUE!</v>
      </c>
      <c r="Y129" s="225" t="e">
        <f t="shared" ca="1" si="40"/>
        <v>#VALUE!</v>
      </c>
      <c r="Z129" s="225" t="e">
        <f t="shared" ca="1" si="38"/>
        <v>#VALUE!</v>
      </c>
      <c r="AA129" s="225" t="e">
        <f t="shared" ca="1" si="38"/>
        <v>#VALUE!</v>
      </c>
      <c r="AB129" s="225" t="e">
        <f t="shared" ca="1" si="38"/>
        <v>#VALUE!</v>
      </c>
      <c r="AC129" s="225" t="e">
        <f t="shared" ca="1" si="38"/>
        <v>#VALUE!</v>
      </c>
      <c r="AD129" s="225" t="e">
        <f t="shared" ca="1" si="38"/>
        <v>#VALUE!</v>
      </c>
      <c r="AE129" s="225" t="e">
        <f t="shared" ca="1" si="38"/>
        <v>#VALUE!</v>
      </c>
      <c r="AF129" s="225" t="e">
        <f t="shared" ca="1" si="38"/>
        <v>#VALUE!</v>
      </c>
      <c r="AG129" s="225" t="e">
        <f t="shared" ca="1" si="38"/>
        <v>#VALUE!</v>
      </c>
      <c r="AH129" s="225" t="e">
        <f t="shared" ca="1" si="38"/>
        <v>#VALUE!</v>
      </c>
      <c r="AI129" s="225" t="e">
        <f t="shared" ca="1" si="38"/>
        <v>#VALUE!</v>
      </c>
      <c r="AJ129" s="225" t="e">
        <f t="shared" ca="1" si="38"/>
        <v>#VALUE!</v>
      </c>
      <c r="AK129" s="225" t="e">
        <f t="shared" ca="1" si="38"/>
        <v>#VALUE!</v>
      </c>
      <c r="AL129" s="225" t="e">
        <f t="shared" ca="1" si="38"/>
        <v>#VALUE!</v>
      </c>
      <c r="AM129" s="225" t="e">
        <f t="shared" ca="1" si="38"/>
        <v>#VALUE!</v>
      </c>
      <c r="AN129" s="225" t="e">
        <f t="shared" ca="1" si="38"/>
        <v>#VALUE!</v>
      </c>
      <c r="AO129" s="225" t="e">
        <f t="shared" ca="1" si="38"/>
        <v>#VALUE!</v>
      </c>
      <c r="AP129" s="225" t="e">
        <f t="shared" ca="1" si="39"/>
        <v>#VALUE!</v>
      </c>
    </row>
    <row r="130" spans="1:42">
      <c r="A130" s="61" t="str">
        <f>'[5]TS BYDem'!A69</f>
        <v>*</v>
      </c>
      <c r="B130" s="225" t="s">
        <v>288</v>
      </c>
      <c r="C130" s="225" t="s">
        <v>137</v>
      </c>
      <c r="D130" s="225" t="str">
        <f>'[5]TS BYDem'!D69</f>
        <v>IIST</v>
      </c>
      <c r="E130" s="225" t="s">
        <v>137</v>
      </c>
      <c r="F130" s="225" t="s">
        <v>137</v>
      </c>
      <c r="G130" s="225" t="s">
        <v>137</v>
      </c>
      <c r="H130" s="225" t="s">
        <v>137</v>
      </c>
      <c r="I130" s="225">
        <v>0</v>
      </c>
      <c r="J130" s="225" t="str">
        <f>INDEX('[5]TS BYDem'!$J$10:$J$203,MATCH(D130,'[5]TS BYDem'!$D$10:$D$203,0))</f>
        <v/>
      </c>
      <c r="K130" s="225" t="e">
        <f t="shared" ca="1" si="40"/>
        <v>#VALUE!</v>
      </c>
      <c r="L130" s="225" t="e">
        <f t="shared" ca="1" si="40"/>
        <v>#VALUE!</v>
      </c>
      <c r="M130" s="225" t="e">
        <f t="shared" ca="1" si="40"/>
        <v>#VALUE!</v>
      </c>
      <c r="N130" s="225" t="e">
        <f t="shared" ca="1" si="40"/>
        <v>#VALUE!</v>
      </c>
      <c r="O130" s="225" t="e">
        <f t="shared" ca="1" si="40"/>
        <v>#VALUE!</v>
      </c>
      <c r="P130" s="225" t="e">
        <f t="shared" ca="1" si="40"/>
        <v>#VALUE!</v>
      </c>
      <c r="Q130" s="225" t="e">
        <f t="shared" ca="1" si="40"/>
        <v>#VALUE!</v>
      </c>
      <c r="R130" s="225" t="e">
        <f t="shared" ca="1" si="40"/>
        <v>#VALUE!</v>
      </c>
      <c r="S130" s="225" t="e">
        <f t="shared" ca="1" si="40"/>
        <v>#VALUE!</v>
      </c>
      <c r="T130" s="225" t="e">
        <f t="shared" ca="1" si="40"/>
        <v>#VALUE!</v>
      </c>
      <c r="U130" s="225" t="e">
        <f t="shared" ca="1" si="40"/>
        <v>#VALUE!</v>
      </c>
      <c r="V130" s="225" t="e">
        <f t="shared" ca="1" si="40"/>
        <v>#VALUE!</v>
      </c>
      <c r="W130" s="225" t="e">
        <f t="shared" ca="1" si="40"/>
        <v>#VALUE!</v>
      </c>
      <c r="X130" s="225" t="e">
        <f t="shared" ca="1" si="40"/>
        <v>#VALUE!</v>
      </c>
      <c r="Y130" s="225" t="e">
        <f t="shared" ca="1" si="40"/>
        <v>#VALUE!</v>
      </c>
      <c r="Z130" s="225" t="e">
        <f t="shared" ca="1" si="38"/>
        <v>#VALUE!</v>
      </c>
      <c r="AA130" s="225" t="e">
        <f t="shared" ca="1" si="38"/>
        <v>#VALUE!</v>
      </c>
      <c r="AB130" s="225" t="e">
        <f t="shared" ca="1" si="38"/>
        <v>#VALUE!</v>
      </c>
      <c r="AC130" s="225" t="e">
        <f t="shared" ca="1" si="38"/>
        <v>#VALUE!</v>
      </c>
      <c r="AD130" s="225" t="e">
        <f t="shared" ca="1" si="38"/>
        <v>#VALUE!</v>
      </c>
      <c r="AE130" s="225" t="e">
        <f t="shared" ca="1" si="38"/>
        <v>#VALUE!</v>
      </c>
      <c r="AF130" s="225" t="e">
        <f t="shared" ca="1" si="38"/>
        <v>#VALUE!</v>
      </c>
      <c r="AG130" s="225" t="e">
        <f t="shared" ca="1" si="38"/>
        <v>#VALUE!</v>
      </c>
      <c r="AH130" s="225" t="e">
        <f t="shared" ca="1" si="38"/>
        <v>#VALUE!</v>
      </c>
      <c r="AI130" s="225" t="e">
        <f t="shared" ca="1" si="38"/>
        <v>#VALUE!</v>
      </c>
      <c r="AJ130" s="225" t="e">
        <f t="shared" ca="1" si="38"/>
        <v>#VALUE!</v>
      </c>
      <c r="AK130" s="225" t="e">
        <f t="shared" ca="1" si="38"/>
        <v>#VALUE!</v>
      </c>
      <c r="AL130" s="225" t="e">
        <f t="shared" ca="1" si="38"/>
        <v>#VALUE!</v>
      </c>
      <c r="AM130" s="225" t="e">
        <f t="shared" ca="1" si="38"/>
        <v>#VALUE!</v>
      </c>
      <c r="AN130" s="225" t="e">
        <f t="shared" ca="1" si="38"/>
        <v>#VALUE!</v>
      </c>
      <c r="AO130" s="225" t="e">
        <f t="shared" ca="1" si="38"/>
        <v>#VALUE!</v>
      </c>
      <c r="AP130" s="225" t="e">
        <f t="shared" ca="1" si="39"/>
        <v>#VALUE!</v>
      </c>
    </row>
    <row r="131" spans="1:42">
      <c r="A131" s="61" t="str">
        <f>'[5]TS BYDem'!A70</f>
        <v>*</v>
      </c>
      <c r="B131" s="225" t="s">
        <v>288</v>
      </c>
      <c r="C131" s="225" t="s">
        <v>137</v>
      </c>
      <c r="D131" s="225" t="str">
        <f>'[5]TS BYDem'!D70</f>
        <v>Useful Energy Service</v>
      </c>
      <c r="E131" s="225" t="s">
        <v>137</v>
      </c>
      <c r="F131" s="225" t="s">
        <v>137</v>
      </c>
      <c r="G131" s="225" t="s">
        <v>137</v>
      </c>
      <c r="H131" s="225" t="s">
        <v>137</v>
      </c>
      <c r="I131" s="225">
        <v>0</v>
      </c>
      <c r="J131" s="225" t="str">
        <f>INDEX('[5]TS BYDem'!$J$10:$J$203,MATCH(D131,'[5]TS BYDem'!$D$10:$D$203,0))</f>
        <v/>
      </c>
      <c r="K131" s="225" t="e">
        <f t="shared" ca="1" si="40"/>
        <v>#VALUE!</v>
      </c>
      <c r="L131" s="225" t="e">
        <f t="shared" ca="1" si="40"/>
        <v>#VALUE!</v>
      </c>
      <c r="M131" s="225" t="e">
        <f t="shared" ca="1" si="40"/>
        <v>#VALUE!</v>
      </c>
      <c r="N131" s="225" t="e">
        <f t="shared" ca="1" si="40"/>
        <v>#VALUE!</v>
      </c>
      <c r="O131" s="225" t="e">
        <f t="shared" ca="1" si="40"/>
        <v>#VALUE!</v>
      </c>
      <c r="P131" s="225" t="e">
        <f t="shared" ca="1" si="40"/>
        <v>#VALUE!</v>
      </c>
      <c r="Q131" s="225" t="e">
        <f t="shared" ca="1" si="40"/>
        <v>#VALUE!</v>
      </c>
      <c r="R131" s="225" t="e">
        <f t="shared" ca="1" si="40"/>
        <v>#VALUE!</v>
      </c>
      <c r="S131" s="225" t="e">
        <f t="shared" ca="1" si="40"/>
        <v>#VALUE!</v>
      </c>
      <c r="T131" s="225" t="e">
        <f t="shared" ca="1" si="40"/>
        <v>#VALUE!</v>
      </c>
      <c r="U131" s="225" t="e">
        <f t="shared" ca="1" si="40"/>
        <v>#VALUE!</v>
      </c>
      <c r="V131" s="225" t="e">
        <f t="shared" ca="1" si="40"/>
        <v>#VALUE!</v>
      </c>
      <c r="W131" s="225" t="e">
        <f t="shared" ca="1" si="40"/>
        <v>#VALUE!</v>
      </c>
      <c r="X131" s="225" t="e">
        <f t="shared" ca="1" si="40"/>
        <v>#VALUE!</v>
      </c>
      <c r="Y131" s="225" t="e">
        <f t="shared" ca="1" si="40"/>
        <v>#VALUE!</v>
      </c>
      <c r="Z131" s="225" t="e">
        <f t="shared" ca="1" si="38"/>
        <v>#VALUE!</v>
      </c>
      <c r="AA131" s="225" t="e">
        <f t="shared" ca="1" si="38"/>
        <v>#VALUE!</v>
      </c>
      <c r="AB131" s="225" t="e">
        <f t="shared" ca="1" si="38"/>
        <v>#VALUE!</v>
      </c>
      <c r="AC131" s="225" t="e">
        <f t="shared" ca="1" si="38"/>
        <v>#VALUE!</v>
      </c>
      <c r="AD131" s="225" t="e">
        <f t="shared" ca="1" si="38"/>
        <v>#VALUE!</v>
      </c>
      <c r="AE131" s="225" t="e">
        <f t="shared" ca="1" si="38"/>
        <v>#VALUE!</v>
      </c>
      <c r="AF131" s="225" t="e">
        <f t="shared" ca="1" si="38"/>
        <v>#VALUE!</v>
      </c>
      <c r="AG131" s="225" t="e">
        <f t="shared" ca="1" si="38"/>
        <v>#VALUE!</v>
      </c>
      <c r="AH131" s="225" t="e">
        <f t="shared" ca="1" si="38"/>
        <v>#VALUE!</v>
      </c>
      <c r="AI131" s="225" t="e">
        <f t="shared" ca="1" si="38"/>
        <v>#VALUE!</v>
      </c>
      <c r="AJ131" s="225" t="e">
        <f t="shared" ca="1" si="38"/>
        <v>#VALUE!</v>
      </c>
      <c r="AK131" s="225" t="e">
        <f t="shared" ca="1" si="38"/>
        <v>#VALUE!</v>
      </c>
      <c r="AL131" s="225" t="e">
        <f t="shared" ca="1" si="38"/>
        <v>#VALUE!</v>
      </c>
      <c r="AM131" s="225" t="e">
        <f t="shared" ca="1" si="38"/>
        <v>#VALUE!</v>
      </c>
      <c r="AN131" s="225" t="e">
        <f t="shared" ca="1" si="38"/>
        <v>#VALUE!</v>
      </c>
      <c r="AO131" s="225" t="e">
        <f t="shared" ca="1" si="38"/>
        <v>#VALUE!</v>
      </c>
      <c r="AP131" s="225" t="e">
        <f t="shared" ca="1" si="39"/>
        <v>#VALUE!</v>
      </c>
    </row>
    <row r="132" spans="1:42">
      <c r="A132" s="61" t="str">
        <f>'[5]TS BYDem'!A71</f>
        <v>*</v>
      </c>
      <c r="B132" s="225" t="s">
        <v>288</v>
      </c>
      <c r="C132" s="225" t="s">
        <v>137</v>
      </c>
      <c r="D132" s="225">
        <f>'[5]TS BYDem'!D71</f>
        <v>0</v>
      </c>
      <c r="E132" s="225" t="s">
        <v>137</v>
      </c>
      <c r="F132" s="225" t="s">
        <v>137</v>
      </c>
      <c r="G132" s="225" t="s">
        <v>137</v>
      </c>
      <c r="H132" s="225" t="s">
        <v>137</v>
      </c>
      <c r="I132" s="225">
        <v>0</v>
      </c>
      <c r="J132" s="225" t="str">
        <f>INDEX('[5]TS BYDem'!$J$10:$J$203,MATCH(D132,'[5]TS BYDem'!$D$10:$D$203,0))</f>
        <v/>
      </c>
      <c r="K132" s="225" t="e">
        <f t="shared" ca="1" si="40"/>
        <v>#VALUE!</v>
      </c>
      <c r="L132" s="225" t="e">
        <f t="shared" ca="1" si="40"/>
        <v>#VALUE!</v>
      </c>
      <c r="M132" s="225" t="e">
        <f t="shared" ca="1" si="40"/>
        <v>#VALUE!</v>
      </c>
      <c r="N132" s="225" t="e">
        <f t="shared" ca="1" si="40"/>
        <v>#VALUE!</v>
      </c>
      <c r="O132" s="225" t="e">
        <f t="shared" ca="1" si="40"/>
        <v>#VALUE!</v>
      </c>
      <c r="P132" s="225" t="e">
        <f t="shared" ca="1" si="40"/>
        <v>#VALUE!</v>
      </c>
      <c r="Q132" s="225" t="e">
        <f t="shared" ca="1" si="40"/>
        <v>#VALUE!</v>
      </c>
      <c r="R132" s="225" t="e">
        <f t="shared" ca="1" si="40"/>
        <v>#VALUE!</v>
      </c>
      <c r="S132" s="225" t="e">
        <f t="shared" ca="1" si="40"/>
        <v>#VALUE!</v>
      </c>
      <c r="T132" s="225" t="e">
        <f t="shared" ca="1" si="40"/>
        <v>#VALUE!</v>
      </c>
      <c r="U132" s="225" t="e">
        <f t="shared" ca="1" si="40"/>
        <v>#VALUE!</v>
      </c>
      <c r="V132" s="225" t="e">
        <f t="shared" ca="1" si="40"/>
        <v>#VALUE!</v>
      </c>
      <c r="W132" s="225" t="e">
        <f t="shared" ca="1" si="40"/>
        <v>#VALUE!</v>
      </c>
      <c r="X132" s="225" t="e">
        <f t="shared" ca="1" si="40"/>
        <v>#VALUE!</v>
      </c>
      <c r="Y132" s="225" t="e">
        <f t="shared" ca="1" si="40"/>
        <v>#VALUE!</v>
      </c>
      <c r="Z132" s="225" t="e">
        <f t="shared" ca="1" si="40"/>
        <v>#VALUE!</v>
      </c>
      <c r="AA132" s="225" t="e">
        <f t="shared" ca="1" si="38"/>
        <v>#VALUE!</v>
      </c>
      <c r="AB132" s="225" t="e">
        <f t="shared" ca="1" si="38"/>
        <v>#VALUE!</v>
      </c>
      <c r="AC132" s="225" t="e">
        <f t="shared" ca="1" si="38"/>
        <v>#VALUE!</v>
      </c>
      <c r="AD132" s="225" t="e">
        <f t="shared" ca="1" si="38"/>
        <v>#VALUE!</v>
      </c>
      <c r="AE132" s="225" t="e">
        <f t="shared" ca="1" si="38"/>
        <v>#VALUE!</v>
      </c>
      <c r="AF132" s="225" t="e">
        <f t="shared" ca="1" si="38"/>
        <v>#VALUE!</v>
      </c>
      <c r="AG132" s="225" t="e">
        <f t="shared" ca="1" si="38"/>
        <v>#VALUE!</v>
      </c>
      <c r="AH132" s="225" t="e">
        <f t="shared" ca="1" si="38"/>
        <v>#VALUE!</v>
      </c>
      <c r="AI132" s="225" t="e">
        <f t="shared" ca="1" si="38"/>
        <v>#VALUE!</v>
      </c>
      <c r="AJ132" s="225" t="e">
        <f t="shared" ca="1" si="38"/>
        <v>#VALUE!</v>
      </c>
      <c r="AK132" s="225" t="e">
        <f t="shared" ca="1" si="38"/>
        <v>#VALUE!</v>
      </c>
      <c r="AL132" s="225" t="e">
        <f t="shared" ca="1" si="38"/>
        <v>#VALUE!</v>
      </c>
      <c r="AM132" s="225" t="e">
        <f t="shared" ca="1" si="38"/>
        <v>#VALUE!</v>
      </c>
      <c r="AN132" s="225" t="e">
        <f t="shared" ca="1" si="38"/>
        <v>#VALUE!</v>
      </c>
      <c r="AO132" s="225" t="e">
        <f t="shared" ca="1" si="38"/>
        <v>#VALUE!</v>
      </c>
      <c r="AP132" s="225" t="e">
        <f t="shared" ca="1" si="39"/>
        <v>#VALUE!</v>
      </c>
    </row>
    <row r="133" spans="1:42" s="5" customFormat="1">
      <c r="A133" s="61" t="str">
        <f>'[5]TS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61" t="str">
        <f>'[5]TS BYDem'!A73</f>
        <v/>
      </c>
      <c r="B134" s="225" t="s">
        <v>288</v>
      </c>
      <c r="C134" s="225" t="s">
        <v>137</v>
      </c>
      <c r="D134" s="225" t="str">
        <f>'[5]TS BYDem'!D73</f>
        <v>ICPK</v>
      </c>
      <c r="E134" s="225" t="s">
        <v>137</v>
      </c>
      <c r="F134" s="225" t="s">
        <v>137</v>
      </c>
      <c r="G134" s="225" t="s">
        <v>137</v>
      </c>
      <c r="H134" s="225" t="s">
        <v>137</v>
      </c>
      <c r="I134" s="225">
        <v>0</v>
      </c>
      <c r="J134" s="225">
        <f>INDEX('[5]TS BYDem'!$J$10:$J$203,MATCH(D134,'[5]TS BYDem'!$D$10:$D$203,0))</f>
        <v>0.55647663194961794</v>
      </c>
      <c r="K134" s="225">
        <f ca="1">K$133/J$133*J134</f>
        <v>0.57228263361453802</v>
      </c>
      <c r="L134" s="225">
        <f t="shared" ref="L134:AA134" ca="1" si="42">L$133/K$133*K134</f>
        <v>0.58229310133565393</v>
      </c>
      <c r="M134" s="232">
        <f t="shared" ref="M134:M142" si="43">O134</f>
        <v>0.63970000000000005</v>
      </c>
      <c r="N134" s="232">
        <f t="shared" ref="N134:N142" si="44">O134</f>
        <v>0.63970000000000005</v>
      </c>
      <c r="O134" s="232">
        <f>INDEX('[5]TS BYDem'!$O$10:$O$203,MATCH(D134,'[5]TS BYDem'!$D$10:$D$203,0))</f>
        <v>0.63970000000000005</v>
      </c>
      <c r="P134" s="225">
        <f t="shared" ca="1" si="42"/>
        <v>0.64523803886925801</v>
      </c>
      <c r="Q134" s="225">
        <f t="shared" ca="1" si="42"/>
        <v>0.6437687632508835</v>
      </c>
      <c r="R134" s="225">
        <f t="shared" ca="1" si="42"/>
        <v>0.59189203180212024</v>
      </c>
      <c r="S134" s="225">
        <f t="shared" ca="1" si="42"/>
        <v>0.60760197879858668</v>
      </c>
      <c r="T134" s="225">
        <f t="shared" ca="1" si="42"/>
        <v>0.62184265017667861</v>
      </c>
      <c r="U134" s="225">
        <f t="shared" ca="1" si="42"/>
        <v>0.63529217314487652</v>
      </c>
      <c r="V134" s="225">
        <f t="shared" ca="1" si="42"/>
        <v>0.64817659010600726</v>
      </c>
      <c r="W134" s="225">
        <f t="shared" ca="1" si="42"/>
        <v>0.66219121908127232</v>
      </c>
      <c r="X134" s="225">
        <f t="shared" ca="1" si="42"/>
        <v>0.68004856890459386</v>
      </c>
      <c r="Y134" s="225">
        <f t="shared" ca="1" si="42"/>
        <v>0.69756685512367511</v>
      </c>
      <c r="Z134" s="225">
        <f t="shared" ca="1" si="42"/>
        <v>0.7155372261484102</v>
      </c>
      <c r="AA134" s="225">
        <f t="shared" ca="1" si="42"/>
        <v>0.73565500000000039</v>
      </c>
      <c r="AB134" s="225">
        <f t="shared" ref="AA134:AP149" ca="1" si="45">AB$133/AA$133*AA134</f>
        <v>0.75645090106007107</v>
      </c>
      <c r="AC134" s="225">
        <f t="shared" ca="1" si="45"/>
        <v>0.77792492932862223</v>
      </c>
      <c r="AD134" s="225">
        <f t="shared" ca="1" si="45"/>
        <v>0.7987208303886929</v>
      </c>
      <c r="AE134" s="225">
        <f t="shared" ca="1" si="45"/>
        <v>0.82155111307420525</v>
      </c>
      <c r="AF134" s="225">
        <f t="shared" ca="1" si="45"/>
        <v>0.84596369257950554</v>
      </c>
      <c r="AG134" s="225">
        <f t="shared" ca="1" si="45"/>
        <v>0.87286273851590146</v>
      </c>
      <c r="AH134" s="225">
        <f t="shared" ca="1" si="45"/>
        <v>0.90055293286219129</v>
      </c>
      <c r="AI134" s="225">
        <f t="shared" ca="1" si="45"/>
        <v>0.92903427561837504</v>
      </c>
      <c r="AJ134" s="225">
        <f t="shared" ca="1" si="45"/>
        <v>0.95785468197879908</v>
      </c>
      <c r="AK134" s="225">
        <f t="shared" ca="1" si="45"/>
        <v>0.98757925795053048</v>
      </c>
      <c r="AL134" s="225">
        <f t="shared" ca="1" si="45"/>
        <v>1.01888613074205</v>
      </c>
      <c r="AM134" s="225">
        <f t="shared" ca="1" si="45"/>
        <v>1.18672261484099</v>
      </c>
      <c r="AN134" s="225">
        <f t="shared" ca="1" si="45"/>
        <v>1.3923081802120147</v>
      </c>
      <c r="AO134" s="225">
        <f t="shared" ca="1" si="45"/>
        <v>1.7594387161366405</v>
      </c>
      <c r="AP134" s="225">
        <f t="shared" ca="1" si="45"/>
        <v>2.1328607656066052</v>
      </c>
    </row>
    <row r="135" spans="1:42">
      <c r="A135" s="61" t="str">
        <f>'[5]TS BYDem'!A74</f>
        <v/>
      </c>
      <c r="B135" s="225" t="s">
        <v>288</v>
      </c>
      <c r="C135" s="225" t="s">
        <v>137</v>
      </c>
      <c r="D135" s="225" t="str">
        <f>'[5]TS BYDem'!D74</f>
        <v>ICPA</v>
      </c>
      <c r="E135" s="225" t="s">
        <v>137</v>
      </c>
      <c r="F135" s="225" t="s">
        <v>137</v>
      </c>
      <c r="G135" s="225" t="s">
        <v>137</v>
      </c>
      <c r="H135" s="225" t="s">
        <v>137</v>
      </c>
      <c r="I135" s="225">
        <v>0</v>
      </c>
      <c r="J135" s="225">
        <f>INDEX('[5]TS BYDem'!$J$10:$J$203,MATCH(D135,'[5]TS BYDem'!$D$10:$D$203,0))</f>
        <v>0.2086787369811067</v>
      </c>
      <c r="K135" s="225">
        <f t="shared" ref="K135:Z150" ca="1" si="46">K$133/J$133*J135</f>
        <v>0.21460598760545171</v>
      </c>
      <c r="L135" s="225">
        <f t="shared" ca="1" si="46"/>
        <v>0.21835991300087018</v>
      </c>
      <c r="M135" s="232">
        <f t="shared" si="43"/>
        <v>0.2398875</v>
      </c>
      <c r="N135" s="232">
        <f t="shared" si="44"/>
        <v>0.2398875</v>
      </c>
      <c r="O135" s="232">
        <f>INDEX('[5]TS BYDem'!$O$10:$O$203,MATCH(D135,'[5]TS BYDem'!$D$10:$D$203,0))</f>
        <v>0.2398875</v>
      </c>
      <c r="P135" s="225">
        <f t="shared" ca="1" si="46"/>
        <v>0.24196426457597173</v>
      </c>
      <c r="Q135" s="225">
        <f t="shared" ca="1" si="46"/>
        <v>0.24141328621908126</v>
      </c>
      <c r="R135" s="225">
        <f t="shared" ca="1" si="46"/>
        <v>0.22195951192579502</v>
      </c>
      <c r="S135" s="225">
        <f t="shared" ca="1" si="46"/>
        <v>0.22785074204946992</v>
      </c>
      <c r="T135" s="225">
        <f t="shared" ca="1" si="46"/>
        <v>0.23319099381625438</v>
      </c>
      <c r="U135" s="225">
        <f t="shared" ca="1" si="46"/>
        <v>0.23823456492932857</v>
      </c>
      <c r="V135" s="225">
        <f t="shared" ca="1" si="46"/>
        <v>0.24306622128975261</v>
      </c>
      <c r="W135" s="225">
        <f t="shared" ca="1" si="46"/>
        <v>0.248321707155477</v>
      </c>
      <c r="X135" s="225">
        <f t="shared" ca="1" si="46"/>
        <v>0.25501821333922253</v>
      </c>
      <c r="Y135" s="225">
        <f t="shared" ca="1" si="46"/>
        <v>0.261587570671378</v>
      </c>
      <c r="Z135" s="225">
        <f t="shared" ca="1" si="46"/>
        <v>0.26832645980565367</v>
      </c>
      <c r="AA135" s="225">
        <f t="shared" ca="1" si="45"/>
        <v>0.27587062499999998</v>
      </c>
      <c r="AB135" s="225">
        <f t="shared" ca="1" si="45"/>
        <v>0.28366908789752648</v>
      </c>
      <c r="AC135" s="225">
        <f t="shared" ca="1" si="45"/>
        <v>0.29172184849823318</v>
      </c>
      <c r="AD135" s="225">
        <f t="shared" ca="1" si="45"/>
        <v>0.29952031139575969</v>
      </c>
      <c r="AE135" s="225">
        <f t="shared" ca="1" si="45"/>
        <v>0.30808166740282683</v>
      </c>
      <c r="AF135" s="225">
        <f t="shared" ca="1" si="45"/>
        <v>0.31723638471731441</v>
      </c>
      <c r="AG135" s="225">
        <f t="shared" ca="1" si="45"/>
        <v>0.32732352694346289</v>
      </c>
      <c r="AH135" s="225">
        <f t="shared" ca="1" si="45"/>
        <v>0.33770734982332157</v>
      </c>
      <c r="AI135" s="225">
        <f t="shared" ca="1" si="45"/>
        <v>0.34838785335689043</v>
      </c>
      <c r="AJ135" s="225">
        <f t="shared" ca="1" si="45"/>
        <v>0.35919550574204945</v>
      </c>
      <c r="AK135" s="225">
        <f t="shared" ca="1" si="45"/>
        <v>0.37034222173144871</v>
      </c>
      <c r="AL135" s="225">
        <f t="shared" ca="1" si="45"/>
        <v>0.38208229902826851</v>
      </c>
      <c r="AM135" s="225">
        <f t="shared" ca="1" si="45"/>
        <v>0.44502098056537093</v>
      </c>
      <c r="AN135" s="225">
        <f t="shared" ca="1" si="45"/>
        <v>0.52211556757950517</v>
      </c>
      <c r="AO135" s="225">
        <f t="shared" ca="1" si="45"/>
        <v>0.65978951855123968</v>
      </c>
      <c r="AP135" s="225">
        <f t="shared" ca="1" si="45"/>
        <v>0.79982278710247634</v>
      </c>
    </row>
    <row r="136" spans="1:42">
      <c r="A136" s="61" t="str">
        <f>'[5]TS BYDem'!A75</f>
        <v/>
      </c>
      <c r="B136" s="225" t="s">
        <v>288</v>
      </c>
      <c r="C136" s="225" t="s">
        <v>137</v>
      </c>
      <c r="D136" s="225" t="str">
        <f>'[5]TS BYDem'!D75</f>
        <v>ICPL</v>
      </c>
      <c r="E136" s="225" t="s">
        <v>137</v>
      </c>
      <c r="F136" s="225" t="s">
        <v>137</v>
      </c>
      <c r="G136" s="225" t="s">
        <v>137</v>
      </c>
      <c r="H136" s="225" t="s">
        <v>137</v>
      </c>
      <c r="I136" s="225">
        <v>0</v>
      </c>
      <c r="J136" s="225">
        <f>INDEX('[5]TS BYDem'!$J$10:$J$203,MATCH(D136,'[5]TS BYDem'!$D$10:$D$203,0))</f>
        <v>0.3338859791697707</v>
      </c>
      <c r="K136" s="225">
        <f t="shared" ca="1" si="46"/>
        <v>0.34336958016872271</v>
      </c>
      <c r="L136" s="225">
        <f t="shared" ca="1" si="46"/>
        <v>0.34937586080139227</v>
      </c>
      <c r="M136" s="232">
        <f t="shared" si="43"/>
        <v>0.38381999999999999</v>
      </c>
      <c r="N136" s="232">
        <f t="shared" si="44"/>
        <v>0.38381999999999999</v>
      </c>
      <c r="O136" s="232">
        <f>INDEX('[5]TS BYDem'!$O$10:$O$203,MATCH(D136,'[5]TS BYDem'!$D$10:$D$203,0))</f>
        <v>0.38381999999999999</v>
      </c>
      <c r="P136" s="225">
        <f t="shared" ca="1" si="46"/>
        <v>0.38714282332155475</v>
      </c>
      <c r="Q136" s="225">
        <f t="shared" ca="1" si="46"/>
        <v>0.38626125795053001</v>
      </c>
      <c r="R136" s="225">
        <f t="shared" ca="1" si="46"/>
        <v>0.35513521908127205</v>
      </c>
      <c r="S136" s="225">
        <f t="shared" ca="1" si="46"/>
        <v>0.36456118727915188</v>
      </c>
      <c r="T136" s="225">
        <f t="shared" ca="1" si="46"/>
        <v>0.37310559010600702</v>
      </c>
      <c r="U136" s="225">
        <f t="shared" ca="1" si="46"/>
        <v>0.38117530388692572</v>
      </c>
      <c r="V136" s="225">
        <f t="shared" ca="1" si="46"/>
        <v>0.38890595406360418</v>
      </c>
      <c r="W136" s="225">
        <f t="shared" ca="1" si="46"/>
        <v>0.39731473144876317</v>
      </c>
      <c r="X136" s="225">
        <f t="shared" ca="1" si="46"/>
        <v>0.40802914134275609</v>
      </c>
      <c r="Y136" s="225">
        <f t="shared" ca="1" si="46"/>
        <v>0.41854011307420486</v>
      </c>
      <c r="Z136" s="225">
        <f t="shared" ca="1" si="46"/>
        <v>0.42932233568904593</v>
      </c>
      <c r="AA136" s="225">
        <f t="shared" ca="1" si="45"/>
        <v>0.44139300000000004</v>
      </c>
      <c r="AB136" s="225">
        <f t="shared" ca="1" si="45"/>
        <v>0.45387054063604243</v>
      </c>
      <c r="AC136" s="225">
        <f t="shared" ca="1" si="45"/>
        <v>0.46675495759717311</v>
      </c>
      <c r="AD136" s="225">
        <f t="shared" ca="1" si="45"/>
        <v>0.47923249823321551</v>
      </c>
      <c r="AE136" s="225">
        <f t="shared" ca="1" si="45"/>
        <v>0.49293066784452294</v>
      </c>
      <c r="AF136" s="225">
        <f t="shared" ca="1" si="45"/>
        <v>0.5075782155477031</v>
      </c>
      <c r="AG136" s="225">
        <f t="shared" ca="1" si="45"/>
        <v>0.52371764310954072</v>
      </c>
      <c r="AH136" s="225">
        <f t="shared" ca="1" si="45"/>
        <v>0.54033175971731462</v>
      </c>
      <c r="AI136" s="225">
        <f t="shared" ca="1" si="45"/>
        <v>0.5574205653710248</v>
      </c>
      <c r="AJ136" s="225">
        <f t="shared" ca="1" si="45"/>
        <v>0.57471280918727929</v>
      </c>
      <c r="AK136" s="225">
        <f t="shared" ca="1" si="45"/>
        <v>0.59254755477031806</v>
      </c>
      <c r="AL136" s="225">
        <f t="shared" ca="1" si="45"/>
        <v>0.61133167844522984</v>
      </c>
      <c r="AM136" s="225">
        <f t="shared" ca="1" si="45"/>
        <v>0.71203356890459368</v>
      </c>
      <c r="AN136" s="225">
        <f t="shared" ca="1" si="45"/>
        <v>0.83538490812720845</v>
      </c>
      <c r="AO136" s="225">
        <f t="shared" ca="1" si="45"/>
        <v>1.0556632296819839</v>
      </c>
      <c r="AP136" s="225">
        <f t="shared" ca="1" si="45"/>
        <v>1.2797164593639625</v>
      </c>
    </row>
    <row r="137" spans="1:42">
      <c r="A137" s="61" t="str">
        <f>'[5]TS BYDem'!A76</f>
        <v/>
      </c>
      <c r="B137" s="225" t="s">
        <v>288</v>
      </c>
      <c r="C137" s="225" t="s">
        <v>137</v>
      </c>
      <c r="D137" s="225" t="str">
        <f>'[5]TS BYDem'!D76</f>
        <v>ICPC</v>
      </c>
      <c r="E137" s="225" t="s">
        <v>137</v>
      </c>
      <c r="F137" s="225" t="s">
        <v>137</v>
      </c>
      <c r="G137" s="225" t="s">
        <v>137</v>
      </c>
      <c r="H137" s="225" t="s">
        <v>137</v>
      </c>
      <c r="I137" s="225">
        <v>0</v>
      </c>
      <c r="J137" s="225">
        <f>INDEX('[5]TS BYDem'!$J$10:$J$203,MATCH(D137,'[5]TS BYDem'!$D$10:$D$203,0))</f>
        <v>2.7823831597480893</v>
      </c>
      <c r="K137" s="225">
        <f ca="1">K$133/J$133*J137</f>
        <v>2.8614131680726893</v>
      </c>
      <c r="L137" s="225">
        <f t="shared" ca="1" si="46"/>
        <v>2.9114655066782689</v>
      </c>
      <c r="M137" s="232">
        <f t="shared" si="43"/>
        <v>3.1985000000000001</v>
      </c>
      <c r="N137" s="232">
        <f t="shared" si="44"/>
        <v>3.1985000000000001</v>
      </c>
      <c r="O137" s="232">
        <f>INDEX('[5]TS BYDem'!$O$10:$O$203,MATCH(D137,'[5]TS BYDem'!$D$10:$D$203,0))</f>
        <v>3.1985000000000001</v>
      </c>
      <c r="P137" s="225">
        <f t="shared" ca="1" si="46"/>
        <v>3.2261901943462901</v>
      </c>
      <c r="Q137" s="225">
        <f t="shared" ca="1" si="46"/>
        <v>3.2188438162544171</v>
      </c>
      <c r="R137" s="225">
        <f t="shared" ca="1" si="46"/>
        <v>2.9594601590106007</v>
      </c>
      <c r="S137" s="225">
        <f t="shared" ca="1" si="46"/>
        <v>3.0380098939929328</v>
      </c>
      <c r="T137" s="225">
        <f t="shared" ca="1" si="46"/>
        <v>3.1092132508833923</v>
      </c>
      <c r="U137" s="225">
        <f t="shared" ca="1" si="46"/>
        <v>3.1764608657243816</v>
      </c>
      <c r="V137" s="225">
        <f t="shared" ca="1" si="46"/>
        <v>3.2408829505300356</v>
      </c>
      <c r="W137" s="225">
        <f t="shared" ca="1" si="46"/>
        <v>3.3109560954063606</v>
      </c>
      <c r="X137" s="225">
        <f t="shared" ca="1" si="46"/>
        <v>3.400242844522968</v>
      </c>
      <c r="Y137" s="225">
        <f t="shared" ca="1" si="46"/>
        <v>3.4878342756183742</v>
      </c>
      <c r="Z137" s="225">
        <f t="shared" ca="1" si="46"/>
        <v>3.5776861307420496</v>
      </c>
      <c r="AA137" s="225">
        <f t="shared" ca="1" si="45"/>
        <v>3.6782750000000006</v>
      </c>
      <c r="AB137" s="225">
        <f t="shared" ca="1" si="45"/>
        <v>3.782254505300354</v>
      </c>
      <c r="AC137" s="225">
        <f t="shared" ca="1" si="45"/>
        <v>3.8896246466431097</v>
      </c>
      <c r="AD137" s="225">
        <f t="shared" ca="1" si="45"/>
        <v>3.9936041519434631</v>
      </c>
      <c r="AE137" s="225">
        <f t="shared" ca="1" si="45"/>
        <v>4.1077555653710247</v>
      </c>
      <c r="AF137" s="225">
        <f t="shared" ca="1" si="45"/>
        <v>4.2298184628975264</v>
      </c>
      <c r="AG137" s="225">
        <f t="shared" ca="1" si="45"/>
        <v>4.3643136925795059</v>
      </c>
      <c r="AH137" s="225">
        <f t="shared" ca="1" si="45"/>
        <v>4.5027646643109547</v>
      </c>
      <c r="AI137" s="225">
        <f t="shared" ca="1" si="45"/>
        <v>4.6451713780918729</v>
      </c>
      <c r="AJ137" s="225">
        <f t="shared" ca="1" si="45"/>
        <v>4.7892734098939931</v>
      </c>
      <c r="AK137" s="225">
        <f t="shared" ca="1" si="45"/>
        <v>4.9378962897526497</v>
      </c>
      <c r="AL137" s="225">
        <f t="shared" ca="1" si="45"/>
        <v>5.0944306537102477</v>
      </c>
      <c r="AM137" s="225">
        <f t="shared" ca="1" si="45"/>
        <v>5.9336130742049464</v>
      </c>
      <c r="AN137" s="225">
        <f t="shared" ca="1" si="45"/>
        <v>6.9615409010600695</v>
      </c>
      <c r="AO137" s="225">
        <f t="shared" ca="1" si="45"/>
        <v>8.7971935806831976</v>
      </c>
      <c r="AP137" s="225">
        <f t="shared" ca="1" si="45"/>
        <v>10.66430382803302</v>
      </c>
    </row>
    <row r="138" spans="1:42">
      <c r="A138" s="61" t="str">
        <f>'[5]TS BYDem'!A77</f>
        <v/>
      </c>
      <c r="B138" s="225" t="s">
        <v>288</v>
      </c>
      <c r="C138" s="225" t="s">
        <v>137</v>
      </c>
      <c r="D138" s="225" t="str">
        <f>'[5]TS BYDem'!D77</f>
        <v>ICPH</v>
      </c>
      <c r="E138" s="225" t="s">
        <v>137</v>
      </c>
      <c r="F138" s="225" t="s">
        <v>137</v>
      </c>
      <c r="G138" s="225" t="s">
        <v>137</v>
      </c>
      <c r="H138" s="225" t="s">
        <v>137</v>
      </c>
      <c r="I138" s="225">
        <v>0</v>
      </c>
      <c r="J138" s="225">
        <f>INDEX('[5]TS BYDem'!$J$10:$J$203,MATCH(D138,'[5]TS BYDem'!$D$10:$D$203,0))</f>
        <v>0.5008289687546561</v>
      </c>
      <c r="K138" s="225">
        <f t="shared" ref="K138:O153" ca="1" si="47">K$133/J$133*J138</f>
        <v>0.51505437025308409</v>
      </c>
      <c r="L138" s="225">
        <f t="shared" ca="1" si="46"/>
        <v>0.52406379120208846</v>
      </c>
      <c r="M138" s="232">
        <f t="shared" si="43"/>
        <v>0.57573000000000008</v>
      </c>
      <c r="N138" s="232">
        <f t="shared" si="44"/>
        <v>0.57573000000000008</v>
      </c>
      <c r="O138" s="232">
        <f>INDEX('[5]TS BYDem'!$O$10:$O$203,MATCH(D138,'[5]TS BYDem'!$D$10:$D$203,0))</f>
        <v>0.57573000000000008</v>
      </c>
      <c r="P138" s="225">
        <f t="shared" ca="1" si="46"/>
        <v>0.58071423498233221</v>
      </c>
      <c r="Q138" s="225">
        <f t="shared" ca="1" si="46"/>
        <v>0.57939188692579513</v>
      </c>
      <c r="R138" s="225">
        <f t="shared" ca="1" si="46"/>
        <v>0.5327028286219081</v>
      </c>
      <c r="S138" s="225">
        <f t="shared" ca="1" si="46"/>
        <v>0.54684178091872793</v>
      </c>
      <c r="T138" s="225">
        <f t="shared" ca="1" si="46"/>
        <v>0.55965838515901056</v>
      </c>
      <c r="U138" s="225">
        <f t="shared" ca="1" si="46"/>
        <v>0.57176295583038861</v>
      </c>
      <c r="V138" s="225">
        <f t="shared" ca="1" si="46"/>
        <v>0.58335893109540626</v>
      </c>
      <c r="W138" s="225">
        <f t="shared" ca="1" si="46"/>
        <v>0.59597209717314481</v>
      </c>
      <c r="X138" s="225">
        <f t="shared" ca="1" si="46"/>
        <v>0.61204371201413421</v>
      </c>
      <c r="Y138" s="225">
        <f t="shared" ca="1" si="46"/>
        <v>0.62781016961130731</v>
      </c>
      <c r="Z138" s="225">
        <f t="shared" ca="1" si="46"/>
        <v>0.64398350353356892</v>
      </c>
      <c r="AA138" s="225">
        <f t="shared" ca="1" si="45"/>
        <v>0.66208950000000011</v>
      </c>
      <c r="AB138" s="225">
        <f t="shared" ca="1" si="45"/>
        <v>0.68080581095406367</v>
      </c>
      <c r="AC138" s="225">
        <f t="shared" ca="1" si="45"/>
        <v>0.70013243639575973</v>
      </c>
      <c r="AD138" s="225">
        <f t="shared" ca="1" si="45"/>
        <v>0.71884874734982329</v>
      </c>
      <c r="AE138" s="225">
        <f t="shared" ca="1" si="45"/>
        <v>0.73939600176678444</v>
      </c>
      <c r="AF138" s="225">
        <f t="shared" ca="1" si="45"/>
        <v>0.76136732332155466</v>
      </c>
      <c r="AG138" s="225">
        <f t="shared" ca="1" si="45"/>
        <v>0.78557646466431097</v>
      </c>
      <c r="AH138" s="225">
        <f t="shared" ca="1" si="45"/>
        <v>0.81049763957597176</v>
      </c>
      <c r="AI138" s="225">
        <f t="shared" ca="1" si="45"/>
        <v>0.83613084805653715</v>
      </c>
      <c r="AJ138" s="225">
        <f t="shared" ca="1" si="45"/>
        <v>0.86206921378091883</v>
      </c>
      <c r="AK138" s="225">
        <f t="shared" ca="1" si="45"/>
        <v>0.8888213321554771</v>
      </c>
      <c r="AL138" s="225">
        <f t="shared" ca="1" si="45"/>
        <v>0.91699751766784465</v>
      </c>
      <c r="AM138" s="225">
        <f t="shared" ca="1" si="45"/>
        <v>1.0680503533568906</v>
      </c>
      <c r="AN138" s="225">
        <f t="shared" ca="1" si="45"/>
        <v>1.2530773621908129</v>
      </c>
      <c r="AO138" s="225">
        <f t="shared" ca="1" si="45"/>
        <v>1.583494844522976</v>
      </c>
      <c r="AP138" s="225">
        <f t="shared" ca="1" si="45"/>
        <v>1.919574689045944</v>
      </c>
    </row>
    <row r="139" spans="1:42">
      <c r="A139" s="61" t="str">
        <f>'[5]TS BYDem'!A78</f>
        <v/>
      </c>
      <c r="B139" s="225" t="s">
        <v>288</v>
      </c>
      <c r="C139" s="225" t="s">
        <v>137</v>
      </c>
      <c r="D139" s="225" t="str">
        <f>'[5]TS BYDem'!D78</f>
        <v>ICPP</v>
      </c>
      <c r="E139" s="225" t="s">
        <v>137</v>
      </c>
      <c r="F139" s="225" t="s">
        <v>137</v>
      </c>
      <c r="G139" s="225" t="s">
        <v>137</v>
      </c>
      <c r="H139" s="225" t="s">
        <v>137</v>
      </c>
      <c r="I139" s="225">
        <v>0</v>
      </c>
      <c r="J139" s="225">
        <f>INDEX('[5]TS BYDem'!$J$10:$J$203,MATCH(D139,'[5]TS BYDem'!$D$10:$D$203,0))</f>
        <v>7.7906728472946494</v>
      </c>
      <c r="K139" s="225">
        <f t="shared" ca="1" si="47"/>
        <v>8.0119568706035302</v>
      </c>
      <c r="L139" s="225">
        <f t="shared" ca="1" si="46"/>
        <v>8.1521034186991539</v>
      </c>
      <c r="M139" s="232">
        <f t="shared" si="43"/>
        <v>8.9558</v>
      </c>
      <c r="N139" s="232">
        <f t="shared" si="44"/>
        <v>8.9558</v>
      </c>
      <c r="O139" s="232">
        <f>INDEX('[5]TS BYDem'!$O$10:$O$203,MATCH(D139,'[5]TS BYDem'!$D$10:$D$203,0))</f>
        <v>8.9558</v>
      </c>
      <c r="P139" s="225">
        <f t="shared" ca="1" si="46"/>
        <v>9.0333325441696122</v>
      </c>
      <c r="Q139" s="225">
        <f t="shared" ca="1" si="46"/>
        <v>9.012762685512369</v>
      </c>
      <c r="R139" s="225">
        <f t="shared" ca="1" si="46"/>
        <v>8.2864884452296828</v>
      </c>
      <c r="S139" s="225">
        <f t="shared" ca="1" si="46"/>
        <v>8.5064277031802131</v>
      </c>
      <c r="T139" s="225">
        <f t="shared" ca="1" si="46"/>
        <v>8.7057971024734986</v>
      </c>
      <c r="U139" s="225">
        <f t="shared" ca="1" si="46"/>
        <v>8.8940904240282688</v>
      </c>
      <c r="V139" s="225">
        <f t="shared" ca="1" si="46"/>
        <v>9.0744722614841002</v>
      </c>
      <c r="W139" s="225">
        <f t="shared" ca="1" si="46"/>
        <v>9.2706770671378109</v>
      </c>
      <c r="X139" s="225">
        <f t="shared" ca="1" si="46"/>
        <v>9.5206799646643123</v>
      </c>
      <c r="Y139" s="225">
        <f t="shared" ca="1" si="46"/>
        <v>9.7659359717314498</v>
      </c>
      <c r="Z139" s="225">
        <f t="shared" ca="1" si="46"/>
        <v>10.01752116607774</v>
      </c>
      <c r="AA139" s="225">
        <f t="shared" ca="1" si="45"/>
        <v>10.299170000000004</v>
      </c>
      <c r="AB139" s="225">
        <f t="shared" ca="1" si="45"/>
        <v>10.590312614840993</v>
      </c>
      <c r="AC139" s="225">
        <f t="shared" ca="1" si="45"/>
        <v>10.890949010600709</v>
      </c>
      <c r="AD139" s="225">
        <f t="shared" ca="1" si="45"/>
        <v>11.182091625441698</v>
      </c>
      <c r="AE139" s="225">
        <f t="shared" ca="1" si="45"/>
        <v>11.501715583038871</v>
      </c>
      <c r="AF139" s="225">
        <f t="shared" ca="1" si="45"/>
        <v>11.843491696113075</v>
      </c>
      <c r="AG139" s="225">
        <f t="shared" ca="1" si="45"/>
        <v>12.220078339222619</v>
      </c>
      <c r="AH139" s="225">
        <f t="shared" ca="1" si="45"/>
        <v>12.607741060070676</v>
      </c>
      <c r="AI139" s="225">
        <f t="shared" ca="1" si="45"/>
        <v>13.006479858657249</v>
      </c>
      <c r="AJ139" s="225">
        <f t="shared" ca="1" si="45"/>
        <v>13.409965547703186</v>
      </c>
      <c r="AK139" s="225">
        <f t="shared" ca="1" si="45"/>
        <v>13.826109611307425</v>
      </c>
      <c r="AL139" s="225">
        <f t="shared" ca="1" si="45"/>
        <v>14.264405830388698</v>
      </c>
      <c r="AM139" s="225">
        <f t="shared" ca="1" si="45"/>
        <v>16.614116607773855</v>
      </c>
      <c r="AN139" s="225">
        <f t="shared" ca="1" si="45"/>
        <v>19.492314522968201</v>
      </c>
      <c r="AO139" s="225">
        <f t="shared" ca="1" si="45"/>
        <v>24.632142025912959</v>
      </c>
      <c r="AP139" s="225">
        <f t="shared" ca="1" si="45"/>
        <v>29.86005071849246</v>
      </c>
    </row>
    <row r="140" spans="1:42">
      <c r="A140" s="61" t="str">
        <f>'[5]TS BYDem'!A79</f>
        <v/>
      </c>
      <c r="B140" s="225" t="s">
        <v>288</v>
      </c>
      <c r="C140" s="225" t="s">
        <v>137</v>
      </c>
      <c r="D140" s="225" t="str">
        <f>'[5]TS BYDem'!D79</f>
        <v>ICPF</v>
      </c>
      <c r="E140" s="225" t="s">
        <v>137</v>
      </c>
      <c r="F140" s="225" t="s">
        <v>137</v>
      </c>
      <c r="G140" s="225" t="s">
        <v>137</v>
      </c>
      <c r="H140" s="225" t="s">
        <v>137</v>
      </c>
      <c r="I140" s="225">
        <v>0</v>
      </c>
      <c r="J140" s="225">
        <f>INDEX('[5]TS BYDem'!$J$10:$J$203,MATCH(D140,'[5]TS BYDem'!$D$10:$D$203,0))</f>
        <v>1.7807252222387775</v>
      </c>
      <c r="K140" s="225">
        <f t="shared" ca="1" si="47"/>
        <v>1.8313044275665216</v>
      </c>
      <c r="L140" s="225">
        <f t="shared" ca="1" si="46"/>
        <v>1.8633379242740926</v>
      </c>
      <c r="M140" s="232">
        <f t="shared" si="43"/>
        <v>2.0470400000000004</v>
      </c>
      <c r="N140" s="232">
        <f t="shared" si="44"/>
        <v>2.0470400000000004</v>
      </c>
      <c r="O140" s="232">
        <f>INDEX('[5]TS BYDem'!$O$10:$O$203,MATCH(D140,'[5]TS BYDem'!$D$10:$D$203,0))</f>
        <v>2.0470400000000004</v>
      </c>
      <c r="P140" s="225">
        <f t="shared" ca="1" si="46"/>
        <v>2.0647617243816261</v>
      </c>
      <c r="Q140" s="225">
        <f t="shared" ca="1" si="46"/>
        <v>2.0600600424028275</v>
      </c>
      <c r="R140" s="225">
        <f t="shared" ca="1" si="46"/>
        <v>1.8940545017667849</v>
      </c>
      <c r="S140" s="225">
        <f t="shared" ca="1" si="46"/>
        <v>1.9443263321554776</v>
      </c>
      <c r="T140" s="225">
        <f t="shared" ca="1" si="46"/>
        <v>1.9898964805653716</v>
      </c>
      <c r="U140" s="225">
        <f t="shared" ca="1" si="46"/>
        <v>2.0329349540636046</v>
      </c>
      <c r="V140" s="225">
        <f t="shared" ca="1" si="46"/>
        <v>2.0741650883392229</v>
      </c>
      <c r="W140" s="225">
        <f t="shared" ca="1" si="46"/>
        <v>2.119011901060071</v>
      </c>
      <c r="X140" s="225">
        <f t="shared" ca="1" si="46"/>
        <v>2.1761554204946996</v>
      </c>
      <c r="Y140" s="225">
        <f t="shared" ca="1" si="46"/>
        <v>2.2322139363957594</v>
      </c>
      <c r="Z140" s="225">
        <f t="shared" ca="1" si="46"/>
        <v>2.2897191236749115</v>
      </c>
      <c r="AA140" s="225">
        <f t="shared" ca="1" si="45"/>
        <v>2.3540960000000002</v>
      </c>
      <c r="AB140" s="225">
        <f t="shared" ca="1" si="45"/>
        <v>2.4206428833922264</v>
      </c>
      <c r="AC140" s="225">
        <f t="shared" ca="1" si="45"/>
        <v>2.4893597738515902</v>
      </c>
      <c r="AD140" s="225">
        <f t="shared" ca="1" si="45"/>
        <v>2.5559066572438165</v>
      </c>
      <c r="AE140" s="225">
        <f t="shared" ca="1" si="45"/>
        <v>2.6289635618374563</v>
      </c>
      <c r="AF140" s="225">
        <f t="shared" ca="1" si="45"/>
        <v>2.7070838162544173</v>
      </c>
      <c r="AG140" s="225">
        <f t="shared" ca="1" si="45"/>
        <v>2.7931607632508846</v>
      </c>
      <c r="AH140" s="225">
        <f t="shared" ca="1" si="45"/>
        <v>2.881769385159012</v>
      </c>
      <c r="AI140" s="225">
        <f t="shared" ca="1" si="45"/>
        <v>2.9729096819788001</v>
      </c>
      <c r="AJ140" s="225">
        <f t="shared" ca="1" si="45"/>
        <v>3.065134982332157</v>
      </c>
      <c r="AK140" s="225">
        <f t="shared" ca="1" si="45"/>
        <v>3.1602536254416975</v>
      </c>
      <c r="AL140" s="225">
        <f t="shared" ca="1" si="45"/>
        <v>3.2604356183745602</v>
      </c>
      <c r="AM140" s="225">
        <f t="shared" ca="1" si="45"/>
        <v>3.7975123674911679</v>
      </c>
      <c r="AN140" s="225">
        <f t="shared" ca="1" si="45"/>
        <v>4.4553861766784468</v>
      </c>
      <c r="AO140" s="225">
        <f t="shared" ca="1" si="45"/>
        <v>5.6302038916372492</v>
      </c>
      <c r="AP140" s="225">
        <f t="shared" ca="1" si="45"/>
        <v>6.8251544499411354</v>
      </c>
    </row>
    <row r="141" spans="1:42">
      <c r="A141" s="61" t="str">
        <f>'[5]TS BYDem'!A80</f>
        <v/>
      </c>
      <c r="B141" s="225" t="s">
        <v>288</v>
      </c>
      <c r="C141" s="225" t="s">
        <v>137</v>
      </c>
      <c r="D141" s="225" t="str">
        <f>'[5]TS BYDem'!D80</f>
        <v>ICPO</v>
      </c>
      <c r="E141" s="225" t="s">
        <v>137</v>
      </c>
      <c r="F141" s="225" t="s">
        <v>137</v>
      </c>
      <c r="G141" s="225" t="s">
        <v>137</v>
      </c>
      <c r="H141" s="225" t="s">
        <v>137</v>
      </c>
      <c r="I141" s="225">
        <v>0</v>
      </c>
      <c r="J141" s="225">
        <f>INDEX('[5]TS BYDem'!$J$10:$J$203,MATCH(D141,'[5]TS BYDem'!$D$10:$D$203,0))</f>
        <v>4.4518130555969435</v>
      </c>
      <c r="K141" s="225">
        <f t="shared" ca="1" si="47"/>
        <v>4.5782610689163041</v>
      </c>
      <c r="L141" s="225">
        <f t="shared" ca="1" si="46"/>
        <v>4.6583448106852314</v>
      </c>
      <c r="M141" s="232">
        <f t="shared" si="43"/>
        <v>5.1176000000000004</v>
      </c>
      <c r="N141" s="232">
        <f t="shared" si="44"/>
        <v>5.1176000000000004</v>
      </c>
      <c r="O141" s="232">
        <f>INDEX('[5]TS BYDem'!$O$10:$O$203,MATCH(D141,'[5]TS BYDem'!$D$10:$D$203,0))</f>
        <v>5.1176000000000004</v>
      </c>
      <c r="P141" s="225">
        <f t="shared" ca="1" si="46"/>
        <v>5.1619043109540641</v>
      </c>
      <c r="Q141" s="225">
        <f t="shared" ca="1" si="46"/>
        <v>5.150150106007068</v>
      </c>
      <c r="R141" s="225">
        <f t="shared" ca="1" si="46"/>
        <v>4.735136254416962</v>
      </c>
      <c r="S141" s="225">
        <f t="shared" ca="1" si="46"/>
        <v>4.8608158303886935</v>
      </c>
      <c r="T141" s="225">
        <f t="shared" ca="1" si="46"/>
        <v>4.9747412014134289</v>
      </c>
      <c r="U141" s="225">
        <f t="shared" ca="1" si="46"/>
        <v>5.0823373851590121</v>
      </c>
      <c r="V141" s="225">
        <f t="shared" ca="1" si="46"/>
        <v>5.185412720848058</v>
      </c>
      <c r="W141" s="225">
        <f t="shared" ca="1" si="46"/>
        <v>5.2975297526501786</v>
      </c>
      <c r="X141" s="225">
        <f t="shared" ca="1" si="46"/>
        <v>5.4403885512367509</v>
      </c>
      <c r="Y141" s="225">
        <f t="shared" ca="1" si="46"/>
        <v>5.5805348409894009</v>
      </c>
      <c r="Z141" s="225">
        <f t="shared" ca="1" si="46"/>
        <v>5.7242978091872816</v>
      </c>
      <c r="AA141" s="225">
        <f t="shared" ca="1" si="45"/>
        <v>5.8852400000000031</v>
      </c>
      <c r="AB141" s="225">
        <f t="shared" ca="1" si="45"/>
        <v>6.0516072084805685</v>
      </c>
      <c r="AC141" s="225">
        <f t="shared" ca="1" si="45"/>
        <v>6.2233994346289778</v>
      </c>
      <c r="AD141" s="225">
        <f t="shared" ca="1" si="45"/>
        <v>6.3897666431095432</v>
      </c>
      <c r="AE141" s="225">
        <f t="shared" ca="1" si="45"/>
        <v>6.572408904593642</v>
      </c>
      <c r="AF141" s="225">
        <f t="shared" ca="1" si="45"/>
        <v>6.7677095406360444</v>
      </c>
      <c r="AG141" s="225">
        <f t="shared" ca="1" si="45"/>
        <v>6.9829019081272117</v>
      </c>
      <c r="AH141" s="225">
        <f t="shared" ca="1" si="45"/>
        <v>7.2044234628975303</v>
      </c>
      <c r="AI141" s="225">
        <f t="shared" ca="1" si="45"/>
        <v>7.4322742049470003</v>
      </c>
      <c r="AJ141" s="225">
        <f t="shared" ca="1" si="45"/>
        <v>7.6628374558303927</v>
      </c>
      <c r="AK141" s="225">
        <f t="shared" ca="1" si="45"/>
        <v>7.9006340636042438</v>
      </c>
      <c r="AL141" s="225">
        <f t="shared" ca="1" si="45"/>
        <v>8.1510890459364003</v>
      </c>
      <c r="AM141" s="225">
        <f t="shared" ca="1" si="45"/>
        <v>9.4937809187279196</v>
      </c>
      <c r="AN141" s="225">
        <f t="shared" ca="1" si="45"/>
        <v>11.138465441696118</v>
      </c>
      <c r="AO141" s="225">
        <f t="shared" ca="1" si="45"/>
        <v>14.075509729093124</v>
      </c>
      <c r="AP141" s="225">
        <f t="shared" ca="1" si="45"/>
        <v>17.062886124852842</v>
      </c>
    </row>
    <row r="142" spans="1:42">
      <c r="A142" s="61" t="str">
        <f>'[5]TS BYDem'!A81</f>
        <v/>
      </c>
      <c r="B142" s="225" t="s">
        <v>288</v>
      </c>
      <c r="C142" s="225" t="s">
        <v>137</v>
      </c>
      <c r="D142" s="225" t="str">
        <f>'[5]TS BYDem'!D81</f>
        <v>ICPE</v>
      </c>
      <c r="E142" s="225" t="s">
        <v>137</v>
      </c>
      <c r="F142" s="225" t="s">
        <v>137</v>
      </c>
      <c r="G142" s="225" t="s">
        <v>137</v>
      </c>
      <c r="H142" s="225" t="s">
        <v>137</v>
      </c>
      <c r="I142" s="225">
        <v>0</v>
      </c>
      <c r="J142" s="225">
        <f>INDEX('[5]TS BYDem'!$J$10:$J$203,MATCH(D142,'[5]TS BYDem'!$D$10:$D$203,0))</f>
        <v>1.6916889611268384</v>
      </c>
      <c r="K142" s="225">
        <f t="shared" ca="1" si="47"/>
        <v>1.7397392061881953</v>
      </c>
      <c r="L142" s="225">
        <f t="shared" ca="1" si="46"/>
        <v>1.7701710280603877</v>
      </c>
      <c r="M142" s="232">
        <f t="shared" si="43"/>
        <v>1.9446880000000002</v>
      </c>
      <c r="N142" s="232">
        <f t="shared" si="44"/>
        <v>1.9446880000000002</v>
      </c>
      <c r="O142" s="232">
        <f>INDEX('[5]TS BYDem'!$O$10:$O$203,MATCH(D142,'[5]TS BYDem'!$D$10:$D$203,0))</f>
        <v>1.9446880000000002</v>
      </c>
      <c r="P142" s="225">
        <f t="shared" ca="1" si="46"/>
        <v>1.9615236381625445</v>
      </c>
      <c r="Q142" s="225">
        <f t="shared" ca="1" si="46"/>
        <v>1.9570570402826859</v>
      </c>
      <c r="R142" s="225">
        <f t="shared" ca="1" si="46"/>
        <v>1.7993517766784455</v>
      </c>
      <c r="S142" s="225">
        <f t="shared" ca="1" si="46"/>
        <v>1.8471100155477034</v>
      </c>
      <c r="T142" s="225">
        <f t="shared" ca="1" si="46"/>
        <v>1.8904016565371027</v>
      </c>
      <c r="U142" s="225">
        <f t="shared" ca="1" si="46"/>
        <v>1.9312882063604242</v>
      </c>
      <c r="V142" s="225">
        <f t="shared" ca="1" si="46"/>
        <v>1.9704568339222617</v>
      </c>
      <c r="W142" s="225">
        <f t="shared" ca="1" si="46"/>
        <v>2.0130613060070672</v>
      </c>
      <c r="X142" s="225">
        <f t="shared" ca="1" si="46"/>
        <v>2.0673476494699647</v>
      </c>
      <c r="Y142" s="225">
        <f t="shared" ca="1" si="46"/>
        <v>2.120603239575972</v>
      </c>
      <c r="Z142" s="225">
        <f t="shared" ca="1" si="46"/>
        <v>2.1752331674911667</v>
      </c>
      <c r="AA142" s="225">
        <f t="shared" ca="1" si="45"/>
        <v>2.2363912000000008</v>
      </c>
      <c r="AB142" s="225">
        <f t="shared" ca="1" si="45"/>
        <v>2.2996107392226155</v>
      </c>
      <c r="AC142" s="225">
        <f t="shared" ca="1" si="45"/>
        <v>2.3648917851590108</v>
      </c>
      <c r="AD142" s="225">
        <f t="shared" ca="1" si="45"/>
        <v>2.4281113243816255</v>
      </c>
      <c r="AE142" s="225">
        <f t="shared" ca="1" si="45"/>
        <v>2.4975153837455832</v>
      </c>
      <c r="AF142" s="225">
        <f t="shared" ca="1" si="45"/>
        <v>2.5717296254416961</v>
      </c>
      <c r="AG142" s="225">
        <f t="shared" ca="1" si="45"/>
        <v>2.6535027250883401</v>
      </c>
      <c r="AH142" s="225">
        <f t="shared" ca="1" si="45"/>
        <v>2.7376809159010613</v>
      </c>
      <c r="AI142" s="225">
        <f t="shared" ca="1" si="45"/>
        <v>2.8242641978798599</v>
      </c>
      <c r="AJ142" s="225">
        <f t="shared" ca="1" si="45"/>
        <v>2.9118782332155493</v>
      </c>
      <c r="AK142" s="225">
        <f t="shared" ca="1" si="45"/>
        <v>3.0022409441696127</v>
      </c>
      <c r="AL142" s="225">
        <f t="shared" ca="1" si="45"/>
        <v>3.0974138374558322</v>
      </c>
      <c r="AM142" s="225">
        <f t="shared" ca="1" si="45"/>
        <v>3.6076367491166095</v>
      </c>
      <c r="AN142" s="225">
        <f t="shared" ca="1" si="45"/>
        <v>4.2326168678445244</v>
      </c>
      <c r="AO142" s="225">
        <f t="shared" ca="1" si="45"/>
        <v>5.3486936970553867</v>
      </c>
      <c r="AP142" s="225">
        <f t="shared" ca="1" si="45"/>
        <v>6.4838967274440789</v>
      </c>
    </row>
    <row r="143" spans="1:42">
      <c r="A143" s="61" t="str">
        <f>'[5]TS BYDem'!A82</f>
        <v>*</v>
      </c>
      <c r="B143" s="225" t="s">
        <v>288</v>
      </c>
      <c r="C143" s="225" t="s">
        <v>137</v>
      </c>
      <c r="D143" s="225" t="str">
        <f>'[5]TS BYDem'!D82</f>
        <v xml:space="preserve"> </v>
      </c>
      <c r="E143" s="225" t="s">
        <v>137</v>
      </c>
      <c r="F143" s="225" t="s">
        <v>137</v>
      </c>
      <c r="G143" s="225" t="s">
        <v>137</v>
      </c>
      <c r="H143" s="225" t="s">
        <v>137</v>
      </c>
      <c r="I143" s="225">
        <v>0</v>
      </c>
      <c r="J143" s="225" t="str">
        <f>INDEX('[5]TS BYDem'!$J$10:$J$203,MATCH(D143,'[5]TS BYDem'!$D$10:$D$203,0))</f>
        <v/>
      </c>
      <c r="K143" s="225" t="e">
        <f t="shared" ca="1" si="47"/>
        <v>#VALUE!</v>
      </c>
      <c r="L143" s="225" t="e">
        <f t="shared" ca="1" si="46"/>
        <v>#VALUE!</v>
      </c>
      <c r="M143" s="225" t="e">
        <f t="shared" ca="1" si="46"/>
        <v>#VALUE!</v>
      </c>
      <c r="N143" s="225" t="e">
        <f t="shared" ca="1" si="46"/>
        <v>#VALUE!</v>
      </c>
      <c r="O143" s="225" t="e">
        <f t="shared" ca="1" si="46"/>
        <v>#VALUE!</v>
      </c>
      <c r="P143" s="225" t="e">
        <f t="shared" ca="1" si="46"/>
        <v>#VALUE!</v>
      </c>
      <c r="Q143" s="225" t="e">
        <f t="shared" ca="1" si="46"/>
        <v>#VALUE!</v>
      </c>
      <c r="R143" s="225" t="e">
        <f t="shared" ca="1" si="46"/>
        <v>#VALUE!</v>
      </c>
      <c r="S143" s="225" t="e">
        <f t="shared" ca="1" si="46"/>
        <v>#VALUE!</v>
      </c>
      <c r="T143" s="225" t="e">
        <f t="shared" ca="1" si="46"/>
        <v>#VALUE!</v>
      </c>
      <c r="U143" s="225" t="e">
        <f t="shared" ca="1" si="46"/>
        <v>#VALUE!</v>
      </c>
      <c r="V143" s="225" t="e">
        <f t="shared" ca="1" si="46"/>
        <v>#VALUE!</v>
      </c>
      <c r="W143" s="225" t="e">
        <f t="shared" ca="1" si="46"/>
        <v>#VALUE!</v>
      </c>
      <c r="X143" s="225" t="e">
        <f t="shared" ca="1" si="46"/>
        <v>#VALUE!</v>
      </c>
      <c r="Y143" s="225" t="e">
        <f t="shared" ca="1" si="46"/>
        <v>#VALUE!</v>
      </c>
      <c r="Z143" s="225" t="e">
        <f t="shared" ca="1" si="46"/>
        <v>#VALUE!</v>
      </c>
      <c r="AA143" s="225" t="e">
        <f t="shared" ca="1" si="45"/>
        <v>#VALUE!</v>
      </c>
      <c r="AB143" s="225" t="e">
        <f t="shared" ca="1" si="45"/>
        <v>#VALUE!</v>
      </c>
      <c r="AC143" s="225" t="e">
        <f t="shared" ca="1" si="45"/>
        <v>#VALUE!</v>
      </c>
      <c r="AD143" s="225" t="e">
        <f t="shared" ca="1" si="45"/>
        <v>#VALUE!</v>
      </c>
      <c r="AE143" s="225" t="e">
        <f t="shared" ca="1" si="45"/>
        <v>#VALUE!</v>
      </c>
      <c r="AF143" s="225" t="e">
        <f t="shared" ca="1" si="45"/>
        <v>#VALUE!</v>
      </c>
      <c r="AG143" s="225" t="e">
        <f t="shared" ca="1" si="45"/>
        <v>#VALUE!</v>
      </c>
      <c r="AH143" s="225" t="e">
        <f t="shared" ca="1" si="45"/>
        <v>#VALUE!</v>
      </c>
      <c r="AI143" s="225" t="e">
        <f t="shared" ca="1" si="45"/>
        <v>#VALUE!</v>
      </c>
      <c r="AJ143" s="225" t="e">
        <f t="shared" ca="1" si="45"/>
        <v>#VALUE!</v>
      </c>
      <c r="AK143" s="225" t="e">
        <f t="shared" ca="1" si="45"/>
        <v>#VALUE!</v>
      </c>
      <c r="AL143" s="225" t="e">
        <f t="shared" ca="1" si="45"/>
        <v>#VALUE!</v>
      </c>
      <c r="AM143" s="225" t="e">
        <f t="shared" ca="1" si="45"/>
        <v>#VALUE!</v>
      </c>
      <c r="AN143" s="225" t="e">
        <f t="shared" ca="1" si="45"/>
        <v>#VALUE!</v>
      </c>
      <c r="AO143" s="225" t="e">
        <f t="shared" ca="1" si="45"/>
        <v>#VALUE!</v>
      </c>
      <c r="AP143" s="225" t="e">
        <f t="shared" ca="1" si="45"/>
        <v>#VALUE!</v>
      </c>
    </row>
    <row r="144" spans="1:42">
      <c r="A144" s="61" t="str">
        <f>'[5]TS BYDem'!A83</f>
        <v/>
      </c>
      <c r="B144" s="225" t="s">
        <v>288</v>
      </c>
      <c r="C144" s="225" t="s">
        <v>137</v>
      </c>
      <c r="D144" s="225" t="str">
        <f>'[5]TS BYDem'!D83</f>
        <v>ICPS</v>
      </c>
      <c r="E144" s="225" t="s">
        <v>137</v>
      </c>
      <c r="F144" s="225" t="s">
        <v>137</v>
      </c>
      <c r="G144" s="225" t="s">
        <v>137</v>
      </c>
      <c r="H144" s="225" t="s">
        <v>137</v>
      </c>
      <c r="I144" s="225">
        <v>0</v>
      </c>
      <c r="J144" s="225">
        <f>INDEX('[5]TS BYDem'!$J$10:$J$203,MATCH(D144,'[5]TS BYDem'!$D$10:$D$203,0))</f>
        <v>27.288197120140854</v>
      </c>
      <c r="K144" s="225">
        <f t="shared" ca="1" si="47"/>
        <v>28.063283196266802</v>
      </c>
      <c r="L144" s="225">
        <f t="shared" ca="1" si="46"/>
        <v>28.554171044479897</v>
      </c>
      <c r="M144" s="232">
        <f t="shared" ref="M144" si="48">O144</f>
        <v>20.990606000000003</v>
      </c>
      <c r="N144" s="232">
        <f t="shared" ref="N144" si="49">O144</f>
        <v>20.990606000000003</v>
      </c>
      <c r="O144" s="232">
        <f>INDEX('[5]TS BYDem'!$O$10:$O$203,MATCH(D144,'[5]TS BYDem'!$D$10:$D$203,0))</f>
        <v>20.990606000000003</v>
      </c>
      <c r="P144" s="225">
        <f t="shared" ca="1" si="46"/>
        <v>21.172326793992937</v>
      </c>
      <c r="Q144" s="225">
        <f t="shared" ca="1" si="46"/>
        <v>21.124115154770323</v>
      </c>
      <c r="R144" s="225">
        <f t="shared" ca="1" si="46"/>
        <v>19.421873431448766</v>
      </c>
      <c r="S144" s="225">
        <f t="shared" ca="1" si="46"/>
        <v>19.937367112367493</v>
      </c>
      <c r="T144" s="225">
        <f t="shared" ca="1" si="46"/>
        <v>20.404649154063605</v>
      </c>
      <c r="U144" s="225">
        <f t="shared" ca="1" si="46"/>
        <v>20.845971082332156</v>
      </c>
      <c r="V144" s="225">
        <f t="shared" ca="1" si="46"/>
        <v>21.268750072438163</v>
      </c>
      <c r="W144" s="225">
        <f t="shared" ca="1" si="46"/>
        <v>21.72861493886926</v>
      </c>
      <c r="X144" s="225">
        <f t="shared" ca="1" si="46"/>
        <v>22.314571784805654</v>
      </c>
      <c r="Y144" s="225">
        <f t="shared" ca="1" si="46"/>
        <v>22.889402867844524</v>
      </c>
      <c r="Z144" s="225">
        <f t="shared" ca="1" si="46"/>
        <v>23.479068301413431</v>
      </c>
      <c r="AA144" s="225">
        <f t="shared" ca="1" si="45"/>
        <v>24.139196900000005</v>
      </c>
      <c r="AB144" s="225">
        <f t="shared" ca="1" si="45"/>
        <v>24.821577024381629</v>
      </c>
      <c r="AC144" s="225">
        <f t="shared" ca="1" si="45"/>
        <v>25.526208674558305</v>
      </c>
      <c r="AD144" s="225">
        <f t="shared" ca="1" si="45"/>
        <v>26.208588798939932</v>
      </c>
      <c r="AE144" s="225">
        <f t="shared" ca="1" si="45"/>
        <v>26.957723500706717</v>
      </c>
      <c r="AF144" s="225">
        <f t="shared" ca="1" si="45"/>
        <v>27.758778429328622</v>
      </c>
      <c r="AG144" s="225">
        <f t="shared" ca="1" si="45"/>
        <v>28.64142228586573</v>
      </c>
      <c r="AH144" s="225">
        <f t="shared" ca="1" si="45"/>
        <v>29.550026255830396</v>
      </c>
      <c r="AI144" s="225">
        <f t="shared" ca="1" si="45"/>
        <v>30.484590339222621</v>
      </c>
      <c r="AJ144" s="225">
        <f t="shared" ca="1" si="45"/>
        <v>31.430280185512373</v>
      </c>
      <c r="AK144" s="225">
        <f t="shared" ca="1" si="45"/>
        <v>32.405638732862194</v>
      </c>
      <c r="AL144" s="225">
        <f t="shared" ca="1" si="45"/>
        <v>33.432917507067145</v>
      </c>
      <c r="AM144" s="225">
        <f t="shared" ca="1" si="45"/>
        <v>38.940170141342762</v>
      </c>
      <c r="AN144" s="225">
        <f t="shared" ca="1" si="45"/>
        <v>45.686091044876328</v>
      </c>
      <c r="AO144" s="225">
        <f t="shared" ca="1" si="45"/>
        <v>57.732819871142802</v>
      </c>
      <c r="AP144" s="225">
        <f t="shared" ca="1" si="45"/>
        <v>69.985993408951984</v>
      </c>
    </row>
    <row r="145" spans="1:42">
      <c r="A145" s="61" t="str">
        <f>'[5]TS BYDem'!A84</f>
        <v>*</v>
      </c>
      <c r="B145" s="225" t="s">
        <v>288</v>
      </c>
      <c r="C145" s="225" t="s">
        <v>137</v>
      </c>
      <c r="D145" s="225" t="str">
        <f>'[5]TS BYDem'!D84</f>
        <v>ICPS</v>
      </c>
      <c r="E145" s="225" t="s">
        <v>137</v>
      </c>
      <c r="F145" s="225" t="s">
        <v>137</v>
      </c>
      <c r="G145" s="225" t="s">
        <v>137</v>
      </c>
      <c r="H145" s="225" t="s">
        <v>137</v>
      </c>
      <c r="I145" s="225">
        <v>0</v>
      </c>
      <c r="J145" s="225">
        <f>INDEX('[5]TS BYDem'!$J$10:$J$203,MATCH(D145,'[5]TS BYDem'!$D$10:$D$203,0))</f>
        <v>27.288197120140854</v>
      </c>
      <c r="K145" s="225">
        <f t="shared" ca="1" si="47"/>
        <v>28.063283196266802</v>
      </c>
      <c r="L145" s="225">
        <f t="shared" ca="1" si="46"/>
        <v>28.554171044479897</v>
      </c>
      <c r="M145" s="225">
        <f t="shared" ca="1" si="46"/>
        <v>28.797031348332695</v>
      </c>
      <c r="N145" s="225">
        <f t="shared" ca="1" si="46"/>
        <v>29.091564057260552</v>
      </c>
      <c r="O145" s="225">
        <f t="shared" ca="1" si="46"/>
        <v>29.246581272485745</v>
      </c>
      <c r="P145" s="225">
        <f t="shared" ca="1" si="46"/>
        <v>29.499776057353554</v>
      </c>
      <c r="Q145" s="225">
        <f t="shared" ca="1" si="46"/>
        <v>29.432601930755972</v>
      </c>
      <c r="R145" s="225">
        <f t="shared" ca="1" si="46"/>
        <v>27.060838537810572</v>
      </c>
      <c r="S145" s="225">
        <f t="shared" ca="1" si="46"/>
        <v>27.779084968353949</v>
      </c>
      <c r="T145" s="225">
        <f t="shared" ca="1" si="46"/>
        <v>28.430157272299745</v>
      </c>
      <c r="U145" s="225">
        <f t="shared" ca="1" si="46"/>
        <v>29.045058892692996</v>
      </c>
      <c r="V145" s="225">
        <f t="shared" ca="1" si="46"/>
        <v>29.634124310548717</v>
      </c>
      <c r="W145" s="225">
        <f t="shared" ca="1" si="46"/>
        <v>30.274862133479502</v>
      </c>
      <c r="X145" s="225">
        <f t="shared" ca="1" si="46"/>
        <v>31.091286133665498</v>
      </c>
      <c r="Y145" s="225">
        <f t="shared" ca="1" si="46"/>
        <v>31.892208412328976</v>
      </c>
      <c r="Z145" s="225">
        <f t="shared" ca="1" si="46"/>
        <v>32.713799653022484</v>
      </c>
      <c r="AA145" s="225">
        <f t="shared" ca="1" si="45"/>
        <v>33.633568463358614</v>
      </c>
      <c r="AB145" s="225">
        <f t="shared" ca="1" si="45"/>
        <v>34.584340716739774</v>
      </c>
      <c r="AC145" s="225">
        <f t="shared" ca="1" si="45"/>
        <v>35.566116413165972</v>
      </c>
      <c r="AD145" s="225">
        <f t="shared" ca="1" si="45"/>
        <v>36.516888666547132</v>
      </c>
      <c r="AE145" s="225">
        <f t="shared" ca="1" si="45"/>
        <v>37.560671249063411</v>
      </c>
      <c r="AF145" s="225">
        <f t="shared" ca="1" si="45"/>
        <v>38.676795198684772</v>
      </c>
      <c r="AG145" s="225">
        <f t="shared" ca="1" si="45"/>
        <v>39.906598439471281</v>
      </c>
      <c r="AH145" s="225">
        <f t="shared" ca="1" si="45"/>
        <v>41.172572363810332</v>
      </c>
      <c r="AI145" s="225">
        <f t="shared" ca="1" si="45"/>
        <v>42.474716971701923</v>
      </c>
      <c r="AJ145" s="225">
        <f t="shared" ca="1" si="45"/>
        <v>43.792363301116033</v>
      </c>
      <c r="AK145" s="225">
        <f t="shared" ca="1" si="45"/>
        <v>45.151347554590188</v>
      </c>
      <c r="AL145" s="225">
        <f t="shared" ca="1" si="45"/>
        <v>46.58267317516944</v>
      </c>
      <c r="AM145" s="225">
        <f t="shared" ca="1" si="45"/>
        <v>54.256025328816314</v>
      </c>
      <c r="AN145" s="225">
        <f t="shared" ca="1" si="45"/>
        <v>63.6552358119703</v>
      </c>
      <c r="AO145" s="225">
        <f t="shared" ca="1" si="45"/>
        <v>80.440155393853701</v>
      </c>
      <c r="AP145" s="225">
        <f t="shared" ca="1" si="45"/>
        <v>97.512718030654554</v>
      </c>
    </row>
    <row r="146" spans="1:42">
      <c r="A146" s="61" t="str">
        <f>'[5]TS BYDem'!A85</f>
        <v>*</v>
      </c>
      <c r="B146" s="225" t="s">
        <v>288</v>
      </c>
      <c r="C146" s="225" t="s">
        <v>137</v>
      </c>
      <c r="D146" s="225" t="str">
        <f>'[5]TS BYDem'!D85</f>
        <v>ICPS</v>
      </c>
      <c r="E146" s="225" t="s">
        <v>137</v>
      </c>
      <c r="F146" s="225" t="s">
        <v>137</v>
      </c>
      <c r="G146" s="225" t="s">
        <v>137</v>
      </c>
      <c r="H146" s="225" t="s">
        <v>137</v>
      </c>
      <c r="I146" s="225">
        <v>0</v>
      </c>
      <c r="J146" s="225">
        <f>INDEX('[5]TS BYDem'!$J$10:$J$203,MATCH(D146,'[5]TS BYDem'!$D$10:$D$203,0))</f>
        <v>27.288197120140854</v>
      </c>
      <c r="K146" s="225">
        <f t="shared" ca="1" si="47"/>
        <v>28.063283196266802</v>
      </c>
      <c r="L146" s="225">
        <f t="shared" ca="1" si="46"/>
        <v>28.554171044479897</v>
      </c>
      <c r="M146" s="225">
        <f t="shared" ca="1" si="46"/>
        <v>28.797031348332695</v>
      </c>
      <c r="N146" s="225">
        <f t="shared" ca="1" si="46"/>
        <v>29.091564057260552</v>
      </c>
      <c r="O146" s="225">
        <f t="shared" ca="1" si="46"/>
        <v>29.246581272485745</v>
      </c>
      <c r="P146" s="225">
        <f t="shared" ca="1" si="46"/>
        <v>29.499776057353554</v>
      </c>
      <c r="Q146" s="225">
        <f t="shared" ca="1" si="46"/>
        <v>29.432601930755972</v>
      </c>
      <c r="R146" s="225">
        <f t="shared" ca="1" si="46"/>
        <v>27.060838537810572</v>
      </c>
      <c r="S146" s="225">
        <f t="shared" ca="1" si="46"/>
        <v>27.779084968353949</v>
      </c>
      <c r="T146" s="225">
        <f t="shared" ca="1" si="46"/>
        <v>28.430157272299745</v>
      </c>
      <c r="U146" s="225">
        <f t="shared" ca="1" si="46"/>
        <v>29.045058892692996</v>
      </c>
      <c r="V146" s="225">
        <f t="shared" ca="1" si="46"/>
        <v>29.634124310548717</v>
      </c>
      <c r="W146" s="225">
        <f t="shared" ca="1" si="46"/>
        <v>30.274862133479502</v>
      </c>
      <c r="X146" s="225">
        <f t="shared" ca="1" si="46"/>
        <v>31.091286133665498</v>
      </c>
      <c r="Y146" s="225">
        <f t="shared" ca="1" si="46"/>
        <v>31.892208412328976</v>
      </c>
      <c r="Z146" s="225">
        <f t="shared" ca="1" si="46"/>
        <v>32.713799653022484</v>
      </c>
      <c r="AA146" s="225">
        <f t="shared" ca="1" si="45"/>
        <v>33.633568463358614</v>
      </c>
      <c r="AB146" s="225">
        <f t="shared" ca="1" si="45"/>
        <v>34.584340716739774</v>
      </c>
      <c r="AC146" s="225">
        <f t="shared" ca="1" si="45"/>
        <v>35.566116413165972</v>
      </c>
      <c r="AD146" s="225">
        <f t="shared" ca="1" si="45"/>
        <v>36.516888666547132</v>
      </c>
      <c r="AE146" s="225">
        <f t="shared" ca="1" si="45"/>
        <v>37.560671249063411</v>
      </c>
      <c r="AF146" s="225">
        <f t="shared" ca="1" si="45"/>
        <v>38.676795198684772</v>
      </c>
      <c r="AG146" s="225">
        <f t="shared" ca="1" si="45"/>
        <v>39.906598439471281</v>
      </c>
      <c r="AH146" s="225">
        <f t="shared" ca="1" si="45"/>
        <v>41.172572363810332</v>
      </c>
      <c r="AI146" s="225">
        <f t="shared" ca="1" si="45"/>
        <v>42.474716971701923</v>
      </c>
      <c r="AJ146" s="225">
        <f t="shared" ca="1" si="45"/>
        <v>43.792363301116033</v>
      </c>
      <c r="AK146" s="225">
        <f t="shared" ca="1" si="45"/>
        <v>45.151347554590188</v>
      </c>
      <c r="AL146" s="225">
        <f t="shared" ca="1" si="45"/>
        <v>46.58267317516944</v>
      </c>
      <c r="AM146" s="225">
        <f t="shared" ca="1" si="45"/>
        <v>54.256025328816314</v>
      </c>
      <c r="AN146" s="225">
        <f t="shared" ca="1" si="45"/>
        <v>63.6552358119703</v>
      </c>
      <c r="AO146" s="225">
        <f t="shared" ca="1" si="45"/>
        <v>80.440155393853701</v>
      </c>
      <c r="AP146" s="225">
        <f t="shared" ca="1" si="45"/>
        <v>97.512718030654554</v>
      </c>
    </row>
    <row r="147" spans="1:42">
      <c r="A147" s="61" t="str">
        <f>'[5]TS BYDem'!A86</f>
        <v>*</v>
      </c>
      <c r="B147" s="225" t="s">
        <v>288</v>
      </c>
      <c r="C147" s="225" t="s">
        <v>137</v>
      </c>
      <c r="D147" s="225" t="str">
        <f>'[5]TS BYDem'!D86</f>
        <v>ICPS</v>
      </c>
      <c r="E147" s="225" t="s">
        <v>137</v>
      </c>
      <c r="F147" s="225" t="s">
        <v>137</v>
      </c>
      <c r="G147" s="225" t="s">
        <v>137</v>
      </c>
      <c r="H147" s="225" t="s">
        <v>137</v>
      </c>
      <c r="I147" s="225">
        <v>0</v>
      </c>
      <c r="J147" s="225">
        <f>INDEX('[5]TS BYDem'!$J$10:$J$203,MATCH(D147,'[5]TS BYDem'!$D$10:$D$203,0))</f>
        <v>27.288197120140854</v>
      </c>
      <c r="K147" s="225">
        <f t="shared" ca="1" si="47"/>
        <v>28.063283196266802</v>
      </c>
      <c r="L147" s="225">
        <f t="shared" ca="1" si="46"/>
        <v>28.554171044479897</v>
      </c>
      <c r="M147" s="225">
        <f t="shared" ca="1" si="46"/>
        <v>28.797031348332695</v>
      </c>
      <c r="N147" s="225">
        <f t="shared" ca="1" si="46"/>
        <v>29.091564057260552</v>
      </c>
      <c r="O147" s="225">
        <f t="shared" ca="1" si="46"/>
        <v>29.246581272485745</v>
      </c>
      <c r="P147" s="225">
        <f t="shared" ca="1" si="46"/>
        <v>29.499776057353554</v>
      </c>
      <c r="Q147" s="225">
        <f t="shared" ca="1" si="46"/>
        <v>29.432601930755972</v>
      </c>
      <c r="R147" s="225">
        <f t="shared" ca="1" si="46"/>
        <v>27.060838537810572</v>
      </c>
      <c r="S147" s="225">
        <f t="shared" ca="1" si="46"/>
        <v>27.779084968353949</v>
      </c>
      <c r="T147" s="225">
        <f t="shared" ca="1" si="46"/>
        <v>28.430157272299745</v>
      </c>
      <c r="U147" s="225">
        <f t="shared" ca="1" si="46"/>
        <v>29.045058892692996</v>
      </c>
      <c r="V147" s="225">
        <f t="shared" ca="1" si="46"/>
        <v>29.634124310548717</v>
      </c>
      <c r="W147" s="225">
        <f t="shared" ca="1" si="46"/>
        <v>30.274862133479502</v>
      </c>
      <c r="X147" s="225">
        <f t="shared" ca="1" si="46"/>
        <v>31.091286133665498</v>
      </c>
      <c r="Y147" s="225">
        <f t="shared" ca="1" si="46"/>
        <v>31.892208412328976</v>
      </c>
      <c r="Z147" s="225">
        <f t="shared" ca="1" si="46"/>
        <v>32.713799653022484</v>
      </c>
      <c r="AA147" s="225">
        <f t="shared" ca="1" si="45"/>
        <v>33.633568463358614</v>
      </c>
      <c r="AB147" s="225">
        <f t="shared" ca="1" si="45"/>
        <v>34.584340716739774</v>
      </c>
      <c r="AC147" s="225">
        <f t="shared" ca="1" si="45"/>
        <v>35.566116413165972</v>
      </c>
      <c r="AD147" s="225">
        <f t="shared" ca="1" si="45"/>
        <v>36.516888666547132</v>
      </c>
      <c r="AE147" s="225">
        <f t="shared" ca="1" si="45"/>
        <v>37.560671249063411</v>
      </c>
      <c r="AF147" s="225">
        <f t="shared" ca="1" si="45"/>
        <v>38.676795198684772</v>
      </c>
      <c r="AG147" s="225">
        <f t="shared" ca="1" si="45"/>
        <v>39.906598439471281</v>
      </c>
      <c r="AH147" s="225">
        <f t="shared" ca="1" si="45"/>
        <v>41.172572363810332</v>
      </c>
      <c r="AI147" s="225">
        <f t="shared" ca="1" si="45"/>
        <v>42.474716971701923</v>
      </c>
      <c r="AJ147" s="225">
        <f t="shared" ca="1" si="45"/>
        <v>43.792363301116033</v>
      </c>
      <c r="AK147" s="225">
        <f t="shared" ca="1" si="45"/>
        <v>45.151347554590188</v>
      </c>
      <c r="AL147" s="225">
        <f t="shared" ca="1" si="45"/>
        <v>46.58267317516944</v>
      </c>
      <c r="AM147" s="225">
        <f t="shared" ca="1" si="45"/>
        <v>54.256025328816314</v>
      </c>
      <c r="AN147" s="225">
        <f t="shared" ca="1" si="45"/>
        <v>63.6552358119703</v>
      </c>
      <c r="AO147" s="225">
        <f t="shared" ca="1" si="45"/>
        <v>80.440155393853701</v>
      </c>
      <c r="AP147" s="225">
        <f t="shared" ca="1" si="45"/>
        <v>97.512718030654554</v>
      </c>
    </row>
    <row r="148" spans="1:42">
      <c r="A148" s="61" t="str">
        <f>'[5]TS BYDem'!A87</f>
        <v>*</v>
      </c>
      <c r="B148" s="225" t="s">
        <v>288</v>
      </c>
      <c r="C148" s="225" t="s">
        <v>137</v>
      </c>
      <c r="D148" s="225" t="str">
        <f>'[5]TS BYDem'!D87</f>
        <v>ICPS</v>
      </c>
      <c r="E148" s="225" t="s">
        <v>137</v>
      </c>
      <c r="F148" s="225" t="s">
        <v>137</v>
      </c>
      <c r="G148" s="225" t="s">
        <v>137</v>
      </c>
      <c r="H148" s="225" t="s">
        <v>137</v>
      </c>
      <c r="I148" s="225">
        <v>0</v>
      </c>
      <c r="J148" s="225">
        <f>INDEX('[5]TS BYDem'!$J$10:$J$203,MATCH(D148,'[5]TS BYDem'!$D$10:$D$203,0))</f>
        <v>27.288197120140854</v>
      </c>
      <c r="K148" s="225">
        <f t="shared" ca="1" si="47"/>
        <v>28.063283196266802</v>
      </c>
      <c r="L148" s="225">
        <f t="shared" ca="1" si="46"/>
        <v>28.554171044479897</v>
      </c>
      <c r="M148" s="225">
        <f t="shared" ca="1" si="46"/>
        <v>28.797031348332695</v>
      </c>
      <c r="N148" s="225">
        <f t="shared" ca="1" si="46"/>
        <v>29.091564057260552</v>
      </c>
      <c r="O148" s="225">
        <f t="shared" ca="1" si="46"/>
        <v>29.246581272485745</v>
      </c>
      <c r="P148" s="225">
        <f t="shared" ca="1" si="46"/>
        <v>29.499776057353554</v>
      </c>
      <c r="Q148" s="225">
        <f t="shared" ca="1" si="46"/>
        <v>29.432601930755972</v>
      </c>
      <c r="R148" s="225">
        <f t="shared" ca="1" si="46"/>
        <v>27.060838537810572</v>
      </c>
      <c r="S148" s="225">
        <f t="shared" ca="1" si="46"/>
        <v>27.779084968353949</v>
      </c>
      <c r="T148" s="225">
        <f t="shared" ca="1" si="46"/>
        <v>28.430157272299745</v>
      </c>
      <c r="U148" s="225">
        <f t="shared" ca="1" si="46"/>
        <v>29.045058892692996</v>
      </c>
      <c r="V148" s="225">
        <f t="shared" ca="1" si="46"/>
        <v>29.634124310548717</v>
      </c>
      <c r="W148" s="225">
        <f t="shared" ca="1" si="46"/>
        <v>30.274862133479502</v>
      </c>
      <c r="X148" s="225">
        <f t="shared" ca="1" si="46"/>
        <v>31.091286133665498</v>
      </c>
      <c r="Y148" s="225">
        <f t="shared" ca="1" si="46"/>
        <v>31.892208412328976</v>
      </c>
      <c r="Z148" s="225">
        <f t="shared" ca="1" si="46"/>
        <v>32.713799653022484</v>
      </c>
      <c r="AA148" s="225">
        <f t="shared" ca="1" si="45"/>
        <v>33.633568463358614</v>
      </c>
      <c r="AB148" s="225">
        <f t="shared" ca="1" si="45"/>
        <v>34.584340716739774</v>
      </c>
      <c r="AC148" s="225">
        <f t="shared" ca="1" si="45"/>
        <v>35.566116413165972</v>
      </c>
      <c r="AD148" s="225">
        <f t="shared" ca="1" si="45"/>
        <v>36.516888666547132</v>
      </c>
      <c r="AE148" s="225">
        <f t="shared" ca="1" si="45"/>
        <v>37.560671249063411</v>
      </c>
      <c r="AF148" s="225">
        <f t="shared" ca="1" si="45"/>
        <v>38.676795198684772</v>
      </c>
      <c r="AG148" s="225">
        <f t="shared" ca="1" si="45"/>
        <v>39.906598439471281</v>
      </c>
      <c r="AH148" s="225">
        <f t="shared" ca="1" si="45"/>
        <v>41.172572363810332</v>
      </c>
      <c r="AI148" s="225">
        <f t="shared" ca="1" si="45"/>
        <v>42.474716971701923</v>
      </c>
      <c r="AJ148" s="225">
        <f t="shared" ca="1" si="45"/>
        <v>43.792363301116033</v>
      </c>
      <c r="AK148" s="225">
        <f t="shared" ca="1" si="45"/>
        <v>45.151347554590188</v>
      </c>
      <c r="AL148" s="225">
        <f t="shared" ca="1" si="45"/>
        <v>46.58267317516944</v>
      </c>
      <c r="AM148" s="225">
        <f t="shared" ca="1" si="45"/>
        <v>54.256025328816314</v>
      </c>
      <c r="AN148" s="225">
        <f t="shared" ca="1" si="45"/>
        <v>63.6552358119703</v>
      </c>
      <c r="AO148" s="225">
        <f t="shared" ca="1" si="45"/>
        <v>80.440155393853701</v>
      </c>
      <c r="AP148" s="225">
        <f t="shared" ca="1" si="45"/>
        <v>97.512718030654554</v>
      </c>
    </row>
    <row r="149" spans="1:42">
      <c r="A149" s="61" t="str">
        <f>'[5]TS BYDem'!A88</f>
        <v>*</v>
      </c>
      <c r="B149" s="225" t="s">
        <v>288</v>
      </c>
      <c r="C149" s="225" t="s">
        <v>137</v>
      </c>
      <c r="D149" s="225" t="str">
        <f>'[5]TS BYDem'!D88</f>
        <v>ICPS</v>
      </c>
      <c r="E149" s="225" t="s">
        <v>137</v>
      </c>
      <c r="F149" s="225" t="s">
        <v>137</v>
      </c>
      <c r="G149" s="225" t="s">
        <v>137</v>
      </c>
      <c r="H149" s="225" t="s">
        <v>137</v>
      </c>
      <c r="I149" s="225">
        <v>0</v>
      </c>
      <c r="J149" s="225">
        <f>INDEX('[5]TS BYDem'!$J$10:$J$203,MATCH(D149,'[5]TS BYDem'!$D$10:$D$203,0))</f>
        <v>27.288197120140854</v>
      </c>
      <c r="K149" s="225">
        <f t="shared" ca="1" si="47"/>
        <v>28.063283196266802</v>
      </c>
      <c r="L149" s="225">
        <f t="shared" ca="1" si="46"/>
        <v>28.554171044479897</v>
      </c>
      <c r="M149" s="225">
        <f t="shared" ca="1" si="46"/>
        <v>28.797031348332695</v>
      </c>
      <c r="N149" s="225">
        <f t="shared" ca="1" si="46"/>
        <v>29.091564057260552</v>
      </c>
      <c r="O149" s="225">
        <f t="shared" ca="1" si="46"/>
        <v>29.246581272485745</v>
      </c>
      <c r="P149" s="225">
        <f t="shared" ca="1" si="46"/>
        <v>29.499776057353554</v>
      </c>
      <c r="Q149" s="225">
        <f t="shared" ca="1" si="46"/>
        <v>29.432601930755972</v>
      </c>
      <c r="R149" s="225">
        <f t="shared" ca="1" si="46"/>
        <v>27.060838537810572</v>
      </c>
      <c r="S149" s="225">
        <f t="shared" ca="1" si="46"/>
        <v>27.779084968353949</v>
      </c>
      <c r="T149" s="225">
        <f t="shared" ca="1" si="46"/>
        <v>28.430157272299745</v>
      </c>
      <c r="U149" s="225">
        <f t="shared" ca="1" si="46"/>
        <v>29.045058892692996</v>
      </c>
      <c r="V149" s="225">
        <f t="shared" ca="1" si="46"/>
        <v>29.634124310548717</v>
      </c>
      <c r="W149" s="225">
        <f t="shared" ca="1" si="46"/>
        <v>30.274862133479502</v>
      </c>
      <c r="X149" s="225">
        <f t="shared" ca="1" si="46"/>
        <v>31.091286133665498</v>
      </c>
      <c r="Y149" s="225">
        <f t="shared" ca="1" si="46"/>
        <v>31.892208412328976</v>
      </c>
      <c r="Z149" s="225">
        <f t="shared" ca="1" si="46"/>
        <v>32.713799653022484</v>
      </c>
      <c r="AA149" s="225">
        <f t="shared" ca="1" si="45"/>
        <v>33.633568463358614</v>
      </c>
      <c r="AB149" s="225">
        <f t="shared" ca="1" si="45"/>
        <v>34.584340716739774</v>
      </c>
      <c r="AC149" s="225">
        <f t="shared" ca="1" si="45"/>
        <v>35.566116413165972</v>
      </c>
      <c r="AD149" s="225">
        <f t="shared" ca="1" si="45"/>
        <v>36.516888666547132</v>
      </c>
      <c r="AE149" s="225">
        <f t="shared" ca="1" si="45"/>
        <v>37.560671249063411</v>
      </c>
      <c r="AF149" s="225">
        <f t="shared" ca="1" si="45"/>
        <v>38.676795198684772</v>
      </c>
      <c r="AG149" s="225">
        <f t="shared" ca="1" si="45"/>
        <v>39.906598439471281</v>
      </c>
      <c r="AH149" s="225">
        <f t="shared" ca="1" si="45"/>
        <v>41.172572363810332</v>
      </c>
      <c r="AI149" s="225">
        <f t="shared" ca="1" si="45"/>
        <v>42.474716971701923</v>
      </c>
      <c r="AJ149" s="225">
        <f t="shared" ca="1" si="45"/>
        <v>43.792363301116033</v>
      </c>
      <c r="AK149" s="225">
        <f t="shared" ca="1" si="45"/>
        <v>45.151347554590188</v>
      </c>
      <c r="AL149" s="225">
        <f t="shared" ca="1" si="45"/>
        <v>46.58267317516944</v>
      </c>
      <c r="AM149" s="225">
        <f t="shared" ca="1" si="45"/>
        <v>54.256025328816314</v>
      </c>
      <c r="AN149" s="225">
        <f t="shared" ca="1" si="45"/>
        <v>63.6552358119703</v>
      </c>
      <c r="AO149" s="225">
        <f t="shared" ca="1" si="45"/>
        <v>80.440155393853701</v>
      </c>
      <c r="AP149" s="225">
        <f t="shared" ca="1" si="45"/>
        <v>97.512718030654554</v>
      </c>
    </row>
    <row r="150" spans="1:42">
      <c r="A150" s="61" t="str">
        <f>'[5]TS BYDem'!A89</f>
        <v>*</v>
      </c>
      <c r="B150" s="225" t="s">
        <v>288</v>
      </c>
      <c r="C150" s="225" t="s">
        <v>137</v>
      </c>
      <c r="D150" s="225">
        <f>'[5]TS BYDem'!D89</f>
        <v>0</v>
      </c>
      <c r="E150" s="225" t="s">
        <v>137</v>
      </c>
      <c r="F150" s="225" t="s">
        <v>137</v>
      </c>
      <c r="G150" s="225" t="s">
        <v>137</v>
      </c>
      <c r="H150" s="225" t="s">
        <v>137</v>
      </c>
      <c r="I150" s="225">
        <v>0</v>
      </c>
      <c r="J150" s="225" t="str">
        <f>INDEX('[5]TS BYDem'!$J$10:$J$203,MATCH(D150,'[5]TS BYDem'!$D$10:$D$203,0))</f>
        <v/>
      </c>
      <c r="K150" s="225" t="e">
        <f t="shared" ca="1" si="47"/>
        <v>#VALUE!</v>
      </c>
      <c r="L150" s="225" t="e">
        <f t="shared" ca="1" si="46"/>
        <v>#VALUE!</v>
      </c>
      <c r="M150" s="225" t="e">
        <f t="shared" ca="1" si="46"/>
        <v>#VALUE!</v>
      </c>
      <c r="N150" s="225" t="e">
        <f t="shared" ca="1" si="46"/>
        <v>#VALUE!</v>
      </c>
      <c r="O150" s="225" t="e">
        <f t="shared" ca="1" si="46"/>
        <v>#VALUE!</v>
      </c>
      <c r="P150" s="225" t="e">
        <f t="shared" ca="1" si="46"/>
        <v>#VALUE!</v>
      </c>
      <c r="Q150" s="225" t="e">
        <f t="shared" ca="1" si="46"/>
        <v>#VALUE!</v>
      </c>
      <c r="R150" s="225" t="e">
        <f t="shared" ca="1" si="46"/>
        <v>#VALUE!</v>
      </c>
      <c r="S150" s="225" t="e">
        <f t="shared" ca="1" si="46"/>
        <v>#VALUE!</v>
      </c>
      <c r="T150" s="225" t="e">
        <f t="shared" ca="1" si="46"/>
        <v>#VALUE!</v>
      </c>
      <c r="U150" s="225" t="e">
        <f t="shared" ca="1" si="46"/>
        <v>#VALUE!</v>
      </c>
      <c r="V150" s="225" t="e">
        <f t="shared" ca="1" si="46"/>
        <v>#VALUE!</v>
      </c>
      <c r="W150" s="225" t="e">
        <f t="shared" ca="1" si="46"/>
        <v>#VALUE!</v>
      </c>
      <c r="X150" s="225" t="e">
        <f t="shared" ca="1" si="46"/>
        <v>#VALUE!</v>
      </c>
      <c r="Y150" s="225" t="e">
        <f t="shared" ca="1" si="46"/>
        <v>#VALUE!</v>
      </c>
      <c r="Z150" s="225" t="e">
        <f t="shared" ca="1" si="46"/>
        <v>#VALUE!</v>
      </c>
      <c r="AA150" s="225" t="e">
        <f t="shared" ref="AA150:AP153" ca="1" si="50">AA$133/Z$133*Z150</f>
        <v>#VALUE!</v>
      </c>
      <c r="AB150" s="225" t="e">
        <f t="shared" ca="1" si="50"/>
        <v>#VALUE!</v>
      </c>
      <c r="AC150" s="225" t="e">
        <f t="shared" ca="1" si="50"/>
        <v>#VALUE!</v>
      </c>
      <c r="AD150" s="225" t="e">
        <f t="shared" ca="1" si="50"/>
        <v>#VALUE!</v>
      </c>
      <c r="AE150" s="225" t="e">
        <f t="shared" ca="1" si="50"/>
        <v>#VALUE!</v>
      </c>
      <c r="AF150" s="225" t="e">
        <f t="shared" ca="1" si="50"/>
        <v>#VALUE!</v>
      </c>
      <c r="AG150" s="225" t="e">
        <f t="shared" ca="1" si="50"/>
        <v>#VALUE!</v>
      </c>
      <c r="AH150" s="225" t="e">
        <f t="shared" ca="1" si="50"/>
        <v>#VALUE!</v>
      </c>
      <c r="AI150" s="225" t="e">
        <f t="shared" ca="1" si="50"/>
        <v>#VALUE!</v>
      </c>
      <c r="AJ150" s="225" t="e">
        <f t="shared" ca="1" si="50"/>
        <v>#VALUE!</v>
      </c>
      <c r="AK150" s="225" t="e">
        <f t="shared" ca="1" si="50"/>
        <v>#VALUE!</v>
      </c>
      <c r="AL150" s="225" t="e">
        <f t="shared" ca="1" si="50"/>
        <v>#VALUE!</v>
      </c>
      <c r="AM150" s="225" t="e">
        <f t="shared" ca="1" si="50"/>
        <v>#VALUE!</v>
      </c>
      <c r="AN150" s="225" t="e">
        <f t="shared" ca="1" si="50"/>
        <v>#VALUE!</v>
      </c>
      <c r="AO150" s="225" t="e">
        <f t="shared" ca="1" si="50"/>
        <v>#VALUE!</v>
      </c>
      <c r="AP150" s="225" t="e">
        <f t="shared" ca="1" si="50"/>
        <v>#VALUE!</v>
      </c>
    </row>
    <row r="151" spans="1:42">
      <c r="A151" s="61" t="str">
        <f>'[5]TS BYDem'!A90</f>
        <v/>
      </c>
      <c r="B151" s="225" t="s">
        <v>288</v>
      </c>
      <c r="C151" s="225" t="s">
        <v>137</v>
      </c>
      <c r="D151" s="225" t="str">
        <f>'[5]TS BYDem'!D90</f>
        <v>ICPT</v>
      </c>
      <c r="E151" s="225" t="s">
        <v>137</v>
      </c>
      <c r="F151" s="225" t="s">
        <v>137</v>
      </c>
      <c r="G151" s="225" t="s">
        <v>137</v>
      </c>
      <c r="H151" s="225" t="s">
        <v>137</v>
      </c>
      <c r="I151" s="225">
        <v>0</v>
      </c>
      <c r="J151" s="225">
        <f>INDEX('[5]TS BYDem'!$J$10:$J$203,MATCH(D151,'[5]TS BYDem'!$D$10:$D$203,0))</f>
        <v>39.004000030517574</v>
      </c>
      <c r="K151" s="225">
        <f t="shared" ca="1" si="47"/>
        <v>40.11185839154345</v>
      </c>
      <c r="L151" s="225">
        <f t="shared" ca="1" si="47"/>
        <v>40.813502020193162</v>
      </c>
      <c r="M151" s="232">
        <f t="shared" ref="M151" si="51">O151</f>
        <v>49.996000000000002</v>
      </c>
      <c r="N151" s="232">
        <f t="shared" ref="N151" si="52">O151</f>
        <v>49.996000000000002</v>
      </c>
      <c r="O151" s="232">
        <f>INDEX('[5]TS BYDem'!$O$10:$O$203,MATCH(D151,'[5]TS BYDem'!$D$10:$D$203,0))</f>
        <v>49.996000000000002</v>
      </c>
      <c r="P151" s="225">
        <f t="shared" ref="P151:Z153" ca="1" si="53">P$133/O$133*O151</f>
        <v>50.428827561837458</v>
      </c>
      <c r="Q151" s="225">
        <f t="shared" ca="1" si="53"/>
        <v>50.313995759717315</v>
      </c>
      <c r="R151" s="225">
        <f t="shared" ca="1" si="53"/>
        <v>46.259549823321549</v>
      </c>
      <c r="S151" s="225">
        <f t="shared" ca="1" si="53"/>
        <v>47.487366784452291</v>
      </c>
      <c r="T151" s="225">
        <f t="shared" ca="1" si="53"/>
        <v>48.60035194346289</v>
      </c>
      <c r="U151" s="225">
        <f t="shared" ca="1" si="53"/>
        <v>49.651504593639565</v>
      </c>
      <c r="V151" s="225">
        <f t="shared" ca="1" si="53"/>
        <v>50.658491166077731</v>
      </c>
      <c r="W151" s="225">
        <f t="shared" ca="1" si="53"/>
        <v>51.753809893992923</v>
      </c>
      <c r="X151" s="225">
        <f t="shared" ca="1" si="53"/>
        <v>53.149457950530021</v>
      </c>
      <c r="Y151" s="225">
        <f t="shared" ca="1" si="53"/>
        <v>54.518606360424009</v>
      </c>
      <c r="Z151" s="225">
        <f t="shared" ca="1" si="53"/>
        <v>55.923087632508825</v>
      </c>
      <c r="AA151" s="225">
        <f t="shared" ca="1" si="50"/>
        <v>57.495399999999997</v>
      </c>
      <c r="AB151" s="225">
        <f t="shared" ca="1" si="50"/>
        <v>59.120711660777381</v>
      </c>
      <c r="AC151" s="225">
        <f t="shared" ca="1" si="50"/>
        <v>60.799022614840979</v>
      </c>
      <c r="AD151" s="225">
        <f t="shared" ca="1" si="50"/>
        <v>62.424334275618364</v>
      </c>
      <c r="AE151" s="225">
        <f t="shared" ca="1" si="50"/>
        <v>64.208643816254408</v>
      </c>
      <c r="AF151" s="225">
        <f t="shared" ca="1" si="50"/>
        <v>66.116618374558286</v>
      </c>
      <c r="AG151" s="225">
        <f t="shared" ca="1" si="50"/>
        <v>68.218923674911665</v>
      </c>
      <c r="AH151" s="225">
        <f t="shared" ca="1" si="50"/>
        <v>70.383061484098945</v>
      </c>
      <c r="AI151" s="225">
        <f t="shared" ca="1" si="50"/>
        <v>72.609031802120143</v>
      </c>
      <c r="AJ151" s="225">
        <f t="shared" ca="1" si="50"/>
        <v>74.861501766784457</v>
      </c>
      <c r="AK151" s="225">
        <f t="shared" ca="1" si="50"/>
        <v>77.184637455830384</v>
      </c>
      <c r="AL151" s="225">
        <f t="shared" ca="1" si="50"/>
        <v>79.631438162544171</v>
      </c>
      <c r="AM151" s="225">
        <f t="shared" ca="1" si="50"/>
        <v>92.748763250883385</v>
      </c>
      <c r="AN151" s="225">
        <f t="shared" ca="1" si="50"/>
        <v>108.81638233215547</v>
      </c>
      <c r="AO151" s="225">
        <f t="shared" ca="1" si="50"/>
        <v>137.50961083627863</v>
      </c>
      <c r="AP151" s="225">
        <f t="shared" ca="1" si="50"/>
        <v>166.69455500588992</v>
      </c>
    </row>
    <row r="152" spans="1:42">
      <c r="A152" s="61" t="str">
        <f>'[5]TS BYDem'!A91</f>
        <v>*</v>
      </c>
      <c r="B152" s="225" t="s">
        <v>288</v>
      </c>
      <c r="C152" s="225" t="s">
        <v>137</v>
      </c>
      <c r="D152" s="225" t="str">
        <f>'[5]TS BYDem'!D91</f>
        <v>Useful Energy Service</v>
      </c>
      <c r="E152" s="225" t="s">
        <v>137</v>
      </c>
      <c r="F152" s="225" t="s">
        <v>137</v>
      </c>
      <c r="G152" s="225" t="s">
        <v>137</v>
      </c>
      <c r="H152" s="225" t="s">
        <v>137</v>
      </c>
      <c r="I152" s="225">
        <v>0</v>
      </c>
      <c r="J152" s="225" t="str">
        <f>INDEX('[5]TS BYDem'!$J$10:$J$203,MATCH(D152,'[5]TS BYDem'!$D$10:$D$203,0))</f>
        <v/>
      </c>
      <c r="K152" s="225" t="e">
        <f t="shared" ca="1" si="47"/>
        <v>#VALUE!</v>
      </c>
      <c r="L152" s="225" t="e">
        <f t="shared" ca="1" si="47"/>
        <v>#VALUE!</v>
      </c>
      <c r="M152" s="225" t="e">
        <f t="shared" ca="1" si="47"/>
        <v>#VALUE!</v>
      </c>
      <c r="N152" s="225" t="e">
        <f t="shared" ca="1" si="47"/>
        <v>#VALUE!</v>
      </c>
      <c r="O152" s="225" t="e">
        <f t="shared" ca="1" si="47"/>
        <v>#VALUE!</v>
      </c>
      <c r="P152" s="225" t="e">
        <f t="shared" ca="1" si="53"/>
        <v>#VALUE!</v>
      </c>
      <c r="Q152" s="225" t="e">
        <f t="shared" ca="1" si="53"/>
        <v>#VALUE!</v>
      </c>
      <c r="R152" s="225" t="e">
        <f t="shared" ca="1" si="53"/>
        <v>#VALUE!</v>
      </c>
      <c r="S152" s="225" t="e">
        <f t="shared" ca="1" si="53"/>
        <v>#VALUE!</v>
      </c>
      <c r="T152" s="225" t="e">
        <f t="shared" ca="1" si="53"/>
        <v>#VALUE!</v>
      </c>
      <c r="U152" s="225" t="e">
        <f t="shared" ca="1" si="53"/>
        <v>#VALUE!</v>
      </c>
      <c r="V152" s="225" t="e">
        <f t="shared" ca="1" si="53"/>
        <v>#VALUE!</v>
      </c>
      <c r="W152" s="225" t="e">
        <f t="shared" ca="1" si="53"/>
        <v>#VALUE!</v>
      </c>
      <c r="X152" s="225" t="e">
        <f t="shared" ca="1" si="53"/>
        <v>#VALUE!</v>
      </c>
      <c r="Y152" s="225" t="e">
        <f t="shared" ca="1" si="53"/>
        <v>#VALUE!</v>
      </c>
      <c r="Z152" s="225" t="e">
        <f t="shared" ca="1" si="53"/>
        <v>#VALUE!</v>
      </c>
      <c r="AA152" s="225" t="e">
        <f t="shared" ca="1" si="50"/>
        <v>#VALUE!</v>
      </c>
      <c r="AB152" s="225" t="e">
        <f t="shared" ca="1" si="50"/>
        <v>#VALUE!</v>
      </c>
      <c r="AC152" s="225" t="e">
        <f t="shared" ca="1" si="50"/>
        <v>#VALUE!</v>
      </c>
      <c r="AD152" s="225" t="e">
        <f t="shared" ca="1" si="50"/>
        <v>#VALUE!</v>
      </c>
      <c r="AE152" s="225" t="e">
        <f t="shared" ca="1" si="50"/>
        <v>#VALUE!</v>
      </c>
      <c r="AF152" s="225" t="e">
        <f t="shared" ca="1" si="50"/>
        <v>#VALUE!</v>
      </c>
      <c r="AG152" s="225" t="e">
        <f t="shared" ca="1" si="50"/>
        <v>#VALUE!</v>
      </c>
      <c r="AH152" s="225" t="e">
        <f t="shared" ca="1" si="50"/>
        <v>#VALUE!</v>
      </c>
      <c r="AI152" s="225" t="e">
        <f t="shared" ca="1" si="50"/>
        <v>#VALUE!</v>
      </c>
      <c r="AJ152" s="225" t="e">
        <f t="shared" ca="1" si="50"/>
        <v>#VALUE!</v>
      </c>
      <c r="AK152" s="225" t="e">
        <f t="shared" ca="1" si="50"/>
        <v>#VALUE!</v>
      </c>
      <c r="AL152" s="225" t="e">
        <f t="shared" ca="1" si="50"/>
        <v>#VALUE!</v>
      </c>
      <c r="AM152" s="225" t="e">
        <f t="shared" ca="1" si="50"/>
        <v>#VALUE!</v>
      </c>
      <c r="AN152" s="225" t="e">
        <f t="shared" ca="1" si="50"/>
        <v>#VALUE!</v>
      </c>
      <c r="AO152" s="225" t="e">
        <f t="shared" ca="1" si="50"/>
        <v>#VALUE!</v>
      </c>
      <c r="AP152" s="225" t="e">
        <f t="shared" ca="1" si="50"/>
        <v>#VALUE!</v>
      </c>
    </row>
    <row r="153" spans="1:42">
      <c r="A153" s="61" t="str">
        <f>'[5]TS BYDem'!A92</f>
        <v>*</v>
      </c>
      <c r="B153" s="225" t="s">
        <v>288</v>
      </c>
      <c r="C153" s="225" t="s">
        <v>137</v>
      </c>
      <c r="D153" s="225">
        <f>'[5]TS BYDem'!D92</f>
        <v>0</v>
      </c>
      <c r="E153" s="225" t="s">
        <v>137</v>
      </c>
      <c r="F153" s="225" t="s">
        <v>137</v>
      </c>
      <c r="G153" s="225" t="s">
        <v>137</v>
      </c>
      <c r="H153" s="225" t="s">
        <v>137</v>
      </c>
      <c r="I153" s="225">
        <v>0</v>
      </c>
      <c r="J153" s="225" t="str">
        <f>INDEX('[5]TS BYDem'!$J$10:$J$203,MATCH(D153,'[5]TS BYDem'!$D$10:$D$203,0))</f>
        <v/>
      </c>
      <c r="K153" s="225" t="e">
        <f t="shared" ca="1" si="47"/>
        <v>#VALUE!</v>
      </c>
      <c r="L153" s="225" t="e">
        <f t="shared" ca="1" si="47"/>
        <v>#VALUE!</v>
      </c>
      <c r="M153" s="225" t="e">
        <f t="shared" ca="1" si="47"/>
        <v>#VALUE!</v>
      </c>
      <c r="N153" s="225" t="e">
        <f t="shared" ca="1" si="47"/>
        <v>#VALUE!</v>
      </c>
      <c r="O153" s="225" t="e">
        <f t="shared" ca="1" si="47"/>
        <v>#VALUE!</v>
      </c>
      <c r="P153" s="225" t="e">
        <f t="shared" ca="1" si="53"/>
        <v>#VALUE!</v>
      </c>
      <c r="Q153" s="225" t="e">
        <f t="shared" ca="1" si="53"/>
        <v>#VALUE!</v>
      </c>
      <c r="R153" s="225" t="e">
        <f t="shared" ca="1" si="53"/>
        <v>#VALUE!</v>
      </c>
      <c r="S153" s="225" t="e">
        <f t="shared" ca="1" si="53"/>
        <v>#VALUE!</v>
      </c>
      <c r="T153" s="225" t="e">
        <f t="shared" ca="1" si="53"/>
        <v>#VALUE!</v>
      </c>
      <c r="U153" s="225" t="e">
        <f t="shared" ca="1" si="53"/>
        <v>#VALUE!</v>
      </c>
      <c r="V153" s="225" t="e">
        <f t="shared" ca="1" si="53"/>
        <v>#VALUE!</v>
      </c>
      <c r="W153" s="225" t="e">
        <f t="shared" ca="1" si="53"/>
        <v>#VALUE!</v>
      </c>
      <c r="X153" s="225" t="e">
        <f t="shared" ca="1" si="53"/>
        <v>#VALUE!</v>
      </c>
      <c r="Y153" s="225" t="e">
        <f t="shared" ca="1" si="53"/>
        <v>#VALUE!</v>
      </c>
      <c r="Z153" s="225" t="e">
        <f t="shared" ca="1" si="53"/>
        <v>#VALUE!</v>
      </c>
      <c r="AA153" s="225" t="e">
        <f t="shared" ca="1" si="50"/>
        <v>#VALUE!</v>
      </c>
      <c r="AB153" s="225" t="e">
        <f t="shared" ca="1" si="50"/>
        <v>#VALUE!</v>
      </c>
      <c r="AC153" s="225" t="e">
        <f t="shared" ca="1" si="50"/>
        <v>#VALUE!</v>
      </c>
      <c r="AD153" s="225" t="e">
        <f t="shared" ca="1" si="50"/>
        <v>#VALUE!</v>
      </c>
      <c r="AE153" s="225" t="e">
        <f t="shared" ca="1" si="50"/>
        <v>#VALUE!</v>
      </c>
      <c r="AF153" s="225" t="e">
        <f t="shared" ca="1" si="50"/>
        <v>#VALUE!</v>
      </c>
      <c r="AG153" s="225" t="e">
        <f t="shared" ca="1" si="50"/>
        <v>#VALUE!</v>
      </c>
      <c r="AH153" s="225" t="e">
        <f t="shared" ca="1" si="50"/>
        <v>#VALUE!</v>
      </c>
      <c r="AI153" s="225" t="e">
        <f t="shared" ca="1" si="50"/>
        <v>#VALUE!</v>
      </c>
      <c r="AJ153" s="225" t="e">
        <f t="shared" ca="1" si="50"/>
        <v>#VALUE!</v>
      </c>
      <c r="AK153" s="225" t="e">
        <f t="shared" ca="1" si="50"/>
        <v>#VALUE!</v>
      </c>
      <c r="AL153" s="225" t="e">
        <f t="shared" ca="1" si="50"/>
        <v>#VALUE!</v>
      </c>
      <c r="AM153" s="225" t="e">
        <f t="shared" ca="1" si="50"/>
        <v>#VALUE!</v>
      </c>
      <c r="AN153" s="225" t="e">
        <f t="shared" ca="1" si="50"/>
        <v>#VALUE!</v>
      </c>
      <c r="AO153" s="225" t="e">
        <f t="shared" ca="1" si="50"/>
        <v>#VALUE!</v>
      </c>
      <c r="AP153" s="225" t="e">
        <f t="shared" ca="1" si="50"/>
        <v>#VALUE!</v>
      </c>
    </row>
    <row r="154" spans="1:42" s="5" customFormat="1">
      <c r="A154" s="61" t="str">
        <f>'[5]TS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61" t="str">
        <f>'[5]TS BYDem'!A94</f>
        <v/>
      </c>
      <c r="B155" s="225" t="s">
        <v>288</v>
      </c>
      <c r="C155" s="225" t="s">
        <v>137</v>
      </c>
      <c r="D155" s="225" t="str">
        <f>'[5]TS BYDem'!D94</f>
        <v>INFK</v>
      </c>
      <c r="E155" s="225" t="s">
        <v>137</v>
      </c>
      <c r="F155" s="225" t="s">
        <v>137</v>
      </c>
      <c r="G155" s="225" t="s">
        <v>137</v>
      </c>
      <c r="H155" s="225" t="s">
        <v>137</v>
      </c>
      <c r="I155" s="225">
        <v>0</v>
      </c>
      <c r="J155" s="225">
        <f>INDEX('[5]TS BYDem'!$J$10:$J$203,MATCH(D155,'[5]TS BYDem'!$D$10:$D$203,0))</f>
        <v>0.66789588210349726</v>
      </c>
      <c r="K155" s="225">
        <f ca="1">K$154/J$154*J155</f>
        <v>0.55691021623466685</v>
      </c>
      <c r="L155" s="225">
        <f t="shared" ref="L155:AP164" ca="1" si="55">L$154/K$154*K155</f>
        <v>0.47961662750458856</v>
      </c>
      <c r="M155" s="232">
        <f t="shared" ref="M155:M163" si="56">O155</f>
        <v>0.54078999999999999</v>
      </c>
      <c r="N155" s="232">
        <f t="shared" ref="N155:N163" si="57">O155</f>
        <v>0.54078999999999999</v>
      </c>
      <c r="O155" s="232">
        <f>INDEX('[5]TS BYDem'!$O$10:$O$203,MATCH(D155,'[5]TS BYDem'!$D$10:$D$203,0))</f>
        <v>0.54078999999999999</v>
      </c>
      <c r="P155" s="225">
        <f t="shared" ca="1" si="55"/>
        <v>0.52990161073825504</v>
      </c>
      <c r="Q155" s="225">
        <f t="shared" ca="1" si="55"/>
        <v>0.50086590604026848</v>
      </c>
      <c r="R155" s="225">
        <f t="shared" ca="1" si="55"/>
        <v>0.41103669463087256</v>
      </c>
      <c r="S155" s="225">
        <f t="shared" ca="1" si="55"/>
        <v>0.42555454697986583</v>
      </c>
      <c r="T155" s="225">
        <f t="shared" ca="1" si="55"/>
        <v>0.42736927852348994</v>
      </c>
      <c r="U155" s="225">
        <f t="shared" ca="1" si="55"/>
        <v>0.4300913758389262</v>
      </c>
      <c r="V155" s="225">
        <f t="shared" ca="1" si="55"/>
        <v>0.43281347315436236</v>
      </c>
      <c r="W155" s="225">
        <f t="shared" ca="1" si="55"/>
        <v>0.439165033557047</v>
      </c>
      <c r="X155" s="225">
        <f t="shared" ca="1" si="55"/>
        <v>0.45459025167785239</v>
      </c>
      <c r="Y155" s="225">
        <f t="shared" ca="1" si="55"/>
        <v>0.47273756711409398</v>
      </c>
      <c r="Z155" s="225">
        <f t="shared" ca="1" si="55"/>
        <v>0.4945143456375839</v>
      </c>
      <c r="AA155" s="225">
        <f t="shared" ca="1" si="55"/>
        <v>0.51175429530201333</v>
      </c>
      <c r="AB155" s="225">
        <f t="shared" ca="1" si="55"/>
        <v>0.53353107382550324</v>
      </c>
      <c r="AC155" s="225">
        <f t="shared" ca="1" si="55"/>
        <v>0.55167838926174484</v>
      </c>
      <c r="AD155" s="225">
        <f t="shared" ca="1" si="55"/>
        <v>0.56347414429530185</v>
      </c>
      <c r="AE155" s="225">
        <f t="shared" ca="1" si="55"/>
        <v>0.57708463087248307</v>
      </c>
      <c r="AF155" s="225">
        <f t="shared" ca="1" si="55"/>
        <v>0.59160248322147624</v>
      </c>
      <c r="AG155" s="225">
        <f t="shared" ca="1" si="55"/>
        <v>0.60430560402684541</v>
      </c>
      <c r="AH155" s="225">
        <f t="shared" ca="1" si="55"/>
        <v>0.61973082214765085</v>
      </c>
      <c r="AI155" s="225">
        <f t="shared" ca="1" si="55"/>
        <v>0.63515604026845618</v>
      </c>
      <c r="AJ155" s="225">
        <f t="shared" ca="1" si="55"/>
        <v>0.65058125838926151</v>
      </c>
      <c r="AK155" s="225">
        <f t="shared" ca="1" si="55"/>
        <v>0.66600647651006684</v>
      </c>
      <c r="AL155" s="225">
        <f t="shared" ca="1" si="55"/>
        <v>0.68233906040268433</v>
      </c>
      <c r="AM155" s="225">
        <f t="shared" ca="1" si="55"/>
        <v>0.73315154362416091</v>
      </c>
      <c r="AN155" s="225">
        <f t="shared" ca="1" si="55"/>
        <v>0.80029661073825487</v>
      </c>
      <c r="AO155" s="225">
        <f t="shared" ca="1" si="55"/>
        <v>0.9155320637583868</v>
      </c>
      <c r="AP155" s="225">
        <f t="shared" ca="1" si="55"/>
        <v>1.0334896140939582</v>
      </c>
    </row>
    <row r="156" spans="1:42">
      <c r="A156" s="61" t="str">
        <f>'[5]TS BYDem'!A95</f>
        <v/>
      </c>
      <c r="B156" s="225" t="s">
        <v>288</v>
      </c>
      <c r="C156" s="225" t="s">
        <v>137</v>
      </c>
      <c r="D156" s="225" t="str">
        <f>'[5]TS BYDem'!D95</f>
        <v>INFA</v>
      </c>
      <c r="E156" s="225" t="s">
        <v>137</v>
      </c>
      <c r="F156" s="225" t="s">
        <v>137</v>
      </c>
      <c r="G156" s="225" t="s">
        <v>137</v>
      </c>
      <c r="H156" s="225" t="s">
        <v>137</v>
      </c>
      <c r="I156" s="225">
        <v>0</v>
      </c>
      <c r="J156" s="225">
        <f>INDEX('[5]TS BYDem'!$J$10:$J$203,MATCH(D156,'[5]TS BYDem'!$D$10:$D$203,0))</f>
        <v>0</v>
      </c>
      <c r="K156" s="225">
        <f t="shared" ref="K156:N172" ca="1" si="58">K$154/J$154*J156</f>
        <v>0</v>
      </c>
      <c r="L156" s="225">
        <f t="shared" ca="1" si="55"/>
        <v>0</v>
      </c>
      <c r="M156" s="232">
        <f t="shared" si="56"/>
        <v>0</v>
      </c>
      <c r="N156" s="232">
        <f t="shared" si="57"/>
        <v>0</v>
      </c>
      <c r="O156" s="232">
        <f>INDEX('[5]TS BYDem'!$O$10:$O$203,MATCH(D156,'[5]TS BYDem'!$D$10:$D$203,0))</f>
        <v>0</v>
      </c>
      <c r="P156" s="225">
        <f t="shared" ca="1" si="55"/>
        <v>0</v>
      </c>
      <c r="Q156" s="225">
        <f t="shared" ca="1" si="55"/>
        <v>0</v>
      </c>
      <c r="R156" s="225">
        <f t="shared" ca="1" si="55"/>
        <v>0</v>
      </c>
      <c r="S156" s="225">
        <f t="shared" ca="1" si="55"/>
        <v>0</v>
      </c>
      <c r="T156" s="225">
        <f t="shared" ca="1" si="55"/>
        <v>0</v>
      </c>
      <c r="U156" s="225">
        <f t="shared" ca="1" si="55"/>
        <v>0</v>
      </c>
      <c r="V156" s="225">
        <f t="shared" ca="1" si="55"/>
        <v>0</v>
      </c>
      <c r="W156" s="225">
        <f t="shared" ca="1" si="55"/>
        <v>0</v>
      </c>
      <c r="X156" s="225">
        <f t="shared" ca="1" si="55"/>
        <v>0</v>
      </c>
      <c r="Y156" s="225">
        <f t="shared" ca="1" si="55"/>
        <v>0</v>
      </c>
      <c r="Z156" s="225">
        <f t="shared" ca="1" si="55"/>
        <v>0</v>
      </c>
      <c r="AA156" s="225">
        <f t="shared" ca="1" si="55"/>
        <v>0</v>
      </c>
      <c r="AB156" s="225">
        <f t="shared" ca="1" si="55"/>
        <v>0</v>
      </c>
      <c r="AC156" s="225">
        <f t="shared" ca="1" si="55"/>
        <v>0</v>
      </c>
      <c r="AD156" s="225">
        <f t="shared" ca="1" si="55"/>
        <v>0</v>
      </c>
      <c r="AE156" s="225">
        <f t="shared" ca="1" si="55"/>
        <v>0</v>
      </c>
      <c r="AF156" s="225">
        <f t="shared" ca="1" si="55"/>
        <v>0</v>
      </c>
      <c r="AG156" s="225">
        <f t="shared" ca="1" si="55"/>
        <v>0</v>
      </c>
      <c r="AH156" s="225">
        <f t="shared" ca="1" si="55"/>
        <v>0</v>
      </c>
      <c r="AI156" s="225">
        <f t="shared" ca="1" si="55"/>
        <v>0</v>
      </c>
      <c r="AJ156" s="225">
        <f t="shared" ca="1" si="55"/>
        <v>0</v>
      </c>
      <c r="AK156" s="225">
        <f t="shared" ca="1" si="55"/>
        <v>0</v>
      </c>
      <c r="AL156" s="225">
        <f t="shared" ca="1" si="55"/>
        <v>0</v>
      </c>
      <c r="AM156" s="225">
        <f t="shared" ca="1" si="55"/>
        <v>0</v>
      </c>
      <c r="AN156" s="225">
        <f t="shared" ca="1" si="55"/>
        <v>0</v>
      </c>
      <c r="AO156" s="225">
        <f t="shared" ca="1" si="55"/>
        <v>0</v>
      </c>
      <c r="AP156" s="225">
        <f t="shared" ca="1" si="55"/>
        <v>0</v>
      </c>
    </row>
    <row r="157" spans="1:42">
      <c r="A157" s="61" t="str">
        <f>'[5]TS BYDem'!A96</f>
        <v/>
      </c>
      <c r="B157" s="225" t="s">
        <v>288</v>
      </c>
      <c r="C157" s="225" t="s">
        <v>137</v>
      </c>
      <c r="D157" s="225" t="str">
        <f>'[5]TS BYDem'!D96</f>
        <v>INFL</v>
      </c>
      <c r="E157" s="225" t="s">
        <v>137</v>
      </c>
      <c r="F157" s="225" t="s">
        <v>137</v>
      </c>
      <c r="G157" s="225" t="s">
        <v>137</v>
      </c>
      <c r="H157" s="225" t="s">
        <v>137</v>
      </c>
      <c r="I157" s="225">
        <v>0</v>
      </c>
      <c r="J157" s="225">
        <f>INDEX('[5]TS BYDem'!$J$10:$J$203,MATCH(D157,'[5]TS BYDem'!$D$10:$D$203,0))</f>
        <v>0.20036876463104916</v>
      </c>
      <c r="K157" s="225">
        <f t="shared" ca="1" si="58"/>
        <v>0.16707306487040005</v>
      </c>
      <c r="L157" s="225">
        <f t="shared" ca="1" si="55"/>
        <v>0.14388498825137655</v>
      </c>
      <c r="M157" s="232">
        <f t="shared" si="56"/>
        <v>0.16223699999999999</v>
      </c>
      <c r="N157" s="232">
        <f t="shared" si="57"/>
        <v>0.16223699999999999</v>
      </c>
      <c r="O157" s="232">
        <f>INDEX('[5]TS BYDem'!$O$10:$O$203,MATCH(D157,'[5]TS BYDem'!$D$10:$D$203,0))</f>
        <v>0.16223699999999999</v>
      </c>
      <c r="P157" s="225">
        <f t="shared" ca="1" si="55"/>
        <v>0.1589704832214765</v>
      </c>
      <c r="Q157" s="225">
        <f t="shared" ca="1" si="55"/>
        <v>0.15025977181208053</v>
      </c>
      <c r="R157" s="225">
        <f t="shared" ca="1" si="55"/>
        <v>0.12331100838926175</v>
      </c>
      <c r="S157" s="225">
        <f t="shared" ca="1" si="55"/>
        <v>0.12766636409395973</v>
      </c>
      <c r="T157" s="225">
        <f t="shared" ca="1" si="55"/>
        <v>0.12821078355704696</v>
      </c>
      <c r="U157" s="225">
        <f t="shared" ca="1" si="55"/>
        <v>0.12902741275167784</v>
      </c>
      <c r="V157" s="225">
        <f t="shared" ca="1" si="55"/>
        <v>0.12984404194630869</v>
      </c>
      <c r="W157" s="225">
        <f t="shared" ca="1" si="55"/>
        <v>0.13174951006711408</v>
      </c>
      <c r="X157" s="225">
        <f t="shared" ca="1" si="55"/>
        <v>0.1363770755033557</v>
      </c>
      <c r="Y157" s="225">
        <f t="shared" ca="1" si="55"/>
        <v>0.14182127013422818</v>
      </c>
      <c r="Z157" s="225">
        <f t="shared" ca="1" si="55"/>
        <v>0.14835430369127517</v>
      </c>
      <c r="AA157" s="225">
        <f t="shared" ca="1" si="55"/>
        <v>0.15352628859060399</v>
      </c>
      <c r="AB157" s="225">
        <f t="shared" ca="1" si="55"/>
        <v>0.16005932214765098</v>
      </c>
      <c r="AC157" s="225">
        <f t="shared" ca="1" si="55"/>
        <v>0.16550351677852346</v>
      </c>
      <c r="AD157" s="225">
        <f t="shared" ca="1" si="55"/>
        <v>0.16904224328859055</v>
      </c>
      <c r="AE157" s="225">
        <f t="shared" ca="1" si="55"/>
        <v>0.17312538926174492</v>
      </c>
      <c r="AF157" s="225">
        <f t="shared" ca="1" si="55"/>
        <v>0.17748074496644287</v>
      </c>
      <c r="AG157" s="225">
        <f t="shared" ca="1" si="55"/>
        <v>0.18129168120805361</v>
      </c>
      <c r="AH157" s="225">
        <f t="shared" ca="1" si="55"/>
        <v>0.18591924664429524</v>
      </c>
      <c r="AI157" s="225">
        <f t="shared" ca="1" si="55"/>
        <v>0.19054681208053684</v>
      </c>
      <c r="AJ157" s="225">
        <f t="shared" ca="1" si="55"/>
        <v>0.19517437751677844</v>
      </c>
      <c r="AK157" s="225">
        <f t="shared" ca="1" si="55"/>
        <v>0.19980194295302003</v>
      </c>
      <c r="AL157" s="225">
        <f t="shared" ca="1" si="55"/>
        <v>0.20470171812080526</v>
      </c>
      <c r="AM157" s="225">
        <f t="shared" ca="1" si="55"/>
        <v>0.21994546308724822</v>
      </c>
      <c r="AN157" s="225">
        <f t="shared" ca="1" si="55"/>
        <v>0.24008898322147643</v>
      </c>
      <c r="AO157" s="225">
        <f t="shared" ca="1" si="55"/>
        <v>0.27465961912751602</v>
      </c>
      <c r="AP157" s="225">
        <f t="shared" ca="1" si="55"/>
        <v>0.31004688422818744</v>
      </c>
    </row>
    <row r="158" spans="1:42">
      <c r="A158" s="61" t="str">
        <f>'[5]TS BYDem'!A97</f>
        <v/>
      </c>
      <c r="B158" s="225" t="s">
        <v>288</v>
      </c>
      <c r="C158" s="225" t="s">
        <v>137</v>
      </c>
      <c r="D158" s="225" t="str">
        <f>'[5]TS BYDem'!D97</f>
        <v>INFC</v>
      </c>
      <c r="E158" s="225" t="s">
        <v>137</v>
      </c>
      <c r="F158" s="225" t="s">
        <v>137</v>
      </c>
      <c r="G158" s="225" t="s">
        <v>137</v>
      </c>
      <c r="H158" s="225" t="s">
        <v>137</v>
      </c>
      <c r="I158" s="225">
        <v>0</v>
      </c>
      <c r="J158" s="225">
        <f>INDEX('[5]TS BYDem'!$J$10:$J$203,MATCH(D158,'[5]TS BYDem'!$D$10:$D$203,0))</f>
        <v>0</v>
      </c>
      <c r="K158" s="225">
        <f t="shared" ca="1" si="58"/>
        <v>0</v>
      </c>
      <c r="L158" s="225">
        <f t="shared" ca="1" si="55"/>
        <v>0</v>
      </c>
      <c r="M158" s="232">
        <f t="shared" si="56"/>
        <v>0</v>
      </c>
      <c r="N158" s="232">
        <f t="shared" si="57"/>
        <v>0</v>
      </c>
      <c r="O158" s="232">
        <f>INDEX('[5]TS BYDem'!$O$10:$O$203,MATCH(D158,'[5]TS BYDem'!$D$10:$D$203,0))</f>
        <v>0</v>
      </c>
      <c r="P158" s="225">
        <f t="shared" ca="1" si="55"/>
        <v>0</v>
      </c>
      <c r="Q158" s="225">
        <f t="shared" ca="1" si="55"/>
        <v>0</v>
      </c>
      <c r="R158" s="225">
        <f t="shared" ca="1" si="55"/>
        <v>0</v>
      </c>
      <c r="S158" s="225">
        <f t="shared" ca="1" si="55"/>
        <v>0</v>
      </c>
      <c r="T158" s="225">
        <f t="shared" ca="1" si="55"/>
        <v>0</v>
      </c>
      <c r="U158" s="225">
        <f t="shared" ca="1" si="55"/>
        <v>0</v>
      </c>
      <c r="V158" s="225">
        <f t="shared" ca="1" si="55"/>
        <v>0</v>
      </c>
      <c r="W158" s="225">
        <f t="shared" ca="1" si="55"/>
        <v>0</v>
      </c>
      <c r="X158" s="225">
        <f t="shared" ca="1" si="55"/>
        <v>0</v>
      </c>
      <c r="Y158" s="225">
        <f t="shared" ca="1" si="55"/>
        <v>0</v>
      </c>
      <c r="Z158" s="225">
        <f t="shared" ca="1" si="55"/>
        <v>0</v>
      </c>
      <c r="AA158" s="225">
        <f t="shared" ca="1" si="55"/>
        <v>0</v>
      </c>
      <c r="AB158" s="225">
        <f t="shared" ca="1" si="55"/>
        <v>0</v>
      </c>
      <c r="AC158" s="225">
        <f t="shared" ca="1" si="55"/>
        <v>0</v>
      </c>
      <c r="AD158" s="225">
        <f t="shared" ca="1" si="55"/>
        <v>0</v>
      </c>
      <c r="AE158" s="225">
        <f t="shared" ca="1" si="55"/>
        <v>0</v>
      </c>
      <c r="AF158" s="225">
        <f t="shared" ca="1" si="55"/>
        <v>0</v>
      </c>
      <c r="AG158" s="225">
        <f t="shared" ca="1" si="55"/>
        <v>0</v>
      </c>
      <c r="AH158" s="225">
        <f t="shared" ca="1" si="55"/>
        <v>0</v>
      </c>
      <c r="AI158" s="225">
        <f t="shared" ca="1" si="55"/>
        <v>0</v>
      </c>
      <c r="AJ158" s="225">
        <f t="shared" ca="1" si="55"/>
        <v>0</v>
      </c>
      <c r="AK158" s="225">
        <f t="shared" ca="1" si="55"/>
        <v>0</v>
      </c>
      <c r="AL158" s="225">
        <f t="shared" ca="1" si="55"/>
        <v>0</v>
      </c>
      <c r="AM158" s="225">
        <f t="shared" ca="1" si="55"/>
        <v>0</v>
      </c>
      <c r="AN158" s="225">
        <f t="shared" ca="1" si="55"/>
        <v>0</v>
      </c>
      <c r="AO158" s="225">
        <f t="shared" ca="1" si="55"/>
        <v>0</v>
      </c>
      <c r="AP158" s="225">
        <f t="shared" ca="1" si="55"/>
        <v>0</v>
      </c>
    </row>
    <row r="159" spans="1:42">
      <c r="A159" s="61" t="str">
        <f>'[5]TS BYDem'!A98</f>
        <v/>
      </c>
      <c r="B159" s="225" t="s">
        <v>288</v>
      </c>
      <c r="C159" s="225" t="s">
        <v>137</v>
      </c>
      <c r="D159" s="225" t="str">
        <f>'[5]TS BYDem'!D98</f>
        <v>INFH</v>
      </c>
      <c r="E159" s="225" t="s">
        <v>137</v>
      </c>
      <c r="F159" s="225" t="s">
        <v>137</v>
      </c>
      <c r="G159" s="225" t="s">
        <v>137</v>
      </c>
      <c r="H159" s="225" t="s">
        <v>137</v>
      </c>
      <c r="I159" s="225">
        <v>0</v>
      </c>
      <c r="J159" s="225">
        <f>INDEX('[5]TS BYDem'!$J$10:$J$203,MATCH(D159,'[5]TS BYDem'!$D$10:$D$203,0))</f>
        <v>0.60110629389314751</v>
      </c>
      <c r="K159" s="225">
        <f t="shared" ca="1" si="58"/>
        <v>0.50121919461120013</v>
      </c>
      <c r="L159" s="225">
        <f t="shared" ca="1" si="55"/>
        <v>0.43165496475412962</v>
      </c>
      <c r="M159" s="232">
        <f t="shared" si="56"/>
        <v>0.486711</v>
      </c>
      <c r="N159" s="232">
        <f t="shared" si="57"/>
        <v>0.486711</v>
      </c>
      <c r="O159" s="232">
        <f>INDEX('[5]TS BYDem'!$O$10:$O$203,MATCH(D159,'[5]TS BYDem'!$D$10:$D$203,0))</f>
        <v>0.486711</v>
      </c>
      <c r="P159" s="225">
        <f t="shared" ca="1" si="55"/>
        <v>0.47691144966442955</v>
      </c>
      <c r="Q159" s="225">
        <f t="shared" ca="1" si="55"/>
        <v>0.45077931543624161</v>
      </c>
      <c r="R159" s="225">
        <f t="shared" ca="1" si="55"/>
        <v>0.36993302516778526</v>
      </c>
      <c r="S159" s="225">
        <f t="shared" ca="1" si="55"/>
        <v>0.38299909228187923</v>
      </c>
      <c r="T159" s="225">
        <f t="shared" ca="1" si="55"/>
        <v>0.38463235067114093</v>
      </c>
      <c r="U159" s="225">
        <f t="shared" ca="1" si="55"/>
        <v>0.38708223825503357</v>
      </c>
      <c r="V159" s="225">
        <f t="shared" ca="1" si="55"/>
        <v>0.3895321258389261</v>
      </c>
      <c r="W159" s="225">
        <f t="shared" ca="1" si="55"/>
        <v>0.39524853020134226</v>
      </c>
      <c r="X159" s="225">
        <f t="shared" ca="1" si="55"/>
        <v>0.40913122651006711</v>
      </c>
      <c r="Y159" s="225">
        <f t="shared" ca="1" si="55"/>
        <v>0.42546381040268455</v>
      </c>
      <c r="Z159" s="225">
        <f t="shared" ca="1" si="55"/>
        <v>0.44506291107382545</v>
      </c>
      <c r="AA159" s="225">
        <f t="shared" ca="1" si="55"/>
        <v>0.46057886577181195</v>
      </c>
      <c r="AB159" s="225">
        <f t="shared" ca="1" si="55"/>
        <v>0.48017796644295291</v>
      </c>
      <c r="AC159" s="225">
        <f t="shared" ca="1" si="55"/>
        <v>0.4965105503355704</v>
      </c>
      <c r="AD159" s="225">
        <f t="shared" ca="1" si="55"/>
        <v>0.50712672986577167</v>
      </c>
      <c r="AE159" s="225">
        <f t="shared" ca="1" si="55"/>
        <v>0.51937616778523477</v>
      </c>
      <c r="AF159" s="225">
        <f t="shared" ca="1" si="55"/>
        <v>0.53244223489932863</v>
      </c>
      <c r="AG159" s="225">
        <f t="shared" ca="1" si="55"/>
        <v>0.54387504362416084</v>
      </c>
      <c r="AH159" s="225">
        <f t="shared" ca="1" si="55"/>
        <v>0.55775773993288569</v>
      </c>
      <c r="AI159" s="225">
        <f t="shared" ca="1" si="55"/>
        <v>0.57164043624161043</v>
      </c>
      <c r="AJ159" s="225">
        <f t="shared" ca="1" si="55"/>
        <v>0.58552313255033528</v>
      </c>
      <c r="AK159" s="225">
        <f t="shared" ca="1" si="55"/>
        <v>0.59940582885906002</v>
      </c>
      <c r="AL159" s="225">
        <f t="shared" ca="1" si="55"/>
        <v>0.61410515436241575</v>
      </c>
      <c r="AM159" s="225">
        <f t="shared" ca="1" si="55"/>
        <v>0.65983638926174459</v>
      </c>
      <c r="AN159" s="225">
        <f t="shared" ca="1" si="55"/>
        <v>0.72026694966442917</v>
      </c>
      <c r="AO159" s="225">
        <f t="shared" ca="1" si="55"/>
        <v>0.82397885738254795</v>
      </c>
      <c r="AP159" s="225">
        <f t="shared" ca="1" si="55"/>
        <v>0.93014065268456214</v>
      </c>
    </row>
    <row r="160" spans="1:42">
      <c r="A160" s="61" t="str">
        <f>'[5]TS BYDem'!A99</f>
        <v/>
      </c>
      <c r="B160" s="225" t="s">
        <v>288</v>
      </c>
      <c r="C160" s="225" t="s">
        <v>137</v>
      </c>
      <c r="D160" s="225" t="str">
        <f>'[5]TS BYDem'!D99</f>
        <v>INFP</v>
      </c>
      <c r="E160" s="225" t="s">
        <v>137</v>
      </c>
      <c r="F160" s="225" t="s">
        <v>137</v>
      </c>
      <c r="G160" s="225" t="s">
        <v>137</v>
      </c>
      <c r="H160" s="225" t="s">
        <v>137</v>
      </c>
      <c r="I160" s="225">
        <v>0</v>
      </c>
      <c r="J160" s="225">
        <f>INDEX('[5]TS BYDem'!$J$10:$J$203,MATCH(D160,'[5]TS BYDem'!$D$10:$D$203,0))</f>
        <v>0</v>
      </c>
      <c r="K160" s="225">
        <f t="shared" ca="1" si="58"/>
        <v>0</v>
      </c>
      <c r="L160" s="225">
        <f t="shared" ca="1" si="55"/>
        <v>0</v>
      </c>
      <c r="M160" s="232">
        <f t="shared" si="56"/>
        <v>0</v>
      </c>
      <c r="N160" s="232">
        <f t="shared" si="57"/>
        <v>0</v>
      </c>
      <c r="O160" s="232">
        <f>INDEX('[5]TS BYDem'!$O$10:$O$203,MATCH(D160,'[5]TS BYDem'!$D$10:$D$203,0))</f>
        <v>0</v>
      </c>
      <c r="P160" s="225">
        <f t="shared" ca="1" si="55"/>
        <v>0</v>
      </c>
      <c r="Q160" s="225">
        <f t="shared" ca="1" si="55"/>
        <v>0</v>
      </c>
      <c r="R160" s="225">
        <f t="shared" ca="1" si="55"/>
        <v>0</v>
      </c>
      <c r="S160" s="225">
        <f t="shared" ca="1" si="55"/>
        <v>0</v>
      </c>
      <c r="T160" s="225">
        <f t="shared" ca="1" si="55"/>
        <v>0</v>
      </c>
      <c r="U160" s="225">
        <f t="shared" ca="1" si="55"/>
        <v>0</v>
      </c>
      <c r="V160" s="225">
        <f t="shared" ca="1" si="55"/>
        <v>0</v>
      </c>
      <c r="W160" s="225">
        <f t="shared" ca="1" si="55"/>
        <v>0</v>
      </c>
      <c r="X160" s="225">
        <f t="shared" ca="1" si="55"/>
        <v>0</v>
      </c>
      <c r="Y160" s="225">
        <f t="shared" ca="1" si="55"/>
        <v>0</v>
      </c>
      <c r="Z160" s="225">
        <f t="shared" ca="1" si="55"/>
        <v>0</v>
      </c>
      <c r="AA160" s="225">
        <f t="shared" ca="1" si="55"/>
        <v>0</v>
      </c>
      <c r="AB160" s="225">
        <f t="shared" ca="1" si="55"/>
        <v>0</v>
      </c>
      <c r="AC160" s="225">
        <f t="shared" ca="1" si="55"/>
        <v>0</v>
      </c>
      <c r="AD160" s="225">
        <f t="shared" ca="1" si="55"/>
        <v>0</v>
      </c>
      <c r="AE160" s="225">
        <f t="shared" ca="1" si="55"/>
        <v>0</v>
      </c>
      <c r="AF160" s="225">
        <f t="shared" ca="1" si="55"/>
        <v>0</v>
      </c>
      <c r="AG160" s="225">
        <f t="shared" ca="1" si="55"/>
        <v>0</v>
      </c>
      <c r="AH160" s="225">
        <f t="shared" ca="1" si="55"/>
        <v>0</v>
      </c>
      <c r="AI160" s="225">
        <f t="shared" ca="1" si="55"/>
        <v>0</v>
      </c>
      <c r="AJ160" s="225">
        <f t="shared" ca="1" si="55"/>
        <v>0</v>
      </c>
      <c r="AK160" s="225">
        <f t="shared" ca="1" si="55"/>
        <v>0</v>
      </c>
      <c r="AL160" s="225">
        <f t="shared" ca="1" si="55"/>
        <v>0</v>
      </c>
      <c r="AM160" s="225">
        <f t="shared" ca="1" si="55"/>
        <v>0</v>
      </c>
      <c r="AN160" s="225">
        <f t="shared" ca="1" si="55"/>
        <v>0</v>
      </c>
      <c r="AO160" s="225">
        <f t="shared" ca="1" si="55"/>
        <v>0</v>
      </c>
      <c r="AP160" s="225">
        <f t="shared" ca="1" si="55"/>
        <v>0</v>
      </c>
    </row>
    <row r="161" spans="1:42">
      <c r="A161" s="61" t="str">
        <f>'[5]TS BYDem'!A100</f>
        <v/>
      </c>
      <c r="B161" s="225" t="s">
        <v>288</v>
      </c>
      <c r="C161" s="225" t="s">
        <v>137</v>
      </c>
      <c r="D161" s="225" t="str">
        <f>'[5]TS BYDem'!D100</f>
        <v>INFF</v>
      </c>
      <c r="E161" s="225" t="s">
        <v>137</v>
      </c>
      <c r="F161" s="225" t="s">
        <v>137</v>
      </c>
      <c r="G161" s="225" t="s">
        <v>137</v>
      </c>
      <c r="H161" s="225" t="s">
        <v>137</v>
      </c>
      <c r="I161" s="225">
        <v>0</v>
      </c>
      <c r="J161" s="225">
        <f>INDEX('[5]TS BYDem'!$J$10:$J$203,MATCH(D161,'[5]TS BYDem'!$D$10:$D$203,0))</f>
        <v>0</v>
      </c>
      <c r="K161" s="225">
        <f t="shared" ca="1" si="58"/>
        <v>0</v>
      </c>
      <c r="L161" s="225">
        <f t="shared" ca="1" si="55"/>
        <v>0</v>
      </c>
      <c r="M161" s="232">
        <f t="shared" si="56"/>
        <v>0</v>
      </c>
      <c r="N161" s="232">
        <f t="shared" si="57"/>
        <v>0</v>
      </c>
      <c r="O161" s="232">
        <f>INDEX('[5]TS BYDem'!$O$10:$O$203,MATCH(D161,'[5]TS BYDem'!$D$10:$D$203,0))</f>
        <v>0</v>
      </c>
      <c r="P161" s="225">
        <f t="shared" ca="1" si="55"/>
        <v>0</v>
      </c>
      <c r="Q161" s="225">
        <f t="shared" ca="1" si="55"/>
        <v>0</v>
      </c>
      <c r="R161" s="225">
        <f t="shared" ca="1" si="55"/>
        <v>0</v>
      </c>
      <c r="S161" s="225">
        <f t="shared" ca="1" si="55"/>
        <v>0</v>
      </c>
      <c r="T161" s="225">
        <f t="shared" ca="1" si="55"/>
        <v>0</v>
      </c>
      <c r="U161" s="225">
        <f t="shared" ca="1" si="55"/>
        <v>0</v>
      </c>
      <c r="V161" s="225">
        <f t="shared" ca="1" si="55"/>
        <v>0</v>
      </c>
      <c r="W161" s="225">
        <f t="shared" ca="1" si="55"/>
        <v>0</v>
      </c>
      <c r="X161" s="225">
        <f t="shared" ca="1" si="55"/>
        <v>0</v>
      </c>
      <c r="Y161" s="225">
        <f t="shared" ca="1" si="55"/>
        <v>0</v>
      </c>
      <c r="Z161" s="225">
        <f t="shared" ca="1" si="55"/>
        <v>0</v>
      </c>
      <c r="AA161" s="225">
        <f t="shared" ca="1" si="55"/>
        <v>0</v>
      </c>
      <c r="AB161" s="225">
        <f t="shared" ca="1" si="55"/>
        <v>0</v>
      </c>
      <c r="AC161" s="225">
        <f t="shared" ca="1" si="55"/>
        <v>0</v>
      </c>
      <c r="AD161" s="225">
        <f t="shared" ca="1" si="55"/>
        <v>0</v>
      </c>
      <c r="AE161" s="225">
        <f t="shared" ca="1" si="55"/>
        <v>0</v>
      </c>
      <c r="AF161" s="225">
        <f t="shared" ca="1" si="55"/>
        <v>0</v>
      </c>
      <c r="AG161" s="225">
        <f t="shared" ca="1" si="55"/>
        <v>0</v>
      </c>
      <c r="AH161" s="225">
        <f t="shared" ca="1" si="55"/>
        <v>0</v>
      </c>
      <c r="AI161" s="225">
        <f t="shared" ca="1" si="55"/>
        <v>0</v>
      </c>
      <c r="AJ161" s="225">
        <f t="shared" ca="1" si="55"/>
        <v>0</v>
      </c>
      <c r="AK161" s="225">
        <f t="shared" ca="1" si="55"/>
        <v>0</v>
      </c>
      <c r="AL161" s="225">
        <f t="shared" ca="1" si="55"/>
        <v>0</v>
      </c>
      <c r="AM161" s="225">
        <f t="shared" ca="1" si="55"/>
        <v>0</v>
      </c>
      <c r="AN161" s="225">
        <f t="shared" ca="1" si="55"/>
        <v>0</v>
      </c>
      <c r="AO161" s="225">
        <f t="shared" ca="1" si="55"/>
        <v>0</v>
      </c>
      <c r="AP161" s="225">
        <f t="shared" ca="1" si="55"/>
        <v>0</v>
      </c>
    </row>
    <row r="162" spans="1:42">
      <c r="A162" s="61" t="str">
        <f>'[5]TS BYDem'!A101</f>
        <v/>
      </c>
      <c r="B162" s="225" t="s">
        <v>288</v>
      </c>
      <c r="C162" s="225" t="s">
        <v>137</v>
      </c>
      <c r="D162" s="225" t="str">
        <f>'[5]TS BYDem'!D101</f>
        <v>INFO</v>
      </c>
      <c r="E162" s="225" t="s">
        <v>137</v>
      </c>
      <c r="F162" s="225" t="s">
        <v>137</v>
      </c>
      <c r="G162" s="225" t="s">
        <v>137</v>
      </c>
      <c r="H162" s="225" t="s">
        <v>137</v>
      </c>
      <c r="I162" s="225">
        <v>0</v>
      </c>
      <c r="J162" s="225">
        <f>INDEX('[5]TS BYDem'!$J$10:$J$203,MATCH(D162,'[5]TS BYDem'!$D$10:$D$203,0))</f>
        <v>3.7402169397795855</v>
      </c>
      <c r="K162" s="225">
        <f t="shared" ca="1" si="58"/>
        <v>3.1186972109141351</v>
      </c>
      <c r="L162" s="225">
        <f t="shared" ca="1" si="55"/>
        <v>2.6858531140256963</v>
      </c>
      <c r="M162" s="232">
        <f t="shared" si="56"/>
        <v>3.0284240000000007</v>
      </c>
      <c r="N162" s="232">
        <f t="shared" si="57"/>
        <v>3.0284240000000007</v>
      </c>
      <c r="O162" s="232">
        <f>INDEX('[5]TS BYDem'!$O$10:$O$203,MATCH(D162,'[5]TS BYDem'!$D$10:$D$203,0))</f>
        <v>3.0284240000000007</v>
      </c>
      <c r="P162" s="225">
        <f t="shared" ca="1" si="55"/>
        <v>2.9674490201342287</v>
      </c>
      <c r="Q162" s="225">
        <f t="shared" ca="1" si="55"/>
        <v>2.8048490738255039</v>
      </c>
      <c r="R162" s="225">
        <f t="shared" ca="1" si="55"/>
        <v>2.3018054899328866</v>
      </c>
      <c r="S162" s="225">
        <f t="shared" ca="1" si="55"/>
        <v>2.383105463087249</v>
      </c>
      <c r="T162" s="225">
        <f t="shared" ca="1" si="55"/>
        <v>2.3932679597315443</v>
      </c>
      <c r="U162" s="225">
        <f t="shared" ca="1" si="55"/>
        <v>2.4085117046979874</v>
      </c>
      <c r="V162" s="225">
        <f t="shared" ca="1" si="55"/>
        <v>2.42375544966443</v>
      </c>
      <c r="W162" s="225">
        <f t="shared" ca="1" si="55"/>
        <v>2.4593241879194641</v>
      </c>
      <c r="X162" s="225">
        <f t="shared" ca="1" si="55"/>
        <v>2.5457054093959743</v>
      </c>
      <c r="Y162" s="225">
        <f t="shared" ca="1" si="55"/>
        <v>2.6473303758389273</v>
      </c>
      <c r="Z162" s="225">
        <f t="shared" ca="1" si="55"/>
        <v>2.7692803355704707</v>
      </c>
      <c r="AA162" s="225">
        <f t="shared" ca="1" si="55"/>
        <v>2.8658240536912758</v>
      </c>
      <c r="AB162" s="225">
        <f t="shared" ca="1" si="55"/>
        <v>2.9877740134228197</v>
      </c>
      <c r="AC162" s="225">
        <f t="shared" ca="1" si="55"/>
        <v>3.0893989798657731</v>
      </c>
      <c r="AD162" s="225">
        <f t="shared" ca="1" si="55"/>
        <v>3.1554552080536924</v>
      </c>
      <c r="AE162" s="225">
        <f t="shared" ca="1" si="55"/>
        <v>3.2316739328859074</v>
      </c>
      <c r="AF162" s="225">
        <f t="shared" ca="1" si="55"/>
        <v>3.312973906040269</v>
      </c>
      <c r="AG162" s="225">
        <f t="shared" ca="1" si="55"/>
        <v>3.3841113825503366</v>
      </c>
      <c r="AH162" s="225">
        <f t="shared" ca="1" si="55"/>
        <v>3.4704926040268469</v>
      </c>
      <c r="AI162" s="225">
        <f t="shared" ca="1" si="55"/>
        <v>3.5568738255033567</v>
      </c>
      <c r="AJ162" s="225">
        <f t="shared" ca="1" si="55"/>
        <v>3.6432550469798666</v>
      </c>
      <c r="AK162" s="225">
        <f t="shared" ca="1" si="55"/>
        <v>3.7296362684563764</v>
      </c>
      <c r="AL162" s="225">
        <f t="shared" ca="1" si="55"/>
        <v>3.8210987382550341</v>
      </c>
      <c r="AM162" s="225">
        <f t="shared" ca="1" si="55"/>
        <v>4.1056486442953029</v>
      </c>
      <c r="AN162" s="225">
        <f t="shared" ca="1" si="55"/>
        <v>4.4816610201342293</v>
      </c>
      <c r="AO162" s="225">
        <f t="shared" ca="1" si="55"/>
        <v>5.1269795570469689</v>
      </c>
      <c r="AP162" s="225">
        <f t="shared" ca="1" si="55"/>
        <v>5.7875418389261695</v>
      </c>
    </row>
    <row r="163" spans="1:42">
      <c r="A163" s="61" t="str">
        <f>'[5]TS BYDem'!A102</f>
        <v/>
      </c>
      <c r="B163" s="225" t="s">
        <v>288</v>
      </c>
      <c r="C163" s="225" t="s">
        <v>137</v>
      </c>
      <c r="D163" s="225" t="str">
        <f>'[5]TS BYDem'!D102</f>
        <v>INFE</v>
      </c>
      <c r="E163" s="225" t="s">
        <v>137</v>
      </c>
      <c r="F163" s="225" t="s">
        <v>137</v>
      </c>
      <c r="G163" s="225" t="s">
        <v>137</v>
      </c>
      <c r="H163" s="225" t="s">
        <v>137</v>
      </c>
      <c r="I163" s="225">
        <v>0</v>
      </c>
      <c r="J163" s="225">
        <f>INDEX('[5]TS BYDem'!$J$10:$J$203,MATCH(D163,'[5]TS BYDem'!$D$10:$D$203,0))</f>
        <v>45.684078335879221</v>
      </c>
      <c r="K163" s="225">
        <f t="shared" ca="1" si="58"/>
        <v>38.092658790451225</v>
      </c>
      <c r="L163" s="225">
        <f t="shared" ca="1" si="55"/>
        <v>32.805777321313869</v>
      </c>
      <c r="M163" s="232">
        <f t="shared" si="56"/>
        <v>36.990036000000003</v>
      </c>
      <c r="N163" s="232">
        <f t="shared" si="57"/>
        <v>36.990036000000003</v>
      </c>
      <c r="O163" s="232">
        <f>INDEX('[5]TS BYDem'!$O$10:$O$203,MATCH(D163,'[5]TS BYDem'!$D$10:$D$203,0))</f>
        <v>36.990036000000003</v>
      </c>
      <c r="P163" s="225">
        <f t="shared" ca="1" si="55"/>
        <v>36.245270174496646</v>
      </c>
      <c r="Q163" s="225">
        <f t="shared" ca="1" si="55"/>
        <v>34.259227973154367</v>
      </c>
      <c r="R163" s="225">
        <f t="shared" ca="1" si="55"/>
        <v>28.114909912751685</v>
      </c>
      <c r="S163" s="225">
        <f t="shared" ca="1" si="55"/>
        <v>29.107931013422824</v>
      </c>
      <c r="T163" s="225">
        <f t="shared" ca="1" si="55"/>
        <v>29.232058651006714</v>
      </c>
      <c r="U163" s="225">
        <f t="shared" ca="1" si="55"/>
        <v>29.418250107382551</v>
      </c>
      <c r="V163" s="225">
        <f t="shared" ca="1" si="55"/>
        <v>29.604441563758385</v>
      </c>
      <c r="W163" s="225">
        <f t="shared" ca="1" si="55"/>
        <v>30.038888295302012</v>
      </c>
      <c r="X163" s="225">
        <f t="shared" ca="1" si="55"/>
        <v>31.0939732147651</v>
      </c>
      <c r="Y163" s="225">
        <f t="shared" ca="1" si="55"/>
        <v>32.335249590604022</v>
      </c>
      <c r="Z163" s="225">
        <f t="shared" ca="1" si="55"/>
        <v>33.824781241610729</v>
      </c>
      <c r="AA163" s="225">
        <f t="shared" ca="1" si="55"/>
        <v>35.003993798657703</v>
      </c>
      <c r="AB163" s="225">
        <f t="shared" ca="1" si="55"/>
        <v>36.493525449664418</v>
      </c>
      <c r="AC163" s="225">
        <f t="shared" ca="1" si="55"/>
        <v>37.734801825503347</v>
      </c>
      <c r="AD163" s="225">
        <f t="shared" ca="1" si="55"/>
        <v>38.541631469798645</v>
      </c>
      <c r="AE163" s="225">
        <f t="shared" ca="1" si="55"/>
        <v>39.47258875167784</v>
      </c>
      <c r="AF163" s="225">
        <f t="shared" ca="1" si="55"/>
        <v>40.465609852348969</v>
      </c>
      <c r="AG163" s="225">
        <f t="shared" ca="1" si="55"/>
        <v>41.334503315436223</v>
      </c>
      <c r="AH163" s="225">
        <f t="shared" ca="1" si="55"/>
        <v>42.389588234899314</v>
      </c>
      <c r="AI163" s="225">
        <f t="shared" ca="1" si="55"/>
        <v>43.444673154362398</v>
      </c>
      <c r="AJ163" s="225">
        <f t="shared" ca="1" si="55"/>
        <v>44.499758073825483</v>
      </c>
      <c r="AK163" s="225">
        <f t="shared" ca="1" si="55"/>
        <v>45.554842993288567</v>
      </c>
      <c r="AL163" s="225">
        <f t="shared" ca="1" si="55"/>
        <v>46.671991731543599</v>
      </c>
      <c r="AM163" s="225">
        <f t="shared" ca="1" si="55"/>
        <v>50.147565583892593</v>
      </c>
      <c r="AN163" s="225">
        <f t="shared" ca="1" si="55"/>
        <v>54.740288174496619</v>
      </c>
      <c r="AO163" s="225">
        <f t="shared" ca="1" si="55"/>
        <v>62.622393161073646</v>
      </c>
      <c r="AP163" s="225">
        <f t="shared" ca="1" si="55"/>
        <v>70.69068960402673</v>
      </c>
    </row>
    <row r="164" spans="1:42">
      <c r="A164" s="61" t="str">
        <f>'[5]TS BYDem'!A103</f>
        <v>*</v>
      </c>
      <c r="B164" s="225" t="s">
        <v>288</v>
      </c>
      <c r="C164" s="225" t="s">
        <v>137</v>
      </c>
      <c r="D164" s="225" t="str">
        <f>'[5]TS BYDem'!D103</f>
        <v xml:space="preserve"> </v>
      </c>
      <c r="E164" s="225" t="s">
        <v>137</v>
      </c>
      <c r="F164" s="225" t="s">
        <v>137</v>
      </c>
      <c r="G164" s="225" t="s">
        <v>137</v>
      </c>
      <c r="H164" s="225" t="s">
        <v>137</v>
      </c>
      <c r="I164" s="225">
        <v>0</v>
      </c>
      <c r="J164" s="225" t="str">
        <f>INDEX('[5]TS BYDem'!$J$10:$J$203,MATCH(D164,'[5]TS BYDem'!$D$10:$D$203,0))</f>
        <v/>
      </c>
      <c r="K164" s="225" t="e">
        <f t="shared" ca="1" si="58"/>
        <v>#VALUE!</v>
      </c>
      <c r="L164" s="225" t="e">
        <f t="shared" ca="1" si="55"/>
        <v>#VALUE!</v>
      </c>
      <c r="M164" s="225" t="e">
        <f t="shared" ca="1" si="55"/>
        <v>#VALUE!</v>
      </c>
      <c r="N164" s="225" t="e">
        <f t="shared" ca="1" si="55"/>
        <v>#VALUE!</v>
      </c>
      <c r="O164" s="225" t="e">
        <f t="shared" ref="O164:AD172" ca="1" si="59">O$154/N$154*N164</f>
        <v>#VALUE!</v>
      </c>
      <c r="P164" s="225" t="e">
        <f t="shared" ca="1" si="59"/>
        <v>#VALUE!</v>
      </c>
      <c r="Q164" s="225" t="e">
        <f t="shared" ca="1" si="59"/>
        <v>#VALUE!</v>
      </c>
      <c r="R164" s="225" t="e">
        <f t="shared" ca="1" si="59"/>
        <v>#VALUE!</v>
      </c>
      <c r="S164" s="225" t="e">
        <f t="shared" ca="1" si="59"/>
        <v>#VALUE!</v>
      </c>
      <c r="T164" s="225" t="e">
        <f t="shared" ca="1" si="59"/>
        <v>#VALUE!</v>
      </c>
      <c r="U164" s="225" t="e">
        <f t="shared" ca="1" si="59"/>
        <v>#VALUE!</v>
      </c>
      <c r="V164" s="225" t="e">
        <f t="shared" ca="1" si="59"/>
        <v>#VALUE!</v>
      </c>
      <c r="W164" s="225" t="e">
        <f t="shared" ca="1" si="59"/>
        <v>#VALUE!</v>
      </c>
      <c r="X164" s="225" t="e">
        <f t="shared" ca="1" si="59"/>
        <v>#VALUE!</v>
      </c>
      <c r="Y164" s="225" t="e">
        <f t="shared" ca="1" si="59"/>
        <v>#VALUE!</v>
      </c>
      <c r="Z164" s="225" t="e">
        <f t="shared" ca="1" si="59"/>
        <v>#VALUE!</v>
      </c>
      <c r="AA164" s="225" t="e">
        <f t="shared" ca="1" si="59"/>
        <v>#VALUE!</v>
      </c>
      <c r="AB164" s="225" t="e">
        <f t="shared" ca="1" si="59"/>
        <v>#VALUE!</v>
      </c>
      <c r="AC164" s="225" t="e">
        <f t="shared" ca="1" si="59"/>
        <v>#VALUE!</v>
      </c>
      <c r="AD164" s="225" t="e">
        <f t="shared" ca="1" si="59"/>
        <v>#VALUE!</v>
      </c>
      <c r="AE164" s="225" t="e">
        <f t="shared" ref="AE164:AP172" ca="1" si="60">AE$154/AD$154*AD164</f>
        <v>#VALUE!</v>
      </c>
      <c r="AF164" s="225" t="e">
        <f t="shared" ca="1" si="60"/>
        <v>#VALUE!</v>
      </c>
      <c r="AG164" s="225" t="e">
        <f t="shared" ca="1" si="60"/>
        <v>#VALUE!</v>
      </c>
      <c r="AH164" s="225" t="e">
        <f t="shared" ca="1" si="60"/>
        <v>#VALUE!</v>
      </c>
      <c r="AI164" s="225" t="e">
        <f t="shared" ca="1" si="60"/>
        <v>#VALUE!</v>
      </c>
      <c r="AJ164" s="225" t="e">
        <f t="shared" ca="1" si="60"/>
        <v>#VALUE!</v>
      </c>
      <c r="AK164" s="225" t="e">
        <f t="shared" ca="1" si="60"/>
        <v>#VALUE!</v>
      </c>
      <c r="AL164" s="225" t="e">
        <f t="shared" ca="1" si="60"/>
        <v>#VALUE!</v>
      </c>
      <c r="AM164" s="225" t="e">
        <f t="shared" ca="1" si="60"/>
        <v>#VALUE!</v>
      </c>
      <c r="AN164" s="225" t="e">
        <f t="shared" ca="1" si="60"/>
        <v>#VALUE!</v>
      </c>
      <c r="AO164" s="225" t="e">
        <f t="shared" ca="1" si="60"/>
        <v>#VALUE!</v>
      </c>
      <c r="AP164" s="225" t="e">
        <f t="shared" ca="1" si="60"/>
        <v>#VALUE!</v>
      </c>
    </row>
    <row r="165" spans="1:42">
      <c r="A165" s="61" t="str">
        <f>'[5]TS BYDem'!A104</f>
        <v/>
      </c>
      <c r="B165" s="225" t="s">
        <v>288</v>
      </c>
      <c r="C165" s="225" t="s">
        <v>137</v>
      </c>
      <c r="D165" s="225" t="str">
        <f>'[5]TS BYDem'!D104</f>
        <v>INFS</v>
      </c>
      <c r="E165" s="225" t="s">
        <v>137</v>
      </c>
      <c r="F165" s="225" t="s">
        <v>137</v>
      </c>
      <c r="G165" s="225" t="s">
        <v>137</v>
      </c>
      <c r="H165" s="225" t="s">
        <v>137</v>
      </c>
      <c r="I165" s="225">
        <v>0</v>
      </c>
      <c r="J165" s="225">
        <f>INDEX('[5]TS BYDem'!$J$10:$J$203,MATCH(D165,'[5]TS BYDem'!$D$10:$D$203,0))</f>
        <v>2.487856608</v>
      </c>
      <c r="K165" s="225">
        <f t="shared" ca="1" si="58"/>
        <v>2.0744442339703264</v>
      </c>
      <c r="L165" s="225">
        <f t="shared" ca="1" si="58"/>
        <v>1.7865320449139466</v>
      </c>
      <c r="M165" s="232">
        <f t="shared" ref="M165" si="61">O165</f>
        <v>0.65368000000000004</v>
      </c>
      <c r="N165" s="232">
        <f t="shared" ref="N165" si="62">O165</f>
        <v>0.65368000000000004</v>
      </c>
      <c r="O165" s="232">
        <f>INDEX('[5]TS BYDem'!$O$10:$O$203,MATCH(D165,'[5]TS BYDem'!$D$10:$D$203,0))</f>
        <v>0.65368000000000004</v>
      </c>
      <c r="P165" s="225">
        <f t="shared" ca="1" si="59"/>
        <v>0.64051865771812089</v>
      </c>
      <c r="Q165" s="225">
        <f t="shared" ca="1" si="59"/>
        <v>0.60542174496644308</v>
      </c>
      <c r="R165" s="225">
        <f t="shared" ca="1" si="59"/>
        <v>0.49684067114093977</v>
      </c>
      <c r="S165" s="225">
        <f t="shared" ca="1" si="59"/>
        <v>0.51438912751677868</v>
      </c>
      <c r="T165" s="225">
        <f t="shared" ca="1" si="59"/>
        <v>0.51658268456375844</v>
      </c>
      <c r="U165" s="225">
        <f t="shared" ca="1" si="59"/>
        <v>0.5198730201342282</v>
      </c>
      <c r="V165" s="225">
        <f t="shared" ca="1" si="59"/>
        <v>0.52316335570469785</v>
      </c>
      <c r="W165" s="225">
        <f t="shared" ca="1" si="59"/>
        <v>0.53084080536912748</v>
      </c>
      <c r="X165" s="225">
        <f t="shared" ca="1" si="59"/>
        <v>0.54948604026845638</v>
      </c>
      <c r="Y165" s="225">
        <f t="shared" ca="1" si="59"/>
        <v>0.57142161073825504</v>
      </c>
      <c r="Z165" s="225">
        <f t="shared" ca="1" si="59"/>
        <v>0.59774429530201345</v>
      </c>
      <c r="AA165" s="225">
        <f t="shared" ca="1" si="59"/>
        <v>0.61858308724832212</v>
      </c>
      <c r="AB165" s="225">
        <f t="shared" ca="1" si="59"/>
        <v>0.64490577181208053</v>
      </c>
      <c r="AC165" s="225">
        <f t="shared" ca="1" si="59"/>
        <v>0.66684134228187919</v>
      </c>
      <c r="AD165" s="225">
        <f t="shared" ca="1" si="59"/>
        <v>0.68109946308724822</v>
      </c>
      <c r="AE165" s="225">
        <f t="shared" ca="1" si="60"/>
        <v>0.69755114093959725</v>
      </c>
      <c r="AF165" s="225">
        <f t="shared" ca="1" si="60"/>
        <v>0.71509959731543604</v>
      </c>
      <c r="AG165" s="225">
        <f t="shared" ca="1" si="60"/>
        <v>0.73045449664429518</v>
      </c>
      <c r="AH165" s="225">
        <f t="shared" ca="1" si="60"/>
        <v>0.74909973154362408</v>
      </c>
      <c r="AI165" s="225">
        <f t="shared" ca="1" si="60"/>
        <v>0.76774496644295287</v>
      </c>
      <c r="AJ165" s="225">
        <f t="shared" ca="1" si="60"/>
        <v>0.78639020134228166</v>
      </c>
      <c r="AK165" s="225">
        <f t="shared" ca="1" si="60"/>
        <v>0.80503543624161045</v>
      </c>
      <c r="AL165" s="225">
        <f t="shared" ca="1" si="60"/>
        <v>0.82477744966442923</v>
      </c>
      <c r="AM165" s="225">
        <f t="shared" ca="1" si="60"/>
        <v>0.88619704697986545</v>
      </c>
      <c r="AN165" s="225">
        <f t="shared" ca="1" si="60"/>
        <v>0.96735865771812057</v>
      </c>
      <c r="AO165" s="225">
        <f t="shared" ca="1" si="60"/>
        <v>1.1066495302013393</v>
      </c>
      <c r="AP165" s="225">
        <f t="shared" ca="1" si="60"/>
        <v>1.2492307382550316</v>
      </c>
    </row>
    <row r="166" spans="1:42">
      <c r="A166" s="61" t="str">
        <f>'[5]TS BYDem'!A105</f>
        <v>*</v>
      </c>
      <c r="B166" s="225" t="s">
        <v>288</v>
      </c>
      <c r="C166" s="225" t="s">
        <v>137</v>
      </c>
      <c r="D166" s="225" t="str">
        <f>'[5]TS BYDem'!D105</f>
        <v>INFS</v>
      </c>
      <c r="E166" s="225" t="s">
        <v>137</v>
      </c>
      <c r="F166" s="225" t="s">
        <v>137</v>
      </c>
      <c r="G166" s="225" t="s">
        <v>137</v>
      </c>
      <c r="H166" s="225" t="s">
        <v>137</v>
      </c>
      <c r="I166" s="225">
        <v>0</v>
      </c>
      <c r="J166" s="225">
        <f>INDEX('[5]TS BYDem'!$J$10:$J$203,MATCH(D166,'[5]TS BYDem'!$D$10:$D$203,0))</f>
        <v>2.487856608</v>
      </c>
      <c r="K166" s="225">
        <f t="shared" ca="1" si="58"/>
        <v>2.0744442339703264</v>
      </c>
      <c r="L166" s="225">
        <f t="shared" ca="1" si="58"/>
        <v>1.7865320449139466</v>
      </c>
      <c r="M166" s="225">
        <f t="shared" ca="1" si="58"/>
        <v>1.6856397393471809</v>
      </c>
      <c r="N166" s="225">
        <f t="shared" ca="1" si="58"/>
        <v>1.5822866458397624</v>
      </c>
      <c r="O166" s="225">
        <f t="shared" ca="1" si="59"/>
        <v>1.4666296126290801</v>
      </c>
      <c r="P166" s="225">
        <f t="shared" ca="1" si="59"/>
        <v>1.4371001573412463</v>
      </c>
      <c r="Q166" s="225">
        <f t="shared" ca="1" si="59"/>
        <v>1.3583549432403561</v>
      </c>
      <c r="R166" s="225">
        <f t="shared" ca="1" si="59"/>
        <v>1.1147369371157272</v>
      </c>
      <c r="S166" s="225">
        <f t="shared" ca="1" si="59"/>
        <v>1.1541095441661722</v>
      </c>
      <c r="T166" s="225">
        <f t="shared" ca="1" si="59"/>
        <v>1.1590311200474777</v>
      </c>
      <c r="U166" s="225">
        <f t="shared" ca="1" si="59"/>
        <v>1.1664134838694362</v>
      </c>
      <c r="V166" s="225">
        <f t="shared" ca="1" si="59"/>
        <v>1.1737958476913946</v>
      </c>
      <c r="W166" s="225">
        <f t="shared" ca="1" si="59"/>
        <v>1.1910213632759645</v>
      </c>
      <c r="X166" s="225">
        <f t="shared" ca="1" si="59"/>
        <v>1.2328547582670626</v>
      </c>
      <c r="Y166" s="225">
        <f t="shared" ca="1" si="59"/>
        <v>1.282070517080119</v>
      </c>
      <c r="Z166" s="225">
        <f t="shared" ca="1" si="59"/>
        <v>1.3411294276557866</v>
      </c>
      <c r="AA166" s="225">
        <f t="shared" ca="1" si="59"/>
        <v>1.3878843985281899</v>
      </c>
      <c r="AB166" s="225">
        <f t="shared" ca="1" si="59"/>
        <v>1.4469433091038577</v>
      </c>
      <c r="AC166" s="225">
        <f t="shared" ca="1" si="59"/>
        <v>1.4961590679169141</v>
      </c>
      <c r="AD166" s="225">
        <f t="shared" ca="1" si="59"/>
        <v>1.5281493111454008</v>
      </c>
      <c r="AE166" s="225">
        <f t="shared" ca="1" si="60"/>
        <v>1.5650611302551931</v>
      </c>
      <c r="AF166" s="225">
        <f t="shared" ca="1" si="60"/>
        <v>1.6044337373056379</v>
      </c>
      <c r="AG166" s="225">
        <f t="shared" ca="1" si="60"/>
        <v>1.6388847684747776</v>
      </c>
      <c r="AH166" s="225">
        <f t="shared" ca="1" si="60"/>
        <v>1.6807181634658757</v>
      </c>
      <c r="AI166" s="225">
        <f t="shared" ca="1" si="60"/>
        <v>1.7225515584569735</v>
      </c>
      <c r="AJ166" s="225">
        <f t="shared" ca="1" si="60"/>
        <v>1.7643849534480713</v>
      </c>
      <c r="AK166" s="225">
        <f t="shared" ca="1" si="60"/>
        <v>1.8062183484391692</v>
      </c>
      <c r="AL166" s="225">
        <f t="shared" ca="1" si="60"/>
        <v>1.8505125313709199</v>
      </c>
      <c r="AM166" s="225">
        <f t="shared" ca="1" si="60"/>
        <v>1.9883166560474779</v>
      </c>
      <c r="AN166" s="225">
        <f t="shared" ca="1" si="60"/>
        <v>2.1704149636557868</v>
      </c>
      <c r="AO166" s="225">
        <f t="shared" ca="1" si="60"/>
        <v>2.4829350321186889</v>
      </c>
      <c r="AP166" s="225">
        <f t="shared" ca="1" si="60"/>
        <v>2.8028374644035581</v>
      </c>
    </row>
    <row r="167" spans="1:42">
      <c r="A167" s="61" t="str">
        <f>'[5]TS BYDem'!A106</f>
        <v>*</v>
      </c>
      <c r="B167" s="225" t="s">
        <v>288</v>
      </c>
      <c r="C167" s="225" t="s">
        <v>137</v>
      </c>
      <c r="D167" s="225" t="str">
        <f>'[5]TS BYDem'!D106</f>
        <v>INFS</v>
      </c>
      <c r="E167" s="225" t="s">
        <v>137</v>
      </c>
      <c r="F167" s="225" t="s">
        <v>137</v>
      </c>
      <c r="G167" s="225" t="s">
        <v>137</v>
      </c>
      <c r="H167" s="225" t="s">
        <v>137</v>
      </c>
      <c r="I167" s="225">
        <v>0</v>
      </c>
      <c r="J167" s="225">
        <f>INDEX('[5]TS BYDem'!$J$10:$J$203,MATCH(D167,'[5]TS BYDem'!$D$10:$D$203,0))</f>
        <v>2.487856608</v>
      </c>
      <c r="K167" s="225">
        <f t="shared" ca="1" si="58"/>
        <v>2.0744442339703264</v>
      </c>
      <c r="L167" s="225">
        <f t="shared" ca="1" si="58"/>
        <v>1.7865320449139466</v>
      </c>
      <c r="M167" s="225">
        <f t="shared" ca="1" si="58"/>
        <v>1.6856397393471809</v>
      </c>
      <c r="N167" s="225">
        <f t="shared" ca="1" si="58"/>
        <v>1.5822866458397624</v>
      </c>
      <c r="O167" s="225">
        <f t="shared" ca="1" si="59"/>
        <v>1.4666296126290801</v>
      </c>
      <c r="P167" s="225">
        <f t="shared" ca="1" si="59"/>
        <v>1.4371001573412463</v>
      </c>
      <c r="Q167" s="225">
        <f t="shared" ca="1" si="59"/>
        <v>1.3583549432403561</v>
      </c>
      <c r="R167" s="225">
        <f t="shared" ca="1" si="59"/>
        <v>1.1147369371157272</v>
      </c>
      <c r="S167" s="225">
        <f t="shared" ca="1" si="59"/>
        <v>1.1541095441661722</v>
      </c>
      <c r="T167" s="225">
        <f t="shared" ca="1" si="59"/>
        <v>1.1590311200474777</v>
      </c>
      <c r="U167" s="225">
        <f t="shared" ca="1" si="59"/>
        <v>1.1664134838694362</v>
      </c>
      <c r="V167" s="225">
        <f t="shared" ca="1" si="59"/>
        <v>1.1737958476913946</v>
      </c>
      <c r="W167" s="225">
        <f t="shared" ca="1" si="59"/>
        <v>1.1910213632759645</v>
      </c>
      <c r="X167" s="225">
        <f t="shared" ca="1" si="59"/>
        <v>1.2328547582670626</v>
      </c>
      <c r="Y167" s="225">
        <f t="shared" ca="1" si="59"/>
        <v>1.282070517080119</v>
      </c>
      <c r="Z167" s="225">
        <f t="shared" ca="1" si="59"/>
        <v>1.3411294276557866</v>
      </c>
      <c r="AA167" s="225">
        <f t="shared" ca="1" si="59"/>
        <v>1.3878843985281899</v>
      </c>
      <c r="AB167" s="225">
        <f t="shared" ca="1" si="59"/>
        <v>1.4469433091038577</v>
      </c>
      <c r="AC167" s="225">
        <f t="shared" ca="1" si="59"/>
        <v>1.4961590679169141</v>
      </c>
      <c r="AD167" s="225">
        <f t="shared" ca="1" si="59"/>
        <v>1.5281493111454008</v>
      </c>
      <c r="AE167" s="225">
        <f t="shared" ca="1" si="60"/>
        <v>1.5650611302551931</v>
      </c>
      <c r="AF167" s="225">
        <f t="shared" ca="1" si="60"/>
        <v>1.6044337373056379</v>
      </c>
      <c r="AG167" s="225">
        <f t="shared" ca="1" si="60"/>
        <v>1.6388847684747776</v>
      </c>
      <c r="AH167" s="225">
        <f t="shared" ca="1" si="60"/>
        <v>1.6807181634658757</v>
      </c>
      <c r="AI167" s="225">
        <f t="shared" ca="1" si="60"/>
        <v>1.7225515584569735</v>
      </c>
      <c r="AJ167" s="225">
        <f t="shared" ca="1" si="60"/>
        <v>1.7643849534480713</v>
      </c>
      <c r="AK167" s="225">
        <f t="shared" ca="1" si="60"/>
        <v>1.8062183484391692</v>
      </c>
      <c r="AL167" s="225">
        <f t="shared" ca="1" si="60"/>
        <v>1.8505125313709199</v>
      </c>
      <c r="AM167" s="225">
        <f t="shared" ca="1" si="60"/>
        <v>1.9883166560474779</v>
      </c>
      <c r="AN167" s="225">
        <f t="shared" ca="1" si="60"/>
        <v>2.1704149636557868</v>
      </c>
      <c r="AO167" s="225">
        <f t="shared" ca="1" si="60"/>
        <v>2.4829350321186889</v>
      </c>
      <c r="AP167" s="225">
        <f t="shared" ca="1" si="60"/>
        <v>2.8028374644035581</v>
      </c>
    </row>
    <row r="168" spans="1:42">
      <c r="A168" s="61" t="str">
        <f>'[5]TS BYDem'!A107</f>
        <v>*</v>
      </c>
      <c r="B168" s="225" t="s">
        <v>288</v>
      </c>
      <c r="C168" s="225" t="s">
        <v>137</v>
      </c>
      <c r="D168" s="225" t="str">
        <f>'[5]TS BYDem'!D107</f>
        <v>INFS</v>
      </c>
      <c r="E168" s="225" t="s">
        <v>137</v>
      </c>
      <c r="F168" s="225" t="s">
        <v>137</v>
      </c>
      <c r="G168" s="225" t="s">
        <v>137</v>
      </c>
      <c r="H168" s="225" t="s">
        <v>137</v>
      </c>
      <c r="I168" s="225">
        <v>0</v>
      </c>
      <c r="J168" s="225">
        <f>INDEX('[5]TS BYDem'!$J$10:$J$203,MATCH(D168,'[5]TS BYDem'!$D$10:$D$203,0))</f>
        <v>2.487856608</v>
      </c>
      <c r="K168" s="225">
        <f t="shared" ca="1" si="58"/>
        <v>2.0744442339703264</v>
      </c>
      <c r="L168" s="225">
        <f t="shared" ca="1" si="58"/>
        <v>1.7865320449139466</v>
      </c>
      <c r="M168" s="225">
        <f t="shared" ca="1" si="58"/>
        <v>1.6856397393471809</v>
      </c>
      <c r="N168" s="225">
        <f t="shared" ca="1" si="58"/>
        <v>1.5822866458397624</v>
      </c>
      <c r="O168" s="225">
        <f t="shared" ca="1" si="59"/>
        <v>1.4666296126290801</v>
      </c>
      <c r="P168" s="225">
        <f t="shared" ca="1" si="59"/>
        <v>1.4371001573412463</v>
      </c>
      <c r="Q168" s="225">
        <f t="shared" ca="1" si="59"/>
        <v>1.3583549432403561</v>
      </c>
      <c r="R168" s="225">
        <f t="shared" ca="1" si="59"/>
        <v>1.1147369371157272</v>
      </c>
      <c r="S168" s="225">
        <f t="shared" ca="1" si="59"/>
        <v>1.1541095441661722</v>
      </c>
      <c r="T168" s="225">
        <f t="shared" ca="1" si="59"/>
        <v>1.1590311200474777</v>
      </c>
      <c r="U168" s="225">
        <f t="shared" ca="1" si="59"/>
        <v>1.1664134838694362</v>
      </c>
      <c r="V168" s="225">
        <f t="shared" ca="1" si="59"/>
        <v>1.1737958476913946</v>
      </c>
      <c r="W168" s="225">
        <f t="shared" ca="1" si="59"/>
        <v>1.1910213632759645</v>
      </c>
      <c r="X168" s="225">
        <f t="shared" ca="1" si="59"/>
        <v>1.2328547582670626</v>
      </c>
      <c r="Y168" s="225">
        <f t="shared" ca="1" si="59"/>
        <v>1.282070517080119</v>
      </c>
      <c r="Z168" s="225">
        <f t="shared" ca="1" si="59"/>
        <v>1.3411294276557866</v>
      </c>
      <c r="AA168" s="225">
        <f t="shared" ca="1" si="59"/>
        <v>1.3878843985281899</v>
      </c>
      <c r="AB168" s="225">
        <f t="shared" ca="1" si="59"/>
        <v>1.4469433091038577</v>
      </c>
      <c r="AC168" s="225">
        <f t="shared" ca="1" si="59"/>
        <v>1.4961590679169141</v>
      </c>
      <c r="AD168" s="225">
        <f t="shared" ca="1" si="59"/>
        <v>1.5281493111454008</v>
      </c>
      <c r="AE168" s="225">
        <f t="shared" ca="1" si="60"/>
        <v>1.5650611302551931</v>
      </c>
      <c r="AF168" s="225">
        <f t="shared" ca="1" si="60"/>
        <v>1.6044337373056379</v>
      </c>
      <c r="AG168" s="225">
        <f t="shared" ca="1" si="60"/>
        <v>1.6388847684747776</v>
      </c>
      <c r="AH168" s="225">
        <f t="shared" ca="1" si="60"/>
        <v>1.6807181634658757</v>
      </c>
      <c r="AI168" s="225">
        <f t="shared" ca="1" si="60"/>
        <v>1.7225515584569735</v>
      </c>
      <c r="AJ168" s="225">
        <f t="shared" ca="1" si="60"/>
        <v>1.7643849534480713</v>
      </c>
      <c r="AK168" s="225">
        <f t="shared" ca="1" si="60"/>
        <v>1.8062183484391692</v>
      </c>
      <c r="AL168" s="225">
        <f t="shared" ca="1" si="60"/>
        <v>1.8505125313709199</v>
      </c>
      <c r="AM168" s="225">
        <f t="shared" ca="1" si="60"/>
        <v>1.9883166560474779</v>
      </c>
      <c r="AN168" s="225">
        <f t="shared" ca="1" si="60"/>
        <v>2.1704149636557868</v>
      </c>
      <c r="AO168" s="225">
        <f t="shared" ca="1" si="60"/>
        <v>2.4829350321186889</v>
      </c>
      <c r="AP168" s="225">
        <f t="shared" ca="1" si="60"/>
        <v>2.8028374644035581</v>
      </c>
    </row>
    <row r="169" spans="1:42">
      <c r="A169" s="61" t="str">
        <f>'[5]TS BYDem'!A108</f>
        <v>*</v>
      </c>
      <c r="B169" s="225" t="s">
        <v>288</v>
      </c>
      <c r="C169" s="225" t="s">
        <v>137</v>
      </c>
      <c r="D169" s="225" t="str">
        <f>'[5]TS BYDem'!D108</f>
        <v>INFS</v>
      </c>
      <c r="E169" s="225" t="s">
        <v>137</v>
      </c>
      <c r="F169" s="225" t="s">
        <v>137</v>
      </c>
      <c r="G169" s="225" t="s">
        <v>137</v>
      </c>
      <c r="H169" s="225" t="s">
        <v>137</v>
      </c>
      <c r="I169" s="225">
        <v>0</v>
      </c>
      <c r="J169" s="225">
        <f>INDEX('[5]TS BYDem'!$J$10:$J$203,MATCH(D169,'[5]TS BYDem'!$D$10:$D$203,0))</f>
        <v>2.487856608</v>
      </c>
      <c r="K169" s="225">
        <f t="shared" ca="1" si="58"/>
        <v>2.0744442339703264</v>
      </c>
      <c r="L169" s="225">
        <f t="shared" ca="1" si="58"/>
        <v>1.7865320449139466</v>
      </c>
      <c r="M169" s="225">
        <f t="shared" ca="1" si="58"/>
        <v>1.6856397393471809</v>
      </c>
      <c r="N169" s="225">
        <f t="shared" ca="1" si="58"/>
        <v>1.5822866458397624</v>
      </c>
      <c r="O169" s="225">
        <f t="shared" ca="1" si="59"/>
        <v>1.4666296126290801</v>
      </c>
      <c r="P169" s="225">
        <f t="shared" ca="1" si="59"/>
        <v>1.4371001573412463</v>
      </c>
      <c r="Q169" s="225">
        <f t="shared" ca="1" si="59"/>
        <v>1.3583549432403561</v>
      </c>
      <c r="R169" s="225">
        <f t="shared" ca="1" si="59"/>
        <v>1.1147369371157272</v>
      </c>
      <c r="S169" s="225">
        <f t="shared" ca="1" si="59"/>
        <v>1.1541095441661722</v>
      </c>
      <c r="T169" s="225">
        <f t="shared" ca="1" si="59"/>
        <v>1.1590311200474777</v>
      </c>
      <c r="U169" s="225">
        <f t="shared" ca="1" si="59"/>
        <v>1.1664134838694362</v>
      </c>
      <c r="V169" s="225">
        <f t="shared" ca="1" si="59"/>
        <v>1.1737958476913946</v>
      </c>
      <c r="W169" s="225">
        <f t="shared" ca="1" si="59"/>
        <v>1.1910213632759645</v>
      </c>
      <c r="X169" s="225">
        <f t="shared" ca="1" si="59"/>
        <v>1.2328547582670626</v>
      </c>
      <c r="Y169" s="225">
        <f t="shared" ca="1" si="59"/>
        <v>1.282070517080119</v>
      </c>
      <c r="Z169" s="225">
        <f t="shared" ca="1" si="59"/>
        <v>1.3411294276557866</v>
      </c>
      <c r="AA169" s="225">
        <f t="shared" ca="1" si="59"/>
        <v>1.3878843985281899</v>
      </c>
      <c r="AB169" s="225">
        <f t="shared" ca="1" si="59"/>
        <v>1.4469433091038577</v>
      </c>
      <c r="AC169" s="225">
        <f t="shared" ca="1" si="59"/>
        <v>1.4961590679169141</v>
      </c>
      <c r="AD169" s="225">
        <f t="shared" ca="1" si="59"/>
        <v>1.5281493111454008</v>
      </c>
      <c r="AE169" s="225">
        <f t="shared" ca="1" si="60"/>
        <v>1.5650611302551931</v>
      </c>
      <c r="AF169" s="225">
        <f t="shared" ca="1" si="60"/>
        <v>1.6044337373056379</v>
      </c>
      <c r="AG169" s="225">
        <f t="shared" ca="1" si="60"/>
        <v>1.6388847684747776</v>
      </c>
      <c r="AH169" s="225">
        <f t="shared" ca="1" si="60"/>
        <v>1.6807181634658757</v>
      </c>
      <c r="AI169" s="225">
        <f t="shared" ca="1" si="60"/>
        <v>1.7225515584569735</v>
      </c>
      <c r="AJ169" s="225">
        <f t="shared" ca="1" si="60"/>
        <v>1.7643849534480713</v>
      </c>
      <c r="AK169" s="225">
        <f t="shared" ca="1" si="60"/>
        <v>1.8062183484391692</v>
      </c>
      <c r="AL169" s="225">
        <f t="shared" ca="1" si="60"/>
        <v>1.8505125313709199</v>
      </c>
      <c r="AM169" s="225">
        <f t="shared" ca="1" si="60"/>
        <v>1.9883166560474779</v>
      </c>
      <c r="AN169" s="225">
        <f t="shared" ca="1" si="60"/>
        <v>2.1704149636557868</v>
      </c>
      <c r="AO169" s="225">
        <f t="shared" ca="1" si="60"/>
        <v>2.4829350321186889</v>
      </c>
      <c r="AP169" s="225">
        <f t="shared" ca="1" si="60"/>
        <v>2.8028374644035581</v>
      </c>
    </row>
    <row r="170" spans="1:42">
      <c r="A170" s="61" t="str">
        <f>'[5]TS BYDem'!A109</f>
        <v>*</v>
      </c>
      <c r="B170" s="225" t="s">
        <v>288</v>
      </c>
      <c r="C170" s="225" t="s">
        <v>137</v>
      </c>
      <c r="D170" s="225" t="str">
        <f>'[5]TS BYDem'!D109</f>
        <v>INFS</v>
      </c>
      <c r="E170" s="225" t="s">
        <v>137</v>
      </c>
      <c r="F170" s="225" t="s">
        <v>137</v>
      </c>
      <c r="G170" s="225" t="s">
        <v>137</v>
      </c>
      <c r="H170" s="225" t="s">
        <v>137</v>
      </c>
      <c r="I170" s="225">
        <v>0</v>
      </c>
      <c r="J170" s="225">
        <f>INDEX('[5]TS BYDem'!$J$10:$J$203,MATCH(D170,'[5]TS BYDem'!$D$10:$D$203,0))</f>
        <v>2.487856608</v>
      </c>
      <c r="K170" s="225">
        <f t="shared" ca="1" si="58"/>
        <v>2.0744442339703264</v>
      </c>
      <c r="L170" s="225">
        <f t="shared" ca="1" si="58"/>
        <v>1.7865320449139466</v>
      </c>
      <c r="M170" s="225">
        <f t="shared" ca="1" si="58"/>
        <v>1.6856397393471809</v>
      </c>
      <c r="N170" s="225">
        <f t="shared" ca="1" si="58"/>
        <v>1.5822866458397624</v>
      </c>
      <c r="O170" s="225">
        <f t="shared" ca="1" si="59"/>
        <v>1.4666296126290801</v>
      </c>
      <c r="P170" s="225">
        <f t="shared" ca="1" si="59"/>
        <v>1.4371001573412463</v>
      </c>
      <c r="Q170" s="225">
        <f t="shared" ca="1" si="59"/>
        <v>1.3583549432403561</v>
      </c>
      <c r="R170" s="225">
        <f t="shared" ca="1" si="59"/>
        <v>1.1147369371157272</v>
      </c>
      <c r="S170" s="225">
        <f t="shared" ca="1" si="59"/>
        <v>1.1541095441661722</v>
      </c>
      <c r="T170" s="225">
        <f t="shared" ca="1" si="59"/>
        <v>1.1590311200474777</v>
      </c>
      <c r="U170" s="225">
        <f t="shared" ca="1" si="59"/>
        <v>1.1664134838694362</v>
      </c>
      <c r="V170" s="225">
        <f t="shared" ca="1" si="59"/>
        <v>1.1737958476913946</v>
      </c>
      <c r="W170" s="225">
        <f t="shared" ca="1" si="59"/>
        <v>1.1910213632759645</v>
      </c>
      <c r="X170" s="225">
        <f t="shared" ca="1" si="59"/>
        <v>1.2328547582670626</v>
      </c>
      <c r="Y170" s="225">
        <f t="shared" ca="1" si="59"/>
        <v>1.282070517080119</v>
      </c>
      <c r="Z170" s="225">
        <f t="shared" ca="1" si="59"/>
        <v>1.3411294276557866</v>
      </c>
      <c r="AA170" s="225">
        <f t="shared" ca="1" si="59"/>
        <v>1.3878843985281899</v>
      </c>
      <c r="AB170" s="225">
        <f t="shared" ca="1" si="59"/>
        <v>1.4469433091038577</v>
      </c>
      <c r="AC170" s="225">
        <f t="shared" ca="1" si="59"/>
        <v>1.4961590679169141</v>
      </c>
      <c r="AD170" s="225">
        <f t="shared" ca="1" si="59"/>
        <v>1.5281493111454008</v>
      </c>
      <c r="AE170" s="225">
        <f t="shared" ca="1" si="60"/>
        <v>1.5650611302551931</v>
      </c>
      <c r="AF170" s="225">
        <f t="shared" ca="1" si="60"/>
        <v>1.6044337373056379</v>
      </c>
      <c r="AG170" s="225">
        <f t="shared" ca="1" si="60"/>
        <v>1.6388847684747776</v>
      </c>
      <c r="AH170" s="225">
        <f t="shared" ca="1" si="60"/>
        <v>1.6807181634658757</v>
      </c>
      <c r="AI170" s="225">
        <f t="shared" ca="1" si="60"/>
        <v>1.7225515584569735</v>
      </c>
      <c r="AJ170" s="225">
        <f t="shared" ca="1" si="60"/>
        <v>1.7643849534480713</v>
      </c>
      <c r="AK170" s="225">
        <f t="shared" ca="1" si="60"/>
        <v>1.8062183484391692</v>
      </c>
      <c r="AL170" s="225">
        <f t="shared" ca="1" si="60"/>
        <v>1.8505125313709199</v>
      </c>
      <c r="AM170" s="225">
        <f t="shared" ca="1" si="60"/>
        <v>1.9883166560474779</v>
      </c>
      <c r="AN170" s="225">
        <f t="shared" ca="1" si="60"/>
        <v>2.1704149636557868</v>
      </c>
      <c r="AO170" s="225">
        <f t="shared" ca="1" si="60"/>
        <v>2.4829350321186889</v>
      </c>
      <c r="AP170" s="225">
        <f t="shared" ca="1" si="60"/>
        <v>2.8028374644035581</v>
      </c>
    </row>
    <row r="171" spans="1:42">
      <c r="A171" s="61" t="str">
        <f>'[5]TS BYDem'!A110</f>
        <v>*</v>
      </c>
      <c r="B171" s="225" t="s">
        <v>288</v>
      </c>
      <c r="C171" s="225" t="s">
        <v>137</v>
      </c>
      <c r="D171" s="225" t="str">
        <f>'[5]TS BYDem'!D110</f>
        <v>Useful Energy Service</v>
      </c>
      <c r="E171" s="225" t="s">
        <v>137</v>
      </c>
      <c r="F171" s="225" t="s">
        <v>137</v>
      </c>
      <c r="G171" s="225" t="s">
        <v>137</v>
      </c>
      <c r="H171" s="225" t="s">
        <v>137</v>
      </c>
      <c r="I171" s="225">
        <v>0</v>
      </c>
      <c r="J171" s="225" t="str">
        <f>INDEX('[5]TS BYDem'!$J$10:$J$203,MATCH(D171,'[5]TS BYDem'!$D$10:$D$203,0))</f>
        <v/>
      </c>
      <c r="K171" s="225" t="e">
        <f t="shared" ca="1" si="58"/>
        <v>#VALUE!</v>
      </c>
      <c r="L171" s="225" t="e">
        <f t="shared" ca="1" si="58"/>
        <v>#VALUE!</v>
      </c>
      <c r="M171" s="225" t="e">
        <f t="shared" ca="1" si="58"/>
        <v>#VALUE!</v>
      </c>
      <c r="N171" s="225" t="e">
        <f t="shared" ca="1" si="58"/>
        <v>#VALUE!</v>
      </c>
      <c r="O171" s="225" t="e">
        <f t="shared" ca="1" si="59"/>
        <v>#VALUE!</v>
      </c>
      <c r="P171" s="225" t="e">
        <f t="shared" ca="1" si="59"/>
        <v>#VALUE!</v>
      </c>
      <c r="Q171" s="225" t="e">
        <f t="shared" ca="1" si="59"/>
        <v>#VALUE!</v>
      </c>
      <c r="R171" s="225" t="e">
        <f t="shared" ca="1" si="59"/>
        <v>#VALUE!</v>
      </c>
      <c r="S171" s="225" t="e">
        <f t="shared" ca="1" si="59"/>
        <v>#VALUE!</v>
      </c>
      <c r="T171" s="225" t="e">
        <f t="shared" ca="1" si="59"/>
        <v>#VALUE!</v>
      </c>
      <c r="U171" s="225" t="e">
        <f t="shared" ca="1" si="59"/>
        <v>#VALUE!</v>
      </c>
      <c r="V171" s="225" t="e">
        <f t="shared" ca="1" si="59"/>
        <v>#VALUE!</v>
      </c>
      <c r="W171" s="225" t="e">
        <f t="shared" ca="1" si="59"/>
        <v>#VALUE!</v>
      </c>
      <c r="X171" s="225" t="e">
        <f t="shared" ca="1" si="59"/>
        <v>#VALUE!</v>
      </c>
      <c r="Y171" s="225" t="e">
        <f t="shared" ca="1" si="59"/>
        <v>#VALUE!</v>
      </c>
      <c r="Z171" s="225" t="e">
        <f t="shared" ca="1" si="59"/>
        <v>#VALUE!</v>
      </c>
      <c r="AA171" s="225" t="e">
        <f t="shared" ca="1" si="59"/>
        <v>#VALUE!</v>
      </c>
      <c r="AB171" s="225" t="e">
        <f t="shared" ca="1" si="59"/>
        <v>#VALUE!</v>
      </c>
      <c r="AC171" s="225" t="e">
        <f t="shared" ca="1" si="59"/>
        <v>#VALUE!</v>
      </c>
      <c r="AD171" s="225" t="e">
        <f t="shared" ca="1" si="59"/>
        <v>#VALUE!</v>
      </c>
      <c r="AE171" s="225" t="e">
        <f t="shared" ca="1" si="60"/>
        <v>#VALUE!</v>
      </c>
      <c r="AF171" s="225" t="e">
        <f t="shared" ca="1" si="60"/>
        <v>#VALUE!</v>
      </c>
      <c r="AG171" s="225" t="e">
        <f t="shared" ca="1" si="60"/>
        <v>#VALUE!</v>
      </c>
      <c r="AH171" s="225" t="e">
        <f t="shared" ca="1" si="60"/>
        <v>#VALUE!</v>
      </c>
      <c r="AI171" s="225" t="e">
        <f t="shared" ca="1" si="60"/>
        <v>#VALUE!</v>
      </c>
      <c r="AJ171" s="225" t="e">
        <f t="shared" ca="1" si="60"/>
        <v>#VALUE!</v>
      </c>
      <c r="AK171" s="225" t="e">
        <f t="shared" ca="1" si="60"/>
        <v>#VALUE!</v>
      </c>
      <c r="AL171" s="225" t="e">
        <f t="shared" ca="1" si="60"/>
        <v>#VALUE!</v>
      </c>
      <c r="AM171" s="225" t="e">
        <f t="shared" ca="1" si="60"/>
        <v>#VALUE!</v>
      </c>
      <c r="AN171" s="225" t="e">
        <f t="shared" ca="1" si="60"/>
        <v>#VALUE!</v>
      </c>
      <c r="AO171" s="225" t="e">
        <f t="shared" ca="1" si="60"/>
        <v>#VALUE!</v>
      </c>
      <c r="AP171" s="225" t="e">
        <f t="shared" ca="1" si="60"/>
        <v>#VALUE!</v>
      </c>
    </row>
    <row r="172" spans="1:42">
      <c r="A172" s="61" t="str">
        <f>'[5]TS BYDem'!A111</f>
        <v>*</v>
      </c>
      <c r="B172" s="225" t="s">
        <v>288</v>
      </c>
      <c r="C172" s="225" t="s">
        <v>137</v>
      </c>
      <c r="D172" s="225">
        <f>'[5]TS BYDem'!D111</f>
        <v>0</v>
      </c>
      <c r="E172" s="225" t="s">
        <v>137</v>
      </c>
      <c r="F172" s="225" t="s">
        <v>137</v>
      </c>
      <c r="G172" s="225" t="s">
        <v>137</v>
      </c>
      <c r="H172" s="225" t="s">
        <v>137</v>
      </c>
      <c r="I172" s="225">
        <v>0</v>
      </c>
      <c r="J172" s="225" t="str">
        <f>INDEX('[5]TS BYDem'!$J$10:$J$203,MATCH(D172,'[5]TS BYDem'!$D$10:$D$203,0))</f>
        <v/>
      </c>
      <c r="K172" s="225" t="e">
        <f t="shared" ca="1" si="58"/>
        <v>#VALUE!</v>
      </c>
      <c r="L172" s="225" t="e">
        <f t="shared" ca="1" si="58"/>
        <v>#VALUE!</v>
      </c>
      <c r="M172" s="225" t="e">
        <f t="shared" ca="1" si="58"/>
        <v>#VALUE!</v>
      </c>
      <c r="N172" s="225" t="e">
        <f t="shared" ca="1" si="58"/>
        <v>#VALUE!</v>
      </c>
      <c r="O172" s="225" t="e">
        <f t="shared" ca="1" si="59"/>
        <v>#VALUE!</v>
      </c>
      <c r="P172" s="225" t="e">
        <f t="shared" ca="1" si="59"/>
        <v>#VALUE!</v>
      </c>
      <c r="Q172" s="225" t="e">
        <f t="shared" ca="1" si="59"/>
        <v>#VALUE!</v>
      </c>
      <c r="R172" s="225" t="e">
        <f t="shared" ca="1" si="59"/>
        <v>#VALUE!</v>
      </c>
      <c r="S172" s="225" t="e">
        <f t="shared" ca="1" si="59"/>
        <v>#VALUE!</v>
      </c>
      <c r="T172" s="225" t="e">
        <f t="shared" ca="1" si="59"/>
        <v>#VALUE!</v>
      </c>
      <c r="U172" s="225" t="e">
        <f t="shared" ca="1" si="59"/>
        <v>#VALUE!</v>
      </c>
      <c r="V172" s="225" t="e">
        <f t="shared" ca="1" si="59"/>
        <v>#VALUE!</v>
      </c>
      <c r="W172" s="225" t="e">
        <f t="shared" ca="1" si="59"/>
        <v>#VALUE!</v>
      </c>
      <c r="X172" s="225" t="e">
        <f t="shared" ca="1" si="59"/>
        <v>#VALUE!</v>
      </c>
      <c r="Y172" s="225" t="e">
        <f t="shared" ca="1" si="59"/>
        <v>#VALUE!</v>
      </c>
      <c r="Z172" s="225" t="e">
        <f t="shared" ca="1" si="59"/>
        <v>#VALUE!</v>
      </c>
      <c r="AA172" s="225" t="e">
        <f t="shared" ca="1" si="59"/>
        <v>#VALUE!</v>
      </c>
      <c r="AB172" s="225" t="e">
        <f t="shared" ca="1" si="59"/>
        <v>#VALUE!</v>
      </c>
      <c r="AC172" s="225" t="e">
        <f t="shared" ca="1" si="59"/>
        <v>#VALUE!</v>
      </c>
      <c r="AD172" s="225" t="e">
        <f t="shared" ca="1" si="59"/>
        <v>#VALUE!</v>
      </c>
      <c r="AE172" s="225" t="e">
        <f t="shared" ca="1" si="60"/>
        <v>#VALUE!</v>
      </c>
      <c r="AF172" s="225" t="e">
        <f t="shared" ca="1" si="60"/>
        <v>#VALUE!</v>
      </c>
      <c r="AG172" s="225" t="e">
        <f t="shared" ca="1" si="60"/>
        <v>#VALUE!</v>
      </c>
      <c r="AH172" s="225" t="e">
        <f t="shared" ca="1" si="60"/>
        <v>#VALUE!</v>
      </c>
      <c r="AI172" s="225" t="e">
        <f t="shared" ca="1" si="60"/>
        <v>#VALUE!</v>
      </c>
      <c r="AJ172" s="225" t="e">
        <f t="shared" ca="1" si="60"/>
        <v>#VALUE!</v>
      </c>
      <c r="AK172" s="225" t="e">
        <f t="shared" ca="1" si="60"/>
        <v>#VALUE!</v>
      </c>
      <c r="AL172" s="225" t="e">
        <f t="shared" ca="1" si="60"/>
        <v>#VALUE!</v>
      </c>
      <c r="AM172" s="225" t="e">
        <f t="shared" ca="1" si="60"/>
        <v>#VALUE!</v>
      </c>
      <c r="AN172" s="225" t="e">
        <f t="shared" ca="1" si="60"/>
        <v>#VALUE!</v>
      </c>
      <c r="AO172" s="225" t="e">
        <f t="shared" ca="1" si="60"/>
        <v>#VALUE!</v>
      </c>
      <c r="AP172" s="225" t="e">
        <f t="shared" ca="1" si="60"/>
        <v>#VALUE!</v>
      </c>
    </row>
    <row r="173" spans="1:42" s="5" customFormat="1">
      <c r="A173" s="61" t="str">
        <f>'[5]TS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61" t="str">
        <f>'[5]TS BYDem'!A113</f>
        <v>*</v>
      </c>
      <c r="B174" s="225" t="s">
        <v>288</v>
      </c>
      <c r="C174" s="225" t="s">
        <v>137</v>
      </c>
      <c r="D174" s="225" t="str">
        <f>'[5]TS BYDem'!D113</f>
        <v>INMK</v>
      </c>
      <c r="E174" s="225" t="s">
        <v>137</v>
      </c>
      <c r="F174" s="225" t="s">
        <v>137</v>
      </c>
      <c r="G174" s="225" t="s">
        <v>137</v>
      </c>
      <c r="H174" s="225" t="s">
        <v>137</v>
      </c>
      <c r="I174" s="225">
        <v>0</v>
      </c>
      <c r="J174" s="225" t="str">
        <f>INDEX('[5]TS BYDem'!$J$10:$J$203,MATCH(D174,'[5]TS BYDem'!$D$10:$D$203,0))</f>
        <v/>
      </c>
      <c r="K174" s="225" t="e">
        <f t="shared" ref="K174:Z189" ca="1" si="64">K$173/J$173*J174</f>
        <v>#VALUE!</v>
      </c>
      <c r="L174" s="225" t="e">
        <f t="shared" ca="1" si="64"/>
        <v>#VALUE!</v>
      </c>
      <c r="M174" s="225" t="e">
        <f t="shared" ca="1" si="64"/>
        <v>#VALUE!</v>
      </c>
      <c r="N174" s="225" t="e">
        <f t="shared" ca="1" si="64"/>
        <v>#VALUE!</v>
      </c>
      <c r="O174" s="225" t="e">
        <f t="shared" ca="1" si="64"/>
        <v>#VALUE!</v>
      </c>
      <c r="P174" s="225" t="e">
        <f t="shared" ca="1" si="64"/>
        <v>#VALUE!</v>
      </c>
      <c r="Q174" s="225" t="e">
        <f t="shared" ca="1" si="64"/>
        <v>#VALUE!</v>
      </c>
      <c r="R174" s="225" t="e">
        <f t="shared" ca="1" si="64"/>
        <v>#VALUE!</v>
      </c>
      <c r="S174" s="225" t="e">
        <f t="shared" ca="1" si="64"/>
        <v>#VALUE!</v>
      </c>
      <c r="T174" s="225" t="e">
        <f t="shared" ca="1" si="64"/>
        <v>#VALUE!</v>
      </c>
      <c r="U174" s="225" t="e">
        <f t="shared" ca="1" si="64"/>
        <v>#VALUE!</v>
      </c>
      <c r="V174" s="225" t="e">
        <f t="shared" ca="1" si="64"/>
        <v>#VALUE!</v>
      </c>
      <c r="W174" s="225" t="e">
        <f t="shared" ca="1" si="64"/>
        <v>#VALUE!</v>
      </c>
      <c r="X174" s="225" t="e">
        <f t="shared" ca="1" si="64"/>
        <v>#VALUE!</v>
      </c>
      <c r="Y174" s="225" t="e">
        <f t="shared" ca="1" si="64"/>
        <v>#VALUE!</v>
      </c>
      <c r="Z174" s="225" t="e">
        <f t="shared" ca="1" si="64"/>
        <v>#VALUE!</v>
      </c>
      <c r="AA174" s="225" t="e">
        <f t="shared" ref="AA174:AP189" ca="1" si="65">AA$173/Z$173*Z174</f>
        <v>#VALUE!</v>
      </c>
      <c r="AB174" s="225" t="e">
        <f t="shared" ca="1" si="65"/>
        <v>#VALUE!</v>
      </c>
      <c r="AC174" s="225" t="e">
        <f t="shared" ca="1" si="65"/>
        <v>#VALUE!</v>
      </c>
      <c r="AD174" s="225" t="e">
        <f t="shared" ca="1" si="65"/>
        <v>#VALUE!</v>
      </c>
      <c r="AE174" s="225" t="e">
        <f t="shared" ca="1" si="65"/>
        <v>#VALUE!</v>
      </c>
      <c r="AF174" s="225" t="e">
        <f t="shared" ca="1" si="65"/>
        <v>#VALUE!</v>
      </c>
      <c r="AG174" s="225" t="e">
        <f t="shared" ca="1" si="65"/>
        <v>#VALUE!</v>
      </c>
      <c r="AH174" s="225" t="e">
        <f t="shared" ca="1" si="65"/>
        <v>#VALUE!</v>
      </c>
      <c r="AI174" s="225" t="e">
        <f t="shared" ca="1" si="65"/>
        <v>#VALUE!</v>
      </c>
      <c r="AJ174" s="225" t="e">
        <f t="shared" ca="1" si="65"/>
        <v>#VALUE!</v>
      </c>
      <c r="AK174" s="225" t="e">
        <f t="shared" ca="1" si="65"/>
        <v>#VALUE!</v>
      </c>
      <c r="AL174" s="225" t="e">
        <f t="shared" ca="1" si="65"/>
        <v>#VALUE!</v>
      </c>
      <c r="AM174" s="225" t="e">
        <f t="shared" ca="1" si="65"/>
        <v>#VALUE!</v>
      </c>
      <c r="AN174" s="225" t="e">
        <f t="shared" ca="1" si="65"/>
        <v>#VALUE!</v>
      </c>
      <c r="AO174" s="225" t="e">
        <f t="shared" ca="1" si="65"/>
        <v>#VALUE!</v>
      </c>
      <c r="AP174" s="225" t="e">
        <f t="shared" ca="1" si="65"/>
        <v>#VALUE!</v>
      </c>
    </row>
    <row r="175" spans="1:42">
      <c r="A175" s="61" t="str">
        <f>'[5]TS BYDem'!A114</f>
        <v>*</v>
      </c>
      <c r="B175" s="225" t="s">
        <v>288</v>
      </c>
      <c r="C175" s="225" t="s">
        <v>137</v>
      </c>
      <c r="D175" s="225" t="str">
        <f>'[5]TS BYDem'!D114</f>
        <v>INMA</v>
      </c>
      <c r="E175" s="225" t="s">
        <v>137</v>
      </c>
      <c r="F175" s="225" t="s">
        <v>137</v>
      </c>
      <c r="G175" s="225" t="s">
        <v>137</v>
      </c>
      <c r="H175" s="225" t="s">
        <v>137</v>
      </c>
      <c r="I175" s="225">
        <v>0</v>
      </c>
      <c r="J175" s="225" t="str">
        <f>INDEX('[5]TS BYDem'!$J$10:$J$203,MATCH(D175,'[5]TS BYDem'!$D$10:$D$203,0))</f>
        <v/>
      </c>
      <c r="K175" s="225" t="e">
        <f t="shared" ca="1" si="64"/>
        <v>#VALUE!</v>
      </c>
      <c r="L175" s="225" t="e">
        <f t="shared" ca="1" si="64"/>
        <v>#VALUE!</v>
      </c>
      <c r="M175" s="225" t="e">
        <f t="shared" ca="1" si="64"/>
        <v>#VALUE!</v>
      </c>
      <c r="N175" s="225" t="e">
        <f t="shared" ca="1" si="64"/>
        <v>#VALUE!</v>
      </c>
      <c r="O175" s="225" t="e">
        <f t="shared" ca="1" si="64"/>
        <v>#VALUE!</v>
      </c>
      <c r="P175" s="225" t="e">
        <f t="shared" ca="1" si="64"/>
        <v>#VALUE!</v>
      </c>
      <c r="Q175" s="225" t="e">
        <f t="shared" ca="1" si="64"/>
        <v>#VALUE!</v>
      </c>
      <c r="R175" s="225" t="e">
        <f t="shared" ca="1" si="64"/>
        <v>#VALUE!</v>
      </c>
      <c r="S175" s="225" t="e">
        <f t="shared" ca="1" si="64"/>
        <v>#VALUE!</v>
      </c>
      <c r="T175" s="225" t="e">
        <f t="shared" ca="1" si="64"/>
        <v>#VALUE!</v>
      </c>
      <c r="U175" s="225" t="e">
        <f t="shared" ca="1" si="64"/>
        <v>#VALUE!</v>
      </c>
      <c r="V175" s="225" t="e">
        <f t="shared" ca="1" si="64"/>
        <v>#VALUE!</v>
      </c>
      <c r="W175" s="225" t="e">
        <f t="shared" ca="1" si="64"/>
        <v>#VALUE!</v>
      </c>
      <c r="X175" s="225" t="e">
        <f t="shared" ca="1" si="64"/>
        <v>#VALUE!</v>
      </c>
      <c r="Y175" s="225" t="e">
        <f t="shared" ca="1" si="64"/>
        <v>#VALUE!</v>
      </c>
      <c r="Z175" s="225" t="e">
        <f t="shared" ca="1" si="64"/>
        <v>#VALUE!</v>
      </c>
      <c r="AA175" s="225" t="e">
        <f t="shared" ca="1" si="65"/>
        <v>#VALUE!</v>
      </c>
      <c r="AB175" s="225" t="e">
        <f t="shared" ca="1" si="65"/>
        <v>#VALUE!</v>
      </c>
      <c r="AC175" s="225" t="e">
        <f t="shared" ca="1" si="65"/>
        <v>#VALUE!</v>
      </c>
      <c r="AD175" s="225" t="e">
        <f t="shared" ca="1" si="65"/>
        <v>#VALUE!</v>
      </c>
      <c r="AE175" s="225" t="e">
        <f t="shared" ca="1" si="65"/>
        <v>#VALUE!</v>
      </c>
      <c r="AF175" s="225" t="e">
        <f t="shared" ca="1" si="65"/>
        <v>#VALUE!</v>
      </c>
      <c r="AG175" s="225" t="e">
        <f t="shared" ca="1" si="65"/>
        <v>#VALUE!</v>
      </c>
      <c r="AH175" s="225" t="e">
        <f t="shared" ca="1" si="65"/>
        <v>#VALUE!</v>
      </c>
      <c r="AI175" s="225" t="e">
        <f t="shared" ca="1" si="65"/>
        <v>#VALUE!</v>
      </c>
      <c r="AJ175" s="225" t="e">
        <f t="shared" ca="1" si="65"/>
        <v>#VALUE!</v>
      </c>
      <c r="AK175" s="225" t="e">
        <f t="shared" ca="1" si="65"/>
        <v>#VALUE!</v>
      </c>
      <c r="AL175" s="225" t="e">
        <f t="shared" ca="1" si="65"/>
        <v>#VALUE!</v>
      </c>
      <c r="AM175" s="225" t="e">
        <f t="shared" ca="1" si="65"/>
        <v>#VALUE!</v>
      </c>
      <c r="AN175" s="225" t="e">
        <f t="shared" ca="1" si="65"/>
        <v>#VALUE!</v>
      </c>
      <c r="AO175" s="225" t="e">
        <f t="shared" ca="1" si="65"/>
        <v>#VALUE!</v>
      </c>
      <c r="AP175" s="225" t="e">
        <f t="shared" ca="1" si="65"/>
        <v>#VALUE!</v>
      </c>
    </row>
    <row r="176" spans="1:42">
      <c r="A176" s="61" t="str">
        <f>'[5]TS BYDem'!A115</f>
        <v>*</v>
      </c>
      <c r="B176" s="225" t="s">
        <v>288</v>
      </c>
      <c r="C176" s="225" t="s">
        <v>137</v>
      </c>
      <c r="D176" s="225" t="str">
        <f>'[5]TS BYDem'!D115</f>
        <v>INML</v>
      </c>
      <c r="E176" s="225" t="s">
        <v>137</v>
      </c>
      <c r="F176" s="225" t="s">
        <v>137</v>
      </c>
      <c r="G176" s="225" t="s">
        <v>137</v>
      </c>
      <c r="H176" s="225" t="s">
        <v>137</v>
      </c>
      <c r="I176" s="225">
        <v>0</v>
      </c>
      <c r="J176" s="225" t="str">
        <f>INDEX('[5]TS BYDem'!$J$10:$J$203,MATCH(D176,'[5]TS BYDem'!$D$10:$D$203,0))</f>
        <v/>
      </c>
      <c r="K176" s="225" t="e">
        <f t="shared" ca="1" si="64"/>
        <v>#VALUE!</v>
      </c>
      <c r="L176" s="225" t="e">
        <f t="shared" ca="1" si="64"/>
        <v>#VALUE!</v>
      </c>
      <c r="M176" s="225" t="e">
        <f t="shared" ca="1" si="64"/>
        <v>#VALUE!</v>
      </c>
      <c r="N176" s="225" t="e">
        <f t="shared" ca="1" si="64"/>
        <v>#VALUE!</v>
      </c>
      <c r="O176" s="225" t="e">
        <f t="shared" ca="1" si="64"/>
        <v>#VALUE!</v>
      </c>
      <c r="P176" s="225" t="e">
        <f t="shared" ca="1" si="64"/>
        <v>#VALUE!</v>
      </c>
      <c r="Q176" s="225" t="e">
        <f t="shared" ca="1" si="64"/>
        <v>#VALUE!</v>
      </c>
      <c r="R176" s="225" t="e">
        <f t="shared" ca="1" si="64"/>
        <v>#VALUE!</v>
      </c>
      <c r="S176" s="225" t="e">
        <f t="shared" ca="1" si="64"/>
        <v>#VALUE!</v>
      </c>
      <c r="T176" s="225" t="e">
        <f t="shared" ca="1" si="64"/>
        <v>#VALUE!</v>
      </c>
      <c r="U176" s="225" t="e">
        <f t="shared" ca="1" si="64"/>
        <v>#VALUE!</v>
      </c>
      <c r="V176" s="225" t="e">
        <f t="shared" ca="1" si="64"/>
        <v>#VALUE!</v>
      </c>
      <c r="W176" s="225" t="e">
        <f t="shared" ca="1" si="64"/>
        <v>#VALUE!</v>
      </c>
      <c r="X176" s="225" t="e">
        <f t="shared" ca="1" si="64"/>
        <v>#VALUE!</v>
      </c>
      <c r="Y176" s="225" t="e">
        <f t="shared" ca="1" si="64"/>
        <v>#VALUE!</v>
      </c>
      <c r="Z176" s="225" t="e">
        <f t="shared" ca="1" si="64"/>
        <v>#VALUE!</v>
      </c>
      <c r="AA176" s="225" t="e">
        <f t="shared" ca="1" si="65"/>
        <v>#VALUE!</v>
      </c>
      <c r="AB176" s="225" t="e">
        <f t="shared" ca="1" si="65"/>
        <v>#VALUE!</v>
      </c>
      <c r="AC176" s="225" t="e">
        <f t="shared" ca="1" si="65"/>
        <v>#VALUE!</v>
      </c>
      <c r="AD176" s="225" t="e">
        <f t="shared" ca="1" si="65"/>
        <v>#VALUE!</v>
      </c>
      <c r="AE176" s="225" t="e">
        <f t="shared" ca="1" si="65"/>
        <v>#VALUE!</v>
      </c>
      <c r="AF176" s="225" t="e">
        <f t="shared" ca="1" si="65"/>
        <v>#VALUE!</v>
      </c>
      <c r="AG176" s="225" t="e">
        <f t="shared" ca="1" si="65"/>
        <v>#VALUE!</v>
      </c>
      <c r="AH176" s="225" t="e">
        <f t="shared" ca="1" si="65"/>
        <v>#VALUE!</v>
      </c>
      <c r="AI176" s="225" t="e">
        <f t="shared" ca="1" si="65"/>
        <v>#VALUE!</v>
      </c>
      <c r="AJ176" s="225" t="e">
        <f t="shared" ca="1" si="65"/>
        <v>#VALUE!</v>
      </c>
      <c r="AK176" s="225" t="e">
        <f t="shared" ca="1" si="65"/>
        <v>#VALUE!</v>
      </c>
      <c r="AL176" s="225" t="e">
        <f t="shared" ca="1" si="65"/>
        <v>#VALUE!</v>
      </c>
      <c r="AM176" s="225" t="e">
        <f t="shared" ca="1" si="65"/>
        <v>#VALUE!</v>
      </c>
      <c r="AN176" s="225" t="e">
        <f t="shared" ca="1" si="65"/>
        <v>#VALUE!</v>
      </c>
      <c r="AO176" s="225" t="e">
        <f t="shared" ca="1" si="65"/>
        <v>#VALUE!</v>
      </c>
      <c r="AP176" s="225" t="e">
        <f t="shared" ca="1" si="65"/>
        <v>#VALUE!</v>
      </c>
    </row>
    <row r="177" spans="1:42">
      <c r="A177" s="61" t="str">
        <f>'[5]TS BYDem'!A116</f>
        <v>*</v>
      </c>
      <c r="B177" s="225" t="s">
        <v>288</v>
      </c>
      <c r="C177" s="225" t="s">
        <v>137</v>
      </c>
      <c r="D177" s="225" t="str">
        <f>'[5]TS BYDem'!D116</f>
        <v>INMC</v>
      </c>
      <c r="E177" s="225" t="s">
        <v>137</v>
      </c>
      <c r="F177" s="225" t="s">
        <v>137</v>
      </c>
      <c r="G177" s="225" t="s">
        <v>137</v>
      </c>
      <c r="H177" s="225" t="s">
        <v>137</v>
      </c>
      <c r="I177" s="225">
        <v>0</v>
      </c>
      <c r="J177" s="225" t="str">
        <f>INDEX('[5]TS BYDem'!$J$10:$J$203,MATCH(D177,'[5]TS BYDem'!$D$10:$D$203,0))</f>
        <v/>
      </c>
      <c r="K177" s="225" t="e">
        <f t="shared" ca="1" si="64"/>
        <v>#VALUE!</v>
      </c>
      <c r="L177" s="225" t="e">
        <f t="shared" ca="1" si="64"/>
        <v>#VALUE!</v>
      </c>
      <c r="M177" s="225" t="e">
        <f t="shared" ca="1" si="64"/>
        <v>#VALUE!</v>
      </c>
      <c r="N177" s="225" t="e">
        <f t="shared" ca="1" si="64"/>
        <v>#VALUE!</v>
      </c>
      <c r="O177" s="225" t="e">
        <f t="shared" ca="1" si="64"/>
        <v>#VALUE!</v>
      </c>
      <c r="P177" s="225" t="e">
        <f t="shared" ca="1" si="64"/>
        <v>#VALUE!</v>
      </c>
      <c r="Q177" s="225" t="e">
        <f t="shared" ca="1" si="64"/>
        <v>#VALUE!</v>
      </c>
      <c r="R177" s="225" t="e">
        <f t="shared" ca="1" si="64"/>
        <v>#VALUE!</v>
      </c>
      <c r="S177" s="225" t="e">
        <f t="shared" ca="1" si="64"/>
        <v>#VALUE!</v>
      </c>
      <c r="T177" s="225" t="e">
        <f t="shared" ca="1" si="64"/>
        <v>#VALUE!</v>
      </c>
      <c r="U177" s="225" t="e">
        <f t="shared" ca="1" si="64"/>
        <v>#VALUE!</v>
      </c>
      <c r="V177" s="225" t="e">
        <f t="shared" ca="1" si="64"/>
        <v>#VALUE!</v>
      </c>
      <c r="W177" s="225" t="e">
        <f t="shared" ca="1" si="64"/>
        <v>#VALUE!</v>
      </c>
      <c r="X177" s="225" t="e">
        <f t="shared" ca="1" si="64"/>
        <v>#VALUE!</v>
      </c>
      <c r="Y177" s="225" t="e">
        <f t="shared" ca="1" si="64"/>
        <v>#VALUE!</v>
      </c>
      <c r="Z177" s="225" t="e">
        <f t="shared" ca="1" si="64"/>
        <v>#VALUE!</v>
      </c>
      <c r="AA177" s="225" t="e">
        <f t="shared" ca="1" si="65"/>
        <v>#VALUE!</v>
      </c>
      <c r="AB177" s="225" t="e">
        <f t="shared" ca="1" si="65"/>
        <v>#VALUE!</v>
      </c>
      <c r="AC177" s="225" t="e">
        <f t="shared" ca="1" si="65"/>
        <v>#VALUE!</v>
      </c>
      <c r="AD177" s="225" t="e">
        <f t="shared" ca="1" si="65"/>
        <v>#VALUE!</v>
      </c>
      <c r="AE177" s="225" t="e">
        <f t="shared" ca="1" si="65"/>
        <v>#VALUE!</v>
      </c>
      <c r="AF177" s="225" t="e">
        <f t="shared" ca="1" si="65"/>
        <v>#VALUE!</v>
      </c>
      <c r="AG177" s="225" t="e">
        <f t="shared" ca="1" si="65"/>
        <v>#VALUE!</v>
      </c>
      <c r="AH177" s="225" t="e">
        <f t="shared" ca="1" si="65"/>
        <v>#VALUE!</v>
      </c>
      <c r="AI177" s="225" t="e">
        <f t="shared" ca="1" si="65"/>
        <v>#VALUE!</v>
      </c>
      <c r="AJ177" s="225" t="e">
        <f t="shared" ca="1" si="65"/>
        <v>#VALUE!</v>
      </c>
      <c r="AK177" s="225" t="e">
        <f t="shared" ca="1" si="65"/>
        <v>#VALUE!</v>
      </c>
      <c r="AL177" s="225" t="e">
        <f t="shared" ca="1" si="65"/>
        <v>#VALUE!</v>
      </c>
      <c r="AM177" s="225" t="e">
        <f t="shared" ca="1" si="65"/>
        <v>#VALUE!</v>
      </c>
      <c r="AN177" s="225" t="e">
        <f t="shared" ca="1" si="65"/>
        <v>#VALUE!</v>
      </c>
      <c r="AO177" s="225" t="e">
        <f t="shared" ca="1" si="65"/>
        <v>#VALUE!</v>
      </c>
      <c r="AP177" s="225" t="e">
        <f t="shared" ca="1" si="65"/>
        <v>#VALUE!</v>
      </c>
    </row>
    <row r="178" spans="1:42">
      <c r="A178" s="61" t="str">
        <f>'[5]TS BYDem'!A117</f>
        <v>*</v>
      </c>
      <c r="B178" s="225" t="s">
        <v>288</v>
      </c>
      <c r="C178" s="225" t="s">
        <v>137</v>
      </c>
      <c r="D178" s="225" t="str">
        <f>'[5]TS BYDem'!D117</f>
        <v>INMH</v>
      </c>
      <c r="E178" s="225" t="s">
        <v>137</v>
      </c>
      <c r="F178" s="225" t="s">
        <v>137</v>
      </c>
      <c r="G178" s="225" t="s">
        <v>137</v>
      </c>
      <c r="H178" s="225" t="s">
        <v>137</v>
      </c>
      <c r="I178" s="225">
        <v>0</v>
      </c>
      <c r="J178" s="225" t="str">
        <f>INDEX('[5]TS BYDem'!$J$10:$J$203,MATCH(D178,'[5]TS BYDem'!$D$10:$D$203,0))</f>
        <v/>
      </c>
      <c r="K178" s="225" t="e">
        <f t="shared" ca="1" si="64"/>
        <v>#VALUE!</v>
      </c>
      <c r="L178" s="225" t="e">
        <f t="shared" ca="1" si="64"/>
        <v>#VALUE!</v>
      </c>
      <c r="M178" s="225" t="e">
        <f t="shared" ca="1" si="64"/>
        <v>#VALUE!</v>
      </c>
      <c r="N178" s="225" t="e">
        <f t="shared" ca="1" si="64"/>
        <v>#VALUE!</v>
      </c>
      <c r="O178" s="225" t="e">
        <f t="shared" ca="1" si="64"/>
        <v>#VALUE!</v>
      </c>
      <c r="P178" s="225" t="e">
        <f t="shared" ca="1" si="64"/>
        <v>#VALUE!</v>
      </c>
      <c r="Q178" s="225" t="e">
        <f t="shared" ca="1" si="64"/>
        <v>#VALUE!</v>
      </c>
      <c r="R178" s="225" t="e">
        <f t="shared" ca="1" si="64"/>
        <v>#VALUE!</v>
      </c>
      <c r="S178" s="225" t="e">
        <f t="shared" ca="1" si="64"/>
        <v>#VALUE!</v>
      </c>
      <c r="T178" s="225" t="e">
        <f t="shared" ca="1" si="64"/>
        <v>#VALUE!</v>
      </c>
      <c r="U178" s="225" t="e">
        <f t="shared" ca="1" si="64"/>
        <v>#VALUE!</v>
      </c>
      <c r="V178" s="225" t="e">
        <f t="shared" ca="1" si="64"/>
        <v>#VALUE!</v>
      </c>
      <c r="W178" s="225" t="e">
        <f t="shared" ca="1" si="64"/>
        <v>#VALUE!</v>
      </c>
      <c r="X178" s="225" t="e">
        <f t="shared" ca="1" si="64"/>
        <v>#VALUE!</v>
      </c>
      <c r="Y178" s="225" t="e">
        <f t="shared" ca="1" si="64"/>
        <v>#VALUE!</v>
      </c>
      <c r="Z178" s="225" t="e">
        <f t="shared" ca="1" si="64"/>
        <v>#VALUE!</v>
      </c>
      <c r="AA178" s="225" t="e">
        <f t="shared" ca="1" si="65"/>
        <v>#VALUE!</v>
      </c>
      <c r="AB178" s="225" t="e">
        <f t="shared" ca="1" si="65"/>
        <v>#VALUE!</v>
      </c>
      <c r="AC178" s="225" t="e">
        <f t="shared" ca="1" si="65"/>
        <v>#VALUE!</v>
      </c>
      <c r="AD178" s="225" t="e">
        <f t="shared" ca="1" si="65"/>
        <v>#VALUE!</v>
      </c>
      <c r="AE178" s="225" t="e">
        <f t="shared" ca="1" si="65"/>
        <v>#VALUE!</v>
      </c>
      <c r="AF178" s="225" t="e">
        <f t="shared" ca="1" si="65"/>
        <v>#VALUE!</v>
      </c>
      <c r="AG178" s="225" t="e">
        <f t="shared" ca="1" si="65"/>
        <v>#VALUE!</v>
      </c>
      <c r="AH178" s="225" t="e">
        <f t="shared" ca="1" si="65"/>
        <v>#VALUE!</v>
      </c>
      <c r="AI178" s="225" t="e">
        <f t="shared" ca="1" si="65"/>
        <v>#VALUE!</v>
      </c>
      <c r="AJ178" s="225" t="e">
        <f t="shared" ca="1" si="65"/>
        <v>#VALUE!</v>
      </c>
      <c r="AK178" s="225" t="e">
        <f t="shared" ca="1" si="65"/>
        <v>#VALUE!</v>
      </c>
      <c r="AL178" s="225" t="e">
        <f t="shared" ca="1" si="65"/>
        <v>#VALUE!</v>
      </c>
      <c r="AM178" s="225" t="e">
        <f t="shared" ca="1" si="65"/>
        <v>#VALUE!</v>
      </c>
      <c r="AN178" s="225" t="e">
        <f t="shared" ca="1" si="65"/>
        <v>#VALUE!</v>
      </c>
      <c r="AO178" s="225" t="e">
        <f t="shared" ca="1" si="65"/>
        <v>#VALUE!</v>
      </c>
      <c r="AP178" s="225" t="e">
        <f t="shared" ca="1" si="65"/>
        <v>#VALUE!</v>
      </c>
    </row>
    <row r="179" spans="1:42">
      <c r="A179" s="61" t="str">
        <f>'[5]TS BYDem'!A118</f>
        <v>*</v>
      </c>
      <c r="B179" s="225" t="s">
        <v>288</v>
      </c>
      <c r="C179" s="225" t="s">
        <v>137</v>
      </c>
      <c r="D179" s="225" t="str">
        <f>'[5]TS BYDem'!D118</f>
        <v>INMP</v>
      </c>
      <c r="E179" s="225" t="s">
        <v>137</v>
      </c>
      <c r="F179" s="225" t="s">
        <v>137</v>
      </c>
      <c r="G179" s="225" t="s">
        <v>137</v>
      </c>
      <c r="H179" s="225" t="s">
        <v>137</v>
      </c>
      <c r="I179" s="225">
        <v>0</v>
      </c>
      <c r="J179" s="225" t="str">
        <f>INDEX('[5]TS BYDem'!$J$10:$J$203,MATCH(D179,'[5]TS BYDem'!$D$10:$D$203,0))</f>
        <v/>
      </c>
      <c r="K179" s="225" t="e">
        <f t="shared" ca="1" si="64"/>
        <v>#VALUE!</v>
      </c>
      <c r="L179" s="225" t="e">
        <f t="shared" ca="1" si="64"/>
        <v>#VALUE!</v>
      </c>
      <c r="M179" s="225" t="e">
        <f t="shared" ca="1" si="64"/>
        <v>#VALUE!</v>
      </c>
      <c r="N179" s="225" t="e">
        <f t="shared" ca="1" si="64"/>
        <v>#VALUE!</v>
      </c>
      <c r="O179" s="225" t="e">
        <f t="shared" ca="1" si="64"/>
        <v>#VALUE!</v>
      </c>
      <c r="P179" s="225" t="e">
        <f t="shared" ca="1" si="64"/>
        <v>#VALUE!</v>
      </c>
      <c r="Q179" s="225" t="e">
        <f t="shared" ca="1" si="64"/>
        <v>#VALUE!</v>
      </c>
      <c r="R179" s="225" t="e">
        <f t="shared" ca="1" si="64"/>
        <v>#VALUE!</v>
      </c>
      <c r="S179" s="225" t="e">
        <f t="shared" ca="1" si="64"/>
        <v>#VALUE!</v>
      </c>
      <c r="T179" s="225" t="e">
        <f t="shared" ca="1" si="64"/>
        <v>#VALUE!</v>
      </c>
      <c r="U179" s="225" t="e">
        <f t="shared" ca="1" si="64"/>
        <v>#VALUE!</v>
      </c>
      <c r="V179" s="225" t="e">
        <f t="shared" ca="1" si="64"/>
        <v>#VALUE!</v>
      </c>
      <c r="W179" s="225" t="e">
        <f t="shared" ca="1" si="64"/>
        <v>#VALUE!</v>
      </c>
      <c r="X179" s="225" t="e">
        <f t="shared" ca="1" si="64"/>
        <v>#VALUE!</v>
      </c>
      <c r="Y179" s="225" t="e">
        <f t="shared" ca="1" si="64"/>
        <v>#VALUE!</v>
      </c>
      <c r="Z179" s="225" t="e">
        <f t="shared" ca="1" si="64"/>
        <v>#VALUE!</v>
      </c>
      <c r="AA179" s="225" t="e">
        <f t="shared" ca="1" si="65"/>
        <v>#VALUE!</v>
      </c>
      <c r="AB179" s="225" t="e">
        <f t="shared" ca="1" si="65"/>
        <v>#VALUE!</v>
      </c>
      <c r="AC179" s="225" t="e">
        <f t="shared" ca="1" si="65"/>
        <v>#VALUE!</v>
      </c>
      <c r="AD179" s="225" t="e">
        <f t="shared" ca="1" si="65"/>
        <v>#VALUE!</v>
      </c>
      <c r="AE179" s="225" t="e">
        <f t="shared" ca="1" si="65"/>
        <v>#VALUE!</v>
      </c>
      <c r="AF179" s="225" t="e">
        <f t="shared" ca="1" si="65"/>
        <v>#VALUE!</v>
      </c>
      <c r="AG179" s="225" t="e">
        <f t="shared" ca="1" si="65"/>
        <v>#VALUE!</v>
      </c>
      <c r="AH179" s="225" t="e">
        <f t="shared" ca="1" si="65"/>
        <v>#VALUE!</v>
      </c>
      <c r="AI179" s="225" t="e">
        <f t="shared" ca="1" si="65"/>
        <v>#VALUE!</v>
      </c>
      <c r="AJ179" s="225" t="e">
        <f t="shared" ca="1" si="65"/>
        <v>#VALUE!</v>
      </c>
      <c r="AK179" s="225" t="e">
        <f t="shared" ca="1" si="65"/>
        <v>#VALUE!</v>
      </c>
      <c r="AL179" s="225" t="e">
        <f t="shared" ca="1" si="65"/>
        <v>#VALUE!</v>
      </c>
      <c r="AM179" s="225" t="e">
        <f t="shared" ca="1" si="65"/>
        <v>#VALUE!</v>
      </c>
      <c r="AN179" s="225" t="e">
        <f t="shared" ca="1" si="65"/>
        <v>#VALUE!</v>
      </c>
      <c r="AO179" s="225" t="e">
        <f t="shared" ca="1" si="65"/>
        <v>#VALUE!</v>
      </c>
      <c r="AP179" s="225" t="e">
        <f t="shared" ca="1" si="65"/>
        <v>#VALUE!</v>
      </c>
    </row>
    <row r="180" spans="1:42">
      <c r="A180" s="61" t="str">
        <f>'[5]TS BYDem'!A119</f>
        <v>*</v>
      </c>
      <c r="B180" s="225" t="s">
        <v>288</v>
      </c>
      <c r="C180" s="225" t="s">
        <v>137</v>
      </c>
      <c r="D180" s="225" t="str">
        <f>'[5]TS BYDem'!D119</f>
        <v>INMF</v>
      </c>
      <c r="E180" s="225" t="s">
        <v>137</v>
      </c>
      <c r="F180" s="225" t="s">
        <v>137</v>
      </c>
      <c r="G180" s="225" t="s">
        <v>137</v>
      </c>
      <c r="H180" s="225" t="s">
        <v>137</v>
      </c>
      <c r="I180" s="225">
        <v>0</v>
      </c>
      <c r="J180" s="225" t="str">
        <f>INDEX('[5]TS BYDem'!$J$10:$J$203,MATCH(D180,'[5]TS BYDem'!$D$10:$D$203,0))</f>
        <v/>
      </c>
      <c r="K180" s="225" t="e">
        <f t="shared" ca="1" si="64"/>
        <v>#VALUE!</v>
      </c>
      <c r="L180" s="225" t="e">
        <f t="shared" ca="1" si="64"/>
        <v>#VALUE!</v>
      </c>
      <c r="M180" s="225" t="e">
        <f t="shared" ca="1" si="64"/>
        <v>#VALUE!</v>
      </c>
      <c r="N180" s="225" t="e">
        <f t="shared" ca="1" si="64"/>
        <v>#VALUE!</v>
      </c>
      <c r="O180" s="225" t="e">
        <f t="shared" ca="1" si="64"/>
        <v>#VALUE!</v>
      </c>
      <c r="P180" s="225" t="e">
        <f t="shared" ca="1" si="64"/>
        <v>#VALUE!</v>
      </c>
      <c r="Q180" s="225" t="e">
        <f t="shared" ca="1" si="64"/>
        <v>#VALUE!</v>
      </c>
      <c r="R180" s="225" t="e">
        <f t="shared" ca="1" si="64"/>
        <v>#VALUE!</v>
      </c>
      <c r="S180" s="225" t="e">
        <f t="shared" ca="1" si="64"/>
        <v>#VALUE!</v>
      </c>
      <c r="T180" s="225" t="e">
        <f t="shared" ca="1" si="64"/>
        <v>#VALUE!</v>
      </c>
      <c r="U180" s="225" t="e">
        <f t="shared" ca="1" si="64"/>
        <v>#VALUE!</v>
      </c>
      <c r="V180" s="225" t="e">
        <f t="shared" ca="1" si="64"/>
        <v>#VALUE!</v>
      </c>
      <c r="W180" s="225" t="e">
        <f t="shared" ca="1" si="64"/>
        <v>#VALUE!</v>
      </c>
      <c r="X180" s="225" t="e">
        <f t="shared" ca="1" si="64"/>
        <v>#VALUE!</v>
      </c>
      <c r="Y180" s="225" t="e">
        <f t="shared" ca="1" si="64"/>
        <v>#VALUE!</v>
      </c>
      <c r="Z180" s="225" t="e">
        <f t="shared" ca="1" si="64"/>
        <v>#VALUE!</v>
      </c>
      <c r="AA180" s="225" t="e">
        <f t="shared" ca="1" si="65"/>
        <v>#VALUE!</v>
      </c>
      <c r="AB180" s="225" t="e">
        <f t="shared" ca="1" si="65"/>
        <v>#VALUE!</v>
      </c>
      <c r="AC180" s="225" t="e">
        <f t="shared" ca="1" si="65"/>
        <v>#VALUE!</v>
      </c>
      <c r="AD180" s="225" t="e">
        <f t="shared" ca="1" si="65"/>
        <v>#VALUE!</v>
      </c>
      <c r="AE180" s="225" t="e">
        <f t="shared" ca="1" si="65"/>
        <v>#VALUE!</v>
      </c>
      <c r="AF180" s="225" t="e">
        <f t="shared" ca="1" si="65"/>
        <v>#VALUE!</v>
      </c>
      <c r="AG180" s="225" t="e">
        <f t="shared" ca="1" si="65"/>
        <v>#VALUE!</v>
      </c>
      <c r="AH180" s="225" t="e">
        <f t="shared" ca="1" si="65"/>
        <v>#VALUE!</v>
      </c>
      <c r="AI180" s="225" t="e">
        <f t="shared" ca="1" si="65"/>
        <v>#VALUE!</v>
      </c>
      <c r="AJ180" s="225" t="e">
        <f t="shared" ca="1" si="65"/>
        <v>#VALUE!</v>
      </c>
      <c r="AK180" s="225" t="e">
        <f t="shared" ca="1" si="65"/>
        <v>#VALUE!</v>
      </c>
      <c r="AL180" s="225" t="e">
        <f t="shared" ca="1" si="65"/>
        <v>#VALUE!</v>
      </c>
      <c r="AM180" s="225" t="e">
        <f t="shared" ca="1" si="65"/>
        <v>#VALUE!</v>
      </c>
      <c r="AN180" s="225" t="e">
        <f t="shared" ca="1" si="65"/>
        <v>#VALUE!</v>
      </c>
      <c r="AO180" s="225" t="e">
        <f t="shared" ca="1" si="65"/>
        <v>#VALUE!</v>
      </c>
      <c r="AP180" s="225" t="e">
        <f t="shared" ca="1" si="65"/>
        <v>#VALUE!</v>
      </c>
    </row>
    <row r="181" spans="1:42">
      <c r="A181" s="61" t="str">
        <f>'[5]TS BYDem'!A120</f>
        <v>*</v>
      </c>
      <c r="B181" s="225" t="s">
        <v>288</v>
      </c>
      <c r="C181" s="225" t="s">
        <v>137</v>
      </c>
      <c r="D181" s="225" t="str">
        <f>'[5]TS BYDem'!D120</f>
        <v>INMO</v>
      </c>
      <c r="E181" s="225" t="s">
        <v>137</v>
      </c>
      <c r="F181" s="225" t="s">
        <v>137</v>
      </c>
      <c r="G181" s="225" t="s">
        <v>137</v>
      </c>
      <c r="H181" s="225" t="s">
        <v>137</v>
      </c>
      <c r="I181" s="225">
        <v>0</v>
      </c>
      <c r="J181" s="225" t="str">
        <f>INDEX('[5]TS BYDem'!$J$10:$J$203,MATCH(D181,'[5]TS BYDem'!$D$10:$D$203,0))</f>
        <v/>
      </c>
      <c r="K181" s="225" t="e">
        <f t="shared" ca="1" si="64"/>
        <v>#VALUE!</v>
      </c>
      <c r="L181" s="225" t="e">
        <f t="shared" ca="1" si="64"/>
        <v>#VALUE!</v>
      </c>
      <c r="M181" s="225" t="e">
        <f t="shared" ca="1" si="64"/>
        <v>#VALUE!</v>
      </c>
      <c r="N181" s="225" t="e">
        <f t="shared" ca="1" si="64"/>
        <v>#VALUE!</v>
      </c>
      <c r="O181" s="225" t="e">
        <f t="shared" ca="1" si="64"/>
        <v>#VALUE!</v>
      </c>
      <c r="P181" s="225" t="e">
        <f t="shared" ca="1" si="64"/>
        <v>#VALUE!</v>
      </c>
      <c r="Q181" s="225" t="e">
        <f t="shared" ca="1" si="64"/>
        <v>#VALUE!</v>
      </c>
      <c r="R181" s="225" t="e">
        <f t="shared" ca="1" si="64"/>
        <v>#VALUE!</v>
      </c>
      <c r="S181" s="225" t="e">
        <f t="shared" ca="1" si="64"/>
        <v>#VALUE!</v>
      </c>
      <c r="T181" s="225" t="e">
        <f t="shared" ca="1" si="64"/>
        <v>#VALUE!</v>
      </c>
      <c r="U181" s="225" t="e">
        <f t="shared" ca="1" si="64"/>
        <v>#VALUE!</v>
      </c>
      <c r="V181" s="225" t="e">
        <f t="shared" ca="1" si="64"/>
        <v>#VALUE!</v>
      </c>
      <c r="W181" s="225" t="e">
        <f t="shared" ca="1" si="64"/>
        <v>#VALUE!</v>
      </c>
      <c r="X181" s="225" t="e">
        <f t="shared" ca="1" si="64"/>
        <v>#VALUE!</v>
      </c>
      <c r="Y181" s="225" t="e">
        <f t="shared" ca="1" si="64"/>
        <v>#VALUE!</v>
      </c>
      <c r="Z181" s="225" t="e">
        <f t="shared" ca="1" si="64"/>
        <v>#VALUE!</v>
      </c>
      <c r="AA181" s="225" t="e">
        <f t="shared" ca="1" si="65"/>
        <v>#VALUE!</v>
      </c>
      <c r="AB181" s="225" t="e">
        <f t="shared" ca="1" si="65"/>
        <v>#VALUE!</v>
      </c>
      <c r="AC181" s="225" t="e">
        <f t="shared" ca="1" si="65"/>
        <v>#VALUE!</v>
      </c>
      <c r="AD181" s="225" t="e">
        <f t="shared" ca="1" si="65"/>
        <v>#VALUE!</v>
      </c>
      <c r="AE181" s="225" t="e">
        <f t="shared" ca="1" si="65"/>
        <v>#VALUE!</v>
      </c>
      <c r="AF181" s="225" t="e">
        <f t="shared" ca="1" si="65"/>
        <v>#VALUE!</v>
      </c>
      <c r="AG181" s="225" t="e">
        <f t="shared" ca="1" si="65"/>
        <v>#VALUE!</v>
      </c>
      <c r="AH181" s="225" t="e">
        <f t="shared" ca="1" si="65"/>
        <v>#VALUE!</v>
      </c>
      <c r="AI181" s="225" t="e">
        <f t="shared" ca="1" si="65"/>
        <v>#VALUE!</v>
      </c>
      <c r="AJ181" s="225" t="e">
        <f t="shared" ca="1" si="65"/>
        <v>#VALUE!</v>
      </c>
      <c r="AK181" s="225" t="e">
        <f t="shared" ca="1" si="65"/>
        <v>#VALUE!</v>
      </c>
      <c r="AL181" s="225" t="e">
        <f t="shared" ca="1" si="65"/>
        <v>#VALUE!</v>
      </c>
      <c r="AM181" s="225" t="e">
        <f t="shared" ca="1" si="65"/>
        <v>#VALUE!</v>
      </c>
      <c r="AN181" s="225" t="e">
        <f t="shared" ca="1" si="65"/>
        <v>#VALUE!</v>
      </c>
      <c r="AO181" s="225" t="e">
        <f t="shared" ca="1" si="65"/>
        <v>#VALUE!</v>
      </c>
      <c r="AP181" s="225" t="e">
        <f t="shared" ca="1" si="65"/>
        <v>#VALUE!</v>
      </c>
    </row>
    <row r="182" spans="1:42">
      <c r="A182" s="61" t="str">
        <f>'[5]TS BYDem'!A121</f>
        <v>*</v>
      </c>
      <c r="B182" s="225" t="s">
        <v>288</v>
      </c>
      <c r="C182" s="225" t="s">
        <v>137</v>
      </c>
      <c r="D182" s="225" t="str">
        <f>'[5]TS BYDem'!D121</f>
        <v>INME</v>
      </c>
      <c r="E182" s="225" t="s">
        <v>137</v>
      </c>
      <c r="F182" s="225" t="s">
        <v>137</v>
      </c>
      <c r="G182" s="225" t="s">
        <v>137</v>
      </c>
      <c r="H182" s="225" t="s">
        <v>137</v>
      </c>
      <c r="I182" s="225">
        <v>0</v>
      </c>
      <c r="J182" s="225" t="str">
        <f>INDEX('[5]TS BYDem'!$J$10:$J$203,MATCH(D182,'[5]TS BYDem'!$D$10:$D$203,0))</f>
        <v/>
      </c>
      <c r="K182" s="225" t="e">
        <f t="shared" ca="1" si="64"/>
        <v>#VALUE!</v>
      </c>
      <c r="L182" s="225" t="e">
        <f t="shared" ca="1" si="64"/>
        <v>#VALUE!</v>
      </c>
      <c r="M182" s="225" t="e">
        <f t="shared" ca="1" si="64"/>
        <v>#VALUE!</v>
      </c>
      <c r="N182" s="225" t="e">
        <f t="shared" ca="1" si="64"/>
        <v>#VALUE!</v>
      </c>
      <c r="O182" s="225" t="e">
        <f t="shared" ca="1" si="64"/>
        <v>#VALUE!</v>
      </c>
      <c r="P182" s="225" t="e">
        <f t="shared" ca="1" si="64"/>
        <v>#VALUE!</v>
      </c>
      <c r="Q182" s="225" t="e">
        <f t="shared" ca="1" si="64"/>
        <v>#VALUE!</v>
      </c>
      <c r="R182" s="225" t="e">
        <f t="shared" ca="1" si="64"/>
        <v>#VALUE!</v>
      </c>
      <c r="S182" s="225" t="e">
        <f t="shared" ca="1" si="64"/>
        <v>#VALUE!</v>
      </c>
      <c r="T182" s="225" t="e">
        <f t="shared" ca="1" si="64"/>
        <v>#VALUE!</v>
      </c>
      <c r="U182" s="225" t="e">
        <f t="shared" ca="1" si="64"/>
        <v>#VALUE!</v>
      </c>
      <c r="V182" s="225" t="e">
        <f t="shared" ca="1" si="64"/>
        <v>#VALUE!</v>
      </c>
      <c r="W182" s="225" t="e">
        <f t="shared" ca="1" si="64"/>
        <v>#VALUE!</v>
      </c>
      <c r="X182" s="225" t="e">
        <f t="shared" ca="1" si="64"/>
        <v>#VALUE!</v>
      </c>
      <c r="Y182" s="225" t="e">
        <f t="shared" ca="1" si="64"/>
        <v>#VALUE!</v>
      </c>
      <c r="Z182" s="225" t="e">
        <f t="shared" ca="1" si="64"/>
        <v>#VALUE!</v>
      </c>
      <c r="AA182" s="225" t="e">
        <f t="shared" ca="1" si="65"/>
        <v>#VALUE!</v>
      </c>
      <c r="AB182" s="225" t="e">
        <f t="shared" ca="1" si="65"/>
        <v>#VALUE!</v>
      </c>
      <c r="AC182" s="225" t="e">
        <f t="shared" ca="1" si="65"/>
        <v>#VALUE!</v>
      </c>
      <c r="AD182" s="225" t="e">
        <f t="shared" ca="1" si="65"/>
        <v>#VALUE!</v>
      </c>
      <c r="AE182" s="225" t="e">
        <f t="shared" ca="1" si="65"/>
        <v>#VALUE!</v>
      </c>
      <c r="AF182" s="225" t="e">
        <f t="shared" ca="1" si="65"/>
        <v>#VALUE!</v>
      </c>
      <c r="AG182" s="225" t="e">
        <f t="shared" ca="1" si="65"/>
        <v>#VALUE!</v>
      </c>
      <c r="AH182" s="225" t="e">
        <f t="shared" ca="1" si="65"/>
        <v>#VALUE!</v>
      </c>
      <c r="AI182" s="225" t="e">
        <f t="shared" ca="1" si="65"/>
        <v>#VALUE!</v>
      </c>
      <c r="AJ182" s="225" t="e">
        <f t="shared" ca="1" si="65"/>
        <v>#VALUE!</v>
      </c>
      <c r="AK182" s="225" t="e">
        <f t="shared" ca="1" si="65"/>
        <v>#VALUE!</v>
      </c>
      <c r="AL182" s="225" t="e">
        <f t="shared" ca="1" si="65"/>
        <v>#VALUE!</v>
      </c>
      <c r="AM182" s="225" t="e">
        <f t="shared" ca="1" si="65"/>
        <v>#VALUE!</v>
      </c>
      <c r="AN182" s="225" t="e">
        <f t="shared" ca="1" si="65"/>
        <v>#VALUE!</v>
      </c>
      <c r="AO182" s="225" t="e">
        <f t="shared" ca="1" si="65"/>
        <v>#VALUE!</v>
      </c>
      <c r="AP182" s="225" t="e">
        <f t="shared" ca="1" si="65"/>
        <v>#VALUE!</v>
      </c>
    </row>
    <row r="183" spans="1:42">
      <c r="A183" s="61" t="str">
        <f>'[5]TS BYDem'!A122</f>
        <v>*</v>
      </c>
      <c r="B183" s="225" t="s">
        <v>288</v>
      </c>
      <c r="C183" s="225" t="s">
        <v>137</v>
      </c>
      <c r="D183" s="225" t="str">
        <f>'[5]TS BYDem'!D122</f>
        <v xml:space="preserve"> </v>
      </c>
      <c r="E183" s="225" t="s">
        <v>137</v>
      </c>
      <c r="F183" s="225" t="s">
        <v>137</v>
      </c>
      <c r="G183" s="225" t="s">
        <v>137</v>
      </c>
      <c r="H183" s="225" t="s">
        <v>137</v>
      </c>
      <c r="I183" s="225">
        <v>0</v>
      </c>
      <c r="J183" s="225" t="str">
        <f>INDEX('[5]TS BYDem'!$J$10:$J$203,MATCH(D183,'[5]TS BYDem'!$D$10:$D$203,0))</f>
        <v/>
      </c>
      <c r="K183" s="225" t="e">
        <f t="shared" ca="1" si="64"/>
        <v>#VALUE!</v>
      </c>
      <c r="L183" s="225" t="e">
        <f t="shared" ca="1" si="64"/>
        <v>#VALUE!</v>
      </c>
      <c r="M183" s="225" t="e">
        <f t="shared" ca="1" si="64"/>
        <v>#VALUE!</v>
      </c>
      <c r="N183" s="225" t="e">
        <f t="shared" ca="1" si="64"/>
        <v>#VALUE!</v>
      </c>
      <c r="O183" s="225" t="e">
        <f t="shared" ca="1" si="64"/>
        <v>#VALUE!</v>
      </c>
      <c r="P183" s="225" t="e">
        <f t="shared" ca="1" si="64"/>
        <v>#VALUE!</v>
      </c>
      <c r="Q183" s="225" t="e">
        <f t="shared" ca="1" si="64"/>
        <v>#VALUE!</v>
      </c>
      <c r="R183" s="225" t="e">
        <f t="shared" ca="1" si="64"/>
        <v>#VALUE!</v>
      </c>
      <c r="S183" s="225" t="e">
        <f t="shared" ca="1" si="64"/>
        <v>#VALUE!</v>
      </c>
      <c r="T183" s="225" t="e">
        <f t="shared" ca="1" si="64"/>
        <v>#VALUE!</v>
      </c>
      <c r="U183" s="225" t="e">
        <f t="shared" ca="1" si="64"/>
        <v>#VALUE!</v>
      </c>
      <c r="V183" s="225" t="e">
        <f t="shared" ca="1" si="64"/>
        <v>#VALUE!</v>
      </c>
      <c r="W183" s="225" t="e">
        <f t="shared" ca="1" si="64"/>
        <v>#VALUE!</v>
      </c>
      <c r="X183" s="225" t="e">
        <f t="shared" ca="1" si="64"/>
        <v>#VALUE!</v>
      </c>
      <c r="Y183" s="225" t="e">
        <f t="shared" ca="1" si="64"/>
        <v>#VALUE!</v>
      </c>
      <c r="Z183" s="225" t="e">
        <f t="shared" ca="1" si="64"/>
        <v>#VALUE!</v>
      </c>
      <c r="AA183" s="225" t="e">
        <f t="shared" ca="1" si="65"/>
        <v>#VALUE!</v>
      </c>
      <c r="AB183" s="225" t="e">
        <f t="shared" ca="1" si="65"/>
        <v>#VALUE!</v>
      </c>
      <c r="AC183" s="225" t="e">
        <f t="shared" ca="1" si="65"/>
        <v>#VALUE!</v>
      </c>
      <c r="AD183" s="225" t="e">
        <f t="shared" ca="1" si="65"/>
        <v>#VALUE!</v>
      </c>
      <c r="AE183" s="225" t="e">
        <f t="shared" ca="1" si="65"/>
        <v>#VALUE!</v>
      </c>
      <c r="AF183" s="225" t="e">
        <f t="shared" ca="1" si="65"/>
        <v>#VALUE!</v>
      </c>
      <c r="AG183" s="225" t="e">
        <f t="shared" ca="1" si="65"/>
        <v>#VALUE!</v>
      </c>
      <c r="AH183" s="225" t="e">
        <f t="shared" ca="1" si="65"/>
        <v>#VALUE!</v>
      </c>
      <c r="AI183" s="225" t="e">
        <f t="shared" ca="1" si="65"/>
        <v>#VALUE!</v>
      </c>
      <c r="AJ183" s="225" t="e">
        <f t="shared" ca="1" si="65"/>
        <v>#VALUE!</v>
      </c>
      <c r="AK183" s="225" t="e">
        <f t="shared" ca="1" si="65"/>
        <v>#VALUE!</v>
      </c>
      <c r="AL183" s="225" t="e">
        <f t="shared" ca="1" si="65"/>
        <v>#VALUE!</v>
      </c>
      <c r="AM183" s="225" t="e">
        <f t="shared" ca="1" si="65"/>
        <v>#VALUE!</v>
      </c>
      <c r="AN183" s="225" t="e">
        <f t="shared" ca="1" si="65"/>
        <v>#VALUE!</v>
      </c>
      <c r="AO183" s="225" t="e">
        <f t="shared" ca="1" si="65"/>
        <v>#VALUE!</v>
      </c>
      <c r="AP183" s="225" t="e">
        <f t="shared" ca="1" si="65"/>
        <v>#VALUE!</v>
      </c>
    </row>
    <row r="184" spans="1:42">
      <c r="A184" s="61" t="str">
        <f>'[5]TS BYDem'!A123</f>
        <v>*</v>
      </c>
      <c r="B184" s="225" t="s">
        <v>288</v>
      </c>
      <c r="C184" s="225" t="s">
        <v>137</v>
      </c>
      <c r="D184" s="225" t="str">
        <f>'[5]TS BYDem'!D123</f>
        <v>INMS</v>
      </c>
      <c r="E184" s="225" t="s">
        <v>137</v>
      </c>
      <c r="F184" s="225" t="s">
        <v>137</v>
      </c>
      <c r="G184" s="225" t="s">
        <v>137</v>
      </c>
      <c r="H184" s="225" t="s">
        <v>137</v>
      </c>
      <c r="I184" s="225">
        <v>0</v>
      </c>
      <c r="J184" s="225" t="str">
        <f>INDEX('[5]TS BYDem'!$J$10:$J$203,MATCH(D184,'[5]TS BYDem'!$D$10:$D$203,0))</f>
        <v/>
      </c>
      <c r="K184" s="225" t="e">
        <f t="shared" ca="1" si="64"/>
        <v>#VALUE!</v>
      </c>
      <c r="L184" s="225" t="e">
        <f t="shared" ca="1" si="64"/>
        <v>#VALUE!</v>
      </c>
      <c r="M184" s="225" t="e">
        <f t="shared" ca="1" si="64"/>
        <v>#VALUE!</v>
      </c>
      <c r="N184" s="225" t="e">
        <f t="shared" ca="1" si="64"/>
        <v>#VALUE!</v>
      </c>
      <c r="O184" s="225" t="e">
        <f t="shared" ca="1" si="64"/>
        <v>#VALUE!</v>
      </c>
      <c r="P184" s="225" t="e">
        <f t="shared" ca="1" si="64"/>
        <v>#VALUE!</v>
      </c>
      <c r="Q184" s="225" t="e">
        <f t="shared" ca="1" si="64"/>
        <v>#VALUE!</v>
      </c>
      <c r="R184" s="225" t="e">
        <f t="shared" ca="1" si="64"/>
        <v>#VALUE!</v>
      </c>
      <c r="S184" s="225" t="e">
        <f t="shared" ca="1" si="64"/>
        <v>#VALUE!</v>
      </c>
      <c r="T184" s="225" t="e">
        <f t="shared" ca="1" si="64"/>
        <v>#VALUE!</v>
      </c>
      <c r="U184" s="225" t="e">
        <f t="shared" ca="1" si="64"/>
        <v>#VALUE!</v>
      </c>
      <c r="V184" s="225" t="e">
        <f t="shared" ca="1" si="64"/>
        <v>#VALUE!</v>
      </c>
      <c r="W184" s="225" t="e">
        <f t="shared" ca="1" si="64"/>
        <v>#VALUE!</v>
      </c>
      <c r="X184" s="225" t="e">
        <f t="shared" ca="1" si="64"/>
        <v>#VALUE!</v>
      </c>
      <c r="Y184" s="225" t="e">
        <f t="shared" ca="1" si="64"/>
        <v>#VALUE!</v>
      </c>
      <c r="Z184" s="225" t="e">
        <f t="shared" ca="1" si="64"/>
        <v>#VALUE!</v>
      </c>
      <c r="AA184" s="225" t="e">
        <f t="shared" ca="1" si="65"/>
        <v>#VALUE!</v>
      </c>
      <c r="AB184" s="225" t="e">
        <f t="shared" ca="1" si="65"/>
        <v>#VALUE!</v>
      </c>
      <c r="AC184" s="225" t="e">
        <f t="shared" ca="1" si="65"/>
        <v>#VALUE!</v>
      </c>
      <c r="AD184" s="225" t="e">
        <f t="shared" ca="1" si="65"/>
        <v>#VALUE!</v>
      </c>
      <c r="AE184" s="225" t="e">
        <f t="shared" ca="1" si="65"/>
        <v>#VALUE!</v>
      </c>
      <c r="AF184" s="225" t="e">
        <f t="shared" ca="1" si="65"/>
        <v>#VALUE!</v>
      </c>
      <c r="AG184" s="225" t="e">
        <f t="shared" ca="1" si="65"/>
        <v>#VALUE!</v>
      </c>
      <c r="AH184" s="225" t="e">
        <f t="shared" ca="1" si="65"/>
        <v>#VALUE!</v>
      </c>
      <c r="AI184" s="225" t="e">
        <f t="shared" ca="1" si="65"/>
        <v>#VALUE!</v>
      </c>
      <c r="AJ184" s="225" t="e">
        <f t="shared" ca="1" si="65"/>
        <v>#VALUE!</v>
      </c>
      <c r="AK184" s="225" t="e">
        <f t="shared" ca="1" si="65"/>
        <v>#VALUE!</v>
      </c>
      <c r="AL184" s="225" t="e">
        <f t="shared" ca="1" si="65"/>
        <v>#VALUE!</v>
      </c>
      <c r="AM184" s="225" t="e">
        <f t="shared" ca="1" si="65"/>
        <v>#VALUE!</v>
      </c>
      <c r="AN184" s="225" t="e">
        <f t="shared" ca="1" si="65"/>
        <v>#VALUE!</v>
      </c>
      <c r="AO184" s="225" t="e">
        <f t="shared" ca="1" si="65"/>
        <v>#VALUE!</v>
      </c>
      <c r="AP184" s="225" t="e">
        <f t="shared" ca="1" si="65"/>
        <v>#VALUE!</v>
      </c>
    </row>
    <row r="185" spans="1:42">
      <c r="A185" s="61" t="str">
        <f>'[5]TS BYDem'!A124</f>
        <v>*</v>
      </c>
      <c r="B185" s="225" t="s">
        <v>288</v>
      </c>
      <c r="C185" s="225" t="s">
        <v>137</v>
      </c>
      <c r="D185" s="225" t="str">
        <f>'[5]TS BYDem'!D124</f>
        <v>INMS</v>
      </c>
      <c r="E185" s="225" t="s">
        <v>137</v>
      </c>
      <c r="F185" s="225" t="s">
        <v>137</v>
      </c>
      <c r="G185" s="225" t="s">
        <v>137</v>
      </c>
      <c r="H185" s="225" t="s">
        <v>137</v>
      </c>
      <c r="I185" s="225">
        <v>0</v>
      </c>
      <c r="J185" s="225" t="str">
        <f>INDEX('[5]TS BYDem'!$J$10:$J$203,MATCH(D185,'[5]TS BYDem'!$D$10:$D$203,0))</f>
        <v/>
      </c>
      <c r="K185" s="225" t="e">
        <f t="shared" ca="1" si="64"/>
        <v>#VALUE!</v>
      </c>
      <c r="L185" s="225" t="e">
        <f t="shared" ca="1" si="64"/>
        <v>#VALUE!</v>
      </c>
      <c r="M185" s="225" t="e">
        <f t="shared" ca="1" si="64"/>
        <v>#VALUE!</v>
      </c>
      <c r="N185" s="225" t="e">
        <f t="shared" ca="1" si="64"/>
        <v>#VALUE!</v>
      </c>
      <c r="O185" s="225" t="e">
        <f t="shared" ca="1" si="64"/>
        <v>#VALUE!</v>
      </c>
      <c r="P185" s="225" t="e">
        <f t="shared" ca="1" si="64"/>
        <v>#VALUE!</v>
      </c>
      <c r="Q185" s="225" t="e">
        <f t="shared" ca="1" si="64"/>
        <v>#VALUE!</v>
      </c>
      <c r="R185" s="225" t="e">
        <f t="shared" ca="1" si="64"/>
        <v>#VALUE!</v>
      </c>
      <c r="S185" s="225" t="e">
        <f t="shared" ca="1" si="64"/>
        <v>#VALUE!</v>
      </c>
      <c r="T185" s="225" t="e">
        <f t="shared" ca="1" si="64"/>
        <v>#VALUE!</v>
      </c>
      <c r="U185" s="225" t="e">
        <f t="shared" ca="1" si="64"/>
        <v>#VALUE!</v>
      </c>
      <c r="V185" s="225" t="e">
        <f t="shared" ca="1" si="64"/>
        <v>#VALUE!</v>
      </c>
      <c r="W185" s="225" t="e">
        <f t="shared" ca="1" si="64"/>
        <v>#VALUE!</v>
      </c>
      <c r="X185" s="225" t="e">
        <f t="shared" ca="1" si="64"/>
        <v>#VALUE!</v>
      </c>
      <c r="Y185" s="225" t="e">
        <f t="shared" ca="1" si="64"/>
        <v>#VALUE!</v>
      </c>
      <c r="Z185" s="225" t="e">
        <f t="shared" ca="1" si="64"/>
        <v>#VALUE!</v>
      </c>
      <c r="AA185" s="225" t="e">
        <f t="shared" ca="1" si="65"/>
        <v>#VALUE!</v>
      </c>
      <c r="AB185" s="225" t="e">
        <f t="shared" ca="1" si="65"/>
        <v>#VALUE!</v>
      </c>
      <c r="AC185" s="225" t="e">
        <f t="shared" ca="1" si="65"/>
        <v>#VALUE!</v>
      </c>
      <c r="AD185" s="225" t="e">
        <f t="shared" ca="1" si="65"/>
        <v>#VALUE!</v>
      </c>
      <c r="AE185" s="225" t="e">
        <f t="shared" ca="1" si="65"/>
        <v>#VALUE!</v>
      </c>
      <c r="AF185" s="225" t="e">
        <f t="shared" ca="1" si="65"/>
        <v>#VALUE!</v>
      </c>
      <c r="AG185" s="225" t="e">
        <f t="shared" ca="1" si="65"/>
        <v>#VALUE!</v>
      </c>
      <c r="AH185" s="225" t="e">
        <f t="shared" ca="1" si="65"/>
        <v>#VALUE!</v>
      </c>
      <c r="AI185" s="225" t="e">
        <f t="shared" ca="1" si="65"/>
        <v>#VALUE!</v>
      </c>
      <c r="AJ185" s="225" t="e">
        <f t="shared" ca="1" si="65"/>
        <v>#VALUE!</v>
      </c>
      <c r="AK185" s="225" t="e">
        <f t="shared" ca="1" si="65"/>
        <v>#VALUE!</v>
      </c>
      <c r="AL185" s="225" t="e">
        <f t="shared" ca="1" si="65"/>
        <v>#VALUE!</v>
      </c>
      <c r="AM185" s="225" t="e">
        <f t="shared" ca="1" si="65"/>
        <v>#VALUE!</v>
      </c>
      <c r="AN185" s="225" t="e">
        <f t="shared" ca="1" si="65"/>
        <v>#VALUE!</v>
      </c>
      <c r="AO185" s="225" t="e">
        <f t="shared" ca="1" si="65"/>
        <v>#VALUE!</v>
      </c>
      <c r="AP185" s="225" t="e">
        <f t="shared" ca="1" si="65"/>
        <v>#VALUE!</v>
      </c>
    </row>
    <row r="186" spans="1:42">
      <c r="A186" s="61" t="str">
        <f>'[5]TS BYDem'!A125</f>
        <v>*</v>
      </c>
      <c r="B186" s="225" t="s">
        <v>288</v>
      </c>
      <c r="C186" s="225" t="s">
        <v>137</v>
      </c>
      <c r="D186" s="225" t="str">
        <f>'[5]TS BYDem'!D125</f>
        <v>INMS</v>
      </c>
      <c r="E186" s="225" t="s">
        <v>137</v>
      </c>
      <c r="F186" s="225" t="s">
        <v>137</v>
      </c>
      <c r="G186" s="225" t="s">
        <v>137</v>
      </c>
      <c r="H186" s="225" t="s">
        <v>137</v>
      </c>
      <c r="I186" s="225">
        <v>0</v>
      </c>
      <c r="J186" s="225" t="str">
        <f>INDEX('[5]TS BYDem'!$J$10:$J$203,MATCH(D186,'[5]TS BYDem'!$D$10:$D$203,0))</f>
        <v/>
      </c>
      <c r="K186" s="225" t="e">
        <f t="shared" ca="1" si="64"/>
        <v>#VALUE!</v>
      </c>
      <c r="L186" s="225" t="e">
        <f t="shared" ca="1" si="64"/>
        <v>#VALUE!</v>
      </c>
      <c r="M186" s="225" t="e">
        <f t="shared" ca="1" si="64"/>
        <v>#VALUE!</v>
      </c>
      <c r="N186" s="225" t="e">
        <f t="shared" ca="1" si="64"/>
        <v>#VALUE!</v>
      </c>
      <c r="O186" s="225" t="e">
        <f t="shared" ca="1" si="64"/>
        <v>#VALUE!</v>
      </c>
      <c r="P186" s="225" t="e">
        <f t="shared" ca="1" si="64"/>
        <v>#VALUE!</v>
      </c>
      <c r="Q186" s="225" t="e">
        <f t="shared" ca="1" si="64"/>
        <v>#VALUE!</v>
      </c>
      <c r="R186" s="225" t="e">
        <f t="shared" ca="1" si="64"/>
        <v>#VALUE!</v>
      </c>
      <c r="S186" s="225" t="e">
        <f t="shared" ca="1" si="64"/>
        <v>#VALUE!</v>
      </c>
      <c r="T186" s="225" t="e">
        <f t="shared" ca="1" si="64"/>
        <v>#VALUE!</v>
      </c>
      <c r="U186" s="225" t="e">
        <f t="shared" ca="1" si="64"/>
        <v>#VALUE!</v>
      </c>
      <c r="V186" s="225" t="e">
        <f t="shared" ca="1" si="64"/>
        <v>#VALUE!</v>
      </c>
      <c r="W186" s="225" t="e">
        <f t="shared" ca="1" si="64"/>
        <v>#VALUE!</v>
      </c>
      <c r="X186" s="225" t="e">
        <f t="shared" ca="1" si="64"/>
        <v>#VALUE!</v>
      </c>
      <c r="Y186" s="225" t="e">
        <f t="shared" ca="1" si="64"/>
        <v>#VALUE!</v>
      </c>
      <c r="Z186" s="225" t="e">
        <f t="shared" ca="1" si="64"/>
        <v>#VALUE!</v>
      </c>
      <c r="AA186" s="225" t="e">
        <f t="shared" ca="1" si="65"/>
        <v>#VALUE!</v>
      </c>
      <c r="AB186" s="225" t="e">
        <f t="shared" ca="1" si="65"/>
        <v>#VALUE!</v>
      </c>
      <c r="AC186" s="225" t="e">
        <f t="shared" ca="1" si="65"/>
        <v>#VALUE!</v>
      </c>
      <c r="AD186" s="225" t="e">
        <f t="shared" ca="1" si="65"/>
        <v>#VALUE!</v>
      </c>
      <c r="AE186" s="225" t="e">
        <f t="shared" ca="1" si="65"/>
        <v>#VALUE!</v>
      </c>
      <c r="AF186" s="225" t="e">
        <f t="shared" ca="1" si="65"/>
        <v>#VALUE!</v>
      </c>
      <c r="AG186" s="225" t="e">
        <f t="shared" ca="1" si="65"/>
        <v>#VALUE!</v>
      </c>
      <c r="AH186" s="225" t="e">
        <f t="shared" ca="1" si="65"/>
        <v>#VALUE!</v>
      </c>
      <c r="AI186" s="225" t="e">
        <f t="shared" ca="1" si="65"/>
        <v>#VALUE!</v>
      </c>
      <c r="AJ186" s="225" t="e">
        <f t="shared" ca="1" si="65"/>
        <v>#VALUE!</v>
      </c>
      <c r="AK186" s="225" t="e">
        <f t="shared" ca="1" si="65"/>
        <v>#VALUE!</v>
      </c>
      <c r="AL186" s="225" t="e">
        <f t="shared" ca="1" si="65"/>
        <v>#VALUE!</v>
      </c>
      <c r="AM186" s="225" t="e">
        <f t="shared" ca="1" si="65"/>
        <v>#VALUE!</v>
      </c>
      <c r="AN186" s="225" t="e">
        <f t="shared" ca="1" si="65"/>
        <v>#VALUE!</v>
      </c>
      <c r="AO186" s="225" t="e">
        <f t="shared" ca="1" si="65"/>
        <v>#VALUE!</v>
      </c>
      <c r="AP186" s="225" t="e">
        <f t="shared" ca="1" si="65"/>
        <v>#VALUE!</v>
      </c>
    </row>
    <row r="187" spans="1:42">
      <c r="A187" s="61" t="str">
        <f>'[5]TS BYDem'!A126</f>
        <v>*</v>
      </c>
      <c r="B187" s="225" t="s">
        <v>288</v>
      </c>
      <c r="C187" s="225" t="s">
        <v>137</v>
      </c>
      <c r="D187" s="225" t="str">
        <f>'[5]TS BYDem'!D126</f>
        <v>INMS</v>
      </c>
      <c r="E187" s="225" t="s">
        <v>137</v>
      </c>
      <c r="F187" s="225" t="s">
        <v>137</v>
      </c>
      <c r="G187" s="225" t="s">
        <v>137</v>
      </c>
      <c r="H187" s="225" t="s">
        <v>137</v>
      </c>
      <c r="I187" s="225">
        <v>0</v>
      </c>
      <c r="J187" s="225" t="str">
        <f>INDEX('[5]TS BYDem'!$J$10:$J$203,MATCH(D187,'[5]TS BYDem'!$D$10:$D$203,0))</f>
        <v/>
      </c>
      <c r="K187" s="225" t="e">
        <f t="shared" ca="1" si="64"/>
        <v>#VALUE!</v>
      </c>
      <c r="L187" s="225" t="e">
        <f t="shared" ca="1" si="64"/>
        <v>#VALUE!</v>
      </c>
      <c r="M187" s="225" t="e">
        <f t="shared" ca="1" si="64"/>
        <v>#VALUE!</v>
      </c>
      <c r="N187" s="225" t="e">
        <f t="shared" ca="1" si="64"/>
        <v>#VALUE!</v>
      </c>
      <c r="O187" s="225" t="e">
        <f t="shared" ca="1" si="64"/>
        <v>#VALUE!</v>
      </c>
      <c r="P187" s="225" t="e">
        <f t="shared" ca="1" si="64"/>
        <v>#VALUE!</v>
      </c>
      <c r="Q187" s="225" t="e">
        <f t="shared" ca="1" si="64"/>
        <v>#VALUE!</v>
      </c>
      <c r="R187" s="225" t="e">
        <f t="shared" ca="1" si="64"/>
        <v>#VALUE!</v>
      </c>
      <c r="S187" s="225" t="e">
        <f t="shared" ca="1" si="64"/>
        <v>#VALUE!</v>
      </c>
      <c r="T187" s="225" t="e">
        <f t="shared" ca="1" si="64"/>
        <v>#VALUE!</v>
      </c>
      <c r="U187" s="225" t="e">
        <f t="shared" ca="1" si="64"/>
        <v>#VALUE!</v>
      </c>
      <c r="V187" s="225" t="e">
        <f t="shared" ca="1" si="64"/>
        <v>#VALUE!</v>
      </c>
      <c r="W187" s="225" t="e">
        <f t="shared" ca="1" si="64"/>
        <v>#VALUE!</v>
      </c>
      <c r="X187" s="225" t="e">
        <f t="shared" ca="1" si="64"/>
        <v>#VALUE!</v>
      </c>
      <c r="Y187" s="225" t="e">
        <f t="shared" ca="1" si="64"/>
        <v>#VALUE!</v>
      </c>
      <c r="Z187" s="225" t="e">
        <f t="shared" ca="1" si="64"/>
        <v>#VALUE!</v>
      </c>
      <c r="AA187" s="225" t="e">
        <f t="shared" ca="1" si="65"/>
        <v>#VALUE!</v>
      </c>
      <c r="AB187" s="225" t="e">
        <f t="shared" ca="1" si="65"/>
        <v>#VALUE!</v>
      </c>
      <c r="AC187" s="225" t="e">
        <f t="shared" ca="1" si="65"/>
        <v>#VALUE!</v>
      </c>
      <c r="AD187" s="225" t="e">
        <f t="shared" ca="1" si="65"/>
        <v>#VALUE!</v>
      </c>
      <c r="AE187" s="225" t="e">
        <f t="shared" ca="1" si="65"/>
        <v>#VALUE!</v>
      </c>
      <c r="AF187" s="225" t="e">
        <f t="shared" ca="1" si="65"/>
        <v>#VALUE!</v>
      </c>
      <c r="AG187" s="225" t="e">
        <f t="shared" ca="1" si="65"/>
        <v>#VALUE!</v>
      </c>
      <c r="AH187" s="225" t="e">
        <f t="shared" ca="1" si="65"/>
        <v>#VALUE!</v>
      </c>
      <c r="AI187" s="225" t="e">
        <f t="shared" ca="1" si="65"/>
        <v>#VALUE!</v>
      </c>
      <c r="AJ187" s="225" t="e">
        <f t="shared" ca="1" si="65"/>
        <v>#VALUE!</v>
      </c>
      <c r="AK187" s="225" t="e">
        <f t="shared" ca="1" si="65"/>
        <v>#VALUE!</v>
      </c>
      <c r="AL187" s="225" t="e">
        <f t="shared" ca="1" si="65"/>
        <v>#VALUE!</v>
      </c>
      <c r="AM187" s="225" t="e">
        <f t="shared" ca="1" si="65"/>
        <v>#VALUE!</v>
      </c>
      <c r="AN187" s="225" t="e">
        <f t="shared" ca="1" si="65"/>
        <v>#VALUE!</v>
      </c>
      <c r="AO187" s="225" t="e">
        <f t="shared" ca="1" si="65"/>
        <v>#VALUE!</v>
      </c>
      <c r="AP187" s="225" t="e">
        <f t="shared" ca="1" si="65"/>
        <v>#VALUE!</v>
      </c>
    </row>
    <row r="188" spans="1:42">
      <c r="A188" s="61" t="str">
        <f>'[5]TS BYDem'!A127</f>
        <v>*</v>
      </c>
      <c r="B188" s="225" t="s">
        <v>288</v>
      </c>
      <c r="C188" s="225" t="s">
        <v>137</v>
      </c>
      <c r="D188" s="225" t="str">
        <f>'[5]TS BYDem'!D127</f>
        <v>INMS</v>
      </c>
      <c r="E188" s="225" t="s">
        <v>137</v>
      </c>
      <c r="F188" s="225" t="s">
        <v>137</v>
      </c>
      <c r="G188" s="225" t="s">
        <v>137</v>
      </c>
      <c r="H188" s="225" t="s">
        <v>137</v>
      </c>
      <c r="I188" s="225">
        <v>0</v>
      </c>
      <c r="J188" s="225" t="str">
        <f>INDEX('[5]TS BYDem'!$J$10:$J$203,MATCH(D188,'[5]TS BYDem'!$D$10:$D$203,0))</f>
        <v/>
      </c>
      <c r="K188" s="225" t="e">
        <f t="shared" ca="1" si="64"/>
        <v>#VALUE!</v>
      </c>
      <c r="L188" s="225" t="e">
        <f t="shared" ca="1" si="64"/>
        <v>#VALUE!</v>
      </c>
      <c r="M188" s="225" t="e">
        <f t="shared" ca="1" si="64"/>
        <v>#VALUE!</v>
      </c>
      <c r="N188" s="225" t="e">
        <f t="shared" ca="1" si="64"/>
        <v>#VALUE!</v>
      </c>
      <c r="O188" s="225" t="e">
        <f t="shared" ca="1" si="64"/>
        <v>#VALUE!</v>
      </c>
      <c r="P188" s="225" t="e">
        <f t="shared" ca="1" si="64"/>
        <v>#VALUE!</v>
      </c>
      <c r="Q188" s="225" t="e">
        <f t="shared" ca="1" si="64"/>
        <v>#VALUE!</v>
      </c>
      <c r="R188" s="225" t="e">
        <f t="shared" ca="1" si="64"/>
        <v>#VALUE!</v>
      </c>
      <c r="S188" s="225" t="e">
        <f t="shared" ca="1" si="64"/>
        <v>#VALUE!</v>
      </c>
      <c r="T188" s="225" t="e">
        <f t="shared" ca="1" si="64"/>
        <v>#VALUE!</v>
      </c>
      <c r="U188" s="225" t="e">
        <f t="shared" ca="1" si="64"/>
        <v>#VALUE!</v>
      </c>
      <c r="V188" s="225" t="e">
        <f t="shared" ca="1" si="64"/>
        <v>#VALUE!</v>
      </c>
      <c r="W188" s="225" t="e">
        <f t="shared" ca="1" si="64"/>
        <v>#VALUE!</v>
      </c>
      <c r="X188" s="225" t="e">
        <f t="shared" ca="1" si="64"/>
        <v>#VALUE!</v>
      </c>
      <c r="Y188" s="225" t="e">
        <f t="shared" ca="1" si="64"/>
        <v>#VALUE!</v>
      </c>
      <c r="Z188" s="225" t="e">
        <f t="shared" ca="1" si="64"/>
        <v>#VALUE!</v>
      </c>
      <c r="AA188" s="225" t="e">
        <f t="shared" ca="1" si="65"/>
        <v>#VALUE!</v>
      </c>
      <c r="AB188" s="225" t="e">
        <f t="shared" ca="1" si="65"/>
        <v>#VALUE!</v>
      </c>
      <c r="AC188" s="225" t="e">
        <f t="shared" ca="1" si="65"/>
        <v>#VALUE!</v>
      </c>
      <c r="AD188" s="225" t="e">
        <f t="shared" ca="1" si="65"/>
        <v>#VALUE!</v>
      </c>
      <c r="AE188" s="225" t="e">
        <f t="shared" ca="1" si="65"/>
        <v>#VALUE!</v>
      </c>
      <c r="AF188" s="225" t="e">
        <f t="shared" ca="1" si="65"/>
        <v>#VALUE!</v>
      </c>
      <c r="AG188" s="225" t="e">
        <f t="shared" ca="1" si="65"/>
        <v>#VALUE!</v>
      </c>
      <c r="AH188" s="225" t="e">
        <f t="shared" ca="1" si="65"/>
        <v>#VALUE!</v>
      </c>
      <c r="AI188" s="225" t="e">
        <f t="shared" ca="1" si="65"/>
        <v>#VALUE!</v>
      </c>
      <c r="AJ188" s="225" t="e">
        <f t="shared" ca="1" si="65"/>
        <v>#VALUE!</v>
      </c>
      <c r="AK188" s="225" t="e">
        <f t="shared" ca="1" si="65"/>
        <v>#VALUE!</v>
      </c>
      <c r="AL188" s="225" t="e">
        <f t="shared" ca="1" si="65"/>
        <v>#VALUE!</v>
      </c>
      <c r="AM188" s="225" t="e">
        <f t="shared" ca="1" si="65"/>
        <v>#VALUE!</v>
      </c>
      <c r="AN188" s="225" t="e">
        <f t="shared" ca="1" si="65"/>
        <v>#VALUE!</v>
      </c>
      <c r="AO188" s="225" t="e">
        <f t="shared" ca="1" si="65"/>
        <v>#VALUE!</v>
      </c>
      <c r="AP188" s="225" t="e">
        <f t="shared" ca="1" si="65"/>
        <v>#VALUE!</v>
      </c>
    </row>
    <row r="189" spans="1:42">
      <c r="A189" s="61" t="str">
        <f>'[5]TS BYDem'!A128</f>
        <v>*</v>
      </c>
      <c r="B189" s="225" t="s">
        <v>288</v>
      </c>
      <c r="C189" s="225" t="s">
        <v>137</v>
      </c>
      <c r="D189" s="225" t="str">
        <f>'[5]TS BYDem'!D128</f>
        <v>INMS</v>
      </c>
      <c r="E189" s="225" t="s">
        <v>137</v>
      </c>
      <c r="F189" s="225" t="s">
        <v>137</v>
      </c>
      <c r="G189" s="225" t="s">
        <v>137</v>
      </c>
      <c r="H189" s="225" t="s">
        <v>137</v>
      </c>
      <c r="I189" s="225">
        <v>0</v>
      </c>
      <c r="J189" s="225" t="str">
        <f>INDEX('[5]TS BYDem'!$J$10:$J$203,MATCH(D189,'[5]TS BYDem'!$D$10:$D$203,0))</f>
        <v/>
      </c>
      <c r="K189" s="225" t="e">
        <f t="shared" ca="1" si="64"/>
        <v>#VALUE!</v>
      </c>
      <c r="L189" s="225" t="e">
        <f t="shared" ca="1" si="64"/>
        <v>#VALUE!</v>
      </c>
      <c r="M189" s="225" t="e">
        <f t="shared" ca="1" si="64"/>
        <v>#VALUE!</v>
      </c>
      <c r="N189" s="225" t="e">
        <f t="shared" ca="1" si="64"/>
        <v>#VALUE!</v>
      </c>
      <c r="O189" s="225" t="e">
        <f t="shared" ca="1" si="64"/>
        <v>#VALUE!</v>
      </c>
      <c r="P189" s="225" t="e">
        <f t="shared" ca="1" si="64"/>
        <v>#VALUE!</v>
      </c>
      <c r="Q189" s="225" t="e">
        <f t="shared" ca="1" si="64"/>
        <v>#VALUE!</v>
      </c>
      <c r="R189" s="225" t="e">
        <f t="shared" ca="1" si="64"/>
        <v>#VALUE!</v>
      </c>
      <c r="S189" s="225" t="e">
        <f t="shared" ca="1" si="64"/>
        <v>#VALUE!</v>
      </c>
      <c r="T189" s="225" t="e">
        <f t="shared" ca="1" si="64"/>
        <v>#VALUE!</v>
      </c>
      <c r="U189" s="225" t="e">
        <f t="shared" ca="1" si="64"/>
        <v>#VALUE!</v>
      </c>
      <c r="V189" s="225" t="e">
        <f t="shared" ca="1" si="64"/>
        <v>#VALUE!</v>
      </c>
      <c r="W189" s="225" t="e">
        <f t="shared" ca="1" si="64"/>
        <v>#VALUE!</v>
      </c>
      <c r="X189" s="225" t="e">
        <f t="shared" ca="1" si="64"/>
        <v>#VALUE!</v>
      </c>
      <c r="Y189" s="225" t="e">
        <f t="shared" ca="1" si="64"/>
        <v>#VALUE!</v>
      </c>
      <c r="Z189" s="225" t="e">
        <f t="shared" ref="Z189:AO189" ca="1" si="66">Z$173/Y$173*Y189</f>
        <v>#VALUE!</v>
      </c>
      <c r="AA189" s="225" t="e">
        <f t="shared" ca="1" si="66"/>
        <v>#VALUE!</v>
      </c>
      <c r="AB189" s="225" t="e">
        <f t="shared" ca="1" si="66"/>
        <v>#VALUE!</v>
      </c>
      <c r="AC189" s="225" t="e">
        <f t="shared" ca="1" si="66"/>
        <v>#VALUE!</v>
      </c>
      <c r="AD189" s="225" t="e">
        <f t="shared" ca="1" si="66"/>
        <v>#VALUE!</v>
      </c>
      <c r="AE189" s="225" t="e">
        <f t="shared" ca="1" si="66"/>
        <v>#VALUE!</v>
      </c>
      <c r="AF189" s="225" t="e">
        <f t="shared" ca="1" si="66"/>
        <v>#VALUE!</v>
      </c>
      <c r="AG189" s="225" t="e">
        <f t="shared" ca="1" si="66"/>
        <v>#VALUE!</v>
      </c>
      <c r="AH189" s="225" t="e">
        <f t="shared" ca="1" si="66"/>
        <v>#VALUE!</v>
      </c>
      <c r="AI189" s="225" t="e">
        <f t="shared" ca="1" si="66"/>
        <v>#VALUE!</v>
      </c>
      <c r="AJ189" s="225" t="e">
        <f t="shared" ca="1" si="66"/>
        <v>#VALUE!</v>
      </c>
      <c r="AK189" s="225" t="e">
        <f t="shared" ca="1" si="66"/>
        <v>#VALUE!</v>
      </c>
      <c r="AL189" s="225" t="e">
        <f t="shared" ca="1" si="66"/>
        <v>#VALUE!</v>
      </c>
      <c r="AM189" s="225" t="e">
        <f t="shared" ca="1" si="66"/>
        <v>#VALUE!</v>
      </c>
      <c r="AN189" s="225" t="e">
        <f t="shared" ca="1" si="66"/>
        <v>#VALUE!</v>
      </c>
      <c r="AO189" s="225" t="e">
        <f t="shared" ca="1" si="66"/>
        <v>#VALUE!</v>
      </c>
      <c r="AP189" s="225" t="e">
        <f t="shared" ca="1" si="65"/>
        <v>#VALUE!</v>
      </c>
    </row>
    <row r="190" spans="1:42">
      <c r="A190" s="61" t="str">
        <f>'[5]TS BYDem'!A129</f>
        <v>*</v>
      </c>
      <c r="B190" s="225" t="s">
        <v>288</v>
      </c>
      <c r="C190" s="225" t="s">
        <v>137</v>
      </c>
      <c r="D190" s="225" t="str">
        <f>'[5]TS BYDem'!D129</f>
        <v>Useful Energy Service</v>
      </c>
      <c r="E190" s="225" t="s">
        <v>137</v>
      </c>
      <c r="F190" s="225" t="s">
        <v>137</v>
      </c>
      <c r="G190" s="225" t="s">
        <v>137</v>
      </c>
      <c r="H190" s="225" t="s">
        <v>137</v>
      </c>
      <c r="I190" s="225">
        <v>0</v>
      </c>
      <c r="J190" s="225" t="str">
        <f>INDEX('[5]TS BYDem'!$J$10:$J$203,MATCH(D190,'[5]TS BYDem'!$D$10:$D$203,0))</f>
        <v/>
      </c>
    </row>
    <row r="191" spans="1:42">
      <c r="A191" s="61" t="str">
        <f>'[5]TS BYDem'!A130</f>
        <v>*</v>
      </c>
      <c r="B191" s="225" t="s">
        <v>288</v>
      </c>
      <c r="C191" s="225" t="s">
        <v>137</v>
      </c>
      <c r="D191" s="225">
        <f>'[5]TS BYDem'!D130</f>
        <v>0</v>
      </c>
      <c r="E191" s="225" t="s">
        <v>137</v>
      </c>
      <c r="F191" s="225" t="s">
        <v>137</v>
      </c>
      <c r="G191" s="225" t="s">
        <v>137</v>
      </c>
      <c r="H191" s="225" t="s">
        <v>137</v>
      </c>
      <c r="I191" s="225">
        <v>0</v>
      </c>
      <c r="J191" s="225" t="str">
        <f>INDEX('[5]TS BYDem'!$J$10:$J$203,MATCH(D191,'[5]TS BYDem'!$D$10:$D$203,0))</f>
        <v/>
      </c>
    </row>
    <row r="192" spans="1:42" s="5" customFormat="1">
      <c r="A192" s="61" t="str">
        <f>'[5]TS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61" t="str">
        <f>'[5]TS BYDem'!A132</f>
        <v/>
      </c>
      <c r="B193" s="225" t="s">
        <v>288</v>
      </c>
      <c r="C193" s="225" t="s">
        <v>137</v>
      </c>
      <c r="D193" s="225" t="str">
        <f>'[5]TS BYDem'!D132</f>
        <v>IFBK</v>
      </c>
      <c r="E193" s="225" t="s">
        <v>137</v>
      </c>
      <c r="F193" s="225" t="s">
        <v>137</v>
      </c>
      <c r="G193" s="225" t="s">
        <v>137</v>
      </c>
      <c r="H193" s="225" t="s">
        <v>137</v>
      </c>
      <c r="I193" s="225">
        <v>0</v>
      </c>
      <c r="J193" s="225">
        <f>INDEX('[5]TS BYDem'!$J$10:$J$203,MATCH(D193,'[5]TS BYDem'!$D$10:$D$203,0))</f>
        <v>1.1176071642017353</v>
      </c>
      <c r="K193" s="225">
        <f t="shared" ref="K193:Z208" ca="1" si="68">K$192/J$192*J193</f>
        <v>1.1381346427278896</v>
      </c>
      <c r="L193" s="225">
        <f t="shared" ca="1" si="68"/>
        <v>1.1529000220186323</v>
      </c>
      <c r="M193" s="232">
        <f t="shared" ref="M193:M201" si="69">O193</f>
        <v>1.04664</v>
      </c>
      <c r="N193" s="232">
        <f t="shared" ref="N193:N201" si="70">O193</f>
        <v>1.04664</v>
      </c>
      <c r="O193" s="232">
        <f>INDEX('[5]TS BYDem'!$O$10:$O$203,MATCH(D193,'[5]TS BYDem'!$D$10:$D$203,0))</f>
        <v>1.04664</v>
      </c>
      <c r="P193" s="225">
        <f t="shared" ca="1" si="68"/>
        <v>1.0538095000511196</v>
      </c>
      <c r="Q193" s="225">
        <f t="shared" ca="1" si="68"/>
        <v>1.0455699253655044</v>
      </c>
      <c r="R193" s="225">
        <f t="shared" ca="1" si="68"/>
        <v>0.99292225334832829</v>
      </c>
      <c r="S193" s="225">
        <f t="shared" ca="1" si="68"/>
        <v>1.0227773356507512</v>
      </c>
      <c r="T193" s="225">
        <f t="shared" ca="1" si="68"/>
        <v>1.0500642388303851</v>
      </c>
      <c r="U193" s="225">
        <f t="shared" ca="1" si="68"/>
        <v>1.0724287986913401</v>
      </c>
      <c r="V193" s="225">
        <f t="shared" ca="1" si="68"/>
        <v>1.093402261527451</v>
      </c>
      <c r="W193" s="225">
        <f t="shared" ca="1" si="68"/>
        <v>1.1158738288518555</v>
      </c>
      <c r="X193" s="225">
        <f t="shared" ca="1" si="68"/>
        <v>1.1466919783253244</v>
      </c>
      <c r="Y193" s="225">
        <f t="shared" ca="1" si="68"/>
        <v>1.1760120233104998</v>
      </c>
      <c r="Z193" s="225">
        <f t="shared" ca="1" si="68"/>
        <v>1.2054390757591247</v>
      </c>
      <c r="AA193" s="225">
        <f t="shared" ref="AA193:AP208" ca="1" si="71">AA$192/Z$192*Z193</f>
        <v>1.2329399938656576</v>
      </c>
      <c r="AB193" s="225">
        <f t="shared" ca="1" si="71"/>
        <v>1.2609759492894383</v>
      </c>
      <c r="AC193" s="225">
        <f t="shared" ca="1" si="71"/>
        <v>1.2887978897863199</v>
      </c>
      <c r="AD193" s="225">
        <f t="shared" ca="1" si="71"/>
        <v>1.3145866884776602</v>
      </c>
      <c r="AE193" s="225">
        <f t="shared" ca="1" si="71"/>
        <v>1.342622643901441</v>
      </c>
      <c r="AF193" s="225">
        <f t="shared" ca="1" si="71"/>
        <v>1.3719426888866166</v>
      </c>
      <c r="AG193" s="225">
        <f t="shared" ca="1" si="71"/>
        <v>1.4019047786524892</v>
      </c>
      <c r="AH193" s="225">
        <f t="shared" ca="1" si="71"/>
        <v>1.435184099785298</v>
      </c>
      <c r="AI193" s="225">
        <f t="shared" ca="1" si="71"/>
        <v>1.4695334955526023</v>
      </c>
      <c r="AJ193" s="225">
        <f t="shared" ca="1" si="71"/>
        <v>1.5033478540026584</v>
      </c>
      <c r="AK193" s="225">
        <f t="shared" ca="1" si="71"/>
        <v>1.5379112646968611</v>
      </c>
      <c r="AL193" s="225">
        <f t="shared" ca="1" si="71"/>
        <v>1.5739727798793577</v>
      </c>
      <c r="AM193" s="225">
        <f t="shared" ca="1" si="71"/>
        <v>1.7550294080359876</v>
      </c>
      <c r="AN193" s="225">
        <f t="shared" ca="1" si="71"/>
        <v>1.9731106185461602</v>
      </c>
      <c r="AO193" s="225">
        <f t="shared" ca="1" si="71"/>
        <v>2.3660776934873669</v>
      </c>
      <c r="AP193" s="225">
        <f t="shared" ca="1" si="71"/>
        <v>2.7652155321541718</v>
      </c>
    </row>
    <row r="194" spans="1:42">
      <c r="A194" s="61" t="str">
        <f>'[5]TS BYDem'!A133</f>
        <v/>
      </c>
      <c r="B194" s="225" t="s">
        <v>288</v>
      </c>
      <c r="C194" s="225" t="s">
        <v>137</v>
      </c>
      <c r="D194" s="225" t="str">
        <f>'[5]TS BYDem'!D133</f>
        <v>IFBA</v>
      </c>
      <c r="E194" s="225" t="s">
        <v>137</v>
      </c>
      <c r="F194" s="225" t="s">
        <v>137</v>
      </c>
      <c r="G194" s="225" t="s">
        <v>137</v>
      </c>
      <c r="H194" s="225" t="s">
        <v>137</v>
      </c>
      <c r="I194" s="225">
        <v>0</v>
      </c>
      <c r="J194" s="225">
        <f>INDEX('[5]TS BYDem'!$J$10:$J$203,MATCH(D194,'[5]TS BYDem'!$D$10:$D$203,0))</f>
        <v>3.1931633262906718E-2</v>
      </c>
      <c r="K194" s="225">
        <f t="shared" ca="1" si="68"/>
        <v>3.2518132649368273E-2</v>
      </c>
      <c r="L194" s="225">
        <f t="shared" ca="1" si="68"/>
        <v>3.294000062910378E-2</v>
      </c>
      <c r="M194" s="232">
        <f t="shared" si="69"/>
        <v>2.9904000000000003E-2</v>
      </c>
      <c r="N194" s="232">
        <f t="shared" si="70"/>
        <v>2.9904000000000003E-2</v>
      </c>
      <c r="O194" s="232">
        <f>INDEX('[5]TS BYDem'!$O$10:$O$203,MATCH(D194,'[5]TS BYDem'!$D$10:$D$203,0))</f>
        <v>2.9904000000000003E-2</v>
      </c>
      <c r="P194" s="225">
        <f t="shared" ca="1" si="68"/>
        <v>3.0108842858603421E-2</v>
      </c>
      <c r="Q194" s="225">
        <f t="shared" ca="1" si="68"/>
        <v>2.9873426439014417E-2</v>
      </c>
      <c r="R194" s="225">
        <f t="shared" ca="1" si="68"/>
        <v>2.836920723852367E-2</v>
      </c>
      <c r="S194" s="225">
        <f t="shared" ca="1" si="68"/>
        <v>2.9222209590021468E-2</v>
      </c>
      <c r="T194" s="225">
        <f t="shared" ca="1" si="68"/>
        <v>3.0001835395153865E-2</v>
      </c>
      <c r="U194" s="225">
        <f t="shared" ca="1" si="68"/>
        <v>3.064082281975258E-2</v>
      </c>
      <c r="V194" s="225">
        <f t="shared" ca="1" si="68"/>
        <v>3.1240064615070031E-2</v>
      </c>
      <c r="W194" s="225">
        <f t="shared" ca="1" si="68"/>
        <v>3.18821093957673E-2</v>
      </c>
      <c r="X194" s="225">
        <f t="shared" ca="1" si="68"/>
        <v>3.276262795215213E-2</v>
      </c>
      <c r="Y194" s="225">
        <f t="shared" ca="1" si="68"/>
        <v>3.360034352315714E-2</v>
      </c>
      <c r="Z194" s="225">
        <f t="shared" ca="1" si="68"/>
        <v>3.4441116450260711E-2</v>
      </c>
      <c r="AA194" s="225">
        <f t="shared" ca="1" si="71"/>
        <v>3.5226856967590224E-2</v>
      </c>
      <c r="AB194" s="225">
        <f t="shared" ca="1" si="71"/>
        <v>3.6027884265412528E-2</v>
      </c>
      <c r="AC194" s="225">
        <f t="shared" ca="1" si="71"/>
        <v>3.6822796851037717E-2</v>
      </c>
      <c r="AD194" s="225">
        <f t="shared" ca="1" si="71"/>
        <v>3.7559619670790294E-2</v>
      </c>
      <c r="AE194" s="225">
        <f t="shared" ca="1" si="71"/>
        <v>3.8360646968612605E-2</v>
      </c>
      <c r="AF194" s="225">
        <f t="shared" ca="1" si="71"/>
        <v>3.9198362539617622E-2</v>
      </c>
      <c r="AG194" s="225">
        <f t="shared" ca="1" si="71"/>
        <v>4.0054422247213978E-2</v>
      </c>
      <c r="AH194" s="225">
        <f t="shared" ca="1" si="71"/>
        <v>4.1005259993865659E-2</v>
      </c>
      <c r="AI194" s="225">
        <f t="shared" ca="1" si="71"/>
        <v>4.1986671301502923E-2</v>
      </c>
      <c r="AJ194" s="225">
        <f t="shared" ca="1" si="71"/>
        <v>4.2952795828647382E-2</v>
      </c>
      <c r="AK194" s="225">
        <f t="shared" ca="1" si="71"/>
        <v>4.3940321848481748E-2</v>
      </c>
      <c r="AL194" s="225">
        <f t="shared" ca="1" si="71"/>
        <v>4.4970650853695934E-2</v>
      </c>
      <c r="AM194" s="225">
        <f t="shared" ca="1" si="71"/>
        <v>5.0143697372456789E-2</v>
      </c>
      <c r="AN194" s="225">
        <f t="shared" ca="1" si="71"/>
        <v>5.6374589101318866E-2</v>
      </c>
      <c r="AO194" s="225">
        <f t="shared" ca="1" si="71"/>
        <v>6.7602219813924766E-2</v>
      </c>
      <c r="AP194" s="225">
        <f t="shared" ca="1" si="71"/>
        <v>7.900615806154776E-2</v>
      </c>
    </row>
    <row r="195" spans="1:42">
      <c r="A195" s="61" t="str">
        <f>'[5]TS BYDem'!A134</f>
        <v/>
      </c>
      <c r="B195" s="225" t="s">
        <v>288</v>
      </c>
      <c r="C195" s="225" t="s">
        <v>137</v>
      </c>
      <c r="D195" s="225" t="str">
        <f>'[5]TS BYDem'!D134</f>
        <v>IFBL</v>
      </c>
      <c r="E195" s="225" t="s">
        <v>137</v>
      </c>
      <c r="F195" s="225" t="s">
        <v>137</v>
      </c>
      <c r="G195" s="225" t="s">
        <v>137</v>
      </c>
      <c r="H195" s="225" t="s">
        <v>137</v>
      </c>
      <c r="I195" s="225">
        <v>0</v>
      </c>
      <c r="J195" s="225">
        <f>INDEX('[5]TS BYDem'!$J$10:$J$203,MATCH(D195,'[5]TS BYDem'!$D$10:$D$203,0))</f>
        <v>0.23948724947180039</v>
      </c>
      <c r="K195" s="225">
        <f t="shared" ca="1" si="68"/>
        <v>0.24388599487026202</v>
      </c>
      <c r="L195" s="225">
        <f t="shared" ca="1" si="68"/>
        <v>0.24705000471827832</v>
      </c>
      <c r="M195" s="232">
        <f t="shared" si="69"/>
        <v>0.22428000000000001</v>
      </c>
      <c r="N195" s="232">
        <f t="shared" si="70"/>
        <v>0.22428000000000001</v>
      </c>
      <c r="O195" s="232">
        <f>INDEX('[5]TS BYDem'!$O$10:$O$203,MATCH(D195,'[5]TS BYDem'!$D$10:$D$203,0))</f>
        <v>0.22428000000000001</v>
      </c>
      <c r="P195" s="225">
        <f t="shared" ca="1" si="68"/>
        <v>0.22581632143952562</v>
      </c>
      <c r="Q195" s="225">
        <f t="shared" ca="1" si="68"/>
        <v>0.2240506982926081</v>
      </c>
      <c r="R195" s="225">
        <f t="shared" ca="1" si="68"/>
        <v>0.21276905428892751</v>
      </c>
      <c r="S195" s="225">
        <f t="shared" ca="1" si="68"/>
        <v>0.21916657192516098</v>
      </c>
      <c r="T195" s="225">
        <f t="shared" ca="1" si="68"/>
        <v>0.22501376546365395</v>
      </c>
      <c r="U195" s="225">
        <f t="shared" ca="1" si="68"/>
        <v>0.22980617114814431</v>
      </c>
      <c r="V195" s="225">
        <f t="shared" ca="1" si="68"/>
        <v>0.23430048461302519</v>
      </c>
      <c r="W195" s="225">
        <f t="shared" ca="1" si="68"/>
        <v>0.23911582046825472</v>
      </c>
      <c r="X195" s="225">
        <f t="shared" ca="1" si="68"/>
        <v>0.24571970964114093</v>
      </c>
      <c r="Y195" s="225">
        <f t="shared" ca="1" si="68"/>
        <v>0.25200257642367851</v>
      </c>
      <c r="Z195" s="225">
        <f t="shared" ca="1" si="68"/>
        <v>0.25830837337695528</v>
      </c>
      <c r="AA195" s="225">
        <f t="shared" ca="1" si="71"/>
        <v>0.26420142725692664</v>
      </c>
      <c r="AB195" s="225">
        <f t="shared" ca="1" si="71"/>
        <v>0.27020913199059393</v>
      </c>
      <c r="AC195" s="225">
        <f t="shared" ca="1" si="71"/>
        <v>0.27617097638278282</v>
      </c>
      <c r="AD195" s="225">
        <f t="shared" ca="1" si="71"/>
        <v>0.28169714753092717</v>
      </c>
      <c r="AE195" s="225">
        <f t="shared" ca="1" si="71"/>
        <v>0.28770485226459452</v>
      </c>
      <c r="AF195" s="225">
        <f t="shared" ca="1" si="71"/>
        <v>0.29398771904713217</v>
      </c>
      <c r="AG195" s="225">
        <f t="shared" ca="1" si="71"/>
        <v>0.30040816685410487</v>
      </c>
      <c r="AH195" s="225">
        <f t="shared" ca="1" si="71"/>
        <v>0.30753944995399246</v>
      </c>
      <c r="AI195" s="225">
        <f t="shared" ca="1" si="71"/>
        <v>0.31490003476127193</v>
      </c>
      <c r="AJ195" s="225">
        <f t="shared" ca="1" si="71"/>
        <v>0.3221459687148554</v>
      </c>
      <c r="AK195" s="225">
        <f t="shared" ca="1" si="71"/>
        <v>0.32955241386361317</v>
      </c>
      <c r="AL195" s="225">
        <f t="shared" ca="1" si="71"/>
        <v>0.33727988140271958</v>
      </c>
      <c r="AM195" s="225">
        <f t="shared" ca="1" si="71"/>
        <v>0.376077730293426</v>
      </c>
      <c r="AN195" s="225">
        <f t="shared" ca="1" si="71"/>
        <v>0.4228094182598916</v>
      </c>
      <c r="AO195" s="225">
        <f t="shared" ca="1" si="71"/>
        <v>0.50701664860443585</v>
      </c>
      <c r="AP195" s="225">
        <f t="shared" ca="1" si="71"/>
        <v>0.59254618546160831</v>
      </c>
    </row>
    <row r="196" spans="1:42">
      <c r="A196" s="61" t="str">
        <f>'[5]TS BYDem'!A135</f>
        <v/>
      </c>
      <c r="B196" s="225" t="s">
        <v>288</v>
      </c>
      <c r="C196" s="225" t="s">
        <v>137</v>
      </c>
      <c r="D196" s="225" t="str">
        <f>'[5]TS BYDem'!D135</f>
        <v>IFBC</v>
      </c>
      <c r="E196" s="225" t="s">
        <v>137</v>
      </c>
      <c r="F196" s="225" t="s">
        <v>137</v>
      </c>
      <c r="G196" s="225" t="s">
        <v>137</v>
      </c>
      <c r="H196" s="225" t="s">
        <v>137</v>
      </c>
      <c r="I196" s="225">
        <v>0</v>
      </c>
      <c r="J196" s="225">
        <f>INDEX('[5]TS BYDem'!$J$10:$J$203,MATCH(D196,'[5]TS BYDem'!$D$10:$D$203,0))</f>
        <v>7.3442756504685454</v>
      </c>
      <c r="K196" s="225">
        <f t="shared" ca="1" si="68"/>
        <v>7.4791705093547023</v>
      </c>
      <c r="L196" s="225">
        <f t="shared" ca="1" si="68"/>
        <v>7.5762001446938685</v>
      </c>
      <c r="M196" s="232">
        <f t="shared" si="69"/>
        <v>6.8779200000000005</v>
      </c>
      <c r="N196" s="232">
        <f t="shared" si="70"/>
        <v>6.8779200000000005</v>
      </c>
      <c r="O196" s="232">
        <f>INDEX('[5]TS BYDem'!$O$10:$O$203,MATCH(D196,'[5]TS BYDem'!$D$10:$D$203,0))</f>
        <v>6.8779200000000005</v>
      </c>
      <c r="P196" s="225">
        <f t="shared" ca="1" si="68"/>
        <v>6.9250338574787866</v>
      </c>
      <c r="Q196" s="225">
        <f t="shared" ca="1" si="68"/>
        <v>6.8708880809733159</v>
      </c>
      <c r="R196" s="225">
        <f t="shared" ca="1" si="68"/>
        <v>6.5249176648604443</v>
      </c>
      <c r="S196" s="225">
        <f t="shared" ca="1" si="68"/>
        <v>6.7211082057049376</v>
      </c>
      <c r="T196" s="225">
        <f t="shared" ca="1" si="68"/>
        <v>6.9004221408853894</v>
      </c>
      <c r="U196" s="225">
        <f t="shared" ca="1" si="68"/>
        <v>7.0473892485430936</v>
      </c>
      <c r="V196" s="225">
        <f t="shared" ca="1" si="68"/>
        <v>7.1852148614661075</v>
      </c>
      <c r="W196" s="225">
        <f t="shared" ca="1" si="68"/>
        <v>7.3328851610264794</v>
      </c>
      <c r="X196" s="225">
        <f t="shared" ca="1" si="68"/>
        <v>7.5354044289949895</v>
      </c>
      <c r="Y196" s="225">
        <f t="shared" ca="1" si="68"/>
        <v>7.7280790103261419</v>
      </c>
      <c r="Z196" s="225">
        <f t="shared" ca="1" si="68"/>
        <v>7.9214567835599627</v>
      </c>
      <c r="AA196" s="225">
        <f t="shared" ca="1" si="71"/>
        <v>8.1021771025457507</v>
      </c>
      <c r="AB196" s="225">
        <f t="shared" ca="1" si="71"/>
        <v>8.2864133810448806</v>
      </c>
      <c r="AC196" s="225">
        <f t="shared" ca="1" si="71"/>
        <v>8.4692432757386733</v>
      </c>
      <c r="AD196" s="225">
        <f t="shared" ca="1" si="71"/>
        <v>8.6387125242817664</v>
      </c>
      <c r="AE196" s="225">
        <f t="shared" ca="1" si="71"/>
        <v>8.822948802780898</v>
      </c>
      <c r="AF196" s="225">
        <f t="shared" ca="1" si="71"/>
        <v>9.0156233841120521</v>
      </c>
      <c r="AG196" s="225">
        <f t="shared" ca="1" si="71"/>
        <v>9.2125171168592139</v>
      </c>
      <c r="AH196" s="225">
        <f t="shared" ca="1" si="71"/>
        <v>9.4312097985890997</v>
      </c>
      <c r="AI196" s="225">
        <f t="shared" ca="1" si="71"/>
        <v>9.6569343993456691</v>
      </c>
      <c r="AJ196" s="225">
        <f t="shared" ca="1" si="71"/>
        <v>9.8791430405888949</v>
      </c>
      <c r="AK196" s="225">
        <f t="shared" ca="1" si="71"/>
        <v>10.1062740251508</v>
      </c>
      <c r="AL196" s="225">
        <f t="shared" ca="1" si="71"/>
        <v>10.343249696350062</v>
      </c>
      <c r="AM196" s="225">
        <f t="shared" ca="1" si="71"/>
        <v>11.533050395665059</v>
      </c>
      <c r="AN196" s="225">
        <f t="shared" ca="1" si="71"/>
        <v>12.966155493303336</v>
      </c>
      <c r="AO196" s="225">
        <f t="shared" ca="1" si="71"/>
        <v>15.548510557202693</v>
      </c>
      <c r="AP196" s="225">
        <f t="shared" ca="1" si="71"/>
        <v>18.171416354155983</v>
      </c>
    </row>
    <row r="197" spans="1:42">
      <c r="A197" s="61" t="str">
        <f>'[5]TS BYDem'!A136</f>
        <v/>
      </c>
      <c r="B197" s="225" t="s">
        <v>288</v>
      </c>
      <c r="C197" s="225" t="s">
        <v>137</v>
      </c>
      <c r="D197" s="225" t="str">
        <f>'[5]TS BYDem'!D136</f>
        <v>IFBH</v>
      </c>
      <c r="E197" s="225" t="s">
        <v>137</v>
      </c>
      <c r="F197" s="225" t="s">
        <v>137</v>
      </c>
      <c r="G197" s="225" t="s">
        <v>137</v>
      </c>
      <c r="H197" s="225" t="s">
        <v>137</v>
      </c>
      <c r="I197" s="225">
        <v>0</v>
      </c>
      <c r="J197" s="225">
        <f>INDEX('[5]TS BYDem'!$J$10:$J$203,MATCH(D197,'[5]TS BYDem'!$D$10:$D$203,0))</f>
        <v>0.86215409809848131</v>
      </c>
      <c r="K197" s="225">
        <f t="shared" ca="1" si="68"/>
        <v>0.87798958153294326</v>
      </c>
      <c r="L197" s="225">
        <f t="shared" ca="1" si="68"/>
        <v>0.88938001698580194</v>
      </c>
      <c r="M197" s="232">
        <f t="shared" si="69"/>
        <v>0.8074079999999999</v>
      </c>
      <c r="N197" s="232">
        <f t="shared" si="70"/>
        <v>0.8074079999999999</v>
      </c>
      <c r="O197" s="232">
        <f>INDEX('[5]TS BYDem'!$O$10:$O$203,MATCH(D197,'[5]TS BYDem'!$D$10:$D$203,0))</f>
        <v>0.8074079999999999</v>
      </c>
      <c r="P197" s="225">
        <f t="shared" ca="1" si="68"/>
        <v>0.81293875718229214</v>
      </c>
      <c r="Q197" s="225">
        <f t="shared" ca="1" si="68"/>
        <v>0.80658251385338908</v>
      </c>
      <c r="R197" s="225">
        <f t="shared" ca="1" si="68"/>
        <v>0.76596859544013896</v>
      </c>
      <c r="S197" s="225">
        <f t="shared" ca="1" si="68"/>
        <v>0.78899965893057955</v>
      </c>
      <c r="T197" s="225">
        <f t="shared" ca="1" si="68"/>
        <v>0.81004955566915426</v>
      </c>
      <c r="U197" s="225">
        <f t="shared" ca="1" si="68"/>
        <v>0.82730221613331956</v>
      </c>
      <c r="V197" s="225">
        <f t="shared" ca="1" si="68"/>
        <v>0.84348174460689074</v>
      </c>
      <c r="W197" s="225">
        <f t="shared" ca="1" si="68"/>
        <v>0.86081695368571698</v>
      </c>
      <c r="X197" s="225">
        <f t="shared" ca="1" si="68"/>
        <v>0.88459095470810734</v>
      </c>
      <c r="Y197" s="225">
        <f t="shared" ca="1" si="68"/>
        <v>0.90720927512524252</v>
      </c>
      <c r="Z197" s="225">
        <f t="shared" ca="1" si="68"/>
        <v>0.92991014415703888</v>
      </c>
      <c r="AA197" s="225">
        <f t="shared" ca="1" si="71"/>
        <v>0.95112513812493571</v>
      </c>
      <c r="AB197" s="225">
        <f t="shared" ca="1" si="71"/>
        <v>0.97275287516613795</v>
      </c>
      <c r="AC197" s="225">
        <f t="shared" ca="1" si="71"/>
        <v>0.99421551497801797</v>
      </c>
      <c r="AD197" s="225">
        <f t="shared" ca="1" si="71"/>
        <v>1.0141097311113376</v>
      </c>
      <c r="AE197" s="225">
        <f t="shared" ca="1" si="71"/>
        <v>1.03573746815254</v>
      </c>
      <c r="AF197" s="225">
        <f t="shared" ca="1" si="71"/>
        <v>1.0583557885696755</v>
      </c>
      <c r="AG197" s="225">
        <f t="shared" ca="1" si="71"/>
        <v>1.0814694006747771</v>
      </c>
      <c r="AH197" s="225">
        <f t="shared" ca="1" si="71"/>
        <v>1.1071420198343724</v>
      </c>
      <c r="AI197" s="225">
        <f t="shared" ca="1" si="71"/>
        <v>1.1336401251405785</v>
      </c>
      <c r="AJ197" s="225">
        <f t="shared" ca="1" si="71"/>
        <v>1.159725487373479</v>
      </c>
      <c r="AK197" s="225">
        <f t="shared" ca="1" si="71"/>
        <v>1.186388689909007</v>
      </c>
      <c r="AL197" s="225">
        <f t="shared" ca="1" si="71"/>
        <v>1.2142075730497901</v>
      </c>
      <c r="AM197" s="225">
        <f t="shared" ca="1" si="71"/>
        <v>1.3538798290563332</v>
      </c>
      <c r="AN197" s="225">
        <f t="shared" ca="1" si="71"/>
        <v>1.5221139057356092</v>
      </c>
      <c r="AO197" s="225">
        <f t="shared" ca="1" si="71"/>
        <v>1.8252599349759686</v>
      </c>
      <c r="AP197" s="225">
        <f t="shared" ca="1" si="71"/>
        <v>2.1331662676617893</v>
      </c>
    </row>
    <row r="198" spans="1:42">
      <c r="A198" s="61" t="str">
        <f>'[5]TS BYDem'!A137</f>
        <v/>
      </c>
      <c r="B198" s="225" t="s">
        <v>288</v>
      </c>
      <c r="C198" s="225" t="s">
        <v>137</v>
      </c>
      <c r="D198" s="225" t="str">
        <f>'[5]TS BYDem'!D137</f>
        <v>IFBP</v>
      </c>
      <c r="E198" s="225" t="s">
        <v>137</v>
      </c>
      <c r="F198" s="225" t="s">
        <v>137</v>
      </c>
      <c r="G198" s="225" t="s">
        <v>137</v>
      </c>
      <c r="H198" s="225" t="s">
        <v>137</v>
      </c>
      <c r="I198" s="225">
        <v>0</v>
      </c>
      <c r="J198" s="225">
        <f>INDEX('[5]TS BYDem'!$J$10:$J$203,MATCH(D198,'[5]TS BYDem'!$D$10:$D$203,0))</f>
        <v>3.576342925445553</v>
      </c>
      <c r="K198" s="225">
        <f t="shared" ca="1" si="68"/>
        <v>3.6420308567292468</v>
      </c>
      <c r="L198" s="225">
        <f t="shared" ca="1" si="68"/>
        <v>3.6892800704596236</v>
      </c>
      <c r="M198" s="232">
        <f t="shared" si="69"/>
        <v>3.3492480000000002</v>
      </c>
      <c r="N198" s="232">
        <f t="shared" si="70"/>
        <v>3.3492480000000002</v>
      </c>
      <c r="O198" s="232">
        <f>INDEX('[5]TS BYDem'!$O$10:$O$203,MATCH(D198,'[5]TS BYDem'!$D$10:$D$203,0))</f>
        <v>3.3492480000000002</v>
      </c>
      <c r="P198" s="225">
        <f t="shared" ca="1" si="68"/>
        <v>3.372190400163583</v>
      </c>
      <c r="Q198" s="225">
        <f t="shared" ca="1" si="68"/>
        <v>3.3458237611696147</v>
      </c>
      <c r="R198" s="225">
        <f t="shared" ca="1" si="68"/>
        <v>3.1773512107146513</v>
      </c>
      <c r="S198" s="225">
        <f t="shared" ca="1" si="68"/>
        <v>3.2728874740824048</v>
      </c>
      <c r="T198" s="225">
        <f t="shared" ca="1" si="68"/>
        <v>3.3602055642572335</v>
      </c>
      <c r="U198" s="225">
        <f t="shared" ca="1" si="68"/>
        <v>3.4317721558122893</v>
      </c>
      <c r="V198" s="225">
        <f t="shared" ca="1" si="68"/>
        <v>3.4988872368878439</v>
      </c>
      <c r="W198" s="225">
        <f t="shared" ca="1" si="68"/>
        <v>3.570796252325938</v>
      </c>
      <c r="X198" s="225">
        <f t="shared" ca="1" si="68"/>
        <v>3.6694143306410387</v>
      </c>
      <c r="Y198" s="225">
        <f t="shared" ca="1" si="68"/>
        <v>3.7632384745935998</v>
      </c>
      <c r="Z198" s="225">
        <f t="shared" ca="1" si="68"/>
        <v>3.8574050424291997</v>
      </c>
      <c r="AA198" s="225">
        <f t="shared" ca="1" si="71"/>
        <v>3.945407980370105</v>
      </c>
      <c r="AB198" s="225">
        <f t="shared" ca="1" si="71"/>
        <v>4.0351230377262031</v>
      </c>
      <c r="AC198" s="225">
        <f t="shared" ca="1" si="71"/>
        <v>4.1241532473162241</v>
      </c>
      <c r="AD198" s="225">
        <f t="shared" ca="1" si="71"/>
        <v>4.2066774031285128</v>
      </c>
      <c r="AE198" s="225">
        <f t="shared" ca="1" si="71"/>
        <v>4.2963924604846113</v>
      </c>
      <c r="AF198" s="225">
        <f t="shared" ca="1" si="71"/>
        <v>4.3902166044371729</v>
      </c>
      <c r="AG198" s="225">
        <f t="shared" ca="1" si="71"/>
        <v>4.4860952916879651</v>
      </c>
      <c r="AH198" s="225">
        <f t="shared" ca="1" si="71"/>
        <v>4.5925891193129527</v>
      </c>
      <c r="AI198" s="225">
        <f t="shared" ca="1" si="71"/>
        <v>4.7025071857683258</v>
      </c>
      <c r="AJ198" s="225">
        <f t="shared" ca="1" si="71"/>
        <v>4.8107131328085053</v>
      </c>
      <c r="AK198" s="225">
        <f t="shared" ca="1" si="71"/>
        <v>4.9213160470299542</v>
      </c>
      <c r="AL198" s="225">
        <f t="shared" ca="1" si="71"/>
        <v>5.0367128956139435</v>
      </c>
      <c r="AM198" s="225">
        <f t="shared" ca="1" si="71"/>
        <v>5.6160941057151597</v>
      </c>
      <c r="AN198" s="225">
        <f t="shared" ca="1" si="71"/>
        <v>6.313953979347712</v>
      </c>
      <c r="AO198" s="225">
        <f t="shared" ca="1" si="71"/>
        <v>7.5714486191595727</v>
      </c>
      <c r="AP198" s="225">
        <f t="shared" ca="1" si="71"/>
        <v>8.8486897028933473</v>
      </c>
    </row>
    <row r="199" spans="1:42">
      <c r="A199" s="61" t="str">
        <f>'[5]TS BYDem'!A138</f>
        <v/>
      </c>
      <c r="B199" s="225" t="s">
        <v>288</v>
      </c>
      <c r="C199" s="225" t="s">
        <v>137</v>
      </c>
      <c r="D199" s="225" t="str">
        <f>'[5]TS BYDem'!D138</f>
        <v>IFBF</v>
      </c>
      <c r="E199" s="225" t="s">
        <v>137</v>
      </c>
      <c r="F199" s="225" t="s">
        <v>137</v>
      </c>
      <c r="G199" s="225" t="s">
        <v>137</v>
      </c>
      <c r="H199" s="225" t="s">
        <v>137</v>
      </c>
      <c r="I199" s="225">
        <v>0</v>
      </c>
      <c r="J199" s="225">
        <f>INDEX('[5]TS BYDem'!$J$10:$J$203,MATCH(D199,'[5]TS BYDem'!$D$10:$D$203,0))</f>
        <v>0.51090613220650749</v>
      </c>
      <c r="K199" s="225">
        <f t="shared" ca="1" si="68"/>
        <v>0.52029012238989236</v>
      </c>
      <c r="L199" s="225">
        <f t="shared" ca="1" si="68"/>
        <v>0.52704001006566048</v>
      </c>
      <c r="M199" s="232">
        <f t="shared" si="69"/>
        <v>0.47846400000000006</v>
      </c>
      <c r="N199" s="232">
        <f t="shared" si="70"/>
        <v>0.47846400000000006</v>
      </c>
      <c r="O199" s="232">
        <f>INDEX('[5]TS BYDem'!$O$10:$O$203,MATCH(D199,'[5]TS BYDem'!$D$10:$D$203,0))</f>
        <v>0.47846400000000006</v>
      </c>
      <c r="P199" s="225">
        <f t="shared" ca="1" si="68"/>
        <v>0.48174148573765474</v>
      </c>
      <c r="Q199" s="225">
        <f t="shared" ca="1" si="68"/>
        <v>0.47797482302423067</v>
      </c>
      <c r="R199" s="225">
        <f t="shared" ca="1" si="68"/>
        <v>0.45390731581637872</v>
      </c>
      <c r="S199" s="225">
        <f t="shared" ca="1" si="68"/>
        <v>0.46755535344034349</v>
      </c>
      <c r="T199" s="225">
        <f t="shared" ca="1" si="68"/>
        <v>0.48002936632246185</v>
      </c>
      <c r="U199" s="225">
        <f t="shared" ca="1" si="68"/>
        <v>0.49025316511604128</v>
      </c>
      <c r="V199" s="225">
        <f t="shared" ca="1" si="68"/>
        <v>0.4998410338411205</v>
      </c>
      <c r="W199" s="225">
        <f t="shared" ca="1" si="68"/>
        <v>0.51011375033227679</v>
      </c>
      <c r="X199" s="225">
        <f t="shared" ca="1" si="68"/>
        <v>0.52420204723443409</v>
      </c>
      <c r="Y199" s="225">
        <f t="shared" ca="1" si="68"/>
        <v>0.53760549637051425</v>
      </c>
      <c r="Z199" s="225">
        <f t="shared" ca="1" si="68"/>
        <v>0.55105786320417138</v>
      </c>
      <c r="AA199" s="225">
        <f t="shared" ca="1" si="71"/>
        <v>0.56362971148144358</v>
      </c>
      <c r="AB199" s="225">
        <f t="shared" ca="1" si="71"/>
        <v>0.57644614824660045</v>
      </c>
      <c r="AC199" s="225">
        <f t="shared" ca="1" si="71"/>
        <v>0.58916474961660348</v>
      </c>
      <c r="AD199" s="225">
        <f t="shared" ca="1" si="71"/>
        <v>0.6009539147326447</v>
      </c>
      <c r="AE199" s="225">
        <f t="shared" ca="1" si="71"/>
        <v>0.61377035149780168</v>
      </c>
      <c r="AF199" s="225">
        <f t="shared" ca="1" si="71"/>
        <v>0.62717380063388195</v>
      </c>
      <c r="AG199" s="225">
        <f t="shared" ca="1" si="71"/>
        <v>0.64087075595542364</v>
      </c>
      <c r="AH199" s="225">
        <f t="shared" ca="1" si="71"/>
        <v>0.65608415990185054</v>
      </c>
      <c r="AI199" s="225">
        <f t="shared" ca="1" si="71"/>
        <v>0.67178674082404677</v>
      </c>
      <c r="AJ199" s="225">
        <f t="shared" ca="1" si="71"/>
        <v>0.68724473325835811</v>
      </c>
      <c r="AK199" s="225">
        <f t="shared" ca="1" si="71"/>
        <v>0.70304514957570796</v>
      </c>
      <c r="AL199" s="225">
        <f t="shared" ca="1" si="71"/>
        <v>0.71953041365913495</v>
      </c>
      <c r="AM199" s="225">
        <f t="shared" ca="1" si="71"/>
        <v>0.80229915795930862</v>
      </c>
      <c r="AN199" s="225">
        <f t="shared" ca="1" si="71"/>
        <v>0.90199342562110185</v>
      </c>
      <c r="AO199" s="225">
        <f t="shared" ca="1" si="71"/>
        <v>1.0816355170227963</v>
      </c>
      <c r="AP199" s="225">
        <f t="shared" ca="1" si="71"/>
        <v>1.2640985289847642</v>
      </c>
    </row>
    <row r="200" spans="1:42">
      <c r="A200" s="61" t="str">
        <f>'[5]TS BYDem'!A139</f>
        <v/>
      </c>
      <c r="B200" s="225" t="s">
        <v>288</v>
      </c>
      <c r="C200" s="225" t="s">
        <v>137</v>
      </c>
      <c r="D200" s="225" t="str">
        <f>'[5]TS BYDem'!D139</f>
        <v>IFBO</v>
      </c>
      <c r="E200" s="225" t="s">
        <v>137</v>
      </c>
      <c r="F200" s="225" t="s">
        <v>137</v>
      </c>
      <c r="G200" s="225" t="s">
        <v>137</v>
      </c>
      <c r="H200" s="225" t="s">
        <v>137</v>
      </c>
      <c r="I200" s="225">
        <v>0</v>
      </c>
      <c r="J200" s="225">
        <f>INDEX('[5]TS BYDem'!$J$10:$J$203,MATCH(D200,'[5]TS BYDem'!$D$10:$D$203,0))</f>
        <v>2.6822571940841642</v>
      </c>
      <c r="K200" s="225">
        <f t="shared" ca="1" si="68"/>
        <v>2.7315231425469344</v>
      </c>
      <c r="L200" s="225">
        <f t="shared" ca="1" si="68"/>
        <v>2.7669600528447171</v>
      </c>
      <c r="M200" s="232">
        <f t="shared" si="69"/>
        <v>2.5119360000000004</v>
      </c>
      <c r="N200" s="232">
        <f t="shared" si="70"/>
        <v>2.5119360000000004</v>
      </c>
      <c r="O200" s="232">
        <f>INDEX('[5]TS BYDem'!$O$10:$O$203,MATCH(D200,'[5]TS BYDem'!$D$10:$D$203,0))</f>
        <v>2.5119360000000004</v>
      </c>
      <c r="P200" s="225">
        <f t="shared" ca="1" si="68"/>
        <v>2.5291428001226874</v>
      </c>
      <c r="Q200" s="225">
        <f t="shared" ca="1" si="68"/>
        <v>2.5093678208772112</v>
      </c>
      <c r="R200" s="225">
        <f t="shared" ca="1" si="68"/>
        <v>2.3830134080359886</v>
      </c>
      <c r="S200" s="225">
        <f t="shared" ca="1" si="68"/>
        <v>2.4546656055618037</v>
      </c>
      <c r="T200" s="225">
        <f t="shared" ca="1" si="68"/>
        <v>2.5201541731929251</v>
      </c>
      <c r="U200" s="225">
        <f t="shared" ca="1" si="68"/>
        <v>2.5738291168592169</v>
      </c>
      <c r="V200" s="225">
        <f t="shared" ca="1" si="68"/>
        <v>2.6241654276658828</v>
      </c>
      <c r="W200" s="225">
        <f t="shared" ca="1" si="68"/>
        <v>2.6780971892444536</v>
      </c>
      <c r="X200" s="225">
        <f t="shared" ca="1" si="68"/>
        <v>2.7520607479807793</v>
      </c>
      <c r="Y200" s="225">
        <f t="shared" ca="1" si="68"/>
        <v>2.8224288559452</v>
      </c>
      <c r="Z200" s="225">
        <f t="shared" ca="1" si="68"/>
        <v>2.8930537818218998</v>
      </c>
      <c r="AA200" s="225">
        <f t="shared" ca="1" si="71"/>
        <v>2.9590559852775788</v>
      </c>
      <c r="AB200" s="225">
        <f t="shared" ca="1" si="71"/>
        <v>3.0263422782946527</v>
      </c>
      <c r="AC200" s="225">
        <f t="shared" ca="1" si="71"/>
        <v>3.0931149354871685</v>
      </c>
      <c r="AD200" s="225">
        <f t="shared" ca="1" si="71"/>
        <v>3.155008052346385</v>
      </c>
      <c r="AE200" s="225">
        <f t="shared" ca="1" si="71"/>
        <v>3.2222943453634594</v>
      </c>
      <c r="AF200" s="225">
        <f t="shared" ca="1" si="71"/>
        <v>3.2926624533278805</v>
      </c>
      <c r="AG200" s="225">
        <f t="shared" ca="1" si="71"/>
        <v>3.3645714687659747</v>
      </c>
      <c r="AH200" s="225">
        <f t="shared" ca="1" si="71"/>
        <v>3.4444418394847158</v>
      </c>
      <c r="AI200" s="225">
        <f t="shared" ca="1" si="71"/>
        <v>3.5268803893262457</v>
      </c>
      <c r="AJ200" s="225">
        <f t="shared" ca="1" si="71"/>
        <v>3.6080348496063803</v>
      </c>
      <c r="AK200" s="225">
        <f t="shared" ca="1" si="71"/>
        <v>3.6909870352724674</v>
      </c>
      <c r="AL200" s="225">
        <f t="shared" ca="1" si="71"/>
        <v>3.7775346717104594</v>
      </c>
      <c r="AM200" s="225">
        <f t="shared" ca="1" si="71"/>
        <v>4.2120705792863715</v>
      </c>
      <c r="AN200" s="225">
        <f t="shared" ca="1" si="71"/>
        <v>4.7354654845107857</v>
      </c>
      <c r="AO200" s="225">
        <f t="shared" ca="1" si="71"/>
        <v>5.6785864643696815</v>
      </c>
      <c r="AP200" s="225">
        <f t="shared" ca="1" si="71"/>
        <v>6.6365172771700136</v>
      </c>
    </row>
    <row r="201" spans="1:42">
      <c r="A201" s="61" t="str">
        <f>'[5]TS BYDem'!A140</f>
        <v/>
      </c>
      <c r="B201" s="225" t="s">
        <v>288</v>
      </c>
      <c r="C201" s="225" t="s">
        <v>137</v>
      </c>
      <c r="D201" s="225" t="str">
        <f>'[5]TS BYDem'!D140</f>
        <v>IFBE</v>
      </c>
      <c r="E201" s="225" t="s">
        <v>137</v>
      </c>
      <c r="F201" s="225" t="s">
        <v>137</v>
      </c>
      <c r="G201" s="225" t="s">
        <v>137</v>
      </c>
      <c r="H201" s="225" t="s">
        <v>137</v>
      </c>
      <c r="I201" s="225">
        <v>0</v>
      </c>
      <c r="J201" s="225">
        <f>INDEX('[5]TS BYDem'!$J$10:$J$203,MATCH(D201,'[5]TS BYDem'!$D$10:$D$203,0))</f>
        <v>0</v>
      </c>
      <c r="K201" s="225">
        <f t="shared" ca="1" si="68"/>
        <v>0</v>
      </c>
      <c r="L201" s="225">
        <f t="shared" ca="1" si="68"/>
        <v>0</v>
      </c>
      <c r="M201" s="232">
        <f t="shared" si="69"/>
        <v>0</v>
      </c>
      <c r="N201" s="232">
        <f t="shared" si="70"/>
        <v>0</v>
      </c>
      <c r="O201" s="232">
        <f>INDEX('[5]TS BYDem'!$O$10:$O$203,MATCH(D201,'[5]TS BYDem'!$D$10:$D$203,0))</f>
        <v>0</v>
      </c>
      <c r="P201" s="225">
        <f t="shared" ca="1" si="68"/>
        <v>0</v>
      </c>
      <c r="Q201" s="225">
        <f t="shared" ca="1" si="68"/>
        <v>0</v>
      </c>
      <c r="R201" s="225">
        <f t="shared" ca="1" si="68"/>
        <v>0</v>
      </c>
      <c r="S201" s="225">
        <f t="shared" ca="1" si="68"/>
        <v>0</v>
      </c>
      <c r="T201" s="225">
        <f t="shared" ca="1" si="68"/>
        <v>0</v>
      </c>
      <c r="U201" s="225">
        <f t="shared" ca="1" si="68"/>
        <v>0</v>
      </c>
      <c r="V201" s="225">
        <f t="shared" ca="1" si="68"/>
        <v>0</v>
      </c>
      <c r="W201" s="225">
        <f t="shared" ca="1" si="68"/>
        <v>0</v>
      </c>
      <c r="X201" s="225">
        <f t="shared" ca="1" si="68"/>
        <v>0</v>
      </c>
      <c r="Y201" s="225">
        <f t="shared" ca="1" si="68"/>
        <v>0</v>
      </c>
      <c r="Z201" s="225">
        <f t="shared" ca="1" si="68"/>
        <v>0</v>
      </c>
      <c r="AA201" s="225">
        <f t="shared" ca="1" si="71"/>
        <v>0</v>
      </c>
      <c r="AB201" s="225">
        <f t="shared" ca="1" si="71"/>
        <v>0</v>
      </c>
      <c r="AC201" s="225">
        <f t="shared" ca="1" si="71"/>
        <v>0</v>
      </c>
      <c r="AD201" s="225">
        <f t="shared" ca="1" si="71"/>
        <v>0</v>
      </c>
      <c r="AE201" s="225">
        <f t="shared" ca="1" si="71"/>
        <v>0</v>
      </c>
      <c r="AF201" s="225">
        <f t="shared" ca="1" si="71"/>
        <v>0</v>
      </c>
      <c r="AG201" s="225">
        <f t="shared" ca="1" si="71"/>
        <v>0</v>
      </c>
      <c r="AH201" s="225">
        <f t="shared" ca="1" si="71"/>
        <v>0</v>
      </c>
      <c r="AI201" s="225">
        <f t="shared" ca="1" si="71"/>
        <v>0</v>
      </c>
      <c r="AJ201" s="225">
        <f t="shared" ca="1" si="71"/>
        <v>0</v>
      </c>
      <c r="AK201" s="225">
        <f t="shared" ca="1" si="71"/>
        <v>0</v>
      </c>
      <c r="AL201" s="225">
        <f t="shared" ca="1" si="71"/>
        <v>0</v>
      </c>
      <c r="AM201" s="225">
        <f t="shared" ca="1" si="71"/>
        <v>0</v>
      </c>
      <c r="AN201" s="225">
        <f t="shared" ca="1" si="71"/>
        <v>0</v>
      </c>
      <c r="AO201" s="225">
        <f t="shared" ca="1" si="71"/>
        <v>0</v>
      </c>
      <c r="AP201" s="225">
        <f t="shared" ca="1" si="71"/>
        <v>0</v>
      </c>
    </row>
    <row r="202" spans="1:42">
      <c r="A202" s="61" t="str">
        <f>'[5]TS BYDem'!A141</f>
        <v>*</v>
      </c>
      <c r="B202" s="225" t="s">
        <v>288</v>
      </c>
      <c r="C202" s="225" t="s">
        <v>137</v>
      </c>
      <c r="D202" s="225" t="str">
        <f>'[5]TS BYDem'!D141</f>
        <v xml:space="preserve"> </v>
      </c>
      <c r="E202" s="225" t="s">
        <v>137</v>
      </c>
      <c r="F202" s="225" t="s">
        <v>137</v>
      </c>
      <c r="G202" s="225" t="s">
        <v>137</v>
      </c>
      <c r="H202" s="225" t="s">
        <v>137</v>
      </c>
      <c r="I202" s="225">
        <v>0</v>
      </c>
      <c r="J202" s="225" t="str">
        <f>INDEX('[5]TS BYDem'!$J$10:$J$203,MATCH(D202,'[5]TS BYDem'!$D$10:$D$203,0))</f>
        <v/>
      </c>
      <c r="K202" s="225" t="e">
        <f t="shared" ca="1" si="68"/>
        <v>#VALUE!</v>
      </c>
      <c r="L202" s="225" t="e">
        <f t="shared" ca="1" si="68"/>
        <v>#VALUE!</v>
      </c>
      <c r="M202" s="225" t="e">
        <f t="shared" ca="1" si="68"/>
        <v>#VALUE!</v>
      </c>
      <c r="N202" s="225" t="e">
        <f t="shared" ca="1" si="68"/>
        <v>#VALUE!</v>
      </c>
      <c r="O202" s="225" t="e">
        <f t="shared" ca="1" si="68"/>
        <v>#VALUE!</v>
      </c>
      <c r="P202" s="225" t="e">
        <f t="shared" ca="1" si="68"/>
        <v>#VALUE!</v>
      </c>
      <c r="Q202" s="225" t="e">
        <f t="shared" ca="1" si="68"/>
        <v>#VALUE!</v>
      </c>
      <c r="R202" s="225" t="e">
        <f t="shared" ca="1" si="68"/>
        <v>#VALUE!</v>
      </c>
      <c r="S202" s="225" t="e">
        <f t="shared" ca="1" si="68"/>
        <v>#VALUE!</v>
      </c>
      <c r="T202" s="225" t="e">
        <f t="shared" ca="1" si="68"/>
        <v>#VALUE!</v>
      </c>
      <c r="U202" s="225" t="e">
        <f t="shared" ca="1" si="68"/>
        <v>#VALUE!</v>
      </c>
      <c r="V202" s="225" t="e">
        <f t="shared" ca="1" si="68"/>
        <v>#VALUE!</v>
      </c>
      <c r="W202" s="225" t="e">
        <f t="shared" ca="1" si="68"/>
        <v>#VALUE!</v>
      </c>
      <c r="X202" s="225" t="e">
        <f t="shared" ca="1" si="68"/>
        <v>#VALUE!</v>
      </c>
      <c r="Y202" s="225" t="e">
        <f t="shared" ca="1" si="68"/>
        <v>#VALUE!</v>
      </c>
      <c r="Z202" s="225" t="e">
        <f t="shared" ca="1" si="68"/>
        <v>#VALUE!</v>
      </c>
      <c r="AA202" s="225" t="e">
        <f t="shared" ca="1" si="71"/>
        <v>#VALUE!</v>
      </c>
      <c r="AB202" s="225" t="e">
        <f t="shared" ca="1" si="71"/>
        <v>#VALUE!</v>
      </c>
      <c r="AC202" s="225" t="e">
        <f t="shared" ca="1" si="71"/>
        <v>#VALUE!</v>
      </c>
      <c r="AD202" s="225" t="e">
        <f t="shared" ca="1" si="71"/>
        <v>#VALUE!</v>
      </c>
      <c r="AE202" s="225" t="e">
        <f t="shared" ca="1" si="71"/>
        <v>#VALUE!</v>
      </c>
      <c r="AF202" s="225" t="e">
        <f t="shared" ca="1" si="71"/>
        <v>#VALUE!</v>
      </c>
      <c r="AG202" s="225" t="e">
        <f t="shared" ca="1" si="71"/>
        <v>#VALUE!</v>
      </c>
      <c r="AH202" s="225" t="e">
        <f t="shared" ca="1" si="71"/>
        <v>#VALUE!</v>
      </c>
      <c r="AI202" s="225" t="e">
        <f t="shared" ca="1" si="71"/>
        <v>#VALUE!</v>
      </c>
      <c r="AJ202" s="225" t="e">
        <f t="shared" ca="1" si="71"/>
        <v>#VALUE!</v>
      </c>
      <c r="AK202" s="225" t="e">
        <f t="shared" ca="1" si="71"/>
        <v>#VALUE!</v>
      </c>
      <c r="AL202" s="225" t="e">
        <f t="shared" ca="1" si="71"/>
        <v>#VALUE!</v>
      </c>
      <c r="AM202" s="225" t="e">
        <f t="shared" ca="1" si="71"/>
        <v>#VALUE!</v>
      </c>
      <c r="AN202" s="225" t="e">
        <f t="shared" ca="1" si="71"/>
        <v>#VALUE!</v>
      </c>
      <c r="AO202" s="225" t="e">
        <f t="shared" ca="1" si="71"/>
        <v>#VALUE!</v>
      </c>
      <c r="AP202" s="225" t="e">
        <f t="shared" ca="1" si="71"/>
        <v>#VALUE!</v>
      </c>
    </row>
    <row r="203" spans="1:42">
      <c r="A203" s="61" t="str">
        <f>'[5]TS BYDem'!A142</f>
        <v/>
      </c>
      <c r="B203" s="225" t="s">
        <v>288</v>
      </c>
      <c r="C203" s="225" t="s">
        <v>137</v>
      </c>
      <c r="D203" s="225" t="str">
        <f>'[5]TS BYDem'!D142</f>
        <v>IFBS</v>
      </c>
      <c r="E203" s="225" t="s">
        <v>137</v>
      </c>
      <c r="F203" s="225" t="s">
        <v>137</v>
      </c>
      <c r="G203" s="225" t="s">
        <v>137</v>
      </c>
      <c r="H203" s="225" t="s">
        <v>137</v>
      </c>
      <c r="I203" s="225">
        <v>0</v>
      </c>
      <c r="J203" s="225">
        <f>INDEX('[5]TS BYDem'!$J$10:$J$203,MATCH(D203,'[5]TS BYDem'!$D$10:$D$203,0))</f>
        <v>20.421862032418336</v>
      </c>
      <c r="K203" s="225">
        <f t="shared" ca="1" si="68"/>
        <v>20.79695745750357</v>
      </c>
      <c r="L203" s="225">
        <f t="shared" ca="1" si="68"/>
        <v>21.066762938705232</v>
      </c>
      <c r="M203" s="232">
        <f t="shared" ref="M203" si="72">O203</f>
        <v>6.8922304000000008</v>
      </c>
      <c r="N203" s="232">
        <f t="shared" ref="N203" si="73">O203</f>
        <v>6.8922304000000008</v>
      </c>
      <c r="O203" s="232">
        <f>INDEX('[5]TS BYDem'!$O$10:$O$203,MATCH(D203,'[5]TS BYDem'!$D$10:$D$203,0))</f>
        <v>6.8922304000000008</v>
      </c>
      <c r="P203" s="225">
        <f t="shared" ca="1" si="68"/>
        <v>6.9394422839382486</v>
      </c>
      <c r="Q203" s="225">
        <f t="shared" ca="1" si="68"/>
        <v>6.8851838501584703</v>
      </c>
      <c r="R203" s="225">
        <f t="shared" ca="1" si="68"/>
        <v>6.5384935979552194</v>
      </c>
      <c r="S203" s="225">
        <f t="shared" ca="1" si="68"/>
        <v>6.7350923385338914</v>
      </c>
      <c r="T203" s="225">
        <f t="shared" ca="1" si="68"/>
        <v>6.9147793594928935</v>
      </c>
      <c r="U203" s="225">
        <f t="shared" ca="1" si="68"/>
        <v>7.0620522511808606</v>
      </c>
      <c r="V203" s="225">
        <f t="shared" ca="1" si="68"/>
        <v>7.2001646280748384</v>
      </c>
      <c r="W203" s="225">
        <f t="shared" ca="1" si="68"/>
        <v>7.3481421747469575</v>
      </c>
      <c r="X203" s="225">
        <f t="shared" ca="1" si="68"/>
        <v>7.551082810183007</v>
      </c>
      <c r="Y203" s="225">
        <f t="shared" ca="1" si="68"/>
        <v>7.7441582758409151</v>
      </c>
      <c r="Z203" s="225">
        <f t="shared" ca="1" si="68"/>
        <v>7.9379383964829771</v>
      </c>
      <c r="AA203" s="225">
        <f t="shared" ca="1" si="71"/>
        <v>8.1190347274102841</v>
      </c>
      <c r="AB203" s="225">
        <f t="shared" ca="1" si="71"/>
        <v>8.3036543332583559</v>
      </c>
      <c r="AC203" s="225">
        <f t="shared" ca="1" si="71"/>
        <v>8.4868646291381218</v>
      </c>
      <c r="AD203" s="225">
        <f t="shared" ca="1" si="71"/>
        <v>8.6566864803189816</v>
      </c>
      <c r="AE203" s="225">
        <f t="shared" ca="1" si="71"/>
        <v>8.8413060861670552</v>
      </c>
      <c r="AF203" s="225">
        <f t="shared" ca="1" si="71"/>
        <v>9.0343815518249642</v>
      </c>
      <c r="AG203" s="225">
        <f t="shared" ca="1" si="71"/>
        <v>9.2316849473877891</v>
      </c>
      <c r="AH203" s="225">
        <f t="shared" ca="1" si="71"/>
        <v>9.4508326474593574</v>
      </c>
      <c r="AI203" s="225">
        <f t="shared" ca="1" si="71"/>
        <v>9.6770268973724551</v>
      </c>
      <c r="AJ203" s="225">
        <f t="shared" ca="1" si="71"/>
        <v>9.8996978723647864</v>
      </c>
      <c r="AK203" s="225">
        <f t="shared" ca="1" si="71"/>
        <v>10.127301432246188</v>
      </c>
      <c r="AL203" s="225">
        <f t="shared" ca="1" si="71"/>
        <v>10.364770161905732</v>
      </c>
      <c r="AM203" s="225">
        <f t="shared" ca="1" si="71"/>
        <v>11.55704639509252</v>
      </c>
      <c r="AN203" s="225">
        <f t="shared" ca="1" si="71"/>
        <v>12.99313325279623</v>
      </c>
      <c r="AO203" s="225">
        <f t="shared" ca="1" si="71"/>
        <v>15.580861239600539</v>
      </c>
      <c r="AP203" s="225">
        <f t="shared" ca="1" si="71"/>
        <v>18.209224330491054</v>
      </c>
    </row>
    <row r="204" spans="1:42">
      <c r="A204" s="61" t="str">
        <f>'[5]TS BYDem'!A143</f>
        <v>*</v>
      </c>
      <c r="B204" s="225" t="s">
        <v>288</v>
      </c>
      <c r="C204" s="225" t="s">
        <v>137</v>
      </c>
      <c r="D204" s="225" t="str">
        <f>'[5]TS BYDem'!D143</f>
        <v>IFBS</v>
      </c>
      <c r="E204" s="225" t="s">
        <v>137</v>
      </c>
      <c r="F204" s="225" t="s">
        <v>137</v>
      </c>
      <c r="G204" s="225" t="s">
        <v>137</v>
      </c>
      <c r="H204" s="225" t="s">
        <v>137</v>
      </c>
      <c r="I204" s="225">
        <v>0</v>
      </c>
      <c r="J204" s="225">
        <f>INDEX('[5]TS BYDem'!$J$10:$J$203,MATCH(D204,'[5]TS BYDem'!$D$10:$D$203,0))</f>
        <v>20.421862032418336</v>
      </c>
      <c r="K204" s="225">
        <f t="shared" ca="1" si="68"/>
        <v>20.79695745750357</v>
      </c>
      <c r="L204" s="225">
        <f t="shared" ca="1" si="68"/>
        <v>21.066762938705232</v>
      </c>
      <c r="M204" s="225">
        <f t="shared" ca="1" si="68"/>
        <v>21.086504803183399</v>
      </c>
      <c r="N204" s="225">
        <f t="shared" ca="1" si="68"/>
        <v>21.373858608365659</v>
      </c>
      <c r="O204" s="225">
        <f t="shared" ca="1" si="68"/>
        <v>21.455019606775917</v>
      </c>
      <c r="P204" s="225">
        <f t="shared" ca="1" si="68"/>
        <v>21.601986820113407</v>
      </c>
      <c r="Q204" s="225">
        <f t="shared" ca="1" si="68"/>
        <v>21.43308420180017</v>
      </c>
      <c r="R204" s="225">
        <f t="shared" ca="1" si="68"/>
        <v>20.353862276993532</v>
      </c>
      <c r="S204" s="225">
        <f t="shared" ca="1" si="68"/>
        <v>20.965860075816806</v>
      </c>
      <c r="T204" s="225">
        <f t="shared" ca="1" si="68"/>
        <v>21.525212902698296</v>
      </c>
      <c r="U204" s="225">
        <f t="shared" ca="1" si="68"/>
        <v>21.983662866691361</v>
      </c>
      <c r="V204" s="225">
        <f t="shared" ca="1" si="68"/>
        <v>22.41359680421596</v>
      </c>
      <c r="W204" s="225">
        <f t="shared" ca="1" si="68"/>
        <v>22.874240308706597</v>
      </c>
      <c r="X204" s="225">
        <f t="shared" ca="1" si="68"/>
        <v>23.505979972008046</v>
      </c>
      <c r="Y204" s="225">
        <f t="shared" ca="1" si="68"/>
        <v>24.107010068343449</v>
      </c>
      <c r="Z204" s="225">
        <f t="shared" ca="1" si="68"/>
        <v>24.710233705176432</v>
      </c>
      <c r="AA204" s="225">
        <f t="shared" ca="1" si="71"/>
        <v>25.273973613053066</v>
      </c>
      <c r="AB204" s="225">
        <f t="shared" ca="1" si="71"/>
        <v>25.848681223417575</v>
      </c>
      <c r="AC204" s="225">
        <f t="shared" ca="1" si="71"/>
        <v>26.419001752786937</v>
      </c>
      <c r="AD204" s="225">
        <f t="shared" ca="1" si="71"/>
        <v>26.947645012702385</v>
      </c>
      <c r="AE204" s="225">
        <f t="shared" ca="1" si="71"/>
        <v>27.522352623066897</v>
      </c>
      <c r="AF204" s="225">
        <f t="shared" ca="1" si="71"/>
        <v>28.123382719402308</v>
      </c>
      <c r="AG204" s="225">
        <f t="shared" ca="1" si="71"/>
        <v>28.737574058723158</v>
      </c>
      <c r="AH204" s="225">
        <f t="shared" ca="1" si="71"/>
        <v>29.419765153468823</v>
      </c>
      <c r="AI204" s="225">
        <f t="shared" ca="1" si="71"/>
        <v>30.123891653190231</v>
      </c>
      <c r="AJ204" s="225">
        <f t="shared" ca="1" si="71"/>
        <v>30.817050450423764</v>
      </c>
      <c r="AK204" s="225">
        <f t="shared" ca="1" si="71"/>
        <v>31.525564031140316</v>
      </c>
      <c r="AL204" s="225">
        <f t="shared" ca="1" si="71"/>
        <v>32.264787178822914</v>
      </c>
      <c r="AM204" s="225">
        <f t="shared" ca="1" si="71"/>
        <v>35.976257700718918</v>
      </c>
      <c r="AN204" s="225">
        <f t="shared" ca="1" si="71"/>
        <v>40.446693234775687</v>
      </c>
      <c r="AO204" s="225">
        <f t="shared" ca="1" si="71"/>
        <v>48.502105122034884</v>
      </c>
      <c r="AP204" s="225">
        <f t="shared" ca="1" si="71"/>
        <v>56.684011177987706</v>
      </c>
    </row>
    <row r="205" spans="1:42">
      <c r="A205" s="61" t="str">
        <f>'[5]TS BYDem'!A144</f>
        <v>*</v>
      </c>
      <c r="B205" s="225" t="s">
        <v>288</v>
      </c>
      <c r="C205" s="225" t="s">
        <v>137</v>
      </c>
      <c r="D205" s="225" t="str">
        <f>'[5]TS BYDem'!D144</f>
        <v>IFBS</v>
      </c>
      <c r="E205" s="225" t="s">
        <v>137</v>
      </c>
      <c r="F205" s="225" t="s">
        <v>137</v>
      </c>
      <c r="G205" s="225" t="s">
        <v>137</v>
      </c>
      <c r="H205" s="225" t="s">
        <v>137</v>
      </c>
      <c r="I205" s="225">
        <v>0</v>
      </c>
      <c r="J205" s="225">
        <f>INDEX('[5]TS BYDem'!$J$10:$J$203,MATCH(D205,'[5]TS BYDem'!$D$10:$D$203,0))</f>
        <v>20.421862032418336</v>
      </c>
      <c r="K205" s="225">
        <f t="shared" ca="1" si="68"/>
        <v>20.79695745750357</v>
      </c>
      <c r="L205" s="225">
        <f t="shared" ca="1" si="68"/>
        <v>21.066762938705232</v>
      </c>
      <c r="M205" s="225">
        <f t="shared" ca="1" si="68"/>
        <v>21.086504803183399</v>
      </c>
      <c r="N205" s="225">
        <f t="shared" ca="1" si="68"/>
        <v>21.373858608365659</v>
      </c>
      <c r="O205" s="225">
        <f t="shared" ca="1" si="68"/>
        <v>21.455019606775917</v>
      </c>
      <c r="P205" s="225">
        <f t="shared" ca="1" si="68"/>
        <v>21.601986820113407</v>
      </c>
      <c r="Q205" s="225">
        <f t="shared" ca="1" si="68"/>
        <v>21.43308420180017</v>
      </c>
      <c r="R205" s="225">
        <f t="shared" ca="1" si="68"/>
        <v>20.353862276993532</v>
      </c>
      <c r="S205" s="225">
        <f t="shared" ca="1" si="68"/>
        <v>20.965860075816806</v>
      </c>
      <c r="T205" s="225">
        <f t="shared" ca="1" si="68"/>
        <v>21.525212902698296</v>
      </c>
      <c r="U205" s="225">
        <f t="shared" ca="1" si="68"/>
        <v>21.983662866691361</v>
      </c>
      <c r="V205" s="225">
        <f t="shared" ca="1" si="68"/>
        <v>22.41359680421596</v>
      </c>
      <c r="W205" s="225">
        <f t="shared" ca="1" si="68"/>
        <v>22.874240308706597</v>
      </c>
      <c r="X205" s="225">
        <f t="shared" ca="1" si="68"/>
        <v>23.505979972008046</v>
      </c>
      <c r="Y205" s="225">
        <f t="shared" ca="1" si="68"/>
        <v>24.107010068343449</v>
      </c>
      <c r="Z205" s="225">
        <f t="shared" ca="1" si="68"/>
        <v>24.710233705176432</v>
      </c>
      <c r="AA205" s="225">
        <f t="shared" ca="1" si="71"/>
        <v>25.273973613053066</v>
      </c>
      <c r="AB205" s="225">
        <f t="shared" ca="1" si="71"/>
        <v>25.848681223417575</v>
      </c>
      <c r="AC205" s="225">
        <f t="shared" ca="1" si="71"/>
        <v>26.419001752786937</v>
      </c>
      <c r="AD205" s="225">
        <f t="shared" ca="1" si="71"/>
        <v>26.947645012702385</v>
      </c>
      <c r="AE205" s="225">
        <f t="shared" ca="1" si="71"/>
        <v>27.522352623066897</v>
      </c>
      <c r="AF205" s="225">
        <f t="shared" ca="1" si="71"/>
        <v>28.123382719402308</v>
      </c>
      <c r="AG205" s="225">
        <f t="shared" ca="1" si="71"/>
        <v>28.737574058723158</v>
      </c>
      <c r="AH205" s="225">
        <f t="shared" ca="1" si="71"/>
        <v>29.419765153468823</v>
      </c>
      <c r="AI205" s="225">
        <f t="shared" ca="1" si="71"/>
        <v>30.123891653190231</v>
      </c>
      <c r="AJ205" s="225">
        <f t="shared" ca="1" si="71"/>
        <v>30.817050450423764</v>
      </c>
      <c r="AK205" s="225">
        <f t="shared" ca="1" si="71"/>
        <v>31.525564031140316</v>
      </c>
      <c r="AL205" s="225">
        <f t="shared" ca="1" si="71"/>
        <v>32.264787178822914</v>
      </c>
      <c r="AM205" s="225">
        <f t="shared" ca="1" si="71"/>
        <v>35.976257700718918</v>
      </c>
      <c r="AN205" s="225">
        <f t="shared" ca="1" si="71"/>
        <v>40.446693234775687</v>
      </c>
      <c r="AO205" s="225">
        <f t="shared" ca="1" si="71"/>
        <v>48.502105122034884</v>
      </c>
      <c r="AP205" s="225">
        <f t="shared" ca="1" si="71"/>
        <v>56.684011177987706</v>
      </c>
    </row>
    <row r="206" spans="1:42">
      <c r="A206" s="61" t="str">
        <f>'[5]TS BYDem'!A145</f>
        <v>*</v>
      </c>
      <c r="B206" s="225" t="s">
        <v>288</v>
      </c>
      <c r="C206" s="225" t="s">
        <v>137</v>
      </c>
      <c r="D206" s="225" t="str">
        <f>'[5]TS BYDem'!D145</f>
        <v>IFBS</v>
      </c>
      <c r="E206" s="225" t="s">
        <v>137</v>
      </c>
      <c r="F206" s="225" t="s">
        <v>137</v>
      </c>
      <c r="G206" s="225" t="s">
        <v>137</v>
      </c>
      <c r="H206" s="225" t="s">
        <v>137</v>
      </c>
      <c r="I206" s="225">
        <v>0</v>
      </c>
      <c r="J206" s="225">
        <f>INDEX('[5]TS BYDem'!$J$10:$J$203,MATCH(D206,'[5]TS BYDem'!$D$10:$D$203,0))</f>
        <v>20.421862032418336</v>
      </c>
      <c r="K206" s="225">
        <f t="shared" ca="1" si="68"/>
        <v>20.79695745750357</v>
      </c>
      <c r="L206" s="225">
        <f t="shared" ca="1" si="68"/>
        <v>21.066762938705232</v>
      </c>
      <c r="M206" s="225">
        <f t="shared" ca="1" si="68"/>
        <v>21.086504803183399</v>
      </c>
      <c r="N206" s="225">
        <f t="shared" ca="1" si="68"/>
        <v>21.373858608365659</v>
      </c>
      <c r="O206" s="225">
        <f t="shared" ca="1" si="68"/>
        <v>21.455019606775917</v>
      </c>
      <c r="P206" s="225">
        <f t="shared" ca="1" si="68"/>
        <v>21.601986820113407</v>
      </c>
      <c r="Q206" s="225">
        <f t="shared" ca="1" si="68"/>
        <v>21.43308420180017</v>
      </c>
      <c r="R206" s="225">
        <f t="shared" ca="1" si="68"/>
        <v>20.353862276993532</v>
      </c>
      <c r="S206" s="225">
        <f t="shared" ca="1" si="68"/>
        <v>20.965860075816806</v>
      </c>
      <c r="T206" s="225">
        <f t="shared" ca="1" si="68"/>
        <v>21.525212902698296</v>
      </c>
      <c r="U206" s="225">
        <f t="shared" ca="1" si="68"/>
        <v>21.983662866691361</v>
      </c>
      <c r="V206" s="225">
        <f t="shared" ca="1" si="68"/>
        <v>22.41359680421596</v>
      </c>
      <c r="W206" s="225">
        <f t="shared" ca="1" si="68"/>
        <v>22.874240308706597</v>
      </c>
      <c r="X206" s="225">
        <f t="shared" ca="1" si="68"/>
        <v>23.505979972008046</v>
      </c>
      <c r="Y206" s="225">
        <f t="shared" ca="1" si="68"/>
        <v>24.107010068343449</v>
      </c>
      <c r="Z206" s="225">
        <f t="shared" ca="1" si="68"/>
        <v>24.710233705176432</v>
      </c>
      <c r="AA206" s="225">
        <f t="shared" ca="1" si="71"/>
        <v>25.273973613053066</v>
      </c>
      <c r="AB206" s="225">
        <f t="shared" ca="1" si="71"/>
        <v>25.848681223417575</v>
      </c>
      <c r="AC206" s="225">
        <f t="shared" ca="1" si="71"/>
        <v>26.419001752786937</v>
      </c>
      <c r="AD206" s="225">
        <f t="shared" ca="1" si="71"/>
        <v>26.947645012702385</v>
      </c>
      <c r="AE206" s="225">
        <f t="shared" ca="1" si="71"/>
        <v>27.522352623066897</v>
      </c>
      <c r="AF206" s="225">
        <f t="shared" ca="1" si="71"/>
        <v>28.123382719402308</v>
      </c>
      <c r="AG206" s="225">
        <f t="shared" ca="1" si="71"/>
        <v>28.737574058723158</v>
      </c>
      <c r="AH206" s="225">
        <f t="shared" ca="1" si="71"/>
        <v>29.419765153468823</v>
      </c>
      <c r="AI206" s="225">
        <f t="shared" ca="1" si="71"/>
        <v>30.123891653190231</v>
      </c>
      <c r="AJ206" s="225">
        <f t="shared" ca="1" si="71"/>
        <v>30.817050450423764</v>
      </c>
      <c r="AK206" s="225">
        <f t="shared" ca="1" si="71"/>
        <v>31.525564031140316</v>
      </c>
      <c r="AL206" s="225">
        <f t="shared" ca="1" si="71"/>
        <v>32.264787178822914</v>
      </c>
      <c r="AM206" s="225">
        <f t="shared" ca="1" si="71"/>
        <v>35.976257700718918</v>
      </c>
      <c r="AN206" s="225">
        <f t="shared" ca="1" si="71"/>
        <v>40.446693234775687</v>
      </c>
      <c r="AO206" s="225">
        <f t="shared" ca="1" si="71"/>
        <v>48.502105122034884</v>
      </c>
      <c r="AP206" s="225">
        <f t="shared" ca="1" si="71"/>
        <v>56.684011177987706</v>
      </c>
    </row>
    <row r="207" spans="1:42">
      <c r="A207" s="61" t="str">
        <f>'[5]TS BYDem'!A146</f>
        <v>*</v>
      </c>
      <c r="B207" s="225" t="s">
        <v>288</v>
      </c>
      <c r="C207" s="225" t="s">
        <v>137</v>
      </c>
      <c r="D207" s="225" t="str">
        <f>'[5]TS BYDem'!D146</f>
        <v>IFBS</v>
      </c>
      <c r="E207" s="225" t="s">
        <v>137</v>
      </c>
      <c r="F207" s="225" t="s">
        <v>137</v>
      </c>
      <c r="G207" s="225" t="s">
        <v>137</v>
      </c>
      <c r="H207" s="225" t="s">
        <v>137</v>
      </c>
      <c r="I207" s="225">
        <v>0</v>
      </c>
      <c r="J207" s="225">
        <f>INDEX('[5]TS BYDem'!$J$10:$J$203,MATCH(D207,'[5]TS BYDem'!$D$10:$D$203,0))</f>
        <v>20.421862032418336</v>
      </c>
      <c r="K207" s="225">
        <f t="shared" ca="1" si="68"/>
        <v>20.79695745750357</v>
      </c>
      <c r="L207" s="225">
        <f t="shared" ca="1" si="68"/>
        <v>21.066762938705232</v>
      </c>
      <c r="M207" s="225">
        <f t="shared" ca="1" si="68"/>
        <v>21.086504803183399</v>
      </c>
      <c r="N207" s="225">
        <f t="shared" ca="1" si="68"/>
        <v>21.373858608365659</v>
      </c>
      <c r="O207" s="225">
        <f t="shared" ca="1" si="68"/>
        <v>21.455019606775917</v>
      </c>
      <c r="P207" s="225">
        <f t="shared" ca="1" si="68"/>
        <v>21.601986820113407</v>
      </c>
      <c r="Q207" s="225">
        <f t="shared" ca="1" si="68"/>
        <v>21.43308420180017</v>
      </c>
      <c r="R207" s="225">
        <f t="shared" ca="1" si="68"/>
        <v>20.353862276993532</v>
      </c>
      <c r="S207" s="225">
        <f t="shared" ca="1" si="68"/>
        <v>20.965860075816806</v>
      </c>
      <c r="T207" s="225">
        <f t="shared" ca="1" si="68"/>
        <v>21.525212902698296</v>
      </c>
      <c r="U207" s="225">
        <f t="shared" ca="1" si="68"/>
        <v>21.983662866691361</v>
      </c>
      <c r="V207" s="225">
        <f t="shared" ca="1" si="68"/>
        <v>22.41359680421596</v>
      </c>
      <c r="W207" s="225">
        <f t="shared" ca="1" si="68"/>
        <v>22.874240308706597</v>
      </c>
      <c r="X207" s="225">
        <f t="shared" ca="1" si="68"/>
        <v>23.505979972008046</v>
      </c>
      <c r="Y207" s="225">
        <f t="shared" ca="1" si="68"/>
        <v>24.107010068343449</v>
      </c>
      <c r="Z207" s="225">
        <f t="shared" ca="1" si="68"/>
        <v>24.710233705176432</v>
      </c>
      <c r="AA207" s="225">
        <f t="shared" ca="1" si="71"/>
        <v>25.273973613053066</v>
      </c>
      <c r="AB207" s="225">
        <f t="shared" ca="1" si="71"/>
        <v>25.848681223417575</v>
      </c>
      <c r="AC207" s="225">
        <f t="shared" ca="1" si="71"/>
        <v>26.419001752786937</v>
      </c>
      <c r="AD207" s="225">
        <f t="shared" ca="1" si="71"/>
        <v>26.947645012702385</v>
      </c>
      <c r="AE207" s="225">
        <f t="shared" ca="1" si="71"/>
        <v>27.522352623066897</v>
      </c>
      <c r="AF207" s="225">
        <f t="shared" ca="1" si="71"/>
        <v>28.123382719402308</v>
      </c>
      <c r="AG207" s="225">
        <f t="shared" ca="1" si="71"/>
        <v>28.737574058723158</v>
      </c>
      <c r="AH207" s="225">
        <f t="shared" ca="1" si="71"/>
        <v>29.419765153468823</v>
      </c>
      <c r="AI207" s="225">
        <f t="shared" ca="1" si="71"/>
        <v>30.123891653190231</v>
      </c>
      <c r="AJ207" s="225">
        <f t="shared" ca="1" si="71"/>
        <v>30.817050450423764</v>
      </c>
      <c r="AK207" s="225">
        <f t="shared" ca="1" si="71"/>
        <v>31.525564031140316</v>
      </c>
      <c r="AL207" s="225">
        <f t="shared" ca="1" si="71"/>
        <v>32.264787178822914</v>
      </c>
      <c r="AM207" s="225">
        <f t="shared" ca="1" si="71"/>
        <v>35.976257700718918</v>
      </c>
      <c r="AN207" s="225">
        <f t="shared" ca="1" si="71"/>
        <v>40.446693234775687</v>
      </c>
      <c r="AO207" s="225">
        <f t="shared" ca="1" si="71"/>
        <v>48.502105122034884</v>
      </c>
      <c r="AP207" s="225">
        <f t="shared" ca="1" si="71"/>
        <v>56.684011177987706</v>
      </c>
    </row>
    <row r="208" spans="1:42">
      <c r="A208" s="61" t="str">
        <f>'[5]TS BYDem'!A147</f>
        <v>*</v>
      </c>
      <c r="B208" s="225" t="s">
        <v>288</v>
      </c>
      <c r="C208" s="225" t="s">
        <v>137</v>
      </c>
      <c r="D208" s="225" t="str">
        <f>'[5]TS BYDem'!D147</f>
        <v>IFBS</v>
      </c>
      <c r="E208" s="225" t="s">
        <v>137</v>
      </c>
      <c r="F208" s="225" t="s">
        <v>137</v>
      </c>
      <c r="G208" s="225" t="s">
        <v>137</v>
      </c>
      <c r="H208" s="225" t="s">
        <v>137</v>
      </c>
      <c r="I208" s="225">
        <v>0</v>
      </c>
      <c r="J208" s="225">
        <f>INDEX('[5]TS BYDem'!$J$10:$J$203,MATCH(D208,'[5]TS BYDem'!$D$10:$D$203,0))</f>
        <v>20.421862032418336</v>
      </c>
      <c r="K208" s="225">
        <f t="shared" ca="1" si="68"/>
        <v>20.79695745750357</v>
      </c>
      <c r="L208" s="225">
        <f t="shared" ca="1" si="68"/>
        <v>21.066762938705232</v>
      </c>
      <c r="M208" s="225">
        <f t="shared" ca="1" si="68"/>
        <v>21.086504803183399</v>
      </c>
      <c r="N208" s="225">
        <f t="shared" ca="1" si="68"/>
        <v>21.373858608365659</v>
      </c>
      <c r="O208" s="225">
        <f t="shared" ca="1" si="68"/>
        <v>21.455019606775917</v>
      </c>
      <c r="P208" s="225">
        <f t="shared" ca="1" si="68"/>
        <v>21.601986820113407</v>
      </c>
      <c r="Q208" s="225">
        <f t="shared" ca="1" si="68"/>
        <v>21.43308420180017</v>
      </c>
      <c r="R208" s="225">
        <f t="shared" ca="1" si="68"/>
        <v>20.353862276993532</v>
      </c>
      <c r="S208" s="225">
        <f t="shared" ca="1" si="68"/>
        <v>20.965860075816806</v>
      </c>
      <c r="T208" s="225">
        <f t="shared" ca="1" si="68"/>
        <v>21.525212902698296</v>
      </c>
      <c r="U208" s="225">
        <f t="shared" ca="1" si="68"/>
        <v>21.983662866691361</v>
      </c>
      <c r="V208" s="225">
        <f t="shared" ca="1" si="68"/>
        <v>22.41359680421596</v>
      </c>
      <c r="W208" s="225">
        <f t="shared" ca="1" si="68"/>
        <v>22.874240308706597</v>
      </c>
      <c r="X208" s="225">
        <f t="shared" ca="1" si="68"/>
        <v>23.505979972008046</v>
      </c>
      <c r="Y208" s="225">
        <f t="shared" ca="1" si="68"/>
        <v>24.107010068343449</v>
      </c>
      <c r="Z208" s="225">
        <f t="shared" ca="1" si="68"/>
        <v>24.710233705176432</v>
      </c>
      <c r="AA208" s="225">
        <f t="shared" ca="1" si="71"/>
        <v>25.273973613053066</v>
      </c>
      <c r="AB208" s="225">
        <f t="shared" ca="1" si="71"/>
        <v>25.848681223417575</v>
      </c>
      <c r="AC208" s="225">
        <f t="shared" ca="1" si="71"/>
        <v>26.419001752786937</v>
      </c>
      <c r="AD208" s="225">
        <f t="shared" ca="1" si="71"/>
        <v>26.947645012702385</v>
      </c>
      <c r="AE208" s="225">
        <f t="shared" ca="1" si="71"/>
        <v>27.522352623066897</v>
      </c>
      <c r="AF208" s="225">
        <f t="shared" ca="1" si="71"/>
        <v>28.123382719402308</v>
      </c>
      <c r="AG208" s="225">
        <f t="shared" ca="1" si="71"/>
        <v>28.737574058723158</v>
      </c>
      <c r="AH208" s="225">
        <f t="shared" ca="1" si="71"/>
        <v>29.419765153468823</v>
      </c>
      <c r="AI208" s="225">
        <f t="shared" ca="1" si="71"/>
        <v>30.123891653190231</v>
      </c>
      <c r="AJ208" s="225">
        <f t="shared" ca="1" si="71"/>
        <v>30.817050450423764</v>
      </c>
      <c r="AK208" s="225">
        <f t="shared" ca="1" si="71"/>
        <v>31.525564031140316</v>
      </c>
      <c r="AL208" s="225">
        <f t="shared" ca="1" si="71"/>
        <v>32.264787178822914</v>
      </c>
      <c r="AM208" s="225">
        <f t="shared" ca="1" si="71"/>
        <v>35.976257700718918</v>
      </c>
      <c r="AN208" s="225">
        <f t="shared" ca="1" si="71"/>
        <v>40.446693234775687</v>
      </c>
      <c r="AO208" s="225">
        <f t="shared" ca="1" si="71"/>
        <v>48.502105122034884</v>
      </c>
      <c r="AP208" s="225">
        <f t="shared" ref="AP208" ca="1" si="74">AP$192/AO$192*AO208</f>
        <v>56.684011177987706</v>
      </c>
    </row>
    <row r="209" spans="1:42">
      <c r="A209" s="61" t="str">
        <f>'[5]TS BYDem'!A148</f>
        <v>*</v>
      </c>
      <c r="B209" s="225" t="s">
        <v>288</v>
      </c>
      <c r="C209" s="225" t="s">
        <v>137</v>
      </c>
      <c r="D209" s="225" t="str">
        <f>'[5]TS BYDem'!D148</f>
        <v>IFBS</v>
      </c>
      <c r="E209" s="225" t="s">
        <v>137</v>
      </c>
      <c r="F209" s="225" t="s">
        <v>137</v>
      </c>
      <c r="G209" s="225" t="s">
        <v>137</v>
      </c>
      <c r="H209" s="225" t="s">
        <v>137</v>
      </c>
      <c r="I209" s="225">
        <v>0</v>
      </c>
      <c r="J209" s="225">
        <f>INDEX('[5]TS BYDem'!$J$10:$J$203,MATCH(D209,'[5]TS BYDem'!$D$10:$D$203,0))</f>
        <v>20.421862032418336</v>
      </c>
    </row>
    <row r="210" spans="1:42">
      <c r="A210" s="61" t="str">
        <f>'[5]TS BYDem'!A149</f>
        <v>*</v>
      </c>
      <c r="B210" s="225" t="s">
        <v>288</v>
      </c>
      <c r="C210" s="225" t="s">
        <v>137</v>
      </c>
      <c r="D210" s="225" t="str">
        <f>'[5]TS BYDem'!D149</f>
        <v>Useful Energy Service</v>
      </c>
      <c r="E210" s="225" t="s">
        <v>137</v>
      </c>
      <c r="F210" s="225" t="s">
        <v>137</v>
      </c>
      <c r="G210" s="225" t="s">
        <v>137</v>
      </c>
      <c r="H210" s="225" t="s">
        <v>137</v>
      </c>
      <c r="I210" s="225">
        <v>0</v>
      </c>
      <c r="J210" s="225" t="str">
        <f>INDEX('[5]TS BYDem'!$J$10:$J$203,MATCH(D210,'[5]TS BYDem'!$D$10:$D$203,0))</f>
        <v/>
      </c>
    </row>
    <row r="211" spans="1:42" s="5" customFormat="1">
      <c r="A211" s="61" t="str">
        <f>'[5]TS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61" t="str">
        <f>'[5]TS BYDem'!A151</f>
        <v>*</v>
      </c>
      <c r="B212" s="225" t="s">
        <v>288</v>
      </c>
      <c r="C212" s="225" t="s">
        <v>137</v>
      </c>
      <c r="D212" s="225">
        <f>'[5]TS BYDem'!D151</f>
        <v>2</v>
      </c>
      <c r="E212" s="225" t="s">
        <v>137</v>
      </c>
      <c r="F212" s="225" t="s">
        <v>137</v>
      </c>
      <c r="G212" s="225" t="s">
        <v>137</v>
      </c>
      <c r="H212" s="225" t="s">
        <v>137</v>
      </c>
      <c r="I212" s="225">
        <v>0</v>
      </c>
      <c r="J212" s="225" t="str">
        <f>INDEX('[5]TS BYDem'!$J$10:$J$203,MATCH(D212,'[5]TS BYDem'!$D$10:$D$203,0))</f>
        <v/>
      </c>
      <c r="K212" s="225" t="e">
        <f t="shared" ref="K212:Z227" ca="1" si="76">K$211/J$211*J212</f>
        <v>#VALUE!</v>
      </c>
      <c r="L212" s="225" t="e">
        <f t="shared" ca="1" si="76"/>
        <v>#VALUE!</v>
      </c>
      <c r="M212" s="225" t="e">
        <f t="shared" ca="1" si="76"/>
        <v>#VALUE!</v>
      </c>
      <c r="N212" s="225" t="e">
        <f t="shared" ca="1" si="76"/>
        <v>#VALUE!</v>
      </c>
      <c r="O212" s="225" t="e">
        <f t="shared" ca="1" si="76"/>
        <v>#VALUE!</v>
      </c>
      <c r="P212" s="225" t="e">
        <f t="shared" ca="1" si="76"/>
        <v>#VALUE!</v>
      </c>
      <c r="Q212" s="225" t="e">
        <f t="shared" ca="1" si="76"/>
        <v>#VALUE!</v>
      </c>
      <c r="R212" s="225" t="e">
        <f t="shared" ca="1" si="76"/>
        <v>#VALUE!</v>
      </c>
      <c r="S212" s="225" t="e">
        <f t="shared" ca="1" si="76"/>
        <v>#VALUE!</v>
      </c>
      <c r="T212" s="225" t="e">
        <f t="shared" ca="1" si="76"/>
        <v>#VALUE!</v>
      </c>
      <c r="U212" s="225" t="e">
        <f t="shared" ca="1" si="76"/>
        <v>#VALUE!</v>
      </c>
      <c r="V212" s="225" t="e">
        <f t="shared" ca="1" si="76"/>
        <v>#VALUE!</v>
      </c>
      <c r="W212" s="225" t="e">
        <f t="shared" ca="1" si="76"/>
        <v>#VALUE!</v>
      </c>
      <c r="X212" s="225" t="e">
        <f t="shared" ca="1" si="76"/>
        <v>#VALUE!</v>
      </c>
      <c r="Y212" s="225" t="e">
        <f t="shared" ca="1" si="76"/>
        <v>#VALUE!</v>
      </c>
      <c r="Z212" s="225" t="e">
        <f t="shared" ca="1" si="76"/>
        <v>#VALUE!</v>
      </c>
      <c r="AA212" s="225" t="e">
        <f t="shared" ref="AA212:AP227" ca="1" si="77">AA$211/Z$211*Z212</f>
        <v>#VALUE!</v>
      </c>
      <c r="AB212" s="225" t="e">
        <f t="shared" ca="1" si="77"/>
        <v>#VALUE!</v>
      </c>
      <c r="AC212" s="225" t="e">
        <f t="shared" ca="1" si="77"/>
        <v>#VALUE!</v>
      </c>
      <c r="AD212" s="225" t="e">
        <f t="shared" ca="1" si="77"/>
        <v>#VALUE!</v>
      </c>
      <c r="AE212" s="225" t="e">
        <f t="shared" ca="1" si="77"/>
        <v>#VALUE!</v>
      </c>
      <c r="AF212" s="225" t="e">
        <f t="shared" ca="1" si="77"/>
        <v>#VALUE!</v>
      </c>
      <c r="AG212" s="225" t="e">
        <f t="shared" ca="1" si="77"/>
        <v>#VALUE!</v>
      </c>
      <c r="AH212" s="225" t="e">
        <f t="shared" ca="1" si="77"/>
        <v>#VALUE!</v>
      </c>
      <c r="AI212" s="225" t="e">
        <f t="shared" ca="1" si="77"/>
        <v>#VALUE!</v>
      </c>
      <c r="AJ212" s="225" t="e">
        <f t="shared" ca="1" si="77"/>
        <v>#VALUE!</v>
      </c>
      <c r="AK212" s="225" t="e">
        <f t="shared" ca="1" si="77"/>
        <v>#VALUE!</v>
      </c>
      <c r="AL212" s="225" t="e">
        <f t="shared" ca="1" si="77"/>
        <v>#VALUE!</v>
      </c>
      <c r="AM212" s="225" t="e">
        <f t="shared" ca="1" si="77"/>
        <v>#VALUE!</v>
      </c>
      <c r="AN212" s="225" t="e">
        <f t="shared" ca="1" si="77"/>
        <v>#VALUE!</v>
      </c>
      <c r="AO212" s="225" t="e">
        <f t="shared" ca="1" si="77"/>
        <v>#VALUE!</v>
      </c>
      <c r="AP212" s="225" t="e">
        <f t="shared" ca="1" si="77"/>
        <v>#VALUE!</v>
      </c>
    </row>
    <row r="213" spans="1:42">
      <c r="A213" s="61" t="str">
        <f>'[5]TS BYDem'!A152</f>
        <v>*</v>
      </c>
      <c r="B213" s="225" t="s">
        <v>288</v>
      </c>
      <c r="C213" s="225" t="s">
        <v>137</v>
      </c>
      <c r="D213" s="225" t="str">
        <f>'[5]TS BYDem'!D152</f>
        <v>IPPK</v>
      </c>
      <c r="E213" s="225" t="s">
        <v>137</v>
      </c>
      <c r="F213" s="225" t="s">
        <v>137</v>
      </c>
      <c r="G213" s="225" t="s">
        <v>137</v>
      </c>
      <c r="H213" s="225" t="s">
        <v>137</v>
      </c>
      <c r="I213" s="225">
        <v>0</v>
      </c>
      <c r="J213" s="225" t="str">
        <f>INDEX('[5]TS BYDem'!$J$10:$J$203,MATCH(D213,'[5]TS BYDem'!$D$10:$D$203,0))</f>
        <v/>
      </c>
      <c r="K213" s="225" t="e">
        <f t="shared" ca="1" si="76"/>
        <v>#VALUE!</v>
      </c>
      <c r="L213" s="225" t="e">
        <f t="shared" ca="1" si="76"/>
        <v>#VALUE!</v>
      </c>
      <c r="M213" s="225" t="e">
        <f t="shared" ca="1" si="76"/>
        <v>#VALUE!</v>
      </c>
      <c r="N213" s="225" t="e">
        <f t="shared" ca="1" si="76"/>
        <v>#VALUE!</v>
      </c>
      <c r="O213" s="225" t="e">
        <f t="shared" ca="1" si="76"/>
        <v>#VALUE!</v>
      </c>
      <c r="P213" s="225" t="e">
        <f t="shared" ca="1" si="76"/>
        <v>#VALUE!</v>
      </c>
      <c r="Q213" s="225" t="e">
        <f t="shared" ca="1" si="76"/>
        <v>#VALUE!</v>
      </c>
      <c r="R213" s="225" t="e">
        <f t="shared" ca="1" si="76"/>
        <v>#VALUE!</v>
      </c>
      <c r="S213" s="225" t="e">
        <f t="shared" ca="1" si="76"/>
        <v>#VALUE!</v>
      </c>
      <c r="T213" s="225" t="e">
        <f t="shared" ca="1" si="76"/>
        <v>#VALUE!</v>
      </c>
      <c r="U213" s="225" t="e">
        <f t="shared" ca="1" si="76"/>
        <v>#VALUE!</v>
      </c>
      <c r="V213" s="225" t="e">
        <f t="shared" ca="1" si="76"/>
        <v>#VALUE!</v>
      </c>
      <c r="W213" s="225" t="e">
        <f t="shared" ca="1" si="76"/>
        <v>#VALUE!</v>
      </c>
      <c r="X213" s="225" t="e">
        <f t="shared" ca="1" si="76"/>
        <v>#VALUE!</v>
      </c>
      <c r="Y213" s="225" t="e">
        <f t="shared" ca="1" si="76"/>
        <v>#VALUE!</v>
      </c>
      <c r="Z213" s="225" t="e">
        <f t="shared" ca="1" si="76"/>
        <v>#VALUE!</v>
      </c>
      <c r="AA213" s="225" t="e">
        <f t="shared" ca="1" si="77"/>
        <v>#VALUE!</v>
      </c>
      <c r="AB213" s="225" t="e">
        <f t="shared" ca="1" si="77"/>
        <v>#VALUE!</v>
      </c>
      <c r="AC213" s="225" t="e">
        <f t="shared" ca="1" si="77"/>
        <v>#VALUE!</v>
      </c>
      <c r="AD213" s="225" t="e">
        <f t="shared" ca="1" si="77"/>
        <v>#VALUE!</v>
      </c>
      <c r="AE213" s="225" t="e">
        <f t="shared" ca="1" si="77"/>
        <v>#VALUE!</v>
      </c>
      <c r="AF213" s="225" t="e">
        <f t="shared" ca="1" si="77"/>
        <v>#VALUE!</v>
      </c>
      <c r="AG213" s="225" t="e">
        <f t="shared" ca="1" si="77"/>
        <v>#VALUE!</v>
      </c>
      <c r="AH213" s="225" t="e">
        <f t="shared" ca="1" si="77"/>
        <v>#VALUE!</v>
      </c>
      <c r="AI213" s="225" t="e">
        <f t="shared" ca="1" si="77"/>
        <v>#VALUE!</v>
      </c>
      <c r="AJ213" s="225" t="e">
        <f t="shared" ca="1" si="77"/>
        <v>#VALUE!</v>
      </c>
      <c r="AK213" s="225" t="e">
        <f t="shared" ca="1" si="77"/>
        <v>#VALUE!</v>
      </c>
      <c r="AL213" s="225" t="e">
        <f t="shared" ca="1" si="77"/>
        <v>#VALUE!</v>
      </c>
      <c r="AM213" s="225" t="e">
        <f t="shared" ca="1" si="77"/>
        <v>#VALUE!</v>
      </c>
      <c r="AN213" s="225" t="e">
        <f t="shared" ca="1" si="77"/>
        <v>#VALUE!</v>
      </c>
      <c r="AO213" s="225" t="e">
        <f t="shared" ca="1" si="77"/>
        <v>#VALUE!</v>
      </c>
      <c r="AP213" s="225" t="e">
        <f t="shared" ca="1" si="77"/>
        <v>#VALUE!</v>
      </c>
    </row>
    <row r="214" spans="1:42">
      <c r="A214" s="61" t="str">
        <f>'[5]TS BYDem'!A153</f>
        <v>*</v>
      </c>
      <c r="B214" s="225" t="s">
        <v>288</v>
      </c>
      <c r="C214" s="225" t="s">
        <v>137</v>
      </c>
      <c r="D214" s="225" t="str">
        <f>'[5]TS BYDem'!D153</f>
        <v>IPPA</v>
      </c>
      <c r="E214" s="225" t="s">
        <v>137</v>
      </c>
      <c r="F214" s="225" t="s">
        <v>137</v>
      </c>
      <c r="G214" s="225" t="s">
        <v>137</v>
      </c>
      <c r="H214" s="225" t="s">
        <v>137</v>
      </c>
      <c r="I214" s="225">
        <v>0</v>
      </c>
      <c r="J214" s="225" t="str">
        <f>INDEX('[5]TS BYDem'!$J$10:$J$203,MATCH(D214,'[5]TS BYDem'!$D$10:$D$203,0))</f>
        <v/>
      </c>
      <c r="K214" s="225" t="e">
        <f t="shared" ca="1" si="76"/>
        <v>#VALUE!</v>
      </c>
      <c r="L214" s="225" t="e">
        <f t="shared" ca="1" si="76"/>
        <v>#VALUE!</v>
      </c>
      <c r="M214" s="225" t="e">
        <f t="shared" ca="1" si="76"/>
        <v>#VALUE!</v>
      </c>
      <c r="N214" s="225" t="e">
        <f t="shared" ca="1" si="76"/>
        <v>#VALUE!</v>
      </c>
      <c r="O214" s="225" t="e">
        <f t="shared" ca="1" si="76"/>
        <v>#VALUE!</v>
      </c>
      <c r="P214" s="225" t="e">
        <f t="shared" ca="1" si="76"/>
        <v>#VALUE!</v>
      </c>
      <c r="Q214" s="225" t="e">
        <f t="shared" ca="1" si="76"/>
        <v>#VALUE!</v>
      </c>
      <c r="R214" s="225" t="e">
        <f t="shared" ca="1" si="76"/>
        <v>#VALUE!</v>
      </c>
      <c r="S214" s="225" t="e">
        <f t="shared" ca="1" si="76"/>
        <v>#VALUE!</v>
      </c>
      <c r="T214" s="225" t="e">
        <f t="shared" ca="1" si="76"/>
        <v>#VALUE!</v>
      </c>
      <c r="U214" s="225" t="e">
        <f t="shared" ca="1" si="76"/>
        <v>#VALUE!</v>
      </c>
      <c r="V214" s="225" t="e">
        <f t="shared" ca="1" si="76"/>
        <v>#VALUE!</v>
      </c>
      <c r="W214" s="225" t="e">
        <f t="shared" ca="1" si="76"/>
        <v>#VALUE!</v>
      </c>
      <c r="X214" s="225" t="e">
        <f t="shared" ca="1" si="76"/>
        <v>#VALUE!</v>
      </c>
      <c r="Y214" s="225" t="e">
        <f t="shared" ca="1" si="76"/>
        <v>#VALUE!</v>
      </c>
      <c r="Z214" s="225" t="e">
        <f t="shared" ca="1" si="76"/>
        <v>#VALUE!</v>
      </c>
      <c r="AA214" s="225" t="e">
        <f t="shared" ca="1" si="77"/>
        <v>#VALUE!</v>
      </c>
      <c r="AB214" s="225" t="e">
        <f t="shared" ca="1" si="77"/>
        <v>#VALUE!</v>
      </c>
      <c r="AC214" s="225" t="e">
        <f t="shared" ca="1" si="77"/>
        <v>#VALUE!</v>
      </c>
      <c r="AD214" s="225" t="e">
        <f t="shared" ca="1" si="77"/>
        <v>#VALUE!</v>
      </c>
      <c r="AE214" s="225" t="e">
        <f t="shared" ca="1" si="77"/>
        <v>#VALUE!</v>
      </c>
      <c r="AF214" s="225" t="e">
        <f t="shared" ca="1" si="77"/>
        <v>#VALUE!</v>
      </c>
      <c r="AG214" s="225" t="e">
        <f t="shared" ca="1" si="77"/>
        <v>#VALUE!</v>
      </c>
      <c r="AH214" s="225" t="e">
        <f t="shared" ca="1" si="77"/>
        <v>#VALUE!</v>
      </c>
      <c r="AI214" s="225" t="e">
        <f t="shared" ca="1" si="77"/>
        <v>#VALUE!</v>
      </c>
      <c r="AJ214" s="225" t="e">
        <f t="shared" ca="1" si="77"/>
        <v>#VALUE!</v>
      </c>
      <c r="AK214" s="225" t="e">
        <f t="shared" ca="1" si="77"/>
        <v>#VALUE!</v>
      </c>
      <c r="AL214" s="225" t="e">
        <f t="shared" ca="1" si="77"/>
        <v>#VALUE!</v>
      </c>
      <c r="AM214" s="225" t="e">
        <f t="shared" ca="1" si="77"/>
        <v>#VALUE!</v>
      </c>
      <c r="AN214" s="225" t="e">
        <f t="shared" ca="1" si="77"/>
        <v>#VALUE!</v>
      </c>
      <c r="AO214" s="225" t="e">
        <f t="shared" ca="1" si="77"/>
        <v>#VALUE!</v>
      </c>
      <c r="AP214" s="225" t="e">
        <f t="shared" ca="1" si="77"/>
        <v>#VALUE!</v>
      </c>
    </row>
    <row r="215" spans="1:42">
      <c r="A215" s="61" t="str">
        <f>'[5]TS BYDem'!A154</f>
        <v>*</v>
      </c>
      <c r="B215" s="225" t="s">
        <v>288</v>
      </c>
      <c r="C215" s="225" t="s">
        <v>137</v>
      </c>
      <c r="D215" s="225" t="str">
        <f>'[5]TS BYDem'!D154</f>
        <v>IPPL</v>
      </c>
      <c r="E215" s="225" t="s">
        <v>137</v>
      </c>
      <c r="F215" s="225" t="s">
        <v>137</v>
      </c>
      <c r="G215" s="225" t="s">
        <v>137</v>
      </c>
      <c r="H215" s="225" t="s">
        <v>137</v>
      </c>
      <c r="I215" s="225">
        <v>0</v>
      </c>
      <c r="J215" s="225" t="str">
        <f>INDEX('[5]TS BYDem'!$J$10:$J$203,MATCH(D215,'[5]TS BYDem'!$D$10:$D$203,0))</f>
        <v/>
      </c>
      <c r="K215" s="225" t="e">
        <f t="shared" ca="1" si="76"/>
        <v>#VALUE!</v>
      </c>
      <c r="L215" s="225" t="e">
        <f t="shared" ca="1" si="76"/>
        <v>#VALUE!</v>
      </c>
      <c r="M215" s="225" t="e">
        <f t="shared" ca="1" si="76"/>
        <v>#VALUE!</v>
      </c>
      <c r="N215" s="225" t="e">
        <f t="shared" ca="1" si="76"/>
        <v>#VALUE!</v>
      </c>
      <c r="O215" s="225" t="e">
        <f t="shared" ca="1" si="76"/>
        <v>#VALUE!</v>
      </c>
      <c r="P215" s="225" t="e">
        <f t="shared" ca="1" si="76"/>
        <v>#VALUE!</v>
      </c>
      <c r="Q215" s="225" t="e">
        <f t="shared" ca="1" si="76"/>
        <v>#VALUE!</v>
      </c>
      <c r="R215" s="225" t="e">
        <f t="shared" ca="1" si="76"/>
        <v>#VALUE!</v>
      </c>
      <c r="S215" s="225" t="e">
        <f t="shared" ca="1" si="76"/>
        <v>#VALUE!</v>
      </c>
      <c r="T215" s="225" t="e">
        <f t="shared" ca="1" si="76"/>
        <v>#VALUE!</v>
      </c>
      <c r="U215" s="225" t="e">
        <f t="shared" ca="1" si="76"/>
        <v>#VALUE!</v>
      </c>
      <c r="V215" s="225" t="e">
        <f t="shared" ca="1" si="76"/>
        <v>#VALUE!</v>
      </c>
      <c r="W215" s="225" t="e">
        <f t="shared" ca="1" si="76"/>
        <v>#VALUE!</v>
      </c>
      <c r="X215" s="225" t="e">
        <f t="shared" ca="1" si="76"/>
        <v>#VALUE!</v>
      </c>
      <c r="Y215" s="225" t="e">
        <f t="shared" ca="1" si="76"/>
        <v>#VALUE!</v>
      </c>
      <c r="Z215" s="225" t="e">
        <f t="shared" ca="1" si="76"/>
        <v>#VALUE!</v>
      </c>
      <c r="AA215" s="225" t="e">
        <f t="shared" ca="1" si="77"/>
        <v>#VALUE!</v>
      </c>
      <c r="AB215" s="225" t="e">
        <f t="shared" ca="1" si="77"/>
        <v>#VALUE!</v>
      </c>
      <c r="AC215" s="225" t="e">
        <f t="shared" ca="1" si="77"/>
        <v>#VALUE!</v>
      </c>
      <c r="AD215" s="225" t="e">
        <f t="shared" ca="1" si="77"/>
        <v>#VALUE!</v>
      </c>
      <c r="AE215" s="225" t="e">
        <f t="shared" ca="1" si="77"/>
        <v>#VALUE!</v>
      </c>
      <c r="AF215" s="225" t="e">
        <f t="shared" ca="1" si="77"/>
        <v>#VALUE!</v>
      </c>
      <c r="AG215" s="225" t="e">
        <f t="shared" ca="1" si="77"/>
        <v>#VALUE!</v>
      </c>
      <c r="AH215" s="225" t="e">
        <f t="shared" ca="1" si="77"/>
        <v>#VALUE!</v>
      </c>
      <c r="AI215" s="225" t="e">
        <f t="shared" ca="1" si="77"/>
        <v>#VALUE!</v>
      </c>
      <c r="AJ215" s="225" t="e">
        <f t="shared" ca="1" si="77"/>
        <v>#VALUE!</v>
      </c>
      <c r="AK215" s="225" t="e">
        <f t="shared" ca="1" si="77"/>
        <v>#VALUE!</v>
      </c>
      <c r="AL215" s="225" t="e">
        <f t="shared" ca="1" si="77"/>
        <v>#VALUE!</v>
      </c>
      <c r="AM215" s="225" t="e">
        <f t="shared" ca="1" si="77"/>
        <v>#VALUE!</v>
      </c>
      <c r="AN215" s="225" t="e">
        <f t="shared" ca="1" si="77"/>
        <v>#VALUE!</v>
      </c>
      <c r="AO215" s="225" t="e">
        <f t="shared" ca="1" si="77"/>
        <v>#VALUE!</v>
      </c>
      <c r="AP215" s="225" t="e">
        <f t="shared" ca="1" si="77"/>
        <v>#VALUE!</v>
      </c>
    </row>
    <row r="216" spans="1:42">
      <c r="A216" s="61" t="str">
        <f>'[5]TS BYDem'!A155</f>
        <v>*</v>
      </c>
      <c r="B216" s="225" t="s">
        <v>288</v>
      </c>
      <c r="C216" s="225" t="s">
        <v>137</v>
      </c>
      <c r="D216" s="225" t="str">
        <f>'[5]TS BYDem'!D155</f>
        <v>IPPC</v>
      </c>
      <c r="E216" s="225" t="s">
        <v>137</v>
      </c>
      <c r="F216" s="225" t="s">
        <v>137</v>
      </c>
      <c r="G216" s="225" t="s">
        <v>137</v>
      </c>
      <c r="H216" s="225" t="s">
        <v>137</v>
      </c>
      <c r="I216" s="225">
        <v>0</v>
      </c>
      <c r="J216" s="225" t="str">
        <f>INDEX('[5]TS BYDem'!$J$10:$J$203,MATCH(D216,'[5]TS BYDem'!$D$10:$D$203,0))</f>
        <v/>
      </c>
      <c r="K216" s="225" t="e">
        <f t="shared" ca="1" si="76"/>
        <v>#VALUE!</v>
      </c>
      <c r="L216" s="225" t="e">
        <f t="shared" ca="1" si="76"/>
        <v>#VALUE!</v>
      </c>
      <c r="M216" s="225" t="e">
        <f t="shared" ca="1" si="76"/>
        <v>#VALUE!</v>
      </c>
      <c r="N216" s="225" t="e">
        <f t="shared" ca="1" si="76"/>
        <v>#VALUE!</v>
      </c>
      <c r="O216" s="225" t="e">
        <f t="shared" ca="1" si="76"/>
        <v>#VALUE!</v>
      </c>
      <c r="P216" s="225" t="e">
        <f t="shared" ca="1" si="76"/>
        <v>#VALUE!</v>
      </c>
      <c r="Q216" s="225" t="e">
        <f t="shared" ca="1" si="76"/>
        <v>#VALUE!</v>
      </c>
      <c r="R216" s="225" t="e">
        <f t="shared" ca="1" si="76"/>
        <v>#VALUE!</v>
      </c>
      <c r="S216" s="225" t="e">
        <f t="shared" ca="1" si="76"/>
        <v>#VALUE!</v>
      </c>
      <c r="T216" s="225" t="e">
        <f t="shared" ca="1" si="76"/>
        <v>#VALUE!</v>
      </c>
      <c r="U216" s="225" t="e">
        <f t="shared" ca="1" si="76"/>
        <v>#VALUE!</v>
      </c>
      <c r="V216" s="225" t="e">
        <f t="shared" ca="1" si="76"/>
        <v>#VALUE!</v>
      </c>
      <c r="W216" s="225" t="e">
        <f t="shared" ca="1" si="76"/>
        <v>#VALUE!</v>
      </c>
      <c r="X216" s="225" t="e">
        <f t="shared" ca="1" si="76"/>
        <v>#VALUE!</v>
      </c>
      <c r="Y216" s="225" t="e">
        <f t="shared" ca="1" si="76"/>
        <v>#VALUE!</v>
      </c>
      <c r="Z216" s="225" t="e">
        <f t="shared" ca="1" si="76"/>
        <v>#VALUE!</v>
      </c>
      <c r="AA216" s="225" t="e">
        <f t="shared" ca="1" si="77"/>
        <v>#VALUE!</v>
      </c>
      <c r="AB216" s="225" t="e">
        <f t="shared" ca="1" si="77"/>
        <v>#VALUE!</v>
      </c>
      <c r="AC216" s="225" t="e">
        <f t="shared" ca="1" si="77"/>
        <v>#VALUE!</v>
      </c>
      <c r="AD216" s="225" t="e">
        <f t="shared" ca="1" si="77"/>
        <v>#VALUE!</v>
      </c>
      <c r="AE216" s="225" t="e">
        <f t="shared" ca="1" si="77"/>
        <v>#VALUE!</v>
      </c>
      <c r="AF216" s="225" t="e">
        <f t="shared" ca="1" si="77"/>
        <v>#VALUE!</v>
      </c>
      <c r="AG216" s="225" t="e">
        <f t="shared" ca="1" si="77"/>
        <v>#VALUE!</v>
      </c>
      <c r="AH216" s="225" t="e">
        <f t="shared" ca="1" si="77"/>
        <v>#VALUE!</v>
      </c>
      <c r="AI216" s="225" t="e">
        <f t="shared" ca="1" si="77"/>
        <v>#VALUE!</v>
      </c>
      <c r="AJ216" s="225" t="e">
        <f t="shared" ca="1" si="77"/>
        <v>#VALUE!</v>
      </c>
      <c r="AK216" s="225" t="e">
        <f t="shared" ca="1" si="77"/>
        <v>#VALUE!</v>
      </c>
      <c r="AL216" s="225" t="e">
        <f t="shared" ca="1" si="77"/>
        <v>#VALUE!</v>
      </c>
      <c r="AM216" s="225" t="e">
        <f t="shared" ca="1" si="77"/>
        <v>#VALUE!</v>
      </c>
      <c r="AN216" s="225" t="e">
        <f t="shared" ca="1" si="77"/>
        <v>#VALUE!</v>
      </c>
      <c r="AO216" s="225" t="e">
        <f t="shared" ca="1" si="77"/>
        <v>#VALUE!</v>
      </c>
      <c r="AP216" s="225" t="e">
        <f t="shared" ca="1" si="77"/>
        <v>#VALUE!</v>
      </c>
    </row>
    <row r="217" spans="1:42">
      <c r="A217" s="61" t="str">
        <f>'[5]TS BYDem'!A156</f>
        <v>*</v>
      </c>
      <c r="B217" s="225" t="s">
        <v>288</v>
      </c>
      <c r="C217" s="225" t="s">
        <v>137</v>
      </c>
      <c r="D217" s="225" t="str">
        <f>'[5]TS BYDem'!D156</f>
        <v>IPPH</v>
      </c>
      <c r="E217" s="225" t="s">
        <v>137</v>
      </c>
      <c r="F217" s="225" t="s">
        <v>137</v>
      </c>
      <c r="G217" s="225" t="s">
        <v>137</v>
      </c>
      <c r="H217" s="225" t="s">
        <v>137</v>
      </c>
      <c r="I217" s="225">
        <v>0</v>
      </c>
      <c r="J217" s="225" t="str">
        <f>INDEX('[5]TS BYDem'!$J$10:$J$203,MATCH(D217,'[5]TS BYDem'!$D$10:$D$203,0))</f>
        <v/>
      </c>
      <c r="K217" s="225" t="e">
        <f t="shared" ca="1" si="76"/>
        <v>#VALUE!</v>
      </c>
      <c r="L217" s="225" t="e">
        <f t="shared" ca="1" si="76"/>
        <v>#VALUE!</v>
      </c>
      <c r="M217" s="225" t="e">
        <f t="shared" ca="1" si="76"/>
        <v>#VALUE!</v>
      </c>
      <c r="N217" s="225" t="e">
        <f t="shared" ca="1" si="76"/>
        <v>#VALUE!</v>
      </c>
      <c r="O217" s="225" t="e">
        <f t="shared" ca="1" si="76"/>
        <v>#VALUE!</v>
      </c>
      <c r="P217" s="225" t="e">
        <f t="shared" ca="1" si="76"/>
        <v>#VALUE!</v>
      </c>
      <c r="Q217" s="225" t="e">
        <f t="shared" ca="1" si="76"/>
        <v>#VALUE!</v>
      </c>
      <c r="R217" s="225" t="e">
        <f t="shared" ca="1" si="76"/>
        <v>#VALUE!</v>
      </c>
      <c r="S217" s="225" t="e">
        <f t="shared" ca="1" si="76"/>
        <v>#VALUE!</v>
      </c>
      <c r="T217" s="225" t="e">
        <f t="shared" ca="1" si="76"/>
        <v>#VALUE!</v>
      </c>
      <c r="U217" s="225" t="e">
        <f t="shared" ca="1" si="76"/>
        <v>#VALUE!</v>
      </c>
      <c r="V217" s="225" t="e">
        <f t="shared" ca="1" si="76"/>
        <v>#VALUE!</v>
      </c>
      <c r="W217" s="225" t="e">
        <f t="shared" ca="1" si="76"/>
        <v>#VALUE!</v>
      </c>
      <c r="X217" s="225" t="e">
        <f t="shared" ca="1" si="76"/>
        <v>#VALUE!</v>
      </c>
      <c r="Y217" s="225" t="e">
        <f t="shared" ca="1" si="76"/>
        <v>#VALUE!</v>
      </c>
      <c r="Z217" s="225" t="e">
        <f t="shared" ca="1" si="76"/>
        <v>#VALUE!</v>
      </c>
      <c r="AA217" s="225" t="e">
        <f t="shared" ca="1" si="77"/>
        <v>#VALUE!</v>
      </c>
      <c r="AB217" s="225" t="e">
        <f t="shared" ca="1" si="77"/>
        <v>#VALUE!</v>
      </c>
      <c r="AC217" s="225" t="e">
        <f t="shared" ca="1" si="77"/>
        <v>#VALUE!</v>
      </c>
      <c r="AD217" s="225" t="e">
        <f t="shared" ca="1" si="77"/>
        <v>#VALUE!</v>
      </c>
      <c r="AE217" s="225" t="e">
        <f t="shared" ca="1" si="77"/>
        <v>#VALUE!</v>
      </c>
      <c r="AF217" s="225" t="e">
        <f t="shared" ca="1" si="77"/>
        <v>#VALUE!</v>
      </c>
      <c r="AG217" s="225" t="e">
        <f t="shared" ca="1" si="77"/>
        <v>#VALUE!</v>
      </c>
      <c r="AH217" s="225" t="e">
        <f t="shared" ca="1" si="77"/>
        <v>#VALUE!</v>
      </c>
      <c r="AI217" s="225" t="e">
        <f t="shared" ca="1" si="77"/>
        <v>#VALUE!</v>
      </c>
      <c r="AJ217" s="225" t="e">
        <f t="shared" ca="1" si="77"/>
        <v>#VALUE!</v>
      </c>
      <c r="AK217" s="225" t="e">
        <f t="shared" ca="1" si="77"/>
        <v>#VALUE!</v>
      </c>
      <c r="AL217" s="225" t="e">
        <f t="shared" ca="1" si="77"/>
        <v>#VALUE!</v>
      </c>
      <c r="AM217" s="225" t="e">
        <f t="shared" ca="1" si="77"/>
        <v>#VALUE!</v>
      </c>
      <c r="AN217" s="225" t="e">
        <f t="shared" ca="1" si="77"/>
        <v>#VALUE!</v>
      </c>
      <c r="AO217" s="225" t="e">
        <f t="shared" ca="1" si="77"/>
        <v>#VALUE!</v>
      </c>
      <c r="AP217" s="225" t="e">
        <f t="shared" ca="1" si="77"/>
        <v>#VALUE!</v>
      </c>
    </row>
    <row r="218" spans="1:42">
      <c r="A218" s="61" t="str">
        <f>'[5]TS BYDem'!A157</f>
        <v>*</v>
      </c>
      <c r="B218" s="225" t="s">
        <v>288</v>
      </c>
      <c r="C218" s="225" t="s">
        <v>137</v>
      </c>
      <c r="D218" s="225" t="str">
        <f>'[5]TS BYDem'!D157</f>
        <v>IPPP</v>
      </c>
      <c r="E218" s="225" t="s">
        <v>137</v>
      </c>
      <c r="F218" s="225" t="s">
        <v>137</v>
      </c>
      <c r="G218" s="225" t="s">
        <v>137</v>
      </c>
      <c r="H218" s="225" t="s">
        <v>137</v>
      </c>
      <c r="I218" s="225">
        <v>0</v>
      </c>
      <c r="J218" s="225" t="str">
        <f>INDEX('[5]TS BYDem'!$J$10:$J$203,MATCH(D218,'[5]TS BYDem'!$D$10:$D$203,0))</f>
        <v/>
      </c>
      <c r="K218" s="225" t="e">
        <f t="shared" ca="1" si="76"/>
        <v>#VALUE!</v>
      </c>
      <c r="L218" s="225" t="e">
        <f t="shared" ca="1" si="76"/>
        <v>#VALUE!</v>
      </c>
      <c r="M218" s="225" t="e">
        <f t="shared" ca="1" si="76"/>
        <v>#VALUE!</v>
      </c>
      <c r="N218" s="225" t="e">
        <f t="shared" ca="1" si="76"/>
        <v>#VALUE!</v>
      </c>
      <c r="O218" s="225" t="e">
        <f t="shared" ca="1" si="76"/>
        <v>#VALUE!</v>
      </c>
      <c r="P218" s="225" t="e">
        <f t="shared" ca="1" si="76"/>
        <v>#VALUE!</v>
      </c>
      <c r="Q218" s="225" t="e">
        <f t="shared" ca="1" si="76"/>
        <v>#VALUE!</v>
      </c>
      <c r="R218" s="225" t="e">
        <f t="shared" ca="1" si="76"/>
        <v>#VALUE!</v>
      </c>
      <c r="S218" s="225" t="e">
        <f t="shared" ca="1" si="76"/>
        <v>#VALUE!</v>
      </c>
      <c r="T218" s="225" t="e">
        <f t="shared" ca="1" si="76"/>
        <v>#VALUE!</v>
      </c>
      <c r="U218" s="225" t="e">
        <f t="shared" ca="1" si="76"/>
        <v>#VALUE!</v>
      </c>
      <c r="V218" s="225" t="e">
        <f t="shared" ca="1" si="76"/>
        <v>#VALUE!</v>
      </c>
      <c r="W218" s="225" t="e">
        <f t="shared" ca="1" si="76"/>
        <v>#VALUE!</v>
      </c>
      <c r="X218" s="225" t="e">
        <f t="shared" ca="1" si="76"/>
        <v>#VALUE!</v>
      </c>
      <c r="Y218" s="225" t="e">
        <f t="shared" ca="1" si="76"/>
        <v>#VALUE!</v>
      </c>
      <c r="Z218" s="225" t="e">
        <f t="shared" ca="1" si="76"/>
        <v>#VALUE!</v>
      </c>
      <c r="AA218" s="225" t="e">
        <f t="shared" ca="1" si="77"/>
        <v>#VALUE!</v>
      </c>
      <c r="AB218" s="225" t="e">
        <f t="shared" ca="1" si="77"/>
        <v>#VALUE!</v>
      </c>
      <c r="AC218" s="225" t="e">
        <f t="shared" ca="1" si="77"/>
        <v>#VALUE!</v>
      </c>
      <c r="AD218" s="225" t="e">
        <f t="shared" ca="1" si="77"/>
        <v>#VALUE!</v>
      </c>
      <c r="AE218" s="225" t="e">
        <f t="shared" ca="1" si="77"/>
        <v>#VALUE!</v>
      </c>
      <c r="AF218" s="225" t="e">
        <f t="shared" ca="1" si="77"/>
        <v>#VALUE!</v>
      </c>
      <c r="AG218" s="225" t="e">
        <f t="shared" ca="1" si="77"/>
        <v>#VALUE!</v>
      </c>
      <c r="AH218" s="225" t="e">
        <f t="shared" ca="1" si="77"/>
        <v>#VALUE!</v>
      </c>
      <c r="AI218" s="225" t="e">
        <f t="shared" ca="1" si="77"/>
        <v>#VALUE!</v>
      </c>
      <c r="AJ218" s="225" t="e">
        <f t="shared" ca="1" si="77"/>
        <v>#VALUE!</v>
      </c>
      <c r="AK218" s="225" t="e">
        <f t="shared" ca="1" si="77"/>
        <v>#VALUE!</v>
      </c>
      <c r="AL218" s="225" t="e">
        <f t="shared" ca="1" si="77"/>
        <v>#VALUE!</v>
      </c>
      <c r="AM218" s="225" t="e">
        <f t="shared" ca="1" si="77"/>
        <v>#VALUE!</v>
      </c>
      <c r="AN218" s="225" t="e">
        <f t="shared" ca="1" si="77"/>
        <v>#VALUE!</v>
      </c>
      <c r="AO218" s="225" t="e">
        <f t="shared" ca="1" si="77"/>
        <v>#VALUE!</v>
      </c>
      <c r="AP218" s="225" t="e">
        <f t="shared" ca="1" si="77"/>
        <v>#VALUE!</v>
      </c>
    </row>
    <row r="219" spans="1:42">
      <c r="A219" s="61" t="str">
        <f>'[5]TS BYDem'!A158</f>
        <v>*</v>
      </c>
      <c r="B219" s="225" t="s">
        <v>288</v>
      </c>
      <c r="C219" s="225" t="s">
        <v>137</v>
      </c>
      <c r="D219" s="225" t="str">
        <f>'[5]TS BYDem'!D158</f>
        <v>IPPF</v>
      </c>
      <c r="E219" s="225" t="s">
        <v>137</v>
      </c>
      <c r="F219" s="225" t="s">
        <v>137</v>
      </c>
      <c r="G219" s="225" t="s">
        <v>137</v>
      </c>
      <c r="H219" s="225" t="s">
        <v>137</v>
      </c>
      <c r="I219" s="225">
        <v>0</v>
      </c>
      <c r="J219" s="225" t="str">
        <f>INDEX('[5]TS BYDem'!$J$10:$J$203,MATCH(D219,'[5]TS BYDem'!$D$10:$D$203,0))</f>
        <v/>
      </c>
      <c r="K219" s="225" t="e">
        <f t="shared" ca="1" si="76"/>
        <v>#VALUE!</v>
      </c>
      <c r="L219" s="225" t="e">
        <f t="shared" ca="1" si="76"/>
        <v>#VALUE!</v>
      </c>
      <c r="M219" s="225" t="e">
        <f t="shared" ca="1" si="76"/>
        <v>#VALUE!</v>
      </c>
      <c r="N219" s="225" t="e">
        <f t="shared" ca="1" si="76"/>
        <v>#VALUE!</v>
      </c>
      <c r="O219" s="225" t="e">
        <f t="shared" ca="1" si="76"/>
        <v>#VALUE!</v>
      </c>
      <c r="P219" s="225" t="e">
        <f t="shared" ca="1" si="76"/>
        <v>#VALUE!</v>
      </c>
      <c r="Q219" s="225" t="e">
        <f t="shared" ca="1" si="76"/>
        <v>#VALUE!</v>
      </c>
      <c r="R219" s="225" t="e">
        <f t="shared" ca="1" si="76"/>
        <v>#VALUE!</v>
      </c>
      <c r="S219" s="225" t="e">
        <f t="shared" ca="1" si="76"/>
        <v>#VALUE!</v>
      </c>
      <c r="T219" s="225" t="e">
        <f t="shared" ca="1" si="76"/>
        <v>#VALUE!</v>
      </c>
      <c r="U219" s="225" t="e">
        <f t="shared" ca="1" si="76"/>
        <v>#VALUE!</v>
      </c>
      <c r="V219" s="225" t="e">
        <f t="shared" ca="1" si="76"/>
        <v>#VALUE!</v>
      </c>
      <c r="W219" s="225" t="e">
        <f t="shared" ca="1" si="76"/>
        <v>#VALUE!</v>
      </c>
      <c r="X219" s="225" t="e">
        <f t="shared" ca="1" si="76"/>
        <v>#VALUE!</v>
      </c>
      <c r="Y219" s="225" t="e">
        <f t="shared" ca="1" si="76"/>
        <v>#VALUE!</v>
      </c>
      <c r="Z219" s="225" t="e">
        <f t="shared" ca="1" si="76"/>
        <v>#VALUE!</v>
      </c>
      <c r="AA219" s="225" t="e">
        <f t="shared" ca="1" si="77"/>
        <v>#VALUE!</v>
      </c>
      <c r="AB219" s="225" t="e">
        <f t="shared" ca="1" si="77"/>
        <v>#VALUE!</v>
      </c>
      <c r="AC219" s="225" t="e">
        <f t="shared" ca="1" si="77"/>
        <v>#VALUE!</v>
      </c>
      <c r="AD219" s="225" t="e">
        <f t="shared" ca="1" si="77"/>
        <v>#VALUE!</v>
      </c>
      <c r="AE219" s="225" t="e">
        <f t="shared" ca="1" si="77"/>
        <v>#VALUE!</v>
      </c>
      <c r="AF219" s="225" t="e">
        <f t="shared" ca="1" si="77"/>
        <v>#VALUE!</v>
      </c>
      <c r="AG219" s="225" t="e">
        <f t="shared" ca="1" si="77"/>
        <v>#VALUE!</v>
      </c>
      <c r="AH219" s="225" t="e">
        <f t="shared" ca="1" si="77"/>
        <v>#VALUE!</v>
      </c>
      <c r="AI219" s="225" t="e">
        <f t="shared" ca="1" si="77"/>
        <v>#VALUE!</v>
      </c>
      <c r="AJ219" s="225" t="e">
        <f t="shared" ca="1" si="77"/>
        <v>#VALUE!</v>
      </c>
      <c r="AK219" s="225" t="e">
        <f t="shared" ca="1" si="77"/>
        <v>#VALUE!</v>
      </c>
      <c r="AL219" s="225" t="e">
        <f t="shared" ca="1" si="77"/>
        <v>#VALUE!</v>
      </c>
      <c r="AM219" s="225" t="e">
        <f t="shared" ca="1" si="77"/>
        <v>#VALUE!</v>
      </c>
      <c r="AN219" s="225" t="e">
        <f t="shared" ca="1" si="77"/>
        <v>#VALUE!</v>
      </c>
      <c r="AO219" s="225" t="e">
        <f t="shared" ca="1" si="77"/>
        <v>#VALUE!</v>
      </c>
      <c r="AP219" s="225" t="e">
        <f t="shared" ca="1" si="77"/>
        <v>#VALUE!</v>
      </c>
    </row>
    <row r="220" spans="1:42">
      <c r="A220" s="61" t="str">
        <f>'[5]TS BYDem'!A159</f>
        <v>*</v>
      </c>
      <c r="B220" s="225" t="s">
        <v>288</v>
      </c>
      <c r="C220" s="225" t="s">
        <v>137</v>
      </c>
      <c r="D220" s="225" t="str">
        <f>'[5]TS BYDem'!D159</f>
        <v>IPPO</v>
      </c>
      <c r="E220" s="225" t="s">
        <v>137</v>
      </c>
      <c r="F220" s="225" t="s">
        <v>137</v>
      </c>
      <c r="G220" s="225" t="s">
        <v>137</v>
      </c>
      <c r="H220" s="225" t="s">
        <v>137</v>
      </c>
      <c r="I220" s="225">
        <v>0</v>
      </c>
      <c r="J220" s="225" t="str">
        <f>INDEX('[5]TS BYDem'!$J$10:$J$203,MATCH(D220,'[5]TS BYDem'!$D$10:$D$203,0))</f>
        <v/>
      </c>
      <c r="K220" s="225" t="e">
        <f t="shared" ca="1" si="76"/>
        <v>#VALUE!</v>
      </c>
      <c r="L220" s="225" t="e">
        <f t="shared" ca="1" si="76"/>
        <v>#VALUE!</v>
      </c>
      <c r="M220" s="225" t="e">
        <f t="shared" ca="1" si="76"/>
        <v>#VALUE!</v>
      </c>
      <c r="N220" s="225" t="e">
        <f t="shared" ca="1" si="76"/>
        <v>#VALUE!</v>
      </c>
      <c r="O220" s="225" t="e">
        <f t="shared" ca="1" si="76"/>
        <v>#VALUE!</v>
      </c>
      <c r="P220" s="225" t="e">
        <f t="shared" ca="1" si="76"/>
        <v>#VALUE!</v>
      </c>
      <c r="Q220" s="225" t="e">
        <f t="shared" ca="1" si="76"/>
        <v>#VALUE!</v>
      </c>
      <c r="R220" s="225" t="e">
        <f t="shared" ca="1" si="76"/>
        <v>#VALUE!</v>
      </c>
      <c r="S220" s="225" t="e">
        <f t="shared" ca="1" si="76"/>
        <v>#VALUE!</v>
      </c>
      <c r="T220" s="225" t="e">
        <f t="shared" ca="1" si="76"/>
        <v>#VALUE!</v>
      </c>
      <c r="U220" s="225" t="e">
        <f t="shared" ca="1" si="76"/>
        <v>#VALUE!</v>
      </c>
      <c r="V220" s="225" t="e">
        <f t="shared" ca="1" si="76"/>
        <v>#VALUE!</v>
      </c>
      <c r="W220" s="225" t="e">
        <f t="shared" ca="1" si="76"/>
        <v>#VALUE!</v>
      </c>
      <c r="X220" s="225" t="e">
        <f t="shared" ca="1" si="76"/>
        <v>#VALUE!</v>
      </c>
      <c r="Y220" s="225" t="e">
        <f t="shared" ca="1" si="76"/>
        <v>#VALUE!</v>
      </c>
      <c r="Z220" s="225" t="e">
        <f t="shared" ca="1" si="76"/>
        <v>#VALUE!</v>
      </c>
      <c r="AA220" s="225" t="e">
        <f t="shared" ca="1" si="77"/>
        <v>#VALUE!</v>
      </c>
      <c r="AB220" s="225" t="e">
        <f t="shared" ca="1" si="77"/>
        <v>#VALUE!</v>
      </c>
      <c r="AC220" s="225" t="e">
        <f t="shared" ca="1" si="77"/>
        <v>#VALUE!</v>
      </c>
      <c r="AD220" s="225" t="e">
        <f t="shared" ca="1" si="77"/>
        <v>#VALUE!</v>
      </c>
      <c r="AE220" s="225" t="e">
        <f t="shared" ca="1" si="77"/>
        <v>#VALUE!</v>
      </c>
      <c r="AF220" s="225" t="e">
        <f t="shared" ca="1" si="77"/>
        <v>#VALUE!</v>
      </c>
      <c r="AG220" s="225" t="e">
        <f t="shared" ca="1" si="77"/>
        <v>#VALUE!</v>
      </c>
      <c r="AH220" s="225" t="e">
        <f t="shared" ca="1" si="77"/>
        <v>#VALUE!</v>
      </c>
      <c r="AI220" s="225" t="e">
        <f t="shared" ca="1" si="77"/>
        <v>#VALUE!</v>
      </c>
      <c r="AJ220" s="225" t="e">
        <f t="shared" ca="1" si="77"/>
        <v>#VALUE!</v>
      </c>
      <c r="AK220" s="225" t="e">
        <f t="shared" ca="1" si="77"/>
        <v>#VALUE!</v>
      </c>
      <c r="AL220" s="225" t="e">
        <f t="shared" ca="1" si="77"/>
        <v>#VALUE!</v>
      </c>
      <c r="AM220" s="225" t="e">
        <f t="shared" ca="1" si="77"/>
        <v>#VALUE!</v>
      </c>
      <c r="AN220" s="225" t="e">
        <f t="shared" ca="1" si="77"/>
        <v>#VALUE!</v>
      </c>
      <c r="AO220" s="225" t="e">
        <f t="shared" ca="1" si="77"/>
        <v>#VALUE!</v>
      </c>
      <c r="AP220" s="225" t="e">
        <f t="shared" ca="1" si="77"/>
        <v>#VALUE!</v>
      </c>
    </row>
    <row r="221" spans="1:42">
      <c r="A221" s="61" t="str">
        <f>'[5]TS BYDem'!A160</f>
        <v>*</v>
      </c>
      <c r="B221" s="225" t="s">
        <v>288</v>
      </c>
      <c r="C221" s="225" t="s">
        <v>137</v>
      </c>
      <c r="D221" s="225" t="str">
        <f>'[5]TS BYDem'!D160</f>
        <v>IPPE</v>
      </c>
      <c r="E221" s="225" t="s">
        <v>137</v>
      </c>
      <c r="F221" s="225" t="s">
        <v>137</v>
      </c>
      <c r="G221" s="225" t="s">
        <v>137</v>
      </c>
      <c r="H221" s="225" t="s">
        <v>137</v>
      </c>
      <c r="I221" s="225">
        <v>0</v>
      </c>
      <c r="J221" s="225" t="str">
        <f>INDEX('[5]TS BYDem'!$J$10:$J$203,MATCH(D221,'[5]TS BYDem'!$D$10:$D$203,0))</f>
        <v/>
      </c>
      <c r="K221" s="225" t="e">
        <f t="shared" ca="1" si="76"/>
        <v>#VALUE!</v>
      </c>
      <c r="L221" s="225" t="e">
        <f t="shared" ca="1" si="76"/>
        <v>#VALUE!</v>
      </c>
      <c r="M221" s="225" t="e">
        <f t="shared" ca="1" si="76"/>
        <v>#VALUE!</v>
      </c>
      <c r="N221" s="225" t="e">
        <f t="shared" ca="1" si="76"/>
        <v>#VALUE!</v>
      </c>
      <c r="O221" s="225" t="e">
        <f t="shared" ca="1" si="76"/>
        <v>#VALUE!</v>
      </c>
      <c r="P221" s="225" t="e">
        <f t="shared" ca="1" si="76"/>
        <v>#VALUE!</v>
      </c>
      <c r="Q221" s="225" t="e">
        <f t="shared" ca="1" si="76"/>
        <v>#VALUE!</v>
      </c>
      <c r="R221" s="225" t="e">
        <f t="shared" ca="1" si="76"/>
        <v>#VALUE!</v>
      </c>
      <c r="S221" s="225" t="e">
        <f t="shared" ca="1" si="76"/>
        <v>#VALUE!</v>
      </c>
      <c r="T221" s="225" t="e">
        <f t="shared" ca="1" si="76"/>
        <v>#VALUE!</v>
      </c>
      <c r="U221" s="225" t="e">
        <f t="shared" ca="1" si="76"/>
        <v>#VALUE!</v>
      </c>
      <c r="V221" s="225" t="e">
        <f t="shared" ca="1" si="76"/>
        <v>#VALUE!</v>
      </c>
      <c r="W221" s="225" t="e">
        <f t="shared" ca="1" si="76"/>
        <v>#VALUE!</v>
      </c>
      <c r="X221" s="225" t="e">
        <f t="shared" ca="1" si="76"/>
        <v>#VALUE!</v>
      </c>
      <c r="Y221" s="225" t="e">
        <f t="shared" ca="1" si="76"/>
        <v>#VALUE!</v>
      </c>
      <c r="Z221" s="225" t="e">
        <f t="shared" ca="1" si="76"/>
        <v>#VALUE!</v>
      </c>
      <c r="AA221" s="225" t="e">
        <f t="shared" ca="1" si="77"/>
        <v>#VALUE!</v>
      </c>
      <c r="AB221" s="225" t="e">
        <f t="shared" ca="1" si="77"/>
        <v>#VALUE!</v>
      </c>
      <c r="AC221" s="225" t="e">
        <f t="shared" ca="1" si="77"/>
        <v>#VALUE!</v>
      </c>
      <c r="AD221" s="225" t="e">
        <f t="shared" ca="1" si="77"/>
        <v>#VALUE!</v>
      </c>
      <c r="AE221" s="225" t="e">
        <f t="shared" ca="1" si="77"/>
        <v>#VALUE!</v>
      </c>
      <c r="AF221" s="225" t="e">
        <f t="shared" ca="1" si="77"/>
        <v>#VALUE!</v>
      </c>
      <c r="AG221" s="225" t="e">
        <f t="shared" ca="1" si="77"/>
        <v>#VALUE!</v>
      </c>
      <c r="AH221" s="225" t="e">
        <f t="shared" ca="1" si="77"/>
        <v>#VALUE!</v>
      </c>
      <c r="AI221" s="225" t="e">
        <f t="shared" ca="1" si="77"/>
        <v>#VALUE!</v>
      </c>
      <c r="AJ221" s="225" t="e">
        <f t="shared" ca="1" si="77"/>
        <v>#VALUE!</v>
      </c>
      <c r="AK221" s="225" t="e">
        <f t="shared" ca="1" si="77"/>
        <v>#VALUE!</v>
      </c>
      <c r="AL221" s="225" t="e">
        <f t="shared" ca="1" si="77"/>
        <v>#VALUE!</v>
      </c>
      <c r="AM221" s="225" t="e">
        <f t="shared" ca="1" si="77"/>
        <v>#VALUE!</v>
      </c>
      <c r="AN221" s="225" t="e">
        <f t="shared" ca="1" si="77"/>
        <v>#VALUE!</v>
      </c>
      <c r="AO221" s="225" t="e">
        <f t="shared" ca="1" si="77"/>
        <v>#VALUE!</v>
      </c>
      <c r="AP221" s="225" t="e">
        <f t="shared" ca="1" si="77"/>
        <v>#VALUE!</v>
      </c>
    </row>
    <row r="222" spans="1:42">
      <c r="A222" s="61" t="str">
        <f>'[5]TS BYDem'!A161</f>
        <v>*</v>
      </c>
      <c r="B222" s="225" t="s">
        <v>288</v>
      </c>
      <c r="C222" s="225" t="s">
        <v>137</v>
      </c>
      <c r="D222" s="225" t="str">
        <f>'[5]TS BYDem'!D161</f>
        <v xml:space="preserve"> </v>
      </c>
      <c r="E222" s="225" t="s">
        <v>137</v>
      </c>
      <c r="F222" s="225" t="s">
        <v>137</v>
      </c>
      <c r="G222" s="225" t="s">
        <v>137</v>
      </c>
      <c r="H222" s="225" t="s">
        <v>137</v>
      </c>
      <c r="I222" s="225">
        <v>0</v>
      </c>
      <c r="J222" s="225" t="str">
        <f>INDEX('[5]TS BYDem'!$J$10:$J$203,MATCH(D222,'[5]TS BYDem'!$D$10:$D$203,0))</f>
        <v/>
      </c>
      <c r="K222" s="225" t="e">
        <f t="shared" ca="1" si="76"/>
        <v>#VALUE!</v>
      </c>
      <c r="L222" s="225" t="e">
        <f t="shared" ca="1" si="76"/>
        <v>#VALUE!</v>
      </c>
      <c r="M222" s="225" t="e">
        <f t="shared" ca="1" si="76"/>
        <v>#VALUE!</v>
      </c>
      <c r="N222" s="225" t="e">
        <f t="shared" ca="1" si="76"/>
        <v>#VALUE!</v>
      </c>
      <c r="O222" s="225" t="e">
        <f t="shared" ca="1" si="76"/>
        <v>#VALUE!</v>
      </c>
      <c r="P222" s="225" t="e">
        <f t="shared" ca="1" si="76"/>
        <v>#VALUE!</v>
      </c>
      <c r="Q222" s="225" t="e">
        <f t="shared" ca="1" si="76"/>
        <v>#VALUE!</v>
      </c>
      <c r="R222" s="225" t="e">
        <f t="shared" ca="1" si="76"/>
        <v>#VALUE!</v>
      </c>
      <c r="S222" s="225" t="e">
        <f t="shared" ca="1" si="76"/>
        <v>#VALUE!</v>
      </c>
      <c r="T222" s="225" t="e">
        <f t="shared" ca="1" si="76"/>
        <v>#VALUE!</v>
      </c>
      <c r="U222" s="225" t="e">
        <f t="shared" ca="1" si="76"/>
        <v>#VALUE!</v>
      </c>
      <c r="V222" s="225" t="e">
        <f t="shared" ca="1" si="76"/>
        <v>#VALUE!</v>
      </c>
      <c r="W222" s="225" t="e">
        <f t="shared" ca="1" si="76"/>
        <v>#VALUE!</v>
      </c>
      <c r="X222" s="225" t="e">
        <f t="shared" ca="1" si="76"/>
        <v>#VALUE!</v>
      </c>
      <c r="Y222" s="225" t="e">
        <f t="shared" ca="1" si="76"/>
        <v>#VALUE!</v>
      </c>
      <c r="Z222" s="225" t="e">
        <f t="shared" ca="1" si="76"/>
        <v>#VALUE!</v>
      </c>
      <c r="AA222" s="225" t="e">
        <f t="shared" ca="1" si="77"/>
        <v>#VALUE!</v>
      </c>
      <c r="AB222" s="225" t="e">
        <f t="shared" ca="1" si="77"/>
        <v>#VALUE!</v>
      </c>
      <c r="AC222" s="225" t="e">
        <f t="shared" ca="1" si="77"/>
        <v>#VALUE!</v>
      </c>
      <c r="AD222" s="225" t="e">
        <f t="shared" ca="1" si="77"/>
        <v>#VALUE!</v>
      </c>
      <c r="AE222" s="225" t="e">
        <f t="shared" ca="1" si="77"/>
        <v>#VALUE!</v>
      </c>
      <c r="AF222" s="225" t="e">
        <f t="shared" ca="1" si="77"/>
        <v>#VALUE!</v>
      </c>
      <c r="AG222" s="225" t="e">
        <f t="shared" ca="1" si="77"/>
        <v>#VALUE!</v>
      </c>
      <c r="AH222" s="225" t="e">
        <f t="shared" ca="1" si="77"/>
        <v>#VALUE!</v>
      </c>
      <c r="AI222" s="225" t="e">
        <f t="shared" ca="1" si="77"/>
        <v>#VALUE!</v>
      </c>
      <c r="AJ222" s="225" t="e">
        <f t="shared" ca="1" si="77"/>
        <v>#VALUE!</v>
      </c>
      <c r="AK222" s="225" t="e">
        <f t="shared" ca="1" si="77"/>
        <v>#VALUE!</v>
      </c>
      <c r="AL222" s="225" t="e">
        <f t="shared" ca="1" si="77"/>
        <v>#VALUE!</v>
      </c>
      <c r="AM222" s="225" t="e">
        <f t="shared" ca="1" si="77"/>
        <v>#VALUE!</v>
      </c>
      <c r="AN222" s="225" t="e">
        <f t="shared" ca="1" si="77"/>
        <v>#VALUE!</v>
      </c>
      <c r="AO222" s="225" t="e">
        <f t="shared" ca="1" si="77"/>
        <v>#VALUE!</v>
      </c>
      <c r="AP222" s="225" t="e">
        <f t="shared" ca="1" si="77"/>
        <v>#VALUE!</v>
      </c>
    </row>
    <row r="223" spans="1:42">
      <c r="A223" s="61" t="str">
        <f>'[5]TS BYDem'!A162</f>
        <v>*</v>
      </c>
      <c r="B223" s="225" t="s">
        <v>288</v>
      </c>
      <c r="C223" s="225" t="s">
        <v>137</v>
      </c>
      <c r="D223" s="225" t="str">
        <f>'[5]TS BYDem'!D162</f>
        <v>IPPS</v>
      </c>
      <c r="E223" s="225" t="s">
        <v>137</v>
      </c>
      <c r="F223" s="225" t="s">
        <v>137</v>
      </c>
      <c r="G223" s="225" t="s">
        <v>137</v>
      </c>
      <c r="H223" s="225" t="s">
        <v>137</v>
      </c>
      <c r="I223" s="225">
        <v>0</v>
      </c>
      <c r="J223" s="225" t="str">
        <f>INDEX('[5]TS BYDem'!$J$10:$J$203,MATCH(D223,'[5]TS BYDem'!$D$10:$D$203,0))</f>
        <v/>
      </c>
      <c r="K223" s="225" t="e">
        <f t="shared" ca="1" si="76"/>
        <v>#VALUE!</v>
      </c>
      <c r="L223" s="225" t="e">
        <f t="shared" ca="1" si="76"/>
        <v>#VALUE!</v>
      </c>
      <c r="M223" s="225" t="e">
        <f t="shared" ca="1" si="76"/>
        <v>#VALUE!</v>
      </c>
      <c r="N223" s="225" t="e">
        <f t="shared" ca="1" si="76"/>
        <v>#VALUE!</v>
      </c>
      <c r="O223" s="225" t="e">
        <f t="shared" ca="1" si="76"/>
        <v>#VALUE!</v>
      </c>
      <c r="P223" s="225" t="e">
        <f t="shared" ca="1" si="76"/>
        <v>#VALUE!</v>
      </c>
      <c r="Q223" s="225" t="e">
        <f t="shared" ca="1" si="76"/>
        <v>#VALUE!</v>
      </c>
      <c r="R223" s="225" t="e">
        <f t="shared" ca="1" si="76"/>
        <v>#VALUE!</v>
      </c>
      <c r="S223" s="225" t="e">
        <f t="shared" ca="1" si="76"/>
        <v>#VALUE!</v>
      </c>
      <c r="T223" s="225" t="e">
        <f t="shared" ca="1" si="76"/>
        <v>#VALUE!</v>
      </c>
      <c r="U223" s="225" t="e">
        <f t="shared" ca="1" si="76"/>
        <v>#VALUE!</v>
      </c>
      <c r="V223" s="225" t="e">
        <f t="shared" ca="1" si="76"/>
        <v>#VALUE!</v>
      </c>
      <c r="W223" s="225" t="e">
        <f t="shared" ca="1" si="76"/>
        <v>#VALUE!</v>
      </c>
      <c r="X223" s="225" t="e">
        <f t="shared" ca="1" si="76"/>
        <v>#VALUE!</v>
      </c>
      <c r="Y223" s="225" t="e">
        <f t="shared" ca="1" si="76"/>
        <v>#VALUE!</v>
      </c>
      <c r="Z223" s="225" t="e">
        <f t="shared" ca="1" si="76"/>
        <v>#VALUE!</v>
      </c>
      <c r="AA223" s="225" t="e">
        <f t="shared" ca="1" si="77"/>
        <v>#VALUE!</v>
      </c>
      <c r="AB223" s="225" t="e">
        <f t="shared" ca="1" si="77"/>
        <v>#VALUE!</v>
      </c>
      <c r="AC223" s="225" t="e">
        <f t="shared" ca="1" si="77"/>
        <v>#VALUE!</v>
      </c>
      <c r="AD223" s="225" t="e">
        <f t="shared" ca="1" si="77"/>
        <v>#VALUE!</v>
      </c>
      <c r="AE223" s="225" t="e">
        <f t="shared" ca="1" si="77"/>
        <v>#VALUE!</v>
      </c>
      <c r="AF223" s="225" t="e">
        <f t="shared" ca="1" si="77"/>
        <v>#VALUE!</v>
      </c>
      <c r="AG223" s="225" t="e">
        <f t="shared" ca="1" si="77"/>
        <v>#VALUE!</v>
      </c>
      <c r="AH223" s="225" t="e">
        <f t="shared" ca="1" si="77"/>
        <v>#VALUE!</v>
      </c>
      <c r="AI223" s="225" t="e">
        <f t="shared" ca="1" si="77"/>
        <v>#VALUE!</v>
      </c>
      <c r="AJ223" s="225" t="e">
        <f t="shared" ca="1" si="77"/>
        <v>#VALUE!</v>
      </c>
      <c r="AK223" s="225" t="e">
        <f t="shared" ca="1" si="77"/>
        <v>#VALUE!</v>
      </c>
      <c r="AL223" s="225" t="e">
        <f t="shared" ca="1" si="77"/>
        <v>#VALUE!</v>
      </c>
      <c r="AM223" s="225" t="e">
        <f t="shared" ca="1" si="77"/>
        <v>#VALUE!</v>
      </c>
      <c r="AN223" s="225" t="e">
        <f t="shared" ca="1" si="77"/>
        <v>#VALUE!</v>
      </c>
      <c r="AO223" s="225" t="e">
        <f t="shared" ca="1" si="77"/>
        <v>#VALUE!</v>
      </c>
      <c r="AP223" s="225" t="e">
        <f t="shared" ca="1" si="77"/>
        <v>#VALUE!</v>
      </c>
    </row>
    <row r="224" spans="1:42">
      <c r="A224" s="61" t="str">
        <f>'[5]TS BYDem'!A163</f>
        <v>*</v>
      </c>
      <c r="B224" s="225" t="s">
        <v>288</v>
      </c>
      <c r="C224" s="225" t="s">
        <v>137</v>
      </c>
      <c r="D224" s="225" t="str">
        <f>'[5]TS BYDem'!D163</f>
        <v>IPPS</v>
      </c>
      <c r="E224" s="225" t="s">
        <v>137</v>
      </c>
      <c r="F224" s="225" t="s">
        <v>137</v>
      </c>
      <c r="G224" s="225" t="s">
        <v>137</v>
      </c>
      <c r="H224" s="225" t="s">
        <v>137</v>
      </c>
      <c r="I224" s="225">
        <v>0</v>
      </c>
      <c r="J224" s="225" t="str">
        <f>INDEX('[5]TS BYDem'!$J$10:$J$203,MATCH(D224,'[5]TS BYDem'!$D$10:$D$203,0))</f>
        <v/>
      </c>
      <c r="K224" s="225" t="e">
        <f t="shared" ca="1" si="76"/>
        <v>#VALUE!</v>
      </c>
      <c r="L224" s="225" t="e">
        <f t="shared" ca="1" si="76"/>
        <v>#VALUE!</v>
      </c>
      <c r="M224" s="225" t="e">
        <f t="shared" ca="1" si="76"/>
        <v>#VALUE!</v>
      </c>
      <c r="N224" s="225" t="e">
        <f t="shared" ca="1" si="76"/>
        <v>#VALUE!</v>
      </c>
      <c r="O224" s="225" t="e">
        <f t="shared" ca="1" si="76"/>
        <v>#VALUE!</v>
      </c>
      <c r="P224" s="225" t="e">
        <f t="shared" ca="1" si="76"/>
        <v>#VALUE!</v>
      </c>
      <c r="Q224" s="225" t="e">
        <f t="shared" ca="1" si="76"/>
        <v>#VALUE!</v>
      </c>
      <c r="R224" s="225" t="e">
        <f t="shared" ca="1" si="76"/>
        <v>#VALUE!</v>
      </c>
      <c r="S224" s="225" t="e">
        <f t="shared" ca="1" si="76"/>
        <v>#VALUE!</v>
      </c>
      <c r="T224" s="225" t="e">
        <f t="shared" ca="1" si="76"/>
        <v>#VALUE!</v>
      </c>
      <c r="U224" s="225" t="e">
        <f t="shared" ca="1" si="76"/>
        <v>#VALUE!</v>
      </c>
      <c r="V224" s="225" t="e">
        <f t="shared" ca="1" si="76"/>
        <v>#VALUE!</v>
      </c>
      <c r="W224" s="225" t="e">
        <f t="shared" ca="1" si="76"/>
        <v>#VALUE!</v>
      </c>
      <c r="X224" s="225" t="e">
        <f t="shared" ca="1" si="76"/>
        <v>#VALUE!</v>
      </c>
      <c r="Y224" s="225" t="e">
        <f t="shared" ca="1" si="76"/>
        <v>#VALUE!</v>
      </c>
      <c r="Z224" s="225" t="e">
        <f t="shared" ca="1" si="76"/>
        <v>#VALUE!</v>
      </c>
      <c r="AA224" s="225" t="e">
        <f t="shared" ca="1" si="77"/>
        <v>#VALUE!</v>
      </c>
      <c r="AB224" s="225" t="e">
        <f t="shared" ca="1" si="77"/>
        <v>#VALUE!</v>
      </c>
      <c r="AC224" s="225" t="e">
        <f t="shared" ca="1" si="77"/>
        <v>#VALUE!</v>
      </c>
      <c r="AD224" s="225" t="e">
        <f t="shared" ca="1" si="77"/>
        <v>#VALUE!</v>
      </c>
      <c r="AE224" s="225" t="e">
        <f t="shared" ca="1" si="77"/>
        <v>#VALUE!</v>
      </c>
      <c r="AF224" s="225" t="e">
        <f t="shared" ca="1" si="77"/>
        <v>#VALUE!</v>
      </c>
      <c r="AG224" s="225" t="e">
        <f t="shared" ca="1" si="77"/>
        <v>#VALUE!</v>
      </c>
      <c r="AH224" s="225" t="e">
        <f t="shared" ca="1" si="77"/>
        <v>#VALUE!</v>
      </c>
      <c r="AI224" s="225" t="e">
        <f t="shared" ca="1" si="77"/>
        <v>#VALUE!</v>
      </c>
      <c r="AJ224" s="225" t="e">
        <f t="shared" ca="1" si="77"/>
        <v>#VALUE!</v>
      </c>
      <c r="AK224" s="225" t="e">
        <f t="shared" ca="1" si="77"/>
        <v>#VALUE!</v>
      </c>
      <c r="AL224" s="225" t="e">
        <f t="shared" ca="1" si="77"/>
        <v>#VALUE!</v>
      </c>
      <c r="AM224" s="225" t="e">
        <f t="shared" ca="1" si="77"/>
        <v>#VALUE!</v>
      </c>
      <c r="AN224" s="225" t="e">
        <f t="shared" ca="1" si="77"/>
        <v>#VALUE!</v>
      </c>
      <c r="AO224" s="225" t="e">
        <f t="shared" ca="1" si="77"/>
        <v>#VALUE!</v>
      </c>
      <c r="AP224" s="225" t="e">
        <f t="shared" ca="1" si="77"/>
        <v>#VALUE!</v>
      </c>
    </row>
    <row r="225" spans="1:42">
      <c r="A225" s="61" t="str">
        <f>'[5]TS BYDem'!A164</f>
        <v>*</v>
      </c>
      <c r="B225" s="225" t="s">
        <v>288</v>
      </c>
      <c r="C225" s="225" t="s">
        <v>137</v>
      </c>
      <c r="D225" s="225" t="str">
        <f>'[5]TS BYDem'!D164</f>
        <v>IPPS</v>
      </c>
      <c r="E225" s="225" t="s">
        <v>137</v>
      </c>
      <c r="F225" s="225" t="s">
        <v>137</v>
      </c>
      <c r="G225" s="225" t="s">
        <v>137</v>
      </c>
      <c r="H225" s="225" t="s">
        <v>137</v>
      </c>
      <c r="I225" s="225">
        <v>0</v>
      </c>
      <c r="J225" s="225" t="str">
        <f>INDEX('[5]TS BYDem'!$J$10:$J$203,MATCH(D225,'[5]TS BYDem'!$D$10:$D$203,0))</f>
        <v/>
      </c>
      <c r="K225" s="225" t="e">
        <f t="shared" ca="1" si="76"/>
        <v>#VALUE!</v>
      </c>
      <c r="L225" s="225" t="e">
        <f t="shared" ca="1" si="76"/>
        <v>#VALUE!</v>
      </c>
      <c r="M225" s="225" t="e">
        <f t="shared" ca="1" si="76"/>
        <v>#VALUE!</v>
      </c>
      <c r="N225" s="225" t="e">
        <f t="shared" ca="1" si="76"/>
        <v>#VALUE!</v>
      </c>
      <c r="O225" s="225" t="e">
        <f t="shared" ca="1" si="76"/>
        <v>#VALUE!</v>
      </c>
      <c r="P225" s="225" t="e">
        <f t="shared" ca="1" si="76"/>
        <v>#VALUE!</v>
      </c>
      <c r="Q225" s="225" t="e">
        <f t="shared" ca="1" si="76"/>
        <v>#VALUE!</v>
      </c>
      <c r="R225" s="225" t="e">
        <f t="shared" ca="1" si="76"/>
        <v>#VALUE!</v>
      </c>
      <c r="S225" s="225" t="e">
        <f t="shared" ca="1" si="76"/>
        <v>#VALUE!</v>
      </c>
      <c r="T225" s="225" t="e">
        <f t="shared" ca="1" si="76"/>
        <v>#VALUE!</v>
      </c>
      <c r="U225" s="225" t="e">
        <f t="shared" ca="1" si="76"/>
        <v>#VALUE!</v>
      </c>
      <c r="V225" s="225" t="e">
        <f t="shared" ca="1" si="76"/>
        <v>#VALUE!</v>
      </c>
      <c r="W225" s="225" t="e">
        <f t="shared" ca="1" si="76"/>
        <v>#VALUE!</v>
      </c>
      <c r="X225" s="225" t="e">
        <f t="shared" ca="1" si="76"/>
        <v>#VALUE!</v>
      </c>
      <c r="Y225" s="225" t="e">
        <f t="shared" ca="1" si="76"/>
        <v>#VALUE!</v>
      </c>
      <c r="Z225" s="225" t="e">
        <f t="shared" ca="1" si="76"/>
        <v>#VALUE!</v>
      </c>
      <c r="AA225" s="225" t="e">
        <f t="shared" ca="1" si="77"/>
        <v>#VALUE!</v>
      </c>
      <c r="AB225" s="225" t="e">
        <f t="shared" ca="1" si="77"/>
        <v>#VALUE!</v>
      </c>
      <c r="AC225" s="225" t="e">
        <f t="shared" ca="1" si="77"/>
        <v>#VALUE!</v>
      </c>
      <c r="AD225" s="225" t="e">
        <f t="shared" ca="1" si="77"/>
        <v>#VALUE!</v>
      </c>
      <c r="AE225" s="225" t="e">
        <f t="shared" ca="1" si="77"/>
        <v>#VALUE!</v>
      </c>
      <c r="AF225" s="225" t="e">
        <f t="shared" ca="1" si="77"/>
        <v>#VALUE!</v>
      </c>
      <c r="AG225" s="225" t="e">
        <f t="shared" ca="1" si="77"/>
        <v>#VALUE!</v>
      </c>
      <c r="AH225" s="225" t="e">
        <f t="shared" ca="1" si="77"/>
        <v>#VALUE!</v>
      </c>
      <c r="AI225" s="225" t="e">
        <f t="shared" ca="1" si="77"/>
        <v>#VALUE!</v>
      </c>
      <c r="AJ225" s="225" t="e">
        <f t="shared" ca="1" si="77"/>
        <v>#VALUE!</v>
      </c>
      <c r="AK225" s="225" t="e">
        <f t="shared" ca="1" si="77"/>
        <v>#VALUE!</v>
      </c>
      <c r="AL225" s="225" t="e">
        <f t="shared" ca="1" si="77"/>
        <v>#VALUE!</v>
      </c>
      <c r="AM225" s="225" t="e">
        <f t="shared" ca="1" si="77"/>
        <v>#VALUE!</v>
      </c>
      <c r="AN225" s="225" t="e">
        <f t="shared" ca="1" si="77"/>
        <v>#VALUE!</v>
      </c>
      <c r="AO225" s="225" t="e">
        <f t="shared" ca="1" si="77"/>
        <v>#VALUE!</v>
      </c>
      <c r="AP225" s="225" t="e">
        <f t="shared" ca="1" si="77"/>
        <v>#VALUE!</v>
      </c>
    </row>
    <row r="226" spans="1:42">
      <c r="A226" s="61" t="str">
        <f>'[5]TS BYDem'!A165</f>
        <v>*</v>
      </c>
      <c r="B226" s="225" t="s">
        <v>288</v>
      </c>
      <c r="C226" s="225" t="s">
        <v>137</v>
      </c>
      <c r="D226" s="225" t="str">
        <f>'[5]TS BYDem'!D165</f>
        <v>IPPS</v>
      </c>
      <c r="E226" s="225" t="s">
        <v>137</v>
      </c>
      <c r="F226" s="225" t="s">
        <v>137</v>
      </c>
      <c r="G226" s="225" t="s">
        <v>137</v>
      </c>
      <c r="H226" s="225" t="s">
        <v>137</v>
      </c>
      <c r="I226" s="225">
        <v>0</v>
      </c>
      <c r="J226" s="225" t="str">
        <f>INDEX('[5]TS BYDem'!$J$10:$J$203,MATCH(D226,'[5]TS BYDem'!$D$10:$D$203,0))</f>
        <v/>
      </c>
      <c r="K226" s="225" t="e">
        <f t="shared" ca="1" si="76"/>
        <v>#VALUE!</v>
      </c>
      <c r="L226" s="225" t="e">
        <f t="shared" ca="1" si="76"/>
        <v>#VALUE!</v>
      </c>
      <c r="M226" s="225" t="e">
        <f t="shared" ca="1" si="76"/>
        <v>#VALUE!</v>
      </c>
      <c r="N226" s="225" t="e">
        <f t="shared" ca="1" si="76"/>
        <v>#VALUE!</v>
      </c>
      <c r="O226" s="225" t="e">
        <f t="shared" ca="1" si="76"/>
        <v>#VALUE!</v>
      </c>
      <c r="P226" s="225" t="e">
        <f t="shared" ca="1" si="76"/>
        <v>#VALUE!</v>
      </c>
      <c r="Q226" s="225" t="e">
        <f t="shared" ca="1" si="76"/>
        <v>#VALUE!</v>
      </c>
      <c r="R226" s="225" t="e">
        <f t="shared" ca="1" si="76"/>
        <v>#VALUE!</v>
      </c>
      <c r="S226" s="225" t="e">
        <f t="shared" ca="1" si="76"/>
        <v>#VALUE!</v>
      </c>
      <c r="T226" s="225" t="e">
        <f t="shared" ca="1" si="76"/>
        <v>#VALUE!</v>
      </c>
      <c r="U226" s="225" t="e">
        <f t="shared" ca="1" si="76"/>
        <v>#VALUE!</v>
      </c>
      <c r="V226" s="225" t="e">
        <f t="shared" ca="1" si="76"/>
        <v>#VALUE!</v>
      </c>
      <c r="W226" s="225" t="e">
        <f t="shared" ca="1" si="76"/>
        <v>#VALUE!</v>
      </c>
      <c r="X226" s="225" t="e">
        <f t="shared" ca="1" si="76"/>
        <v>#VALUE!</v>
      </c>
      <c r="Y226" s="225" t="e">
        <f t="shared" ca="1" si="76"/>
        <v>#VALUE!</v>
      </c>
      <c r="Z226" s="225" t="e">
        <f t="shared" ca="1" si="76"/>
        <v>#VALUE!</v>
      </c>
      <c r="AA226" s="225" t="e">
        <f t="shared" ca="1" si="77"/>
        <v>#VALUE!</v>
      </c>
      <c r="AB226" s="225" t="e">
        <f t="shared" ca="1" si="77"/>
        <v>#VALUE!</v>
      </c>
      <c r="AC226" s="225" t="e">
        <f t="shared" ca="1" si="77"/>
        <v>#VALUE!</v>
      </c>
      <c r="AD226" s="225" t="e">
        <f t="shared" ca="1" si="77"/>
        <v>#VALUE!</v>
      </c>
      <c r="AE226" s="225" t="e">
        <f t="shared" ca="1" si="77"/>
        <v>#VALUE!</v>
      </c>
      <c r="AF226" s="225" t="e">
        <f t="shared" ca="1" si="77"/>
        <v>#VALUE!</v>
      </c>
      <c r="AG226" s="225" t="e">
        <f t="shared" ca="1" si="77"/>
        <v>#VALUE!</v>
      </c>
      <c r="AH226" s="225" t="e">
        <f t="shared" ca="1" si="77"/>
        <v>#VALUE!</v>
      </c>
      <c r="AI226" s="225" t="e">
        <f t="shared" ca="1" si="77"/>
        <v>#VALUE!</v>
      </c>
      <c r="AJ226" s="225" t="e">
        <f t="shared" ca="1" si="77"/>
        <v>#VALUE!</v>
      </c>
      <c r="AK226" s="225" t="e">
        <f t="shared" ca="1" si="77"/>
        <v>#VALUE!</v>
      </c>
      <c r="AL226" s="225" t="e">
        <f t="shared" ca="1" si="77"/>
        <v>#VALUE!</v>
      </c>
      <c r="AM226" s="225" t="e">
        <f t="shared" ca="1" si="77"/>
        <v>#VALUE!</v>
      </c>
      <c r="AN226" s="225" t="e">
        <f t="shared" ca="1" si="77"/>
        <v>#VALUE!</v>
      </c>
      <c r="AO226" s="225" t="e">
        <f t="shared" ca="1" si="77"/>
        <v>#VALUE!</v>
      </c>
      <c r="AP226" s="225" t="e">
        <f t="shared" ca="1" si="77"/>
        <v>#VALUE!</v>
      </c>
    </row>
    <row r="227" spans="1:42">
      <c r="A227" s="61" t="str">
        <f>'[5]TS BYDem'!A166</f>
        <v>*</v>
      </c>
      <c r="B227" s="225" t="s">
        <v>288</v>
      </c>
      <c r="C227" s="225" t="s">
        <v>137</v>
      </c>
      <c r="D227" s="225" t="str">
        <f>'[5]TS BYDem'!D166</f>
        <v>IPPS</v>
      </c>
      <c r="E227" s="225" t="s">
        <v>137</v>
      </c>
      <c r="F227" s="225" t="s">
        <v>137</v>
      </c>
      <c r="G227" s="225" t="s">
        <v>137</v>
      </c>
      <c r="H227" s="225" t="s">
        <v>137</v>
      </c>
      <c r="I227" s="225">
        <v>0</v>
      </c>
      <c r="J227" s="225" t="str">
        <f>INDEX('[5]TS BYDem'!$J$10:$J$203,MATCH(D227,'[5]TS BYDem'!$D$10:$D$203,0))</f>
        <v/>
      </c>
      <c r="K227" s="225" t="e">
        <f t="shared" ca="1" si="76"/>
        <v>#VALUE!</v>
      </c>
      <c r="L227" s="225" t="e">
        <f t="shared" ca="1" si="76"/>
        <v>#VALUE!</v>
      </c>
      <c r="M227" s="225" t="e">
        <f t="shared" ca="1" si="76"/>
        <v>#VALUE!</v>
      </c>
      <c r="N227" s="225" t="e">
        <f t="shared" ca="1" si="76"/>
        <v>#VALUE!</v>
      </c>
      <c r="O227" s="225" t="e">
        <f t="shared" ca="1" si="76"/>
        <v>#VALUE!</v>
      </c>
      <c r="P227" s="225" t="e">
        <f t="shared" ca="1" si="76"/>
        <v>#VALUE!</v>
      </c>
      <c r="Q227" s="225" t="e">
        <f t="shared" ca="1" si="76"/>
        <v>#VALUE!</v>
      </c>
      <c r="R227" s="225" t="e">
        <f t="shared" ca="1" si="76"/>
        <v>#VALUE!</v>
      </c>
      <c r="S227" s="225" t="e">
        <f t="shared" ca="1" si="76"/>
        <v>#VALUE!</v>
      </c>
      <c r="T227" s="225" t="e">
        <f t="shared" ca="1" si="76"/>
        <v>#VALUE!</v>
      </c>
      <c r="U227" s="225" t="e">
        <f t="shared" ca="1" si="76"/>
        <v>#VALUE!</v>
      </c>
      <c r="V227" s="225" t="e">
        <f t="shared" ca="1" si="76"/>
        <v>#VALUE!</v>
      </c>
      <c r="W227" s="225" t="e">
        <f t="shared" ca="1" si="76"/>
        <v>#VALUE!</v>
      </c>
      <c r="X227" s="225" t="e">
        <f t="shared" ca="1" si="76"/>
        <v>#VALUE!</v>
      </c>
      <c r="Y227" s="225" t="e">
        <f t="shared" ca="1" si="76"/>
        <v>#VALUE!</v>
      </c>
      <c r="Z227" s="225" t="e">
        <f t="shared" ref="Z227:AO228" ca="1" si="78">Z$211/Y$211*Y227</f>
        <v>#VALUE!</v>
      </c>
      <c r="AA227" s="225" t="e">
        <f t="shared" ca="1" si="78"/>
        <v>#VALUE!</v>
      </c>
      <c r="AB227" s="225" t="e">
        <f t="shared" ca="1" si="78"/>
        <v>#VALUE!</v>
      </c>
      <c r="AC227" s="225" t="e">
        <f t="shared" ca="1" si="78"/>
        <v>#VALUE!</v>
      </c>
      <c r="AD227" s="225" t="e">
        <f t="shared" ca="1" si="78"/>
        <v>#VALUE!</v>
      </c>
      <c r="AE227" s="225" t="e">
        <f t="shared" ca="1" si="78"/>
        <v>#VALUE!</v>
      </c>
      <c r="AF227" s="225" t="e">
        <f t="shared" ca="1" si="78"/>
        <v>#VALUE!</v>
      </c>
      <c r="AG227" s="225" t="e">
        <f t="shared" ca="1" si="78"/>
        <v>#VALUE!</v>
      </c>
      <c r="AH227" s="225" t="e">
        <f t="shared" ca="1" si="78"/>
        <v>#VALUE!</v>
      </c>
      <c r="AI227" s="225" t="e">
        <f t="shared" ca="1" si="78"/>
        <v>#VALUE!</v>
      </c>
      <c r="AJ227" s="225" t="e">
        <f t="shared" ca="1" si="78"/>
        <v>#VALUE!</v>
      </c>
      <c r="AK227" s="225" t="e">
        <f t="shared" ca="1" si="78"/>
        <v>#VALUE!</v>
      </c>
      <c r="AL227" s="225" t="e">
        <f t="shared" ca="1" si="78"/>
        <v>#VALUE!</v>
      </c>
      <c r="AM227" s="225" t="e">
        <f t="shared" ca="1" si="78"/>
        <v>#VALUE!</v>
      </c>
      <c r="AN227" s="225" t="e">
        <f t="shared" ca="1" si="78"/>
        <v>#VALUE!</v>
      </c>
      <c r="AO227" s="225" t="e">
        <f t="shared" ca="1" si="78"/>
        <v>#VALUE!</v>
      </c>
      <c r="AP227" s="225" t="e">
        <f t="shared" ca="1" si="77"/>
        <v>#VALUE!</v>
      </c>
    </row>
    <row r="228" spans="1:42">
      <c r="A228" s="61" t="str">
        <f>'[5]TS BYDem'!A167</f>
        <v>*</v>
      </c>
      <c r="B228" s="225" t="s">
        <v>288</v>
      </c>
      <c r="C228" s="225" t="s">
        <v>137</v>
      </c>
      <c r="D228" s="225" t="str">
        <f>'[5]TS BYDem'!D167</f>
        <v>IPPS</v>
      </c>
      <c r="E228" s="225" t="s">
        <v>137</v>
      </c>
      <c r="F228" s="225" t="s">
        <v>137</v>
      </c>
      <c r="G228" s="225" t="s">
        <v>137</v>
      </c>
      <c r="H228" s="225" t="s">
        <v>137</v>
      </c>
      <c r="I228" s="225">
        <v>0</v>
      </c>
      <c r="J228" s="225" t="str">
        <f>INDEX('[5]TS BYDem'!$J$10:$J$203,MATCH(D228,'[5]TS BYDem'!$D$10:$D$203,0))</f>
        <v/>
      </c>
      <c r="K228" s="225" t="e">
        <f t="shared" ref="K228:Z229" ca="1" si="79">K$211/J$211*J228</f>
        <v>#VALUE!</v>
      </c>
      <c r="L228" s="225" t="e">
        <f t="shared" ca="1" si="79"/>
        <v>#VALUE!</v>
      </c>
      <c r="M228" s="225" t="e">
        <f t="shared" ca="1" si="79"/>
        <v>#VALUE!</v>
      </c>
      <c r="N228" s="225" t="e">
        <f t="shared" ca="1" si="79"/>
        <v>#VALUE!</v>
      </c>
      <c r="O228" s="225" t="e">
        <f t="shared" ca="1" si="79"/>
        <v>#VALUE!</v>
      </c>
      <c r="P228" s="225" t="e">
        <f t="shared" ca="1" si="79"/>
        <v>#VALUE!</v>
      </c>
      <c r="Q228" s="225" t="e">
        <f t="shared" ca="1" si="79"/>
        <v>#VALUE!</v>
      </c>
      <c r="R228" s="225" t="e">
        <f t="shared" ca="1" si="79"/>
        <v>#VALUE!</v>
      </c>
      <c r="S228" s="225" t="e">
        <f t="shared" ca="1" si="79"/>
        <v>#VALUE!</v>
      </c>
      <c r="T228" s="225" t="e">
        <f t="shared" ca="1" si="79"/>
        <v>#VALUE!</v>
      </c>
      <c r="U228" s="225" t="e">
        <f t="shared" ca="1" si="79"/>
        <v>#VALUE!</v>
      </c>
      <c r="V228" s="225" t="e">
        <f t="shared" ca="1" si="79"/>
        <v>#VALUE!</v>
      </c>
      <c r="W228" s="225" t="e">
        <f t="shared" ca="1" si="79"/>
        <v>#VALUE!</v>
      </c>
      <c r="X228" s="225" t="e">
        <f t="shared" ca="1" si="79"/>
        <v>#VALUE!</v>
      </c>
      <c r="Y228" s="225" t="e">
        <f t="shared" ca="1" si="79"/>
        <v>#VALUE!</v>
      </c>
      <c r="Z228" s="225" t="e">
        <f t="shared" ca="1" si="79"/>
        <v>#VALUE!</v>
      </c>
      <c r="AA228" s="225" t="e">
        <f t="shared" ca="1" si="78"/>
        <v>#VALUE!</v>
      </c>
      <c r="AB228" s="225" t="e">
        <f t="shared" ca="1" si="78"/>
        <v>#VALUE!</v>
      </c>
      <c r="AC228" s="225" t="e">
        <f t="shared" ca="1" si="78"/>
        <v>#VALUE!</v>
      </c>
      <c r="AD228" s="225" t="e">
        <f t="shared" ca="1" si="78"/>
        <v>#VALUE!</v>
      </c>
      <c r="AE228" s="225" t="e">
        <f t="shared" ca="1" si="78"/>
        <v>#VALUE!</v>
      </c>
      <c r="AF228" s="225" t="e">
        <f t="shared" ca="1" si="78"/>
        <v>#VALUE!</v>
      </c>
      <c r="AG228" s="225" t="e">
        <f t="shared" ca="1" si="78"/>
        <v>#VALUE!</v>
      </c>
      <c r="AH228" s="225" t="e">
        <f t="shared" ca="1" si="78"/>
        <v>#VALUE!</v>
      </c>
      <c r="AI228" s="225" t="e">
        <f t="shared" ca="1" si="78"/>
        <v>#VALUE!</v>
      </c>
      <c r="AJ228" s="225" t="e">
        <f t="shared" ca="1" si="78"/>
        <v>#VALUE!</v>
      </c>
      <c r="AK228" s="225" t="e">
        <f t="shared" ca="1" si="78"/>
        <v>#VALUE!</v>
      </c>
      <c r="AL228" s="225" t="e">
        <f t="shared" ca="1" si="78"/>
        <v>#VALUE!</v>
      </c>
      <c r="AM228" s="225" t="e">
        <f t="shared" ca="1" si="78"/>
        <v>#VALUE!</v>
      </c>
      <c r="AN228" s="225" t="e">
        <f t="shared" ca="1" si="78"/>
        <v>#VALUE!</v>
      </c>
      <c r="AO228" s="225" t="e">
        <f t="shared" ca="1" si="78"/>
        <v>#VALUE!</v>
      </c>
      <c r="AP228" s="225" t="e">
        <f t="shared" ref="L228:AP229" ca="1" si="80">AP$211/AO$211*AO228</f>
        <v>#VALUE!</v>
      </c>
    </row>
    <row r="229" spans="1:42">
      <c r="A229" s="61" t="str">
        <f>'[5]TS BYDem'!A168</f>
        <v>*</v>
      </c>
      <c r="B229" s="225" t="s">
        <v>288</v>
      </c>
      <c r="C229" s="225" t="s">
        <v>137</v>
      </c>
      <c r="D229" s="225" t="str">
        <f>'[5]TS BYDem'!D168</f>
        <v>IPPS</v>
      </c>
      <c r="E229" s="225" t="s">
        <v>137</v>
      </c>
      <c r="F229" s="225" t="s">
        <v>137</v>
      </c>
      <c r="G229" s="225" t="s">
        <v>137</v>
      </c>
      <c r="H229" s="225" t="s">
        <v>137</v>
      </c>
      <c r="I229" s="225">
        <v>0</v>
      </c>
      <c r="J229" s="225" t="str">
        <f>INDEX('[5]TS BYDem'!$J$10:$J$203,MATCH(D229,'[5]TS BYDem'!$D$10:$D$203,0))</f>
        <v/>
      </c>
      <c r="K229" s="225" t="e">
        <f t="shared" ca="1" si="79"/>
        <v>#VALUE!</v>
      </c>
      <c r="L229" s="225" t="e">
        <f t="shared" ca="1" si="80"/>
        <v>#VALUE!</v>
      </c>
      <c r="M229" s="225" t="e">
        <f t="shared" ca="1" si="80"/>
        <v>#VALUE!</v>
      </c>
      <c r="N229" s="225" t="e">
        <f t="shared" ca="1" si="80"/>
        <v>#VALUE!</v>
      </c>
      <c r="O229" s="225" t="e">
        <f t="shared" ca="1" si="80"/>
        <v>#VALUE!</v>
      </c>
      <c r="P229" s="225" t="e">
        <f t="shared" ca="1" si="80"/>
        <v>#VALUE!</v>
      </c>
      <c r="Q229" s="225" t="e">
        <f t="shared" ca="1" si="80"/>
        <v>#VALUE!</v>
      </c>
      <c r="R229" s="225" t="e">
        <f t="shared" ca="1" si="80"/>
        <v>#VALUE!</v>
      </c>
      <c r="S229" s="225" t="e">
        <f t="shared" ca="1" si="80"/>
        <v>#VALUE!</v>
      </c>
      <c r="T229" s="225" t="e">
        <f t="shared" ca="1" si="80"/>
        <v>#VALUE!</v>
      </c>
      <c r="U229" s="225" t="e">
        <f t="shared" ca="1" si="80"/>
        <v>#VALUE!</v>
      </c>
      <c r="V229" s="225" t="e">
        <f t="shared" ca="1" si="80"/>
        <v>#VALUE!</v>
      </c>
      <c r="W229" s="225" t="e">
        <f t="shared" ca="1" si="80"/>
        <v>#VALUE!</v>
      </c>
      <c r="X229" s="225" t="e">
        <f t="shared" ca="1" si="80"/>
        <v>#VALUE!</v>
      </c>
      <c r="Y229" s="225" t="e">
        <f t="shared" ca="1" si="80"/>
        <v>#VALUE!</v>
      </c>
      <c r="Z229" s="225" t="e">
        <f t="shared" ca="1" si="80"/>
        <v>#VALUE!</v>
      </c>
      <c r="AA229" s="225" t="e">
        <f t="shared" ca="1" si="80"/>
        <v>#VALUE!</v>
      </c>
      <c r="AB229" s="225" t="e">
        <f t="shared" ca="1" si="80"/>
        <v>#VALUE!</v>
      </c>
      <c r="AC229" s="225" t="e">
        <f t="shared" ca="1" si="80"/>
        <v>#VALUE!</v>
      </c>
      <c r="AD229" s="225" t="e">
        <f t="shared" ca="1" si="80"/>
        <v>#VALUE!</v>
      </c>
      <c r="AE229" s="225" t="e">
        <f t="shared" ca="1" si="80"/>
        <v>#VALUE!</v>
      </c>
      <c r="AF229" s="225" t="e">
        <f t="shared" ca="1" si="80"/>
        <v>#VALUE!</v>
      </c>
      <c r="AG229" s="225" t="e">
        <f t="shared" ca="1" si="80"/>
        <v>#VALUE!</v>
      </c>
      <c r="AH229" s="225" t="e">
        <f t="shared" ca="1" si="80"/>
        <v>#VALUE!</v>
      </c>
      <c r="AI229" s="225" t="e">
        <f t="shared" ca="1" si="80"/>
        <v>#VALUE!</v>
      </c>
      <c r="AJ229" s="225" t="e">
        <f t="shared" ca="1" si="80"/>
        <v>#VALUE!</v>
      </c>
      <c r="AK229" s="225" t="e">
        <f t="shared" ca="1" si="80"/>
        <v>#VALUE!</v>
      </c>
      <c r="AL229" s="225" t="e">
        <f t="shared" ca="1" si="80"/>
        <v>#VALUE!</v>
      </c>
      <c r="AM229" s="225" t="e">
        <f t="shared" ca="1" si="80"/>
        <v>#VALUE!</v>
      </c>
      <c r="AN229" s="225" t="e">
        <f t="shared" ca="1" si="80"/>
        <v>#VALUE!</v>
      </c>
      <c r="AO229" s="225" t="e">
        <f t="shared" ca="1" si="80"/>
        <v>#VALUE!</v>
      </c>
      <c r="AP229" s="225" t="e">
        <f t="shared" ca="1" si="80"/>
        <v>#VALUE!</v>
      </c>
    </row>
    <row r="230" spans="1:42" s="5" customFormat="1">
      <c r="A230" s="61" t="str">
        <f>'[5]TS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61" t="str">
        <f>'[5]TS BYDem'!A170</f>
        <v>*</v>
      </c>
      <c r="B231" s="225" t="s">
        <v>288</v>
      </c>
      <c r="C231" s="225" t="s">
        <v>137</v>
      </c>
      <c r="D231" s="225">
        <f>'[5]TS BYDem'!D170</f>
        <v>0</v>
      </c>
      <c r="E231" s="225" t="s">
        <v>137</v>
      </c>
      <c r="F231" s="225" t="s">
        <v>137</v>
      </c>
      <c r="G231" s="225" t="s">
        <v>137</v>
      </c>
      <c r="H231" s="225" t="s">
        <v>137</v>
      </c>
      <c r="I231" s="225">
        <v>0</v>
      </c>
      <c r="J231" s="225" t="str">
        <f>INDEX('[5]TS BYDem'!$J$10:$J$203,MATCH(D231,'[5]TS BYDem'!$D$10:$D$203,0))</f>
        <v/>
      </c>
      <c r="K231" s="225" t="e">
        <f t="shared" ref="K231:Z253" ca="1" si="82">K$230/J$230*J231</f>
        <v>#VALUE!</v>
      </c>
      <c r="L231" s="225" t="e">
        <f t="shared" ca="1" si="82"/>
        <v>#VALUE!</v>
      </c>
      <c r="M231" s="225" t="e">
        <f t="shared" ca="1" si="82"/>
        <v>#VALUE!</v>
      </c>
      <c r="N231" s="225" t="e">
        <f t="shared" ca="1" si="82"/>
        <v>#VALUE!</v>
      </c>
      <c r="O231" s="225" t="e">
        <f t="shared" ca="1" si="82"/>
        <v>#VALUE!</v>
      </c>
      <c r="P231" s="225" t="e">
        <f t="shared" ca="1" si="82"/>
        <v>#VALUE!</v>
      </c>
      <c r="Q231" s="225" t="e">
        <f t="shared" ca="1" si="82"/>
        <v>#VALUE!</v>
      </c>
      <c r="R231" s="225" t="e">
        <f t="shared" ca="1" si="82"/>
        <v>#VALUE!</v>
      </c>
      <c r="S231" s="225" t="e">
        <f t="shared" ca="1" si="82"/>
        <v>#VALUE!</v>
      </c>
      <c r="T231" s="225" t="e">
        <f t="shared" ca="1" si="82"/>
        <v>#VALUE!</v>
      </c>
      <c r="U231" s="225" t="e">
        <f t="shared" ca="1" si="82"/>
        <v>#VALUE!</v>
      </c>
      <c r="V231" s="225" t="e">
        <f t="shared" ca="1" si="82"/>
        <v>#VALUE!</v>
      </c>
      <c r="W231" s="225" t="e">
        <f t="shared" ca="1" si="82"/>
        <v>#VALUE!</v>
      </c>
      <c r="X231" s="225" t="e">
        <f t="shared" ca="1" si="82"/>
        <v>#VALUE!</v>
      </c>
      <c r="Y231" s="225" t="e">
        <f t="shared" ca="1" si="82"/>
        <v>#VALUE!</v>
      </c>
      <c r="Z231" s="225" t="e">
        <f t="shared" ca="1" si="82"/>
        <v>#VALUE!</v>
      </c>
      <c r="AA231" s="225" t="e">
        <f t="shared" ref="AA231:AP246" ca="1" si="83">AA$230/Z$230*Z231</f>
        <v>#VALUE!</v>
      </c>
      <c r="AB231" s="225" t="e">
        <f t="shared" ca="1" si="83"/>
        <v>#VALUE!</v>
      </c>
      <c r="AC231" s="225" t="e">
        <f t="shared" ca="1" si="83"/>
        <v>#VALUE!</v>
      </c>
      <c r="AD231" s="225" t="e">
        <f t="shared" ca="1" si="83"/>
        <v>#VALUE!</v>
      </c>
      <c r="AE231" s="225" t="e">
        <f t="shared" ca="1" si="83"/>
        <v>#VALUE!</v>
      </c>
      <c r="AF231" s="225" t="e">
        <f t="shared" ca="1" si="83"/>
        <v>#VALUE!</v>
      </c>
      <c r="AG231" s="225" t="e">
        <f t="shared" ca="1" si="83"/>
        <v>#VALUE!</v>
      </c>
      <c r="AH231" s="225" t="e">
        <f t="shared" ca="1" si="83"/>
        <v>#VALUE!</v>
      </c>
      <c r="AI231" s="225" t="e">
        <f t="shared" ca="1" si="83"/>
        <v>#VALUE!</v>
      </c>
      <c r="AJ231" s="225" t="e">
        <f t="shared" ca="1" si="83"/>
        <v>#VALUE!</v>
      </c>
      <c r="AK231" s="225" t="e">
        <f t="shared" ca="1" si="83"/>
        <v>#VALUE!</v>
      </c>
      <c r="AL231" s="225" t="e">
        <f t="shared" ca="1" si="83"/>
        <v>#VALUE!</v>
      </c>
      <c r="AM231" s="225" t="e">
        <f t="shared" ca="1" si="83"/>
        <v>#VALUE!</v>
      </c>
      <c r="AN231" s="225" t="e">
        <f t="shared" ca="1" si="83"/>
        <v>#VALUE!</v>
      </c>
      <c r="AO231" s="225" t="e">
        <f t="shared" ca="1" si="83"/>
        <v>#VALUE!</v>
      </c>
      <c r="AP231" s="225" t="e">
        <f t="shared" ca="1" si="83"/>
        <v>#VALUE!</v>
      </c>
    </row>
    <row r="232" spans="1:42">
      <c r="A232" s="61" t="str">
        <f>'[5]TS BYDem'!A171</f>
        <v>*</v>
      </c>
      <c r="B232" s="225" t="s">
        <v>288</v>
      </c>
      <c r="C232" s="225" t="s">
        <v>137</v>
      </c>
      <c r="D232" s="225">
        <f>'[5]TS BYDem'!D171</f>
        <v>2</v>
      </c>
      <c r="E232" s="225" t="s">
        <v>137</v>
      </c>
      <c r="F232" s="225" t="s">
        <v>137</v>
      </c>
      <c r="G232" s="225" t="s">
        <v>137</v>
      </c>
      <c r="H232" s="225" t="s">
        <v>137</v>
      </c>
      <c r="I232" s="225">
        <v>0</v>
      </c>
      <c r="J232" s="225" t="str">
        <f>INDEX('[5]TS BYDem'!$J$10:$J$203,MATCH(D232,'[5]TS BYDem'!$D$10:$D$203,0))</f>
        <v/>
      </c>
      <c r="K232" s="225" t="e">
        <f t="shared" ca="1" si="82"/>
        <v>#VALUE!</v>
      </c>
      <c r="L232" s="225" t="e">
        <f t="shared" ca="1" si="82"/>
        <v>#VALUE!</v>
      </c>
      <c r="M232" s="225" t="e">
        <f t="shared" ca="1" si="82"/>
        <v>#VALUE!</v>
      </c>
      <c r="N232" s="225" t="e">
        <f t="shared" ca="1" si="82"/>
        <v>#VALUE!</v>
      </c>
      <c r="O232" s="225" t="e">
        <f t="shared" ca="1" si="82"/>
        <v>#VALUE!</v>
      </c>
      <c r="P232" s="225" t="e">
        <f t="shared" ca="1" si="82"/>
        <v>#VALUE!</v>
      </c>
      <c r="Q232" s="225" t="e">
        <f t="shared" ca="1" si="82"/>
        <v>#VALUE!</v>
      </c>
      <c r="R232" s="225" t="e">
        <f t="shared" ca="1" si="82"/>
        <v>#VALUE!</v>
      </c>
      <c r="S232" s="225" t="e">
        <f t="shared" ca="1" si="82"/>
        <v>#VALUE!</v>
      </c>
      <c r="T232" s="225" t="e">
        <f t="shared" ca="1" si="82"/>
        <v>#VALUE!</v>
      </c>
      <c r="U232" s="225" t="e">
        <f t="shared" ca="1" si="82"/>
        <v>#VALUE!</v>
      </c>
      <c r="V232" s="225" t="e">
        <f t="shared" ca="1" si="82"/>
        <v>#VALUE!</v>
      </c>
      <c r="W232" s="225" t="e">
        <f t="shared" ca="1" si="82"/>
        <v>#VALUE!</v>
      </c>
      <c r="X232" s="225" t="e">
        <f t="shared" ca="1" si="82"/>
        <v>#VALUE!</v>
      </c>
      <c r="Y232" s="225" t="e">
        <f t="shared" ca="1" si="82"/>
        <v>#VALUE!</v>
      </c>
      <c r="Z232" s="225" t="e">
        <f t="shared" ca="1" si="82"/>
        <v>#VALUE!</v>
      </c>
      <c r="AA232" s="225" t="e">
        <f t="shared" ca="1" si="83"/>
        <v>#VALUE!</v>
      </c>
      <c r="AB232" s="225" t="e">
        <f t="shared" ca="1" si="83"/>
        <v>#VALUE!</v>
      </c>
      <c r="AC232" s="225" t="e">
        <f t="shared" ca="1" si="83"/>
        <v>#VALUE!</v>
      </c>
      <c r="AD232" s="225" t="e">
        <f t="shared" ca="1" si="83"/>
        <v>#VALUE!</v>
      </c>
      <c r="AE232" s="225" t="e">
        <f t="shared" ca="1" si="83"/>
        <v>#VALUE!</v>
      </c>
      <c r="AF232" s="225" t="e">
        <f t="shared" ca="1" si="83"/>
        <v>#VALUE!</v>
      </c>
      <c r="AG232" s="225" t="e">
        <f t="shared" ca="1" si="83"/>
        <v>#VALUE!</v>
      </c>
      <c r="AH232" s="225" t="e">
        <f t="shared" ca="1" si="83"/>
        <v>#VALUE!</v>
      </c>
      <c r="AI232" s="225" t="e">
        <f t="shared" ca="1" si="83"/>
        <v>#VALUE!</v>
      </c>
      <c r="AJ232" s="225" t="e">
        <f t="shared" ca="1" si="83"/>
        <v>#VALUE!</v>
      </c>
      <c r="AK232" s="225" t="e">
        <f t="shared" ca="1" si="83"/>
        <v>#VALUE!</v>
      </c>
      <c r="AL232" s="225" t="e">
        <f t="shared" ca="1" si="83"/>
        <v>#VALUE!</v>
      </c>
      <c r="AM232" s="225" t="e">
        <f t="shared" ca="1" si="83"/>
        <v>#VALUE!</v>
      </c>
      <c r="AN232" s="225" t="e">
        <f t="shared" ca="1" si="83"/>
        <v>#VALUE!</v>
      </c>
      <c r="AO232" s="225" t="e">
        <f t="shared" ca="1" si="83"/>
        <v>#VALUE!</v>
      </c>
      <c r="AP232" s="225" t="e">
        <f t="shared" ca="1" si="83"/>
        <v>#VALUE!</v>
      </c>
    </row>
    <row r="233" spans="1:42">
      <c r="A233" s="61" t="str">
        <f>'[5]TS BYDem'!A172</f>
        <v/>
      </c>
      <c r="B233" s="225" t="s">
        <v>288</v>
      </c>
      <c r="C233" s="225" t="s">
        <v>137</v>
      </c>
      <c r="D233" s="225" t="str">
        <f>'[5]TS BYDem'!D172</f>
        <v>IOTK</v>
      </c>
      <c r="E233" s="225" t="s">
        <v>137</v>
      </c>
      <c r="F233" s="225" t="s">
        <v>137</v>
      </c>
      <c r="G233" s="225" t="s">
        <v>137</v>
      </c>
      <c r="H233" s="225" t="s">
        <v>137</v>
      </c>
      <c r="I233" s="225">
        <v>0</v>
      </c>
      <c r="J233" s="225">
        <f>INDEX('[5]TS BYDem'!$J$10:$J$203,MATCH(D233,'[5]TS BYDem'!$D$10:$D$203,0))</f>
        <v>4.0241553496851505</v>
      </c>
      <c r="K233" s="225">
        <f t="shared" ca="1" si="82"/>
        <v>4.1289030027364033</v>
      </c>
      <c r="L233" s="225">
        <f t="shared" ca="1" si="82"/>
        <v>4.1975955908711562</v>
      </c>
      <c r="M233" s="232">
        <f t="shared" ref="M233:M241" si="84">O233</f>
        <v>2.1816720000000003</v>
      </c>
      <c r="N233" s="232">
        <f t="shared" ref="N233:N241" si="85">O233</f>
        <v>2.1816720000000003</v>
      </c>
      <c r="O233" s="232">
        <f>INDEX('[5]TS BYDem'!$O$10:$O$203,MATCH(D233,'[5]TS BYDem'!$D$10:$D$203,0))</f>
        <v>2.1816720000000003</v>
      </c>
      <c r="P233" s="225">
        <f t="shared" ca="1" si="82"/>
        <v>2.2006776165359949</v>
      </c>
      <c r="Q233" s="225">
        <f t="shared" ca="1" si="82"/>
        <v>2.2000728923734858</v>
      </c>
      <c r="R233" s="225">
        <f t="shared" ca="1" si="82"/>
        <v>1.9890241596578764</v>
      </c>
      <c r="S233" s="225">
        <f t="shared" ca="1" si="82"/>
        <v>2.0447451717747684</v>
      </c>
      <c r="T233" s="225">
        <f t="shared" ca="1" si="82"/>
        <v>2.0957147797576621</v>
      </c>
      <c r="U233" s="225">
        <f t="shared" ca="1" si="82"/>
        <v>2.1453021610833929</v>
      </c>
      <c r="V233" s="225">
        <f t="shared" ca="1" si="82"/>
        <v>2.192816202423379</v>
      </c>
      <c r="W233" s="225">
        <f t="shared" ca="1" si="82"/>
        <v>2.2427491404134003</v>
      </c>
      <c r="X233" s="225">
        <f t="shared" ca="1" si="82"/>
        <v>2.3058996208125451</v>
      </c>
      <c r="Y233" s="225">
        <f t="shared" ca="1" si="82"/>
        <v>2.3681862095509625</v>
      </c>
      <c r="Z233" s="225">
        <f t="shared" ca="1" si="82"/>
        <v>2.4329780841054887</v>
      </c>
      <c r="AA233" s="225">
        <f t="shared" ca="1" si="83"/>
        <v>2.4986338503207417</v>
      </c>
      <c r="AB233" s="225">
        <f t="shared" ca="1" si="83"/>
        <v>2.5659310106913757</v>
      </c>
      <c r="AC233" s="225">
        <f t="shared" ca="1" si="83"/>
        <v>2.6403984718460443</v>
      </c>
      <c r="AD233" s="225">
        <f t="shared" ca="1" si="83"/>
        <v>2.7118423121881685</v>
      </c>
      <c r="AE233" s="225">
        <f t="shared" ca="1" si="83"/>
        <v>2.79088839914469</v>
      </c>
      <c r="AF233" s="225">
        <f t="shared" ca="1" si="83"/>
        <v>2.87563617106201</v>
      </c>
      <c r="AG233" s="225">
        <f t="shared" ca="1" si="83"/>
        <v>2.9654809037776193</v>
      </c>
      <c r="AH233" s="225">
        <f t="shared" ca="1" si="83"/>
        <v>3.0589539814682825</v>
      </c>
      <c r="AI233" s="225">
        <f t="shared" ca="1" si="83"/>
        <v>3.1557962366357808</v>
      </c>
      <c r="AJ233" s="225">
        <f t="shared" ca="1" si="83"/>
        <v>3.2535887726300783</v>
      </c>
      <c r="AK233" s="225">
        <f t="shared" ca="1" si="83"/>
        <v>3.35500965359943</v>
      </c>
      <c r="AL233" s="225">
        <f t="shared" ca="1" si="83"/>
        <v>3.462391387027798</v>
      </c>
      <c r="AM233" s="225">
        <f t="shared" ca="1" si="83"/>
        <v>4.0580446870990743</v>
      </c>
      <c r="AN233" s="225">
        <f t="shared" ca="1" si="83"/>
        <v>4.8094576535994307</v>
      </c>
      <c r="AO233" s="225">
        <f t="shared" ca="1" si="83"/>
        <v>6.1305639757662203</v>
      </c>
      <c r="AP233" s="225">
        <f t="shared" ca="1" si="83"/>
        <v>7.477630242337824</v>
      </c>
    </row>
    <row r="234" spans="1:42">
      <c r="A234" s="61" t="str">
        <f>'[5]TS BYDem'!A173</f>
        <v/>
      </c>
      <c r="B234" s="225" t="s">
        <v>288</v>
      </c>
      <c r="C234" s="225" t="s">
        <v>137</v>
      </c>
      <c r="D234" s="225" t="str">
        <f>'[5]TS BYDem'!D173</f>
        <v>IOTA</v>
      </c>
      <c r="E234" s="225" t="s">
        <v>137</v>
      </c>
      <c r="F234" s="225" t="s">
        <v>137</v>
      </c>
      <c r="G234" s="225" t="s">
        <v>137</v>
      </c>
      <c r="H234" s="225" t="s">
        <v>137</v>
      </c>
      <c r="I234" s="225">
        <v>0</v>
      </c>
      <c r="J234" s="225">
        <f>INDEX('[5]TS BYDem'!$J$10:$J$203,MATCH(D234,'[5]TS BYDem'!$D$10:$D$203,0))</f>
        <v>0.22789646617646991</v>
      </c>
      <c r="K234" s="225">
        <f t="shared" ca="1" si="82"/>
        <v>0.23382854828968336</v>
      </c>
      <c r="L234" s="225">
        <f t="shared" ca="1" si="82"/>
        <v>0.23771875548301416</v>
      </c>
      <c r="M234" s="232">
        <f t="shared" si="84"/>
        <v>0.12355272</v>
      </c>
      <c r="N234" s="232">
        <f t="shared" si="85"/>
        <v>0.12355272</v>
      </c>
      <c r="O234" s="232">
        <f>INDEX('[5]TS BYDem'!$O$10:$O$203,MATCH(D234,'[5]TS BYDem'!$D$10:$D$203,0))</f>
        <v>0.12355272</v>
      </c>
      <c r="P234" s="225">
        <f t="shared" ca="1" si="82"/>
        <v>0.12462904843905918</v>
      </c>
      <c r="Q234" s="225">
        <f t="shared" ca="1" si="82"/>
        <v>0.12459480162508911</v>
      </c>
      <c r="R234" s="225">
        <f t="shared" ca="1" si="82"/>
        <v>0.11264266354953673</v>
      </c>
      <c r="S234" s="225">
        <f t="shared" ca="1" si="82"/>
        <v>0.11579826283677834</v>
      </c>
      <c r="T234" s="225">
        <f t="shared" ca="1" si="82"/>
        <v>0.11868478001425517</v>
      </c>
      <c r="U234" s="225">
        <f t="shared" ca="1" si="82"/>
        <v>0.12149301875980044</v>
      </c>
      <c r="V234" s="225">
        <f t="shared" ca="1" si="82"/>
        <v>0.12418383985744835</v>
      </c>
      <c r="W234" s="225">
        <f t="shared" ca="1" si="82"/>
        <v>0.12701164821097652</v>
      </c>
      <c r="X234" s="225">
        <f t="shared" ca="1" si="82"/>
        <v>0.13058799406985036</v>
      </c>
      <c r="Y234" s="225">
        <f t="shared" ca="1" si="82"/>
        <v>0.13411541590876697</v>
      </c>
      <c r="Z234" s="225">
        <f t="shared" ca="1" si="82"/>
        <v>0.13778471740555956</v>
      </c>
      <c r="AA234" s="225">
        <f t="shared" ca="1" si="83"/>
        <v>0.14150294292230939</v>
      </c>
      <c r="AB234" s="225">
        <f t="shared" ca="1" si="83"/>
        <v>0.14531412407697794</v>
      </c>
      <c r="AC234" s="225">
        <f t="shared" ca="1" si="83"/>
        <v>0.14953137459729157</v>
      </c>
      <c r="AD234" s="225">
        <f t="shared" ca="1" si="83"/>
        <v>0.15357739104775489</v>
      </c>
      <c r="AE234" s="225">
        <f t="shared" ca="1" si="83"/>
        <v>0.15805393887384184</v>
      </c>
      <c r="AF234" s="225">
        <f t="shared" ca="1" si="83"/>
        <v>0.16285338523164652</v>
      </c>
      <c r="AG234" s="225">
        <f t="shared" ca="1" si="83"/>
        <v>0.16794148330719891</v>
      </c>
      <c r="AH234" s="225">
        <f t="shared" ca="1" si="83"/>
        <v>0.1732350622665717</v>
      </c>
      <c r="AI234" s="225">
        <f t="shared" ca="1" si="83"/>
        <v>0.1787194449037777</v>
      </c>
      <c r="AJ234" s="225">
        <f t="shared" ca="1" si="83"/>
        <v>0.18425764396293662</v>
      </c>
      <c r="AK234" s="225">
        <f t="shared" ca="1" si="83"/>
        <v>0.19000132390591598</v>
      </c>
      <c r="AL234" s="225">
        <f t="shared" ca="1" si="83"/>
        <v>0.19608257958660025</v>
      </c>
      <c r="AM234" s="225">
        <f t="shared" ca="1" si="83"/>
        <v>0.22981569134711344</v>
      </c>
      <c r="AN234" s="225">
        <f t="shared" ca="1" si="83"/>
        <v>0.27236980390591603</v>
      </c>
      <c r="AO234" s="225">
        <f t="shared" ca="1" si="83"/>
        <v>0.34718686142551713</v>
      </c>
      <c r="AP234" s="225">
        <f t="shared" ca="1" si="83"/>
        <v>0.42347408574483131</v>
      </c>
    </row>
    <row r="235" spans="1:42">
      <c r="A235" s="61" t="str">
        <f>'[5]TS BYDem'!A174</f>
        <v/>
      </c>
      <c r="B235" s="225" t="s">
        <v>288</v>
      </c>
      <c r="C235" s="225" t="s">
        <v>137</v>
      </c>
      <c r="D235" s="225" t="str">
        <f>'[5]TS BYDem'!D174</f>
        <v>IOTL</v>
      </c>
      <c r="E235" s="225" t="s">
        <v>137</v>
      </c>
      <c r="F235" s="225" t="s">
        <v>137</v>
      </c>
      <c r="G235" s="225" t="s">
        <v>137</v>
      </c>
      <c r="H235" s="225" t="s">
        <v>137</v>
      </c>
      <c r="I235" s="225">
        <v>0</v>
      </c>
      <c r="J235" s="225">
        <f>INDEX('[5]TS BYDem'!$J$10:$J$203,MATCH(D235,'[5]TS BYDem'!$D$10:$D$203,0))</f>
        <v>1.0095834302163471</v>
      </c>
      <c r="K235" s="225">
        <f t="shared" ca="1" si="82"/>
        <v>1.0358626082512781</v>
      </c>
      <c r="L235" s="225">
        <f t="shared" ca="1" si="82"/>
        <v>1.0530962617097481</v>
      </c>
      <c r="M235" s="232">
        <f t="shared" si="84"/>
        <v>0.54733968</v>
      </c>
      <c r="N235" s="232">
        <f t="shared" si="85"/>
        <v>0.54733968</v>
      </c>
      <c r="O235" s="232">
        <f>INDEX('[5]TS BYDem'!$O$10:$O$203,MATCH(D235,'[5]TS BYDem'!$D$10:$D$203,0))</f>
        <v>0.54733968</v>
      </c>
      <c r="P235" s="225">
        <f t="shared" ca="1" si="82"/>
        <v>0.55210782483250187</v>
      </c>
      <c r="Q235" s="225">
        <f t="shared" ca="1" si="82"/>
        <v>0.55195611113328591</v>
      </c>
      <c r="R235" s="225">
        <f t="shared" ca="1" si="82"/>
        <v>0.49900803010691386</v>
      </c>
      <c r="S235" s="225">
        <f t="shared" ca="1" si="82"/>
        <v>0.5129873638203849</v>
      </c>
      <c r="T235" s="225">
        <f t="shared" ca="1" si="82"/>
        <v>0.52577466132573059</v>
      </c>
      <c r="U235" s="225">
        <f t="shared" ca="1" si="82"/>
        <v>0.5382151846614398</v>
      </c>
      <c r="V235" s="225">
        <f t="shared" ca="1" si="82"/>
        <v>0.55013554674269427</v>
      </c>
      <c r="W235" s="225">
        <f t="shared" ca="1" si="82"/>
        <v>0.56266276362081258</v>
      </c>
      <c r="X235" s="225">
        <f t="shared" ca="1" si="82"/>
        <v>0.5785060084960798</v>
      </c>
      <c r="Y235" s="225">
        <f t="shared" ca="1" si="82"/>
        <v>0.5941325195153242</v>
      </c>
      <c r="Z235" s="225">
        <f t="shared" ca="1" si="82"/>
        <v>0.61038755871703487</v>
      </c>
      <c r="AA235" s="225">
        <f t="shared" ca="1" si="83"/>
        <v>0.62685933177476827</v>
      </c>
      <c r="AB235" s="225">
        <f t="shared" ca="1" si="83"/>
        <v>0.643742899158945</v>
      </c>
      <c r="AC235" s="225">
        <f t="shared" ca="1" si="83"/>
        <v>0.66242535754811105</v>
      </c>
      <c r="AD235" s="225">
        <f t="shared" ca="1" si="83"/>
        <v>0.6803492474411974</v>
      </c>
      <c r="AE235" s="225">
        <f t="shared" ca="1" si="83"/>
        <v>0.70018039526728437</v>
      </c>
      <c r="AF235" s="225">
        <f t="shared" ca="1" si="83"/>
        <v>0.72144198654312175</v>
      </c>
      <c r="AG235" s="225">
        <f t="shared" ca="1" si="83"/>
        <v>0.74398230756949379</v>
      </c>
      <c r="AH235" s="225">
        <f t="shared" ca="1" si="83"/>
        <v>0.76743291079116172</v>
      </c>
      <c r="AI235" s="225">
        <f t="shared" ca="1" si="83"/>
        <v>0.79172877605131853</v>
      </c>
      <c r="AJ235" s="225">
        <f t="shared" ca="1" si="83"/>
        <v>0.81626304855310039</v>
      </c>
      <c r="AK235" s="225">
        <f t="shared" ca="1" si="83"/>
        <v>0.84170760325017813</v>
      </c>
      <c r="AL235" s="225">
        <f t="shared" ca="1" si="83"/>
        <v>0.86864762155381325</v>
      </c>
      <c r="AM235" s="225">
        <f t="shared" ca="1" si="83"/>
        <v>1.0180856152815396</v>
      </c>
      <c r="AN235" s="225">
        <f t="shared" ca="1" si="83"/>
        <v>1.2066007232501783</v>
      </c>
      <c r="AO235" s="225">
        <f t="shared" ca="1" si="83"/>
        <v>1.5380409725730588</v>
      </c>
      <c r="AP235" s="225">
        <f t="shared" ca="1" si="83"/>
        <v>1.8759940742694166</v>
      </c>
    </row>
    <row r="236" spans="1:42">
      <c r="A236" s="61" t="str">
        <f>'[5]TS BYDem'!A175</f>
        <v/>
      </c>
      <c r="B236" s="225" t="s">
        <v>288</v>
      </c>
      <c r="C236" s="225" t="s">
        <v>137</v>
      </c>
      <c r="D236" s="225" t="str">
        <f>'[5]TS BYDem'!D175</f>
        <v>IOTC</v>
      </c>
      <c r="E236" s="225" t="s">
        <v>137</v>
      </c>
      <c r="F236" s="225" t="s">
        <v>137</v>
      </c>
      <c r="G236" s="225" t="s">
        <v>137</v>
      </c>
      <c r="H236" s="225" t="s">
        <v>137</v>
      </c>
      <c r="I236" s="225">
        <v>0</v>
      </c>
      <c r="J236" s="225">
        <f>INDEX('[5]TS BYDem'!$J$10:$J$203,MATCH(D236,'[5]TS BYDem'!$D$10:$D$203,0))</f>
        <v>4.2868722274366169</v>
      </c>
      <c r="K236" s="225">
        <f t="shared" ca="1" si="82"/>
        <v>4.3984583283036507</v>
      </c>
      <c r="L236" s="225">
        <f t="shared" ca="1" si="82"/>
        <v>4.4716355102751804</v>
      </c>
      <c r="M236" s="232">
        <f t="shared" si="84"/>
        <v>2.3241024000000006</v>
      </c>
      <c r="N236" s="232">
        <f t="shared" si="85"/>
        <v>2.3241024000000006</v>
      </c>
      <c r="O236" s="232">
        <f>INDEX('[5]TS BYDem'!$O$10:$O$203,MATCH(D236,'[5]TS BYDem'!$D$10:$D$203,0))</f>
        <v>2.3241024000000006</v>
      </c>
      <c r="P236" s="225">
        <f t="shared" ca="1" si="82"/>
        <v>2.3443487977191744</v>
      </c>
      <c r="Q236" s="225">
        <f t="shared" ca="1" si="82"/>
        <v>2.3437045941553825</v>
      </c>
      <c r="R236" s="225">
        <f t="shared" ca="1" si="82"/>
        <v>2.1188775503920181</v>
      </c>
      <c r="S236" s="225">
        <f t="shared" ca="1" si="82"/>
        <v>2.1782363073414119</v>
      </c>
      <c r="T236" s="225">
        <f t="shared" ca="1" si="82"/>
        <v>2.2325334648610125</v>
      </c>
      <c r="U236" s="225">
        <f t="shared" ca="1" si="82"/>
        <v>2.2853581570919466</v>
      </c>
      <c r="V236" s="225">
        <f t="shared" ca="1" si="82"/>
        <v>2.33597415138988</v>
      </c>
      <c r="W236" s="225">
        <f t="shared" ca="1" si="82"/>
        <v>2.3891669599429806</v>
      </c>
      <c r="X236" s="225">
        <f t="shared" ca="1" si="82"/>
        <v>2.4564402178189604</v>
      </c>
      <c r="Y236" s="225">
        <f t="shared" ca="1" si="82"/>
        <v>2.5227931848895233</v>
      </c>
      <c r="Z236" s="225">
        <f t="shared" ca="1" si="82"/>
        <v>2.5918149952957958</v>
      </c>
      <c r="AA236" s="225">
        <f t="shared" ca="1" si="83"/>
        <v>2.6617570965074853</v>
      </c>
      <c r="AB236" s="225">
        <f t="shared" ca="1" si="83"/>
        <v>2.7334477502494665</v>
      </c>
      <c r="AC236" s="225">
        <f t="shared" ca="1" si="83"/>
        <v>2.8127768176764087</v>
      </c>
      <c r="AD236" s="225">
        <f t="shared" ca="1" si="83"/>
        <v>2.8888848672843919</v>
      </c>
      <c r="AE236" s="225">
        <f t="shared" ca="1" si="83"/>
        <v>2.973091475980044</v>
      </c>
      <c r="AF236" s="225">
        <f t="shared" ca="1" si="83"/>
        <v>3.0633720039914478</v>
      </c>
      <c r="AG236" s="225">
        <f t="shared" ca="1" si="83"/>
        <v>3.1590822477548119</v>
      </c>
      <c r="AH236" s="225">
        <f t="shared" ca="1" si="83"/>
        <v>3.2586577129009275</v>
      </c>
      <c r="AI236" s="225">
        <f t="shared" ca="1" si="83"/>
        <v>3.3618223121881696</v>
      </c>
      <c r="AJ236" s="225">
        <f t="shared" ca="1" si="83"/>
        <v>3.4659992313613697</v>
      </c>
      <c r="AK236" s="225">
        <f t="shared" ca="1" si="83"/>
        <v>3.5740413719173216</v>
      </c>
      <c r="AL236" s="225">
        <f t="shared" ca="1" si="83"/>
        <v>3.6884335190306508</v>
      </c>
      <c r="AM236" s="225">
        <f t="shared" ca="1" si="83"/>
        <v>4.3229740293656471</v>
      </c>
      <c r="AN236" s="225">
        <f t="shared" ca="1" si="83"/>
        <v>5.1234429719173225</v>
      </c>
      <c r="AO236" s="225">
        <f t="shared" ca="1" si="83"/>
        <v>6.5307976861012191</v>
      </c>
      <c r="AP236" s="225">
        <f t="shared" ca="1" si="83"/>
        <v>7.9658071389878602</v>
      </c>
    </row>
    <row r="237" spans="1:42">
      <c r="A237" s="61" t="str">
        <f>'[5]TS BYDem'!A176</f>
        <v/>
      </c>
      <c r="B237" s="225" t="s">
        <v>288</v>
      </c>
      <c r="C237" s="225" t="s">
        <v>137</v>
      </c>
      <c r="D237" s="225" t="str">
        <f>'[5]TS BYDem'!D176</f>
        <v>IOTH</v>
      </c>
      <c r="E237" s="225" t="s">
        <v>137</v>
      </c>
      <c r="F237" s="225" t="s">
        <v>137</v>
      </c>
      <c r="G237" s="225" t="s">
        <v>137</v>
      </c>
      <c r="H237" s="225" t="s">
        <v>137</v>
      </c>
      <c r="I237" s="225">
        <v>0</v>
      </c>
      <c r="J237" s="225">
        <f>INDEX('[5]TS BYDem'!$J$10:$J$203,MATCH(D237,'[5]TS BYDem'!$D$10:$D$203,0))</f>
        <v>3.1863804172999206</v>
      </c>
      <c r="K237" s="225">
        <f t="shared" ca="1" si="82"/>
        <v>3.269321020094182</v>
      </c>
      <c r="L237" s="225">
        <f t="shared" ca="1" si="82"/>
        <v>3.3237127367716583</v>
      </c>
      <c r="M237" s="232">
        <f t="shared" si="84"/>
        <v>1.7274772800000002</v>
      </c>
      <c r="N237" s="232">
        <f t="shared" si="85"/>
        <v>1.7274772800000002</v>
      </c>
      <c r="O237" s="232">
        <f>INDEX('[5]TS BYDem'!$O$10:$O$203,MATCH(D237,'[5]TS BYDem'!$D$10:$D$203,0))</f>
        <v>1.7274772800000002</v>
      </c>
      <c r="P237" s="225">
        <f t="shared" ca="1" si="82"/>
        <v>1.7425261832074133</v>
      </c>
      <c r="Q237" s="225">
        <f t="shared" ca="1" si="82"/>
        <v>1.7420473544689956</v>
      </c>
      <c r="R237" s="225">
        <f t="shared" ca="1" si="82"/>
        <v>1.5749361247612266</v>
      </c>
      <c r="S237" s="225">
        <f t="shared" ca="1" si="82"/>
        <v>1.6190567728011409</v>
      </c>
      <c r="T237" s="225">
        <f t="shared" ca="1" si="82"/>
        <v>1.6594151950392022</v>
      </c>
      <c r="U237" s="225">
        <f t="shared" ca="1" si="82"/>
        <v>1.6986791515894519</v>
      </c>
      <c r="V237" s="225">
        <f t="shared" ca="1" si="82"/>
        <v>1.7363014096079838</v>
      </c>
      <c r="W237" s="225">
        <f t="shared" ca="1" si="82"/>
        <v>1.7758389825801864</v>
      </c>
      <c r="X237" s="225">
        <f t="shared" ca="1" si="82"/>
        <v>1.8258423836920894</v>
      </c>
      <c r="Y237" s="225">
        <f t="shared" ca="1" si="82"/>
        <v>1.8751617437491099</v>
      </c>
      <c r="Z237" s="225">
        <f t="shared" ca="1" si="82"/>
        <v>1.9264648228652896</v>
      </c>
      <c r="AA237" s="225">
        <f t="shared" ca="1" si="83"/>
        <v>1.9784519430363516</v>
      </c>
      <c r="AB237" s="225">
        <f t="shared" ca="1" si="83"/>
        <v>2.0317387412116901</v>
      </c>
      <c r="AC237" s="225">
        <f t="shared" ca="1" si="83"/>
        <v>2.0907030801425526</v>
      </c>
      <c r="AD237" s="225">
        <f t="shared" ca="1" si="83"/>
        <v>2.1472732753813268</v>
      </c>
      <c r="AE237" s="225">
        <f t="shared" ca="1" si="83"/>
        <v>2.2098630319030659</v>
      </c>
      <c r="AF237" s="225">
        <f t="shared" ca="1" si="83"/>
        <v>2.2769674593870288</v>
      </c>
      <c r="AG237" s="225">
        <f t="shared" ca="1" si="83"/>
        <v>2.348107729094798</v>
      </c>
      <c r="AH237" s="225">
        <f t="shared" ca="1" si="83"/>
        <v>2.4221209712330736</v>
      </c>
      <c r="AI237" s="225">
        <f t="shared" ca="1" si="83"/>
        <v>2.4988019734853903</v>
      </c>
      <c r="AJ237" s="225">
        <f t="shared" ca="1" si="83"/>
        <v>2.5762354208980773</v>
      </c>
      <c r="AK237" s="225">
        <f t="shared" ca="1" si="83"/>
        <v>2.6565418407412706</v>
      </c>
      <c r="AL237" s="225">
        <f t="shared" ca="1" si="83"/>
        <v>2.7415681438631525</v>
      </c>
      <c r="AM237" s="225">
        <f t="shared" ca="1" si="83"/>
        <v>3.2132144512045642</v>
      </c>
      <c r="AN237" s="225">
        <f t="shared" ca="1" si="83"/>
        <v>3.8081933607412717</v>
      </c>
      <c r="AO237" s="225">
        <f t="shared" ca="1" si="83"/>
        <v>4.8542631439201775</v>
      </c>
      <c r="AP237" s="225">
        <f t="shared" ca="1" si="83"/>
        <v>5.9208883607982736</v>
      </c>
    </row>
    <row r="238" spans="1:42">
      <c r="A238" s="61" t="str">
        <f>'[5]TS BYDem'!A177</f>
        <v/>
      </c>
      <c r="B238" s="225" t="s">
        <v>288</v>
      </c>
      <c r="C238" s="225" t="s">
        <v>137</v>
      </c>
      <c r="D238" s="225" t="str">
        <f>'[5]TS BYDem'!D177</f>
        <v>IOTP</v>
      </c>
      <c r="E238" s="225" t="s">
        <v>137</v>
      </c>
      <c r="F238" s="225" t="s">
        <v>137</v>
      </c>
      <c r="G238" s="225" t="s">
        <v>137</v>
      </c>
      <c r="H238" s="225" t="s">
        <v>137</v>
      </c>
      <c r="I238" s="225">
        <v>0</v>
      </c>
      <c r="J238" s="225">
        <f>INDEX('[5]TS BYDem'!$J$10:$J$203,MATCH(D238,'[5]TS BYDem'!$D$10:$D$203,0))</f>
        <v>4.3369135374845138</v>
      </c>
      <c r="K238" s="225">
        <f t="shared" ca="1" si="82"/>
        <v>4.4498021998402679</v>
      </c>
      <c r="L238" s="225">
        <f t="shared" ca="1" si="82"/>
        <v>4.5238335901616598</v>
      </c>
      <c r="M238" s="232">
        <f t="shared" si="84"/>
        <v>2.3512320000000004</v>
      </c>
      <c r="N238" s="232">
        <f t="shared" si="85"/>
        <v>2.3512320000000004</v>
      </c>
      <c r="O238" s="232">
        <f>INDEX('[5]TS BYDem'!$O$10:$O$203,MATCH(D238,'[5]TS BYDem'!$D$10:$D$203,0))</f>
        <v>2.3512320000000004</v>
      </c>
      <c r="P238" s="225">
        <f t="shared" ca="1" si="82"/>
        <v>2.3717147369921605</v>
      </c>
      <c r="Q238" s="225">
        <f t="shared" ca="1" si="82"/>
        <v>2.3710630135424098</v>
      </c>
      <c r="R238" s="225">
        <f t="shared" ca="1" si="82"/>
        <v>2.1436115295794731</v>
      </c>
      <c r="S238" s="225">
        <f t="shared" ca="1" si="82"/>
        <v>2.2036631903064863</v>
      </c>
      <c r="T238" s="225">
        <f t="shared" ca="1" si="82"/>
        <v>2.2585941667854597</v>
      </c>
      <c r="U238" s="225">
        <f t="shared" ca="1" si="82"/>
        <v>2.3120354896650039</v>
      </c>
      <c r="V238" s="225">
        <f t="shared" ca="1" si="82"/>
        <v>2.3632423321454032</v>
      </c>
      <c r="W238" s="225">
        <f t="shared" ca="1" si="82"/>
        <v>2.4170560684248046</v>
      </c>
      <c r="X238" s="225">
        <f t="shared" ca="1" si="82"/>
        <v>2.4851146172487533</v>
      </c>
      <c r="Y238" s="225">
        <f t="shared" ca="1" si="82"/>
        <v>2.552242132573058</v>
      </c>
      <c r="Z238" s="225">
        <f t="shared" ca="1" si="82"/>
        <v>2.6220696450463299</v>
      </c>
      <c r="AA238" s="225">
        <f t="shared" ca="1" si="83"/>
        <v>2.6928281910192449</v>
      </c>
      <c r="AB238" s="225">
        <f t="shared" ca="1" si="83"/>
        <v>2.7653557006414826</v>
      </c>
      <c r="AC238" s="225">
        <f t="shared" ca="1" si="83"/>
        <v>2.8456107883107631</v>
      </c>
      <c r="AD238" s="225">
        <f t="shared" ca="1" si="83"/>
        <v>2.9226072587312908</v>
      </c>
      <c r="AE238" s="225">
        <f t="shared" ca="1" si="83"/>
        <v>3.0077968239486821</v>
      </c>
      <c r="AF238" s="225">
        <f t="shared" ca="1" si="83"/>
        <v>3.099131210263721</v>
      </c>
      <c r="AG238" s="225">
        <f t="shared" ca="1" si="83"/>
        <v>3.1959586942266576</v>
      </c>
      <c r="AH238" s="225">
        <f t="shared" ca="1" si="83"/>
        <v>3.2966965188880977</v>
      </c>
      <c r="AI238" s="225">
        <f t="shared" ca="1" si="83"/>
        <v>3.401065374198148</v>
      </c>
      <c r="AJ238" s="225">
        <f t="shared" ca="1" si="83"/>
        <v>3.5064583663578057</v>
      </c>
      <c r="AK238" s="225">
        <f t="shared" ca="1" si="83"/>
        <v>3.6157616992159674</v>
      </c>
      <c r="AL238" s="225">
        <f t="shared" ca="1" si="83"/>
        <v>3.7314891632216698</v>
      </c>
      <c r="AM238" s="225">
        <f t="shared" ca="1" si="83"/>
        <v>4.373436761225947</v>
      </c>
      <c r="AN238" s="225">
        <f t="shared" ca="1" si="83"/>
        <v>5.1832496992159687</v>
      </c>
      <c r="AO238" s="225">
        <f t="shared" ca="1" si="83"/>
        <v>6.6070326785459805</v>
      </c>
      <c r="AP238" s="225">
        <f t="shared" ca="1" si="83"/>
        <v>8.0587932145402483</v>
      </c>
    </row>
    <row r="239" spans="1:42">
      <c r="A239" s="61" t="str">
        <f>'[5]TS BYDem'!A178</f>
        <v/>
      </c>
      <c r="B239" s="225" t="s">
        <v>288</v>
      </c>
      <c r="C239" s="225" t="s">
        <v>137</v>
      </c>
      <c r="D239" s="225" t="str">
        <f>'[5]TS BYDem'!D178</f>
        <v>IOTF</v>
      </c>
      <c r="E239" s="225" t="s">
        <v>137</v>
      </c>
      <c r="F239" s="225" t="s">
        <v>137</v>
      </c>
      <c r="G239" s="225" t="s">
        <v>137</v>
      </c>
      <c r="H239" s="225" t="s">
        <v>137</v>
      </c>
      <c r="I239" s="225">
        <v>0</v>
      </c>
      <c r="J239" s="225">
        <f>INDEX('[5]TS BYDem'!$J$10:$J$203,MATCH(D239,'[5]TS BYDem'!$D$10:$D$203,0))</f>
        <v>1.8465243407674456</v>
      </c>
      <c r="K239" s="225">
        <f t="shared" ca="1" si="82"/>
        <v>1.8945888597012226</v>
      </c>
      <c r="L239" s="225">
        <f t="shared" ca="1" si="82"/>
        <v>1.9261091478111381</v>
      </c>
      <c r="M239" s="232">
        <f t="shared" si="84"/>
        <v>1.0010822400000001</v>
      </c>
      <c r="N239" s="232">
        <f t="shared" si="85"/>
        <v>1.0010822400000001</v>
      </c>
      <c r="O239" s="232">
        <f>INDEX('[5]TS BYDem'!$O$10:$O$203,MATCH(D239,'[5]TS BYDem'!$D$10:$D$203,0))</f>
        <v>1.0010822400000001</v>
      </c>
      <c r="P239" s="225">
        <f t="shared" ca="1" si="82"/>
        <v>1.0098031591732006</v>
      </c>
      <c r="Q239" s="225">
        <f t="shared" ca="1" si="82"/>
        <v>1.009525675381326</v>
      </c>
      <c r="R239" s="225">
        <f t="shared" ca="1" si="82"/>
        <v>0.91268383201710646</v>
      </c>
      <c r="S239" s="225">
        <f t="shared" ca="1" si="82"/>
        <v>0.93825198141126176</v>
      </c>
      <c r="T239" s="225">
        <f t="shared" ca="1" si="82"/>
        <v>0.96163990101211705</v>
      </c>
      <c r="U239" s="225">
        <f t="shared" ca="1" si="82"/>
        <v>0.98439357194583066</v>
      </c>
      <c r="V239" s="225">
        <f t="shared" ca="1" si="82"/>
        <v>1.0061958698788316</v>
      </c>
      <c r="W239" s="225">
        <f t="shared" ca="1" si="82"/>
        <v>1.0291081029793305</v>
      </c>
      <c r="X239" s="225">
        <f t="shared" ca="1" si="82"/>
        <v>1.0580853389593732</v>
      </c>
      <c r="Y239" s="225">
        <f t="shared" ca="1" si="82"/>
        <v>1.0866661695224522</v>
      </c>
      <c r="Z239" s="225">
        <f t="shared" ca="1" si="82"/>
        <v>1.1163965757947261</v>
      </c>
      <c r="AA239" s="225">
        <f t="shared" ca="1" si="83"/>
        <v>1.1465233874839633</v>
      </c>
      <c r="AB239" s="225">
        <f t="shared" ca="1" si="83"/>
        <v>1.1774033694654316</v>
      </c>
      <c r="AC239" s="225">
        <f t="shared" ca="1" si="83"/>
        <v>1.2115735164076982</v>
      </c>
      <c r="AD239" s="225">
        <f t="shared" ca="1" si="83"/>
        <v>1.2443562443905922</v>
      </c>
      <c r="AE239" s="225">
        <f t="shared" ca="1" si="83"/>
        <v>1.2806273400427661</v>
      </c>
      <c r="AF239" s="225">
        <f t="shared" ca="1" si="83"/>
        <v>1.3195147114469001</v>
      </c>
      <c r="AG239" s="225">
        <f t="shared" ca="1" si="83"/>
        <v>1.3607408748111196</v>
      </c>
      <c r="AH239" s="225">
        <f t="shared" ca="1" si="83"/>
        <v>1.4036319409265865</v>
      </c>
      <c r="AI239" s="225">
        <f t="shared" ca="1" si="83"/>
        <v>1.4480689881682116</v>
      </c>
      <c r="AJ239" s="225">
        <f t="shared" ca="1" si="83"/>
        <v>1.4929420813684966</v>
      </c>
      <c r="AK239" s="225">
        <f t="shared" ca="1" si="83"/>
        <v>1.5394800773200292</v>
      </c>
      <c r="AL239" s="225">
        <f t="shared" ca="1" si="83"/>
        <v>1.5887532706486109</v>
      </c>
      <c r="AM239" s="225">
        <f t="shared" ca="1" si="83"/>
        <v>1.8620748056450473</v>
      </c>
      <c r="AN239" s="225">
        <f t="shared" ca="1" si="83"/>
        <v>2.2068682373200299</v>
      </c>
      <c r="AO239" s="225">
        <f t="shared" ca="1" si="83"/>
        <v>2.8130712212116928</v>
      </c>
      <c r="AP239" s="225">
        <f t="shared" ca="1" si="83"/>
        <v>3.4311861878830983</v>
      </c>
    </row>
    <row r="240" spans="1:42">
      <c r="A240" s="61" t="str">
        <f>'[5]TS BYDem'!A179</f>
        <v/>
      </c>
      <c r="B240" s="225" t="s">
        <v>288</v>
      </c>
      <c r="C240" s="225" t="s">
        <v>137</v>
      </c>
      <c r="D240" s="225" t="str">
        <f>'[5]TS BYDem'!D179</f>
        <v>IOTO</v>
      </c>
      <c r="E240" s="225" t="s">
        <v>137</v>
      </c>
      <c r="F240" s="225" t="s">
        <v>137</v>
      </c>
      <c r="G240" s="225" t="s">
        <v>137</v>
      </c>
      <c r="H240" s="225" t="s">
        <v>137</v>
      </c>
      <c r="I240" s="225">
        <v>0</v>
      </c>
      <c r="J240" s="225">
        <f>INDEX('[5]TS BYDem'!$J$10:$J$203,MATCH(D240,'[5]TS BYDem'!$D$10:$D$203,0))</f>
        <v>12.304490923310874</v>
      </c>
      <c r="K240" s="225">
        <f t="shared" ca="1" si="82"/>
        <v>12.624773425900665</v>
      </c>
      <c r="L240" s="225">
        <f t="shared" ca="1" si="82"/>
        <v>12.834811869687117</v>
      </c>
      <c r="M240" s="232">
        <f t="shared" si="84"/>
        <v>6.6708069120000006</v>
      </c>
      <c r="N240" s="232">
        <f t="shared" si="85"/>
        <v>6.6708069120000006</v>
      </c>
      <c r="O240" s="232">
        <f>INDEX('[5]TS BYDem'!$O$10:$O$203,MATCH(D240,'[5]TS BYDem'!$D$10:$D$203,0))</f>
        <v>6.6708069120000006</v>
      </c>
      <c r="P240" s="225">
        <f t="shared" ca="1" si="82"/>
        <v>6.7289195880370656</v>
      </c>
      <c r="Q240" s="225">
        <f t="shared" ca="1" si="82"/>
        <v>6.7270705483449769</v>
      </c>
      <c r="R240" s="225">
        <f t="shared" ca="1" si="82"/>
        <v>6.0817556958061312</v>
      </c>
      <c r="S240" s="225">
        <f t="shared" ca="1" si="82"/>
        <v>6.2521314960057026</v>
      </c>
      <c r="T240" s="225">
        <f t="shared" ca="1" si="82"/>
        <v>6.4079791271960085</v>
      </c>
      <c r="U240" s="225">
        <f t="shared" ca="1" si="82"/>
        <v>6.5596003819472566</v>
      </c>
      <c r="V240" s="225">
        <f t="shared" ca="1" si="82"/>
        <v>6.7048820720399158</v>
      </c>
      <c r="W240" s="225">
        <f t="shared" ca="1" si="82"/>
        <v>6.8575599209009281</v>
      </c>
      <c r="X240" s="225">
        <f t="shared" ca="1" si="82"/>
        <v>7.0506524944604427</v>
      </c>
      <c r="Y240" s="225">
        <f t="shared" ca="1" si="82"/>
        <v>7.241103582745545</v>
      </c>
      <c r="Z240" s="225">
        <f t="shared" ca="1" si="82"/>
        <v>7.4392149783264436</v>
      </c>
      <c r="AA240" s="225">
        <f t="shared" ca="1" si="83"/>
        <v>7.6399678591817537</v>
      </c>
      <c r="AB240" s="225">
        <f t="shared" ca="1" si="83"/>
        <v>7.845739562058446</v>
      </c>
      <c r="AC240" s="225">
        <f t="shared" ca="1" si="83"/>
        <v>8.0734355927127588</v>
      </c>
      <c r="AD240" s="225">
        <f t="shared" ca="1" si="83"/>
        <v>8.2918864249066306</v>
      </c>
      <c r="AE240" s="225">
        <f t="shared" ca="1" si="83"/>
        <v>8.533582327515326</v>
      </c>
      <c r="AF240" s="225">
        <f t="shared" ca="1" si="83"/>
        <v>8.7927120329351407</v>
      </c>
      <c r="AG240" s="225">
        <f t="shared" ca="1" si="83"/>
        <v>9.0674265014739852</v>
      </c>
      <c r="AH240" s="225">
        <f t="shared" ca="1" si="83"/>
        <v>9.353235208165362</v>
      </c>
      <c r="AI240" s="225">
        <f t="shared" ca="1" si="83"/>
        <v>9.6493457074269458</v>
      </c>
      <c r="AJ240" s="225">
        <f t="shared" ca="1" si="83"/>
        <v>9.9483618404903797</v>
      </c>
      <c r="AK240" s="225">
        <f t="shared" ca="1" si="83"/>
        <v>10.258472211706346</v>
      </c>
      <c r="AL240" s="225">
        <f t="shared" ca="1" si="83"/>
        <v>10.586808831315755</v>
      </c>
      <c r="AM240" s="225">
        <f t="shared" ca="1" si="83"/>
        <v>12.408112928022812</v>
      </c>
      <c r="AN240" s="225">
        <f t="shared" ca="1" si="83"/>
        <v>14.705676819706348</v>
      </c>
      <c r="AO240" s="225">
        <f t="shared" ca="1" si="83"/>
        <v>18.74516817560087</v>
      </c>
      <c r="AP240" s="225">
        <f t="shared" ca="1" si="83"/>
        <v>22.864036163991376</v>
      </c>
    </row>
    <row r="241" spans="1:42">
      <c r="A241" s="61" t="str">
        <f>'[5]TS BYDem'!A180</f>
        <v/>
      </c>
      <c r="B241" s="225" t="s">
        <v>288</v>
      </c>
      <c r="C241" s="225" t="s">
        <v>137</v>
      </c>
      <c r="D241" s="225" t="str">
        <f>'[5]TS BYDem'!D180</f>
        <v>IOTE</v>
      </c>
      <c r="E241" s="225" t="s">
        <v>137</v>
      </c>
      <c r="F241" s="225" t="s">
        <v>137</v>
      </c>
      <c r="G241" s="225" t="s">
        <v>137</v>
      </c>
      <c r="H241" s="225" t="s">
        <v>137</v>
      </c>
      <c r="I241" s="225">
        <v>0</v>
      </c>
      <c r="J241" s="225">
        <f>INDEX('[5]TS BYDem'!$J$10:$J$203,MATCH(D241,'[5]TS BYDem'!$D$10:$D$203,0))</f>
        <v>0.41264064265496897</v>
      </c>
      <c r="K241" s="225">
        <f t="shared" ca="1" si="82"/>
        <v>0.42338156469095606</v>
      </c>
      <c r="L241" s="225">
        <f t="shared" ca="1" si="82"/>
        <v>0.43042536674391985</v>
      </c>
      <c r="M241" s="232">
        <f t="shared" si="84"/>
        <v>0.22371068160000002</v>
      </c>
      <c r="N241" s="232">
        <f t="shared" si="85"/>
        <v>0.22371068160000002</v>
      </c>
      <c r="O241" s="232">
        <f>INDEX('[5]TS BYDem'!$O$10:$O$203,MATCH(D241,'[5]TS BYDem'!$D$10:$D$203,0))</f>
        <v>0.22371068160000002</v>
      </c>
      <c r="P241" s="225">
        <f t="shared" ca="1" si="82"/>
        <v>0.22565953524504639</v>
      </c>
      <c r="Q241" s="225">
        <f t="shared" ca="1" si="82"/>
        <v>0.22559752626543128</v>
      </c>
      <c r="R241" s="225">
        <f t="shared" ca="1" si="82"/>
        <v>0.20395639237975771</v>
      </c>
      <c r="S241" s="225">
        <f t="shared" ca="1" si="82"/>
        <v>0.20967007693000717</v>
      </c>
      <c r="T241" s="225">
        <f t="shared" ca="1" si="82"/>
        <v>0.21489654806899502</v>
      </c>
      <c r="U241" s="225">
        <f t="shared" ca="1" si="82"/>
        <v>0.21998128439743411</v>
      </c>
      <c r="V241" s="225">
        <f t="shared" ca="1" si="82"/>
        <v>0.22485341851004997</v>
      </c>
      <c r="W241" s="225">
        <f t="shared" ca="1" si="82"/>
        <v>0.22997358854112623</v>
      </c>
      <c r="X241" s="225">
        <f t="shared" ca="1" si="82"/>
        <v>0.23644909769807562</v>
      </c>
      <c r="Y241" s="225">
        <f t="shared" ca="1" si="82"/>
        <v>0.24283602259843198</v>
      </c>
      <c r="Z241" s="225">
        <f t="shared" ca="1" si="82"/>
        <v>0.24947984184290814</v>
      </c>
      <c r="AA241" s="225">
        <f t="shared" ca="1" si="83"/>
        <v>0.2562122453439773</v>
      </c>
      <c r="AB241" s="225">
        <f t="shared" ca="1" si="83"/>
        <v>0.26311295893257314</v>
      </c>
      <c r="AC241" s="225">
        <f t="shared" ca="1" si="83"/>
        <v>0.27074892185089106</v>
      </c>
      <c r="AD241" s="225">
        <f t="shared" ca="1" si="83"/>
        <v>0.27807483987113346</v>
      </c>
      <c r="AE241" s="225">
        <f t="shared" ca="1" si="83"/>
        <v>0.28618029934939432</v>
      </c>
      <c r="AF241" s="225">
        <f t="shared" ca="1" si="83"/>
        <v>0.29487041492116906</v>
      </c>
      <c r="AG241" s="225">
        <f t="shared" ca="1" si="83"/>
        <v>0.30408317760684261</v>
      </c>
      <c r="AH241" s="225">
        <f t="shared" ca="1" si="83"/>
        <v>0.31366799417020685</v>
      </c>
      <c r="AI241" s="225">
        <f t="shared" ca="1" si="83"/>
        <v>0.32359828933428386</v>
      </c>
      <c r="AJ241" s="225">
        <f t="shared" ca="1" si="83"/>
        <v>0.33362602718061313</v>
      </c>
      <c r="AK241" s="225">
        <f t="shared" ca="1" si="83"/>
        <v>0.34402581890463313</v>
      </c>
      <c r="AL241" s="225">
        <f t="shared" ca="1" si="83"/>
        <v>0.35503684199914493</v>
      </c>
      <c r="AM241" s="225">
        <f t="shared" ca="1" si="83"/>
        <v>0.41611568692002876</v>
      </c>
      <c r="AN241" s="225">
        <f t="shared" ca="1" si="83"/>
        <v>0.49316627330463325</v>
      </c>
      <c r="AO241" s="225">
        <f t="shared" ca="1" si="83"/>
        <v>0.62863374769950187</v>
      </c>
      <c r="AP241" s="225">
        <f t="shared" ca="1" si="83"/>
        <v>0.76676317900498725</v>
      </c>
    </row>
    <row r="242" spans="1:42">
      <c r="A242" s="61" t="str">
        <f>'[5]TS BYDem'!A181</f>
        <v>*</v>
      </c>
      <c r="B242" s="225" t="s">
        <v>288</v>
      </c>
      <c r="C242" s="225" t="s">
        <v>137</v>
      </c>
      <c r="D242" s="225" t="str">
        <f>'[5]TS BYDem'!D181</f>
        <v xml:space="preserve"> </v>
      </c>
      <c r="E242" s="225" t="s">
        <v>137</v>
      </c>
      <c r="F242" s="225" t="s">
        <v>137</v>
      </c>
      <c r="G242" s="225" t="s">
        <v>137</v>
      </c>
      <c r="H242" s="225" t="s">
        <v>137</v>
      </c>
      <c r="I242" s="225">
        <v>0</v>
      </c>
      <c r="J242" s="225" t="str">
        <f>INDEX('[5]TS BYDem'!$J$10:$J$203,MATCH(D242,'[5]TS BYDem'!$D$10:$D$203,0))</f>
        <v/>
      </c>
      <c r="K242" s="225" t="e">
        <f t="shared" ca="1" si="82"/>
        <v>#VALUE!</v>
      </c>
      <c r="L242" s="225" t="e">
        <f t="shared" ca="1" si="82"/>
        <v>#VALUE!</v>
      </c>
      <c r="M242" s="225" t="e">
        <f t="shared" ca="1" si="82"/>
        <v>#VALUE!</v>
      </c>
      <c r="N242" s="225" t="e">
        <f t="shared" ca="1" si="82"/>
        <v>#VALUE!</v>
      </c>
      <c r="O242" s="225" t="e">
        <f t="shared" ca="1" si="82"/>
        <v>#VALUE!</v>
      </c>
      <c r="P242" s="225" t="e">
        <f t="shared" ca="1" si="82"/>
        <v>#VALUE!</v>
      </c>
      <c r="Q242" s="225" t="e">
        <f t="shared" ca="1" si="82"/>
        <v>#VALUE!</v>
      </c>
      <c r="R242" s="225" t="e">
        <f t="shared" ca="1" si="82"/>
        <v>#VALUE!</v>
      </c>
      <c r="S242" s="225" t="e">
        <f t="shared" ca="1" si="82"/>
        <v>#VALUE!</v>
      </c>
      <c r="T242" s="225" t="e">
        <f t="shared" ca="1" si="82"/>
        <v>#VALUE!</v>
      </c>
      <c r="U242" s="225" t="e">
        <f t="shared" ca="1" si="82"/>
        <v>#VALUE!</v>
      </c>
      <c r="V242" s="225" t="e">
        <f t="shared" ca="1" si="82"/>
        <v>#VALUE!</v>
      </c>
      <c r="W242" s="225" t="e">
        <f t="shared" ca="1" si="82"/>
        <v>#VALUE!</v>
      </c>
      <c r="X242" s="225" t="e">
        <f t="shared" ca="1" si="82"/>
        <v>#VALUE!</v>
      </c>
      <c r="Y242" s="225" t="e">
        <f t="shared" ca="1" si="82"/>
        <v>#VALUE!</v>
      </c>
      <c r="Z242" s="225" t="e">
        <f t="shared" ca="1" si="82"/>
        <v>#VALUE!</v>
      </c>
      <c r="AA242" s="225" t="e">
        <f t="shared" ca="1" si="83"/>
        <v>#VALUE!</v>
      </c>
      <c r="AB242" s="225" t="e">
        <f t="shared" ca="1" si="83"/>
        <v>#VALUE!</v>
      </c>
      <c r="AC242" s="225" t="e">
        <f t="shared" ca="1" si="83"/>
        <v>#VALUE!</v>
      </c>
      <c r="AD242" s="225" t="e">
        <f t="shared" ca="1" si="83"/>
        <v>#VALUE!</v>
      </c>
      <c r="AE242" s="225" t="e">
        <f t="shared" ca="1" si="83"/>
        <v>#VALUE!</v>
      </c>
      <c r="AF242" s="225" t="e">
        <f t="shared" ca="1" si="83"/>
        <v>#VALUE!</v>
      </c>
      <c r="AG242" s="225" t="e">
        <f t="shared" ca="1" si="83"/>
        <v>#VALUE!</v>
      </c>
      <c r="AH242" s="225" t="e">
        <f t="shared" ca="1" si="83"/>
        <v>#VALUE!</v>
      </c>
      <c r="AI242" s="225" t="e">
        <f t="shared" ca="1" si="83"/>
        <v>#VALUE!</v>
      </c>
      <c r="AJ242" s="225" t="e">
        <f t="shared" ca="1" si="83"/>
        <v>#VALUE!</v>
      </c>
      <c r="AK242" s="225" t="e">
        <f t="shared" ca="1" si="83"/>
        <v>#VALUE!</v>
      </c>
      <c r="AL242" s="225" t="e">
        <f t="shared" ca="1" si="83"/>
        <v>#VALUE!</v>
      </c>
      <c r="AM242" s="225" t="e">
        <f t="shared" ca="1" si="83"/>
        <v>#VALUE!</v>
      </c>
      <c r="AN242" s="225" t="e">
        <f t="shared" ca="1" si="83"/>
        <v>#VALUE!</v>
      </c>
      <c r="AO242" s="225" t="e">
        <f t="shared" ca="1" si="83"/>
        <v>#VALUE!</v>
      </c>
      <c r="AP242" s="225" t="e">
        <f t="shared" ca="1" si="83"/>
        <v>#VALUE!</v>
      </c>
    </row>
    <row r="243" spans="1:42">
      <c r="A243" s="61" t="str">
        <f>'[5]TS BYDem'!A182</f>
        <v/>
      </c>
      <c r="B243" s="225" t="s">
        <v>288</v>
      </c>
      <c r="C243" s="225" t="s">
        <v>137</v>
      </c>
      <c r="D243" s="225" t="str">
        <f>'[5]TS BYDem'!D182</f>
        <v>IOTS</v>
      </c>
      <c r="E243" s="225" t="s">
        <v>137</v>
      </c>
      <c r="F243" s="225" t="s">
        <v>137</v>
      </c>
      <c r="G243" s="225" t="s">
        <v>137</v>
      </c>
      <c r="H243" s="225" t="s">
        <v>137</v>
      </c>
      <c r="I243" s="225">
        <v>0</v>
      </c>
      <c r="J243" s="225">
        <f>INDEX('[5]TS BYDem'!$J$10:$J$203,MATCH(D243,'[5]TS BYDem'!$D$10:$D$203,0))</f>
        <v>73.690487252999532</v>
      </c>
      <c r="K243" s="225">
        <f t="shared" ca="1" si="82"/>
        <v>75.608630296994804</v>
      </c>
      <c r="L243" s="225">
        <f t="shared" ca="1" si="82"/>
        <v>76.866531608065117</v>
      </c>
      <c r="M243" s="232">
        <f t="shared" ref="M243" si="86">O243</f>
        <v>61.561340800000004</v>
      </c>
      <c r="N243" s="232">
        <f t="shared" ref="N243" si="87">O243</f>
        <v>61.561340800000004</v>
      </c>
      <c r="O243" s="232">
        <f>INDEX('[5]TS BYDem'!$O$10:$O$203,MATCH(D243,'[5]TS BYDem'!$D$10:$D$203,0))</f>
        <v>61.561340800000004</v>
      </c>
      <c r="P243" s="225">
        <f t="shared" ca="1" si="82"/>
        <v>62.097631881650443</v>
      </c>
      <c r="Q243" s="225">
        <f t="shared" ca="1" si="82"/>
        <v>62.080568074507021</v>
      </c>
      <c r="R243" s="225">
        <f t="shared" ca="1" si="82"/>
        <v>56.125299381452457</v>
      </c>
      <c r="S243" s="225">
        <f t="shared" ca="1" si="82"/>
        <v>57.69760732538213</v>
      </c>
      <c r="T243" s="225">
        <f t="shared" ca="1" si="82"/>
        <v>59.135842498899194</v>
      </c>
      <c r="U243" s="225">
        <f t="shared" ca="1" si="82"/>
        <v>60.535074684659875</v>
      </c>
      <c r="V243" s="225">
        <f t="shared" ca="1" si="82"/>
        <v>61.875802388785964</v>
      </c>
      <c r="W243" s="225">
        <f t="shared" ca="1" si="82"/>
        <v>63.284785321485735</v>
      </c>
      <c r="X243" s="225">
        <f t="shared" ca="1" si="82"/>
        <v>65.066734324606031</v>
      </c>
      <c r="Y243" s="225">
        <f t="shared" ca="1" si="82"/>
        <v>66.82430646037858</v>
      </c>
      <c r="Z243" s="225">
        <f t="shared" ca="1" si="82"/>
        <v>68.652571511459598</v>
      </c>
      <c r="AA243" s="225">
        <f t="shared" ca="1" si="83"/>
        <v>70.505213429888357</v>
      </c>
      <c r="AB243" s="225">
        <f t="shared" ca="1" si="83"/>
        <v>72.404171396277832</v>
      </c>
      <c r="AC243" s="225">
        <f t="shared" ca="1" si="83"/>
        <v>74.505457361653612</v>
      </c>
      <c r="AD243" s="225">
        <f t="shared" ca="1" si="83"/>
        <v>76.521424291312286</v>
      </c>
      <c r="AE243" s="225">
        <f t="shared" ca="1" si="83"/>
        <v>78.751907653631122</v>
      </c>
      <c r="AF243" s="225">
        <f t="shared" ca="1" si="83"/>
        <v>81.143278340445079</v>
      </c>
      <c r="AG243" s="225">
        <f t="shared" ca="1" si="83"/>
        <v>83.678472544610756</v>
      </c>
      <c r="AH243" s="225">
        <f t="shared" ca="1" si="83"/>
        <v>86.316049591636968</v>
      </c>
      <c r="AI243" s="225">
        <f t="shared" ca="1" si="83"/>
        <v>89.048696421319406</v>
      </c>
      <c r="AJ243" s="225">
        <f t="shared" ca="1" si="83"/>
        <v>91.808157805084349</v>
      </c>
      <c r="AK243" s="225">
        <f t="shared" ca="1" si="83"/>
        <v>94.670002031709842</v>
      </c>
      <c r="AL243" s="225">
        <f t="shared" ca="1" si="83"/>
        <v>97.700046643034796</v>
      </c>
      <c r="AM243" s="225">
        <f t="shared" ca="1" si="83"/>
        <v>114.50789667930628</v>
      </c>
      <c r="AN243" s="225">
        <f t="shared" ca="1" si="83"/>
        <v>135.71089589837655</v>
      </c>
      <c r="AO243" s="225">
        <f t="shared" ca="1" si="83"/>
        <v>172.98922028991859</v>
      </c>
      <c r="AP243" s="225">
        <f t="shared" ca="1" si="83"/>
        <v>211.00006954525952</v>
      </c>
    </row>
    <row r="244" spans="1:42">
      <c r="A244" s="61" t="str">
        <f>'[5]TS BYDem'!A183</f>
        <v>*</v>
      </c>
      <c r="B244" s="225" t="s">
        <v>288</v>
      </c>
      <c r="C244" s="225" t="s">
        <v>137</v>
      </c>
      <c r="D244" s="225" t="str">
        <f>'[5]TS BYDem'!D183</f>
        <v>IOTS</v>
      </c>
      <c r="E244" s="225" t="s">
        <v>137</v>
      </c>
      <c r="F244" s="225" t="s">
        <v>137</v>
      </c>
      <c r="G244" s="225" t="s">
        <v>137</v>
      </c>
      <c r="H244" s="225" t="s">
        <v>137</v>
      </c>
      <c r="I244" s="225">
        <v>0</v>
      </c>
      <c r="J244" s="225">
        <f>INDEX('[5]TS BYDem'!$J$10:$J$203,MATCH(D244,'[5]TS BYDem'!$D$10:$D$203,0))</f>
        <v>73.690487252999532</v>
      </c>
      <c r="K244" s="225">
        <f t="shared" ca="1" si="82"/>
        <v>75.608630296994804</v>
      </c>
      <c r="L244" s="225">
        <f t="shared" ca="1" si="82"/>
        <v>76.866531608065117</v>
      </c>
      <c r="M244" s="225">
        <f t="shared" ca="1" si="82"/>
        <v>77.748939990457714</v>
      </c>
      <c r="N244" s="225">
        <f t="shared" ca="1" si="82"/>
        <v>78.56250800259275</v>
      </c>
      <c r="O244" s="225">
        <f t="shared" ca="1" si="82"/>
        <v>79.022486840222939</v>
      </c>
      <c r="P244" s="225">
        <f t="shared" ca="1" si="82"/>
        <v>79.710890542798751</v>
      </c>
      <c r="Q244" s="225">
        <f t="shared" ca="1" si="82"/>
        <v>79.688986788625883</v>
      </c>
      <c r="R244" s="225">
        <f t="shared" ca="1" si="82"/>
        <v>72.044576582295619</v>
      </c>
      <c r="S244" s="225">
        <f t="shared" ca="1" si="82"/>
        <v>74.062851073938276</v>
      </c>
      <c r="T244" s="225">
        <f t="shared" ca="1" si="82"/>
        <v>75.909024639936987</v>
      </c>
      <c r="U244" s="225">
        <f t="shared" ca="1" si="82"/>
        <v>77.70513248211202</v>
      </c>
      <c r="V244" s="225">
        <f t="shared" ca="1" si="82"/>
        <v>79.426141738551507</v>
      </c>
      <c r="W244" s="225">
        <f t="shared" ca="1" si="82"/>
        <v>81.234766011682453</v>
      </c>
      <c r="X244" s="225">
        <f t="shared" ca="1" si="82"/>
        <v>83.52214376887747</v>
      </c>
      <c r="Y244" s="225">
        <f t="shared" ca="1" si="82"/>
        <v>85.778230448682663</v>
      </c>
      <c r="Z244" s="225">
        <f t="shared" ca="1" si="82"/>
        <v>88.125061252918329</v>
      </c>
      <c r="AA244" s="225">
        <f t="shared" ca="1" si="83"/>
        <v>90.503183134543789</v>
      </c>
      <c r="AB244" s="225">
        <f t="shared" ca="1" si="83"/>
        <v>92.940758063209884</v>
      </c>
      <c r="AC244" s="225">
        <f t="shared" ca="1" si="83"/>
        <v>95.638048934211398</v>
      </c>
      <c r="AD244" s="225">
        <f t="shared" ca="1" si="83"/>
        <v>98.225821034348598</v>
      </c>
      <c r="AE244" s="225">
        <f t="shared" ca="1" si="83"/>
        <v>101.08895461551609</v>
      </c>
      <c r="AF244" s="225">
        <f t="shared" ca="1" si="83"/>
        <v>104.15860930745632</v>
      </c>
      <c r="AG244" s="225">
        <f t="shared" ca="1" si="83"/>
        <v>107.41288135599642</v>
      </c>
      <c r="AH244" s="225">
        <f t="shared" ca="1" si="83"/>
        <v>110.79857592957373</v>
      </c>
      <c r="AI244" s="225">
        <f t="shared" ca="1" si="83"/>
        <v>114.30630570497129</v>
      </c>
      <c r="AJ244" s="225">
        <f t="shared" ca="1" si="83"/>
        <v>117.84845566549764</v>
      </c>
      <c r="AK244" s="225">
        <f t="shared" ca="1" si="83"/>
        <v>121.52202815106119</v>
      </c>
      <c r="AL244" s="225">
        <f t="shared" ca="1" si="83"/>
        <v>125.41150907061443</v>
      </c>
      <c r="AM244" s="225">
        <f t="shared" ca="1" si="83"/>
        <v>146.98670693088755</v>
      </c>
      <c r="AN244" s="225">
        <f t="shared" ca="1" si="83"/>
        <v>174.20368604454319</v>
      </c>
      <c r="AO244" s="225">
        <f t="shared" ca="1" si="83"/>
        <v>222.05556614290833</v>
      </c>
      <c r="AP244" s="225">
        <f t="shared" ca="1" si="83"/>
        <v>270.84774311683606</v>
      </c>
    </row>
    <row r="245" spans="1:42">
      <c r="A245" s="61" t="str">
        <f>'[5]TS BYDem'!A184</f>
        <v>*</v>
      </c>
      <c r="B245" s="225" t="s">
        <v>288</v>
      </c>
      <c r="C245" s="225" t="s">
        <v>137</v>
      </c>
      <c r="D245" s="225" t="str">
        <f>'[5]TS BYDem'!D184</f>
        <v>IOTS</v>
      </c>
      <c r="E245" s="225" t="s">
        <v>137</v>
      </c>
      <c r="F245" s="225" t="s">
        <v>137</v>
      </c>
      <c r="G245" s="225" t="s">
        <v>137</v>
      </c>
      <c r="H245" s="225" t="s">
        <v>137</v>
      </c>
      <c r="I245" s="225">
        <v>0</v>
      </c>
      <c r="J245" s="225">
        <f>INDEX('[5]TS BYDem'!$J$10:$J$203,MATCH(D245,'[5]TS BYDem'!$D$10:$D$203,0))</f>
        <v>73.690487252999532</v>
      </c>
      <c r="K245" s="225">
        <f t="shared" ca="1" si="82"/>
        <v>75.608630296994804</v>
      </c>
      <c r="L245" s="225">
        <f t="shared" ca="1" si="82"/>
        <v>76.866531608065117</v>
      </c>
      <c r="M245" s="225">
        <f t="shared" ca="1" si="82"/>
        <v>77.748939990457714</v>
      </c>
      <c r="N245" s="225">
        <f t="shared" ca="1" si="82"/>
        <v>78.56250800259275</v>
      </c>
      <c r="O245" s="225">
        <f t="shared" ca="1" si="82"/>
        <v>79.022486840222939</v>
      </c>
      <c r="P245" s="225">
        <f t="shared" ca="1" si="82"/>
        <v>79.710890542798751</v>
      </c>
      <c r="Q245" s="225">
        <f t="shared" ca="1" si="82"/>
        <v>79.688986788625883</v>
      </c>
      <c r="R245" s="225">
        <f t="shared" ca="1" si="82"/>
        <v>72.044576582295619</v>
      </c>
      <c r="S245" s="225">
        <f t="shared" ca="1" si="82"/>
        <v>74.062851073938276</v>
      </c>
      <c r="T245" s="225">
        <f t="shared" ca="1" si="82"/>
        <v>75.909024639936987</v>
      </c>
      <c r="U245" s="225">
        <f t="shared" ca="1" si="82"/>
        <v>77.70513248211202</v>
      </c>
      <c r="V245" s="225">
        <f t="shared" ca="1" si="82"/>
        <v>79.426141738551507</v>
      </c>
      <c r="W245" s="225">
        <f t="shared" ca="1" si="82"/>
        <v>81.234766011682453</v>
      </c>
      <c r="X245" s="225">
        <f t="shared" ca="1" si="82"/>
        <v>83.52214376887747</v>
      </c>
      <c r="Y245" s="225">
        <f t="shared" ca="1" si="82"/>
        <v>85.778230448682663</v>
      </c>
      <c r="Z245" s="225">
        <f t="shared" ca="1" si="82"/>
        <v>88.125061252918329</v>
      </c>
      <c r="AA245" s="225">
        <f t="shared" ca="1" si="83"/>
        <v>90.503183134543789</v>
      </c>
      <c r="AB245" s="225">
        <f t="shared" ca="1" si="83"/>
        <v>92.940758063209884</v>
      </c>
      <c r="AC245" s="225">
        <f t="shared" ca="1" si="83"/>
        <v>95.638048934211398</v>
      </c>
      <c r="AD245" s="225">
        <f t="shared" ca="1" si="83"/>
        <v>98.225821034348598</v>
      </c>
      <c r="AE245" s="225">
        <f t="shared" ca="1" si="83"/>
        <v>101.08895461551609</v>
      </c>
      <c r="AF245" s="225">
        <f t="shared" ca="1" si="83"/>
        <v>104.15860930745632</v>
      </c>
      <c r="AG245" s="225">
        <f t="shared" ca="1" si="83"/>
        <v>107.41288135599642</v>
      </c>
      <c r="AH245" s="225">
        <f t="shared" ca="1" si="83"/>
        <v>110.79857592957373</v>
      </c>
      <c r="AI245" s="225">
        <f t="shared" ca="1" si="83"/>
        <v>114.30630570497129</v>
      </c>
      <c r="AJ245" s="225">
        <f t="shared" ca="1" si="83"/>
        <v>117.84845566549764</v>
      </c>
      <c r="AK245" s="225">
        <f t="shared" ca="1" si="83"/>
        <v>121.52202815106119</v>
      </c>
      <c r="AL245" s="225">
        <f t="shared" ca="1" si="83"/>
        <v>125.41150907061443</v>
      </c>
      <c r="AM245" s="225">
        <f t="shared" ca="1" si="83"/>
        <v>146.98670693088755</v>
      </c>
      <c r="AN245" s="225">
        <f t="shared" ca="1" si="83"/>
        <v>174.20368604454319</v>
      </c>
      <c r="AO245" s="225">
        <f t="shared" ca="1" si="83"/>
        <v>222.05556614290833</v>
      </c>
      <c r="AP245" s="225">
        <f t="shared" ca="1" si="83"/>
        <v>270.84774311683606</v>
      </c>
    </row>
    <row r="246" spans="1:42">
      <c r="A246" s="61" t="str">
        <f>'[5]TS BYDem'!A185</f>
        <v>*</v>
      </c>
      <c r="B246" s="225" t="s">
        <v>288</v>
      </c>
      <c r="C246" s="225" t="s">
        <v>137</v>
      </c>
      <c r="D246" s="225" t="str">
        <f>'[5]TS BYDem'!D185</f>
        <v>IOTS</v>
      </c>
      <c r="E246" s="225" t="s">
        <v>137</v>
      </c>
      <c r="F246" s="225" t="s">
        <v>137</v>
      </c>
      <c r="G246" s="225" t="s">
        <v>137</v>
      </c>
      <c r="H246" s="225" t="s">
        <v>137</v>
      </c>
      <c r="I246" s="225">
        <v>0</v>
      </c>
      <c r="J246" s="225">
        <f>INDEX('[5]TS BYDem'!$J$10:$J$203,MATCH(D246,'[5]TS BYDem'!$D$10:$D$203,0))</f>
        <v>73.690487252999532</v>
      </c>
      <c r="K246" s="225">
        <f t="shared" ca="1" si="82"/>
        <v>75.608630296994804</v>
      </c>
      <c r="L246" s="225">
        <f t="shared" ca="1" si="82"/>
        <v>76.866531608065117</v>
      </c>
      <c r="M246" s="225">
        <f t="shared" ca="1" si="82"/>
        <v>77.748939990457714</v>
      </c>
      <c r="N246" s="225">
        <f t="shared" ca="1" si="82"/>
        <v>78.56250800259275</v>
      </c>
      <c r="O246" s="225">
        <f t="shared" ca="1" si="82"/>
        <v>79.022486840222939</v>
      </c>
      <c r="P246" s="225">
        <f t="shared" ca="1" si="82"/>
        <v>79.710890542798751</v>
      </c>
      <c r="Q246" s="225">
        <f t="shared" ca="1" si="82"/>
        <v>79.688986788625883</v>
      </c>
      <c r="R246" s="225">
        <f t="shared" ca="1" si="82"/>
        <v>72.044576582295619</v>
      </c>
      <c r="S246" s="225">
        <f t="shared" ca="1" si="82"/>
        <v>74.062851073938276</v>
      </c>
      <c r="T246" s="225">
        <f t="shared" ca="1" si="82"/>
        <v>75.909024639936987</v>
      </c>
      <c r="U246" s="225">
        <f t="shared" ca="1" si="82"/>
        <v>77.70513248211202</v>
      </c>
      <c r="V246" s="225">
        <f t="shared" ca="1" si="82"/>
        <v>79.426141738551507</v>
      </c>
      <c r="W246" s="225">
        <f t="shared" ca="1" si="82"/>
        <v>81.234766011682453</v>
      </c>
      <c r="X246" s="225">
        <f t="shared" ca="1" si="82"/>
        <v>83.52214376887747</v>
      </c>
      <c r="Y246" s="225">
        <f t="shared" ca="1" si="82"/>
        <v>85.778230448682663</v>
      </c>
      <c r="Z246" s="225">
        <f t="shared" ca="1" si="82"/>
        <v>88.125061252918329</v>
      </c>
      <c r="AA246" s="225">
        <f t="shared" ca="1" si="83"/>
        <v>90.503183134543789</v>
      </c>
      <c r="AB246" s="225">
        <f t="shared" ca="1" si="83"/>
        <v>92.940758063209884</v>
      </c>
      <c r="AC246" s="225">
        <f t="shared" ca="1" si="83"/>
        <v>95.638048934211398</v>
      </c>
      <c r="AD246" s="225">
        <f t="shared" ca="1" si="83"/>
        <v>98.225821034348598</v>
      </c>
      <c r="AE246" s="225">
        <f t="shared" ca="1" si="83"/>
        <v>101.08895461551609</v>
      </c>
      <c r="AF246" s="225">
        <f t="shared" ca="1" si="83"/>
        <v>104.15860930745632</v>
      </c>
      <c r="AG246" s="225">
        <f t="shared" ca="1" si="83"/>
        <v>107.41288135599642</v>
      </c>
      <c r="AH246" s="225">
        <f t="shared" ca="1" si="83"/>
        <v>110.79857592957373</v>
      </c>
      <c r="AI246" s="225">
        <f t="shared" ca="1" si="83"/>
        <v>114.30630570497129</v>
      </c>
      <c r="AJ246" s="225">
        <f t="shared" ca="1" si="83"/>
        <v>117.84845566549764</v>
      </c>
      <c r="AK246" s="225">
        <f t="shared" ca="1" si="83"/>
        <v>121.52202815106119</v>
      </c>
      <c r="AL246" s="225">
        <f t="shared" ca="1" si="83"/>
        <v>125.41150907061443</v>
      </c>
      <c r="AM246" s="225">
        <f t="shared" ca="1" si="83"/>
        <v>146.98670693088755</v>
      </c>
      <c r="AN246" s="225">
        <f t="shared" ca="1" si="83"/>
        <v>174.20368604454319</v>
      </c>
      <c r="AO246" s="225">
        <f t="shared" ca="1" si="83"/>
        <v>222.05556614290833</v>
      </c>
      <c r="AP246" s="225">
        <f t="shared" ref="L246:AP253" ca="1" si="88">AP$230/AO$230*AO246</f>
        <v>270.84774311683606</v>
      </c>
    </row>
    <row r="247" spans="1:42">
      <c r="A247" s="61" t="str">
        <f>'[5]TS BYDem'!A186</f>
        <v>*</v>
      </c>
      <c r="B247" s="225" t="s">
        <v>288</v>
      </c>
      <c r="C247" s="225" t="s">
        <v>137</v>
      </c>
      <c r="D247" s="225" t="str">
        <f>'[5]TS BYDem'!D186</f>
        <v>IOTS</v>
      </c>
      <c r="E247" s="225" t="s">
        <v>137</v>
      </c>
      <c r="F247" s="225" t="s">
        <v>137</v>
      </c>
      <c r="G247" s="225" t="s">
        <v>137</v>
      </c>
      <c r="H247" s="225" t="s">
        <v>137</v>
      </c>
      <c r="I247" s="225">
        <v>0</v>
      </c>
      <c r="J247" s="225">
        <f>INDEX('[5]TS BYDem'!$J$10:$J$203,MATCH(D247,'[5]TS BYDem'!$D$10:$D$203,0))</f>
        <v>73.690487252999532</v>
      </c>
      <c r="K247" s="225">
        <f t="shared" ca="1" si="82"/>
        <v>75.608630296994804</v>
      </c>
      <c r="L247" s="225">
        <f t="shared" ca="1" si="88"/>
        <v>76.866531608065117</v>
      </c>
      <c r="M247" s="225">
        <f t="shared" ca="1" si="88"/>
        <v>77.748939990457714</v>
      </c>
      <c r="N247" s="225">
        <f t="shared" ca="1" si="88"/>
        <v>78.56250800259275</v>
      </c>
      <c r="O247" s="225">
        <f t="shared" ca="1" si="88"/>
        <v>79.022486840222939</v>
      </c>
      <c r="P247" s="225">
        <f t="shared" ca="1" si="88"/>
        <v>79.710890542798751</v>
      </c>
      <c r="Q247" s="225">
        <f t="shared" ca="1" si="88"/>
        <v>79.688986788625883</v>
      </c>
      <c r="R247" s="225">
        <f t="shared" ca="1" si="88"/>
        <v>72.044576582295619</v>
      </c>
      <c r="S247" s="225">
        <f t="shared" ca="1" si="88"/>
        <v>74.062851073938276</v>
      </c>
      <c r="T247" s="225">
        <f t="shared" ca="1" si="88"/>
        <v>75.909024639936987</v>
      </c>
      <c r="U247" s="225">
        <f t="shared" ca="1" si="88"/>
        <v>77.70513248211202</v>
      </c>
      <c r="V247" s="225">
        <f t="shared" ca="1" si="88"/>
        <v>79.426141738551507</v>
      </c>
      <c r="W247" s="225">
        <f t="shared" ca="1" si="88"/>
        <v>81.234766011682453</v>
      </c>
      <c r="X247" s="225">
        <f t="shared" ca="1" si="88"/>
        <v>83.52214376887747</v>
      </c>
      <c r="Y247" s="225">
        <f t="shared" ca="1" si="88"/>
        <v>85.778230448682663</v>
      </c>
      <c r="Z247" s="225">
        <f t="shared" ca="1" si="88"/>
        <v>88.125061252918329</v>
      </c>
      <c r="AA247" s="225">
        <f t="shared" ca="1" si="88"/>
        <v>90.503183134543789</v>
      </c>
      <c r="AB247" s="225">
        <f t="shared" ca="1" si="88"/>
        <v>92.940758063209884</v>
      </c>
      <c r="AC247" s="225">
        <f t="shared" ca="1" si="88"/>
        <v>95.638048934211398</v>
      </c>
      <c r="AD247" s="225">
        <f t="shared" ca="1" si="88"/>
        <v>98.225821034348598</v>
      </c>
      <c r="AE247" s="225">
        <f t="shared" ca="1" si="88"/>
        <v>101.08895461551609</v>
      </c>
      <c r="AF247" s="225">
        <f t="shared" ca="1" si="88"/>
        <v>104.15860930745632</v>
      </c>
      <c r="AG247" s="225">
        <f t="shared" ca="1" si="88"/>
        <v>107.41288135599642</v>
      </c>
      <c r="AH247" s="225">
        <f t="shared" ca="1" si="88"/>
        <v>110.79857592957373</v>
      </c>
      <c r="AI247" s="225">
        <f t="shared" ca="1" si="88"/>
        <v>114.30630570497129</v>
      </c>
      <c r="AJ247" s="225">
        <f t="shared" ca="1" si="88"/>
        <v>117.84845566549764</v>
      </c>
      <c r="AK247" s="225">
        <f t="shared" ca="1" si="88"/>
        <v>121.52202815106119</v>
      </c>
      <c r="AL247" s="225">
        <f t="shared" ca="1" si="88"/>
        <v>125.41150907061443</v>
      </c>
      <c r="AM247" s="225">
        <f t="shared" ca="1" si="88"/>
        <v>146.98670693088755</v>
      </c>
      <c r="AN247" s="225">
        <f t="shared" ca="1" si="88"/>
        <v>174.20368604454319</v>
      </c>
      <c r="AO247" s="225">
        <f t="shared" ca="1" si="88"/>
        <v>222.05556614290833</v>
      </c>
      <c r="AP247" s="225">
        <f t="shared" ca="1" si="88"/>
        <v>270.84774311683606</v>
      </c>
    </row>
    <row r="248" spans="1:42">
      <c r="A248" s="61" t="str">
        <f>'[5]TS BYDem'!A187</f>
        <v>*</v>
      </c>
      <c r="B248" s="225" t="s">
        <v>288</v>
      </c>
      <c r="C248" s="225" t="s">
        <v>137</v>
      </c>
      <c r="D248" s="225" t="str">
        <f>'[5]TS BYDem'!D187</f>
        <v>IOTS</v>
      </c>
      <c r="E248" s="225" t="s">
        <v>137</v>
      </c>
      <c r="F248" s="225" t="s">
        <v>137</v>
      </c>
      <c r="G248" s="225" t="s">
        <v>137</v>
      </c>
      <c r="H248" s="225" t="s">
        <v>137</v>
      </c>
      <c r="I248" s="225">
        <v>0</v>
      </c>
      <c r="J248" s="225">
        <f>INDEX('[5]TS BYDem'!$J$10:$J$203,MATCH(D248,'[5]TS BYDem'!$D$10:$D$203,0))</f>
        <v>73.690487252999532</v>
      </c>
      <c r="K248" s="225">
        <f t="shared" ca="1" si="82"/>
        <v>75.608630296994804</v>
      </c>
      <c r="L248" s="225">
        <f t="shared" ca="1" si="88"/>
        <v>76.866531608065117</v>
      </c>
      <c r="M248" s="225">
        <f t="shared" ca="1" si="88"/>
        <v>77.748939990457714</v>
      </c>
      <c r="N248" s="225">
        <f t="shared" ca="1" si="88"/>
        <v>78.56250800259275</v>
      </c>
      <c r="O248" s="225">
        <f t="shared" ca="1" si="88"/>
        <v>79.022486840222939</v>
      </c>
      <c r="P248" s="225">
        <f t="shared" ca="1" si="88"/>
        <v>79.710890542798751</v>
      </c>
      <c r="Q248" s="225">
        <f t="shared" ca="1" si="88"/>
        <v>79.688986788625883</v>
      </c>
      <c r="R248" s="225">
        <f t="shared" ca="1" si="88"/>
        <v>72.044576582295619</v>
      </c>
      <c r="S248" s="225">
        <f t="shared" ca="1" si="88"/>
        <v>74.062851073938276</v>
      </c>
      <c r="T248" s="225">
        <f t="shared" ca="1" si="88"/>
        <v>75.909024639936987</v>
      </c>
      <c r="U248" s="225">
        <f t="shared" ca="1" si="88"/>
        <v>77.70513248211202</v>
      </c>
      <c r="V248" s="225">
        <f t="shared" ca="1" si="88"/>
        <v>79.426141738551507</v>
      </c>
      <c r="W248" s="225">
        <f t="shared" ca="1" si="88"/>
        <v>81.234766011682453</v>
      </c>
      <c r="X248" s="225">
        <f t="shared" ca="1" si="88"/>
        <v>83.52214376887747</v>
      </c>
      <c r="Y248" s="225">
        <f t="shared" ca="1" si="88"/>
        <v>85.778230448682663</v>
      </c>
      <c r="Z248" s="225">
        <f t="shared" ca="1" si="88"/>
        <v>88.125061252918329</v>
      </c>
      <c r="AA248" s="225">
        <f t="shared" ca="1" si="88"/>
        <v>90.503183134543789</v>
      </c>
      <c r="AB248" s="225">
        <f t="shared" ca="1" si="88"/>
        <v>92.940758063209884</v>
      </c>
      <c r="AC248" s="225">
        <f t="shared" ca="1" si="88"/>
        <v>95.638048934211398</v>
      </c>
      <c r="AD248" s="225">
        <f t="shared" ca="1" si="88"/>
        <v>98.225821034348598</v>
      </c>
      <c r="AE248" s="225">
        <f t="shared" ca="1" si="88"/>
        <v>101.08895461551609</v>
      </c>
      <c r="AF248" s="225">
        <f t="shared" ca="1" si="88"/>
        <v>104.15860930745632</v>
      </c>
      <c r="AG248" s="225">
        <f t="shared" ca="1" si="88"/>
        <v>107.41288135599642</v>
      </c>
      <c r="AH248" s="225">
        <f t="shared" ca="1" si="88"/>
        <v>110.79857592957373</v>
      </c>
      <c r="AI248" s="225">
        <f t="shared" ca="1" si="88"/>
        <v>114.30630570497129</v>
      </c>
      <c r="AJ248" s="225">
        <f t="shared" ca="1" si="88"/>
        <v>117.84845566549764</v>
      </c>
      <c r="AK248" s="225">
        <f t="shared" ca="1" si="88"/>
        <v>121.52202815106119</v>
      </c>
      <c r="AL248" s="225">
        <f t="shared" ca="1" si="88"/>
        <v>125.41150907061443</v>
      </c>
      <c r="AM248" s="225">
        <f t="shared" ca="1" si="88"/>
        <v>146.98670693088755</v>
      </c>
      <c r="AN248" s="225">
        <f t="shared" ca="1" si="88"/>
        <v>174.20368604454319</v>
      </c>
      <c r="AO248" s="225">
        <f t="shared" ca="1" si="88"/>
        <v>222.05556614290833</v>
      </c>
      <c r="AP248" s="225">
        <f t="shared" ca="1" si="88"/>
        <v>270.84774311683606</v>
      </c>
    </row>
    <row r="249" spans="1:42">
      <c r="A249" s="61" t="str">
        <f>'[5]TS BYDem'!A184</f>
        <v>*</v>
      </c>
      <c r="B249" s="225" t="s">
        <v>288</v>
      </c>
      <c r="C249" s="225" t="s">
        <v>137</v>
      </c>
      <c r="D249" s="225" t="str">
        <f>'[5]TS BYDem'!D184</f>
        <v>IOTS</v>
      </c>
      <c r="E249" s="225" t="s">
        <v>137</v>
      </c>
      <c r="F249" s="225" t="s">
        <v>137</v>
      </c>
      <c r="G249" s="225" t="s">
        <v>137</v>
      </c>
      <c r="H249" s="225" t="s">
        <v>137</v>
      </c>
      <c r="I249" s="225">
        <v>0</v>
      </c>
      <c r="J249" s="225">
        <f>INDEX('[5]TS BYDem'!$J$10:$J$203,MATCH(D249,'[5]TS BYDem'!$D$10:$D$203,0))</f>
        <v>73.690487252999532</v>
      </c>
      <c r="K249" s="225">
        <f t="shared" ca="1" si="82"/>
        <v>75.608630296994804</v>
      </c>
      <c r="L249" s="225">
        <f t="shared" ca="1" si="88"/>
        <v>76.866531608065117</v>
      </c>
      <c r="M249" s="225">
        <f t="shared" ca="1" si="88"/>
        <v>77.748939990457714</v>
      </c>
      <c r="N249" s="225">
        <f t="shared" ca="1" si="88"/>
        <v>78.56250800259275</v>
      </c>
      <c r="O249" s="225">
        <f t="shared" ca="1" si="88"/>
        <v>79.022486840222939</v>
      </c>
      <c r="P249" s="225">
        <f t="shared" ca="1" si="88"/>
        <v>79.710890542798751</v>
      </c>
      <c r="Q249" s="225">
        <f t="shared" ca="1" si="88"/>
        <v>79.688986788625883</v>
      </c>
      <c r="R249" s="225">
        <f t="shared" ca="1" si="88"/>
        <v>72.044576582295619</v>
      </c>
      <c r="S249" s="225">
        <f t="shared" ca="1" si="88"/>
        <v>74.062851073938276</v>
      </c>
      <c r="T249" s="225">
        <f t="shared" ca="1" si="88"/>
        <v>75.909024639936987</v>
      </c>
      <c r="U249" s="225">
        <f t="shared" ca="1" si="88"/>
        <v>77.70513248211202</v>
      </c>
      <c r="V249" s="225">
        <f t="shared" ca="1" si="88"/>
        <v>79.426141738551507</v>
      </c>
      <c r="W249" s="225">
        <f t="shared" ca="1" si="88"/>
        <v>81.234766011682453</v>
      </c>
      <c r="X249" s="225">
        <f t="shared" ca="1" si="88"/>
        <v>83.52214376887747</v>
      </c>
      <c r="Y249" s="225">
        <f t="shared" ca="1" si="88"/>
        <v>85.778230448682663</v>
      </c>
      <c r="Z249" s="225">
        <f t="shared" ca="1" si="88"/>
        <v>88.125061252918329</v>
      </c>
      <c r="AA249" s="225">
        <f t="shared" ca="1" si="88"/>
        <v>90.503183134543789</v>
      </c>
      <c r="AB249" s="225">
        <f t="shared" ca="1" si="88"/>
        <v>92.940758063209884</v>
      </c>
      <c r="AC249" s="225">
        <f t="shared" ca="1" si="88"/>
        <v>95.638048934211398</v>
      </c>
      <c r="AD249" s="225">
        <f t="shared" ca="1" si="88"/>
        <v>98.225821034348598</v>
      </c>
      <c r="AE249" s="225">
        <f t="shared" ca="1" si="88"/>
        <v>101.08895461551609</v>
      </c>
      <c r="AF249" s="225">
        <f t="shared" ca="1" si="88"/>
        <v>104.15860930745632</v>
      </c>
      <c r="AG249" s="225">
        <f t="shared" ca="1" si="88"/>
        <v>107.41288135599642</v>
      </c>
      <c r="AH249" s="225">
        <f t="shared" ca="1" si="88"/>
        <v>110.79857592957373</v>
      </c>
      <c r="AI249" s="225">
        <f t="shared" ca="1" si="88"/>
        <v>114.30630570497129</v>
      </c>
      <c r="AJ249" s="225">
        <f t="shared" ca="1" si="88"/>
        <v>117.84845566549764</v>
      </c>
      <c r="AK249" s="225">
        <f t="shared" ca="1" si="88"/>
        <v>121.52202815106119</v>
      </c>
      <c r="AL249" s="225">
        <f t="shared" ca="1" si="88"/>
        <v>125.41150907061443</v>
      </c>
      <c r="AM249" s="225">
        <f t="shared" ca="1" si="88"/>
        <v>146.98670693088755</v>
      </c>
      <c r="AN249" s="225">
        <f t="shared" ca="1" si="88"/>
        <v>174.20368604454319</v>
      </c>
      <c r="AO249" s="225">
        <f t="shared" ca="1" si="88"/>
        <v>222.05556614290833</v>
      </c>
      <c r="AP249" s="225">
        <f t="shared" ca="1" si="88"/>
        <v>270.84774311683606</v>
      </c>
    </row>
    <row r="250" spans="1:42">
      <c r="A250" s="61" t="str">
        <f>'[5]TS BYDem'!A185</f>
        <v>*</v>
      </c>
      <c r="B250" s="225" t="s">
        <v>288</v>
      </c>
      <c r="C250" s="225" t="s">
        <v>137</v>
      </c>
      <c r="D250" s="225" t="str">
        <f>'[5]TS BYDem'!D185</f>
        <v>IOTS</v>
      </c>
      <c r="E250" s="225" t="s">
        <v>137</v>
      </c>
      <c r="F250" s="225" t="s">
        <v>137</v>
      </c>
      <c r="G250" s="225" t="s">
        <v>137</v>
      </c>
      <c r="H250" s="225" t="s">
        <v>137</v>
      </c>
      <c r="I250" s="225">
        <v>0</v>
      </c>
      <c r="J250" s="225">
        <f>INDEX('[5]TS BYDem'!$J$10:$J$203,MATCH(D250,'[5]TS BYDem'!$D$10:$D$203,0))</f>
        <v>73.690487252999532</v>
      </c>
      <c r="K250" s="225">
        <f t="shared" ca="1" si="82"/>
        <v>75.608630296994804</v>
      </c>
      <c r="L250" s="225">
        <f t="shared" ca="1" si="88"/>
        <v>76.866531608065117</v>
      </c>
      <c r="M250" s="225">
        <f t="shared" ca="1" si="88"/>
        <v>77.748939990457714</v>
      </c>
      <c r="N250" s="225">
        <f t="shared" ca="1" si="88"/>
        <v>78.56250800259275</v>
      </c>
      <c r="O250" s="225">
        <f t="shared" ca="1" si="88"/>
        <v>79.022486840222939</v>
      </c>
      <c r="P250" s="225">
        <f t="shared" ca="1" si="88"/>
        <v>79.710890542798751</v>
      </c>
      <c r="Q250" s="225">
        <f t="shared" ca="1" si="88"/>
        <v>79.688986788625883</v>
      </c>
      <c r="R250" s="225">
        <f t="shared" ca="1" si="88"/>
        <v>72.044576582295619</v>
      </c>
      <c r="S250" s="225">
        <f t="shared" ca="1" si="88"/>
        <v>74.062851073938276</v>
      </c>
      <c r="T250" s="225">
        <f t="shared" ca="1" si="88"/>
        <v>75.909024639936987</v>
      </c>
      <c r="U250" s="225">
        <f t="shared" ca="1" si="88"/>
        <v>77.70513248211202</v>
      </c>
      <c r="V250" s="225">
        <f t="shared" ca="1" si="88"/>
        <v>79.426141738551507</v>
      </c>
      <c r="W250" s="225">
        <f t="shared" ca="1" si="88"/>
        <v>81.234766011682453</v>
      </c>
      <c r="X250" s="225">
        <f t="shared" ca="1" si="88"/>
        <v>83.52214376887747</v>
      </c>
      <c r="Y250" s="225">
        <f t="shared" ca="1" si="88"/>
        <v>85.778230448682663</v>
      </c>
      <c r="Z250" s="225">
        <f t="shared" ca="1" si="88"/>
        <v>88.125061252918329</v>
      </c>
      <c r="AA250" s="225">
        <f t="shared" ca="1" si="88"/>
        <v>90.503183134543789</v>
      </c>
      <c r="AB250" s="225">
        <f t="shared" ca="1" si="88"/>
        <v>92.940758063209884</v>
      </c>
      <c r="AC250" s="225">
        <f t="shared" ca="1" si="88"/>
        <v>95.638048934211398</v>
      </c>
      <c r="AD250" s="225">
        <f t="shared" ca="1" si="88"/>
        <v>98.225821034348598</v>
      </c>
      <c r="AE250" s="225">
        <f t="shared" ca="1" si="88"/>
        <v>101.08895461551609</v>
      </c>
      <c r="AF250" s="225">
        <f t="shared" ca="1" si="88"/>
        <v>104.15860930745632</v>
      </c>
      <c r="AG250" s="225">
        <f t="shared" ca="1" si="88"/>
        <v>107.41288135599642</v>
      </c>
      <c r="AH250" s="225">
        <f t="shared" ca="1" si="88"/>
        <v>110.79857592957373</v>
      </c>
      <c r="AI250" s="225">
        <f t="shared" ca="1" si="88"/>
        <v>114.30630570497129</v>
      </c>
      <c r="AJ250" s="225">
        <f t="shared" ca="1" si="88"/>
        <v>117.84845566549764</v>
      </c>
      <c r="AK250" s="225">
        <f t="shared" ca="1" si="88"/>
        <v>121.52202815106119</v>
      </c>
      <c r="AL250" s="225">
        <f t="shared" ca="1" si="88"/>
        <v>125.41150907061443</v>
      </c>
      <c r="AM250" s="225">
        <f t="shared" ca="1" si="88"/>
        <v>146.98670693088755</v>
      </c>
      <c r="AN250" s="225">
        <f t="shared" ca="1" si="88"/>
        <v>174.20368604454319</v>
      </c>
      <c r="AO250" s="225">
        <f t="shared" ca="1" si="88"/>
        <v>222.05556614290833</v>
      </c>
      <c r="AP250" s="225">
        <f t="shared" ca="1" si="88"/>
        <v>270.84774311683606</v>
      </c>
    </row>
    <row r="251" spans="1:42">
      <c r="A251" s="61" t="str">
        <f>'[5]TS BYDem'!A186</f>
        <v>*</v>
      </c>
      <c r="B251" s="225" t="s">
        <v>288</v>
      </c>
      <c r="C251" s="225" t="s">
        <v>137</v>
      </c>
      <c r="D251" s="225" t="str">
        <f>'[5]TS BYDem'!D186</f>
        <v>IOTS</v>
      </c>
      <c r="E251" s="225" t="s">
        <v>137</v>
      </c>
      <c r="F251" s="225" t="s">
        <v>137</v>
      </c>
      <c r="G251" s="225" t="s">
        <v>137</v>
      </c>
      <c r="H251" s="225" t="s">
        <v>137</v>
      </c>
      <c r="I251" s="225">
        <v>0</v>
      </c>
      <c r="J251" s="225">
        <f>INDEX('[5]TS BYDem'!$J$10:$J$203,MATCH(D251,'[5]TS BYDem'!$D$10:$D$203,0))</f>
        <v>73.690487252999532</v>
      </c>
      <c r="K251" s="225">
        <f t="shared" ca="1" si="82"/>
        <v>75.608630296994804</v>
      </c>
      <c r="L251" s="225">
        <f t="shared" ca="1" si="88"/>
        <v>76.866531608065117</v>
      </c>
      <c r="M251" s="225">
        <f t="shared" ca="1" si="88"/>
        <v>77.748939990457714</v>
      </c>
      <c r="N251" s="225">
        <f t="shared" ca="1" si="88"/>
        <v>78.56250800259275</v>
      </c>
      <c r="O251" s="225">
        <f t="shared" ca="1" si="88"/>
        <v>79.022486840222939</v>
      </c>
      <c r="P251" s="225">
        <f t="shared" ca="1" si="88"/>
        <v>79.710890542798751</v>
      </c>
      <c r="Q251" s="225">
        <f t="shared" ca="1" si="88"/>
        <v>79.688986788625883</v>
      </c>
      <c r="R251" s="225">
        <f t="shared" ca="1" si="88"/>
        <v>72.044576582295619</v>
      </c>
      <c r="S251" s="225">
        <f t="shared" ca="1" si="88"/>
        <v>74.062851073938276</v>
      </c>
      <c r="T251" s="225">
        <f t="shared" ca="1" si="88"/>
        <v>75.909024639936987</v>
      </c>
      <c r="U251" s="225">
        <f t="shared" ca="1" si="88"/>
        <v>77.70513248211202</v>
      </c>
      <c r="V251" s="225">
        <f t="shared" ca="1" si="88"/>
        <v>79.426141738551507</v>
      </c>
      <c r="W251" s="225">
        <f t="shared" ca="1" si="88"/>
        <v>81.234766011682453</v>
      </c>
      <c r="X251" s="225">
        <f t="shared" ca="1" si="88"/>
        <v>83.52214376887747</v>
      </c>
      <c r="Y251" s="225">
        <f t="shared" ca="1" si="88"/>
        <v>85.778230448682663</v>
      </c>
      <c r="Z251" s="225">
        <f t="shared" ca="1" si="88"/>
        <v>88.125061252918329</v>
      </c>
      <c r="AA251" s="225">
        <f t="shared" ca="1" si="88"/>
        <v>90.503183134543789</v>
      </c>
      <c r="AB251" s="225">
        <f t="shared" ca="1" si="88"/>
        <v>92.940758063209884</v>
      </c>
      <c r="AC251" s="225">
        <f t="shared" ca="1" si="88"/>
        <v>95.638048934211398</v>
      </c>
      <c r="AD251" s="225">
        <f t="shared" ca="1" si="88"/>
        <v>98.225821034348598</v>
      </c>
      <c r="AE251" s="225">
        <f t="shared" ca="1" si="88"/>
        <v>101.08895461551609</v>
      </c>
      <c r="AF251" s="225">
        <f t="shared" ca="1" si="88"/>
        <v>104.15860930745632</v>
      </c>
      <c r="AG251" s="225">
        <f t="shared" ca="1" si="88"/>
        <v>107.41288135599642</v>
      </c>
      <c r="AH251" s="225">
        <f t="shared" ca="1" si="88"/>
        <v>110.79857592957373</v>
      </c>
      <c r="AI251" s="225">
        <f t="shared" ca="1" si="88"/>
        <v>114.30630570497129</v>
      </c>
      <c r="AJ251" s="225">
        <f t="shared" ca="1" si="88"/>
        <v>117.84845566549764</v>
      </c>
      <c r="AK251" s="225">
        <f t="shared" ca="1" si="88"/>
        <v>121.52202815106119</v>
      </c>
      <c r="AL251" s="225">
        <f t="shared" ca="1" si="88"/>
        <v>125.41150907061443</v>
      </c>
      <c r="AM251" s="225">
        <f t="shared" ca="1" si="88"/>
        <v>146.98670693088755</v>
      </c>
      <c r="AN251" s="225">
        <f t="shared" ca="1" si="88"/>
        <v>174.20368604454319</v>
      </c>
      <c r="AO251" s="225">
        <f t="shared" ca="1" si="88"/>
        <v>222.05556614290833</v>
      </c>
      <c r="AP251" s="225">
        <f t="shared" ca="1" si="88"/>
        <v>270.84774311683606</v>
      </c>
    </row>
    <row r="252" spans="1:42">
      <c r="A252" s="61" t="str">
        <f>'[5]TS BYDem'!A187</f>
        <v>*</v>
      </c>
      <c r="B252" s="225" t="s">
        <v>288</v>
      </c>
      <c r="C252" s="225" t="s">
        <v>137</v>
      </c>
      <c r="D252" s="225" t="str">
        <f>'[5]TS BYDem'!D187</f>
        <v>IOTS</v>
      </c>
      <c r="E252" s="225" t="s">
        <v>137</v>
      </c>
      <c r="F252" s="225" t="s">
        <v>137</v>
      </c>
      <c r="G252" s="225" t="s">
        <v>137</v>
      </c>
      <c r="H252" s="225" t="s">
        <v>137</v>
      </c>
      <c r="I252" s="225">
        <v>0</v>
      </c>
      <c r="J252" s="225">
        <f>INDEX('[5]TS BYDem'!$J$10:$J$203,MATCH(D252,'[5]TS BYDem'!$D$10:$D$203,0))</f>
        <v>73.690487252999532</v>
      </c>
      <c r="K252" s="225">
        <f t="shared" ca="1" si="82"/>
        <v>75.608630296994804</v>
      </c>
      <c r="L252" s="225">
        <f t="shared" ca="1" si="88"/>
        <v>76.866531608065117</v>
      </c>
      <c r="M252" s="225">
        <f t="shared" ca="1" si="88"/>
        <v>77.748939990457714</v>
      </c>
      <c r="N252" s="225">
        <f t="shared" ca="1" si="88"/>
        <v>78.56250800259275</v>
      </c>
      <c r="O252" s="225">
        <f t="shared" ca="1" si="88"/>
        <v>79.022486840222939</v>
      </c>
      <c r="P252" s="225">
        <f t="shared" ca="1" si="88"/>
        <v>79.710890542798751</v>
      </c>
      <c r="Q252" s="225">
        <f t="shared" ca="1" si="88"/>
        <v>79.688986788625883</v>
      </c>
      <c r="R252" s="225">
        <f t="shared" ca="1" si="88"/>
        <v>72.044576582295619</v>
      </c>
      <c r="S252" s="225">
        <f t="shared" ca="1" si="88"/>
        <v>74.062851073938276</v>
      </c>
      <c r="T252" s="225">
        <f t="shared" ca="1" si="88"/>
        <v>75.909024639936987</v>
      </c>
      <c r="U252" s="225">
        <f t="shared" ca="1" si="88"/>
        <v>77.70513248211202</v>
      </c>
      <c r="V252" s="225">
        <f t="shared" ca="1" si="88"/>
        <v>79.426141738551507</v>
      </c>
      <c r="W252" s="225">
        <f t="shared" ca="1" si="88"/>
        <v>81.234766011682453</v>
      </c>
      <c r="X252" s="225">
        <f t="shared" ca="1" si="88"/>
        <v>83.52214376887747</v>
      </c>
      <c r="Y252" s="225">
        <f t="shared" ca="1" si="88"/>
        <v>85.778230448682663</v>
      </c>
      <c r="Z252" s="225">
        <f t="shared" ca="1" si="88"/>
        <v>88.125061252918329</v>
      </c>
      <c r="AA252" s="225">
        <f t="shared" ca="1" si="88"/>
        <v>90.503183134543789</v>
      </c>
      <c r="AB252" s="225">
        <f t="shared" ca="1" si="88"/>
        <v>92.940758063209884</v>
      </c>
      <c r="AC252" s="225">
        <f t="shared" ca="1" si="88"/>
        <v>95.638048934211398</v>
      </c>
      <c r="AD252" s="225">
        <f t="shared" ca="1" si="88"/>
        <v>98.225821034348598</v>
      </c>
      <c r="AE252" s="225">
        <f t="shared" ca="1" si="88"/>
        <v>101.08895461551609</v>
      </c>
      <c r="AF252" s="225">
        <f t="shared" ca="1" si="88"/>
        <v>104.15860930745632</v>
      </c>
      <c r="AG252" s="225">
        <f t="shared" ca="1" si="88"/>
        <v>107.41288135599642</v>
      </c>
      <c r="AH252" s="225">
        <f t="shared" ca="1" si="88"/>
        <v>110.79857592957373</v>
      </c>
      <c r="AI252" s="225">
        <f t="shared" ca="1" si="88"/>
        <v>114.30630570497129</v>
      </c>
      <c r="AJ252" s="225">
        <f t="shared" ca="1" si="88"/>
        <v>117.84845566549764</v>
      </c>
      <c r="AK252" s="225">
        <f t="shared" ca="1" si="88"/>
        <v>121.52202815106119</v>
      </c>
      <c r="AL252" s="225">
        <f t="shared" ca="1" si="88"/>
        <v>125.41150907061443</v>
      </c>
      <c r="AM252" s="225">
        <f t="shared" ca="1" si="88"/>
        <v>146.98670693088755</v>
      </c>
      <c r="AN252" s="225">
        <f t="shared" ca="1" si="88"/>
        <v>174.20368604454319</v>
      </c>
      <c r="AO252" s="225">
        <f t="shared" ca="1" si="88"/>
        <v>222.05556614290833</v>
      </c>
      <c r="AP252" s="225">
        <f t="shared" ca="1" si="88"/>
        <v>270.84774311683606</v>
      </c>
    </row>
    <row r="253" spans="1:42">
      <c r="A253" s="61" t="str">
        <f>'[5]TS BYDem'!A188</f>
        <v/>
      </c>
      <c r="B253" s="225" t="s">
        <v>288</v>
      </c>
      <c r="C253" s="225" t="s">
        <v>137</v>
      </c>
      <c r="D253" s="225" t="str">
        <f>'[5]TS BYDem'!D188</f>
        <v>IOTR</v>
      </c>
      <c r="E253" s="225" t="s">
        <v>137</v>
      </c>
      <c r="F253" s="225" t="s">
        <v>137</v>
      </c>
      <c r="G253" s="225" t="s">
        <v>137</v>
      </c>
      <c r="H253" s="225" t="s">
        <v>137</v>
      </c>
      <c r="I253" s="225">
        <v>0</v>
      </c>
      <c r="J253" s="225">
        <f>INDEX('[5]TS BYDem'!$J$10:$J$203,MATCH(D253,'[5]TS BYDem'!$D$10:$D$203,0))</f>
        <v>9.4685659246785185</v>
      </c>
      <c r="K253" s="225">
        <f t="shared" ca="1" si="82"/>
        <v>9.7150300822932927</v>
      </c>
      <c r="L253" s="225">
        <f t="shared" ca="1" si="88"/>
        <v>9.8766591057209254</v>
      </c>
      <c r="M253" s="232">
        <f t="shared" ref="M253" si="89">O253</f>
        <v>37.630000000000003</v>
      </c>
      <c r="N253" s="232">
        <f t="shared" ref="N253" si="90">O253</f>
        <v>37.630000000000003</v>
      </c>
      <c r="O253" s="232">
        <f>INDEX('[5]TS BYDem'!$O$10:$O$203,MATCH(D253,'[5]TS BYDem'!$D$10:$D$203,0))</f>
        <v>37.630000000000003</v>
      </c>
      <c r="P253" s="225">
        <f t="shared" ca="1" si="88"/>
        <v>37.957813415696535</v>
      </c>
      <c r="Q253" s="225">
        <f t="shared" ca="1" si="88"/>
        <v>37.947382988833461</v>
      </c>
      <c r="R253" s="225">
        <f t="shared" ca="1" si="88"/>
        <v>34.307164013621616</v>
      </c>
      <c r="S253" s="225">
        <f t="shared" ca="1" si="88"/>
        <v>35.268253346004599</v>
      </c>
      <c r="T253" s="225">
        <f t="shared" ca="1" si="88"/>
        <v>36.147389324463454</v>
      </c>
      <c r="U253" s="225">
        <f t="shared" ca="1" si="88"/>
        <v>37.002684327235293</v>
      </c>
      <c r="V253" s="225">
        <f t="shared" ca="1" si="88"/>
        <v>37.822217866476606</v>
      </c>
      <c r="W253" s="225">
        <f t="shared" ca="1" si="88"/>
        <v>38.683473113170201</v>
      </c>
      <c r="X253" s="225">
        <f t="shared" ca="1" si="88"/>
        <v>39.77270768987092</v>
      </c>
      <c r="Y253" s="225">
        <f t="shared" ca="1" si="88"/>
        <v>40.847041656767246</v>
      </c>
      <c r="Z253" s="225">
        <f t="shared" ca="1" si="88"/>
        <v>41.964587392096306</v>
      </c>
      <c r="AA253" s="225">
        <f t="shared" ca="1" si="88"/>
        <v>43.097033737229751</v>
      </c>
      <c r="AB253" s="225">
        <f t="shared" ca="1" si="88"/>
        <v>44.25779124099153</v>
      </c>
      <c r="AC253" s="225">
        <f t="shared" ca="1" si="88"/>
        <v>45.542223806129726</v>
      </c>
      <c r="AD253" s="225">
        <f t="shared" ca="1" si="88"/>
        <v>46.774504236952573</v>
      </c>
      <c r="AE253" s="225">
        <f t="shared" ca="1" si="88"/>
        <v>48.137910034054023</v>
      </c>
      <c r="AF253" s="225">
        <f t="shared" ca="1" si="88"/>
        <v>49.599659855864424</v>
      </c>
      <c r="AG253" s="225">
        <f t="shared" ca="1" si="88"/>
        <v>51.149323275520715</v>
      </c>
      <c r="AH253" s="225">
        <f t="shared" ca="1" si="88"/>
        <v>52.761569256355436</v>
      </c>
      <c r="AI253" s="225">
        <f t="shared" ca="1" si="88"/>
        <v>54.43192761542727</v>
      </c>
      <c r="AJ253" s="225">
        <f t="shared" ca="1" si="88"/>
        <v>56.118676645283919</v>
      </c>
      <c r="AK253" s="225">
        <f t="shared" ca="1" si="88"/>
        <v>57.868008236319007</v>
      </c>
      <c r="AL253" s="225">
        <f t="shared" ca="1" si="88"/>
        <v>59.72015403500437</v>
      </c>
      <c r="AM253" s="225">
        <f t="shared" ca="1" si="88"/>
        <v>69.994124495129498</v>
      </c>
      <c r="AN253" s="225">
        <f t="shared" ca="1" si="88"/>
        <v>82.954674902985687</v>
      </c>
      <c r="AO253" s="225">
        <f t="shared" ca="1" si="88"/>
        <v>105.74143244634523</v>
      </c>
      <c r="AP253" s="225">
        <f t="shared" ca="1" si="88"/>
        <v>128.97595331432603</v>
      </c>
    </row>
    <row r="254" spans="1:42">
      <c r="A254" s="61" t="str">
        <f>'[5]TS BYDem'!A189</f>
        <v>*</v>
      </c>
      <c r="B254" s="225" t="s">
        <v>288</v>
      </c>
      <c r="C254" s="225" t="s">
        <v>137</v>
      </c>
      <c r="D254" s="225">
        <f>'[5]TS BYDem'!D189</f>
        <v>0</v>
      </c>
      <c r="E254" s="225" t="s">
        <v>137</v>
      </c>
      <c r="F254" s="225" t="s">
        <v>137</v>
      </c>
      <c r="G254" s="225" t="s">
        <v>137</v>
      </c>
      <c r="H254" s="225" t="s">
        <v>137</v>
      </c>
      <c r="I254" s="225">
        <v>0</v>
      </c>
      <c r="J254" s="225" t="str">
        <f>INDEX('[5]TS BYDem'!$J$10:$J$203,MATCH(D254,'[5]TS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[6]ITEMS_Comm!A27</f>
        <v/>
      </c>
      <c r="B9" s="59" t="str">
        <f>[6]ITEMS_Comm!B27</f>
        <v>E</v>
      </c>
      <c r="C9" s="58" t="str">
        <f>[6]ITEMS_Comm!C27</f>
        <v>RLEL</v>
      </c>
      <c r="D9" s="58" t="str">
        <f>[6]ITEMS_Comm!D27</f>
        <v>Residential - Lighting - Low Income Electrified</v>
      </c>
      <c r="E9" s="59" t="str">
        <f>[6]ITEMS_Comm!E27</f>
        <v>PJ</v>
      </c>
      <c r="F9" s="59" t="str">
        <f>[6]ITEMS_Comm!F27</f>
        <v>COM,DEM,DAYNITE,RES</v>
      </c>
    </row>
    <row r="10" spans="1:8">
      <c r="A10" s="58" t="str">
        <f>[6]ITEMS_Comm!A28</f>
        <v/>
      </c>
      <c r="B10" s="59" t="str">
        <f>[6]ITEMS_Comm!B28</f>
        <v>E</v>
      </c>
      <c r="C10" s="58" t="str">
        <f>[6]ITEMS_Comm!C28</f>
        <v>RLNL</v>
      </c>
      <c r="D10" s="58" t="str">
        <f>[6]ITEMS_Comm!D28</f>
        <v>Residential - Lighting - Low Income Electrified paraffin</v>
      </c>
      <c r="E10" s="59" t="str">
        <f>[6]ITEMS_Comm!E28</f>
        <v>PJ</v>
      </c>
      <c r="F10" s="59" t="str">
        <f>[6]ITEMS_Comm!F28</f>
        <v>COM,DEM,DAYNITE,RES</v>
      </c>
    </row>
    <row r="11" spans="1:8">
      <c r="A11" s="58" t="str">
        <f>[6]ITEMS_Comm!A29</f>
        <v/>
      </c>
      <c r="B11" s="59" t="str">
        <f>[6]ITEMS_Comm!B29</f>
        <v>E</v>
      </c>
      <c r="C11" s="58" t="str">
        <f>[6]ITEMS_Comm!C29</f>
        <v>RLEK</v>
      </c>
      <c r="D11" s="58" t="str">
        <f>[6]ITEMS_Comm!D29</f>
        <v>Residential - Cooking - Low Income Electrified</v>
      </c>
      <c r="E11" s="59" t="str">
        <f>[6]ITEMS_Comm!E29</f>
        <v>PJ</v>
      </c>
      <c r="F11" s="59" t="str">
        <f>[6]ITEMS_Comm!F29</f>
        <v>COM,DEM,DAYNITE,RES</v>
      </c>
    </row>
    <row r="12" spans="1:8">
      <c r="A12" s="58" t="str">
        <f>[6]ITEMS_Comm!A30</f>
        <v/>
      </c>
      <c r="B12" s="59" t="str">
        <f>[6]ITEMS_Comm!B30</f>
        <v>E</v>
      </c>
      <c r="C12" s="58" t="str">
        <f>[6]ITEMS_Comm!C30</f>
        <v>RLEH</v>
      </c>
      <c r="D12" s="58" t="str">
        <f>[6]ITEMS_Comm!D30</f>
        <v>Residential - Space Heating - Low Income Electrified</v>
      </c>
      <c r="E12" s="59" t="str">
        <f>[6]ITEMS_Comm!E30</f>
        <v>PJ</v>
      </c>
      <c r="F12" s="59" t="str">
        <f>[6]ITEMS_Comm!F30</f>
        <v>COM,DEM,DAYNITE,RES</v>
      </c>
    </row>
    <row r="13" spans="1:8">
      <c r="A13" s="58" t="str">
        <f>[6]ITEMS_Comm!A31</f>
        <v/>
      </c>
      <c r="B13" s="59" t="str">
        <f>[6]ITEMS_Comm!B31</f>
        <v>E</v>
      </c>
      <c r="C13" s="58" t="str">
        <f>[6]ITEMS_Comm!C31</f>
        <v>RLEWG</v>
      </c>
      <c r="D13" s="58" t="str">
        <f>[6]ITEMS_Comm!D31</f>
        <v>Residential - Water Heating Geyser - Low Income Electrified</v>
      </c>
      <c r="E13" s="59" t="str">
        <f>[6]ITEMS_Comm!E31</f>
        <v>PJ</v>
      </c>
      <c r="F13" s="59" t="str">
        <f>[6]ITEMS_Comm!F31</f>
        <v>COM,DEM,DAYNITE,RES</v>
      </c>
    </row>
    <row r="14" spans="1:8">
      <c r="A14" s="58" t="str">
        <f>[6]ITEMS_Comm!A32</f>
        <v/>
      </c>
      <c r="B14" s="59" t="str">
        <f>[6]ITEMS_Comm!B32</f>
        <v>E</v>
      </c>
      <c r="C14" s="58" t="str">
        <f>[6]ITEMS_Comm!C32</f>
        <v>RLEW</v>
      </c>
      <c r="D14" s="58" t="str">
        <f>[6]ITEMS_Comm!D32</f>
        <v>Residential - Water Heating - Low Income Electrified</v>
      </c>
      <c r="E14" s="59" t="str">
        <f>[6]ITEMS_Comm!E32</f>
        <v>PJ</v>
      </c>
      <c r="F14" s="59" t="str">
        <f>[6]ITEMS_Comm!F32</f>
        <v>COM,DEM,DAYNITE,RES</v>
      </c>
    </row>
    <row r="15" spans="1:8">
      <c r="A15" s="58" t="str">
        <f>[6]ITEMS_Comm!A33</f>
        <v/>
      </c>
      <c r="B15" s="59" t="str">
        <f>[6]ITEMS_Comm!B33</f>
        <v>E</v>
      </c>
      <c r="C15" s="58" t="str">
        <f>[6]ITEMS_Comm!C33</f>
        <v>RLER</v>
      </c>
      <c r="D15" s="58" t="str">
        <f>[6]ITEMS_Comm!D33</f>
        <v>Residential - Refrigeration - Low Income Electrified</v>
      </c>
      <c r="E15" s="59" t="str">
        <f>[6]ITEMS_Comm!E33</f>
        <v>PJ</v>
      </c>
      <c r="F15" s="59" t="str">
        <f>[6]ITEMS_Comm!F33</f>
        <v>COM,DEM,DAYNITE,RES</v>
      </c>
    </row>
    <row r="16" spans="1:8">
      <c r="A16" s="58" t="str">
        <f>[6]ITEMS_Comm!A34</f>
        <v/>
      </c>
      <c r="B16" s="59" t="str">
        <f>[6]ITEMS_Comm!B34</f>
        <v>E</v>
      </c>
      <c r="C16" s="58" t="str">
        <f>[6]ITEMS_Comm!C34</f>
        <v>RLEO</v>
      </c>
      <c r="D16" s="58" t="str">
        <f>[6]ITEMS_Comm!D34</f>
        <v>Residential - Other - Low Income Electrified</v>
      </c>
      <c r="E16" s="59" t="str">
        <f>[6]ITEMS_Comm!E34</f>
        <v>PJ</v>
      </c>
      <c r="F16" s="59" t="str">
        <f>[6]ITEMS_Comm!F34</f>
        <v>COM,DEM,DAYNITE,RES</v>
      </c>
    </row>
    <row r="17" spans="1:6">
      <c r="A17" s="58" t="str">
        <f>[6]ITEMS_Comm!A35</f>
        <v>*</v>
      </c>
      <c r="B17" s="59" t="str">
        <f>[6]ITEMS_Comm!B35</f>
        <v>E</v>
      </c>
      <c r="C17" s="58">
        <f>[6]ITEMS_Comm!C35</f>
        <v>0</v>
      </c>
      <c r="D17" s="58" t="str">
        <f>[6]ITEMS_Comm!D35</f>
        <v/>
      </c>
      <c r="E17" s="59" t="str">
        <f>[6]ITEMS_Comm!E35</f>
        <v/>
      </c>
      <c r="F17" s="59" t="str">
        <f>[6]ITEMS_Comm!F35</f>
        <v/>
      </c>
    </row>
    <row r="18" spans="1:6">
      <c r="A18" s="58" t="str">
        <f>[6]ITEMS_Comm!A36</f>
        <v>*</v>
      </c>
      <c r="B18" s="59" t="str">
        <f>[6]ITEMS_Comm!B36</f>
        <v>E</v>
      </c>
      <c r="C18" s="58">
        <f>[6]ITEMS_Comm!C36</f>
        <v>0</v>
      </c>
      <c r="D18" s="58" t="str">
        <f>[6]ITEMS_Comm!D36</f>
        <v/>
      </c>
      <c r="E18" s="59" t="str">
        <f>[6]ITEMS_Comm!E36</f>
        <v/>
      </c>
      <c r="F18" s="59" t="str">
        <f>[6]ITEMS_Comm!F36</f>
        <v/>
      </c>
    </row>
    <row r="19" spans="1:6">
      <c r="A19" s="58" t="str">
        <f>[6]ITEMS_Comm!A37</f>
        <v>*</v>
      </c>
      <c r="B19" s="59" t="str">
        <f>[6]ITEMS_Comm!B37</f>
        <v>E</v>
      </c>
      <c r="C19" s="58">
        <f>[6]ITEMS_Comm!C37</f>
        <v>0</v>
      </c>
      <c r="D19" s="58" t="str">
        <f>[6]ITEMS_Comm!D37</f>
        <v/>
      </c>
      <c r="E19" s="59" t="str">
        <f>[6]ITEMS_Comm!E37</f>
        <v/>
      </c>
      <c r="F19" s="59" t="str">
        <f>[6]ITEMS_Comm!F37</f>
        <v/>
      </c>
    </row>
    <row r="20" spans="1:6">
      <c r="A20" s="58" t="str">
        <f>[6]ITEMS_Comm!A38</f>
        <v/>
      </c>
      <c r="B20" s="59" t="str">
        <f>[6]ITEMS_Comm!B38</f>
        <v>E</v>
      </c>
      <c r="C20" s="58" t="str">
        <f>[6]ITEMS_Comm!C38</f>
        <v>RMEL</v>
      </c>
      <c r="D20" s="58" t="str">
        <f>[6]ITEMS_Comm!D38</f>
        <v>Residential - Lighting - Middle Income Electrified</v>
      </c>
      <c r="E20" s="59" t="str">
        <f>[6]ITEMS_Comm!E38</f>
        <v>PJ</v>
      </c>
      <c r="F20" s="59" t="str">
        <f>[6]ITEMS_Comm!F38</f>
        <v>COM,DEM,DAYNITE,RES</v>
      </c>
    </row>
    <row r="21" spans="1:6">
      <c r="A21" s="58" t="str">
        <f>[6]ITEMS_Comm!A39</f>
        <v/>
      </c>
      <c r="B21" s="59" t="str">
        <f>[6]ITEMS_Comm!B39</f>
        <v>E</v>
      </c>
      <c r="C21" s="58" t="str">
        <f>[6]ITEMS_Comm!C39</f>
        <v>RMNL</v>
      </c>
      <c r="D21" s="58" t="str">
        <f>[6]ITEMS_Comm!D39</f>
        <v>Residential - Lighting - Middle Income Electrified paraffin</v>
      </c>
      <c r="E21" s="59" t="str">
        <f>[6]ITEMS_Comm!E39</f>
        <v>PJ</v>
      </c>
      <c r="F21" s="59" t="str">
        <f>[6]ITEMS_Comm!F39</f>
        <v>COM,DEM,DAYNITE,RES</v>
      </c>
    </row>
    <row r="22" spans="1:6">
      <c r="A22" s="58" t="str">
        <f>[6]ITEMS_Comm!A40</f>
        <v/>
      </c>
      <c r="B22" s="59" t="str">
        <f>[6]ITEMS_Comm!B40</f>
        <v>E</v>
      </c>
      <c r="C22" s="58" t="str">
        <f>[6]ITEMS_Comm!C40</f>
        <v>RMEK</v>
      </c>
      <c r="D22" s="58" t="str">
        <f>[6]ITEMS_Comm!D40</f>
        <v>Residential - Cooking - Middle Income Electrified</v>
      </c>
      <c r="E22" s="59" t="str">
        <f>[6]ITEMS_Comm!E40</f>
        <v>PJ</v>
      </c>
      <c r="F22" s="59" t="str">
        <f>[6]ITEMS_Comm!F40</f>
        <v>COM,DEM,DAYNITE,RES</v>
      </c>
    </row>
    <row r="23" spans="1:6">
      <c r="A23" s="58" t="str">
        <f>[6]ITEMS_Comm!A41</f>
        <v/>
      </c>
      <c r="B23" s="59" t="str">
        <f>[6]ITEMS_Comm!B41</f>
        <v>E</v>
      </c>
      <c r="C23" s="58" t="str">
        <f>[6]ITEMS_Comm!C41</f>
        <v>RMEH</v>
      </c>
      <c r="D23" s="58" t="str">
        <f>[6]ITEMS_Comm!D41</f>
        <v>Residential - Space Heating - Middle Income Electrified</v>
      </c>
      <c r="E23" s="59" t="str">
        <f>[6]ITEMS_Comm!E41</f>
        <v>PJ</v>
      </c>
      <c r="F23" s="59" t="str">
        <f>[6]ITEMS_Comm!F41</f>
        <v>COM,DEM,DAYNITE,RES</v>
      </c>
    </row>
    <row r="24" spans="1:6">
      <c r="A24" s="58" t="str">
        <f>[6]ITEMS_Comm!A42</f>
        <v/>
      </c>
      <c r="B24" s="59" t="str">
        <f>[6]ITEMS_Comm!B42</f>
        <v>E</v>
      </c>
      <c r="C24" s="58" t="str">
        <f>[6]ITEMS_Comm!C42</f>
        <v>RMEWG</v>
      </c>
      <c r="D24" s="58" t="str">
        <f>[6]ITEMS_Comm!D42</f>
        <v>Residential - Water Heating Geyser - Middle Income Electrified</v>
      </c>
      <c r="E24" s="59" t="str">
        <f>[6]ITEMS_Comm!E42</f>
        <v>PJ</v>
      </c>
      <c r="F24" s="59" t="str">
        <f>[6]ITEMS_Comm!F42</f>
        <v>COM,DEM,DAYNITE,RES</v>
      </c>
    </row>
    <row r="25" spans="1:6">
      <c r="A25" s="58" t="str">
        <f>[6]ITEMS_Comm!A43</f>
        <v/>
      </c>
      <c r="B25" s="59" t="str">
        <f>[6]ITEMS_Comm!B43</f>
        <v>E</v>
      </c>
      <c r="C25" s="58" t="str">
        <f>[6]ITEMS_Comm!C43</f>
        <v>RMEW</v>
      </c>
      <c r="D25" s="58">
        <f>[6]ITEMS_Comm!D43</f>
        <v>0</v>
      </c>
      <c r="E25" s="59" t="str">
        <f>[6]ITEMS_Comm!E43</f>
        <v>PJ</v>
      </c>
      <c r="F25" s="59" t="str">
        <f>[6]ITEMS_Comm!F43</f>
        <v>COM,DEM,DAYNITE,RES</v>
      </c>
    </row>
    <row r="26" spans="1:6">
      <c r="A26" s="58" t="str">
        <f>[6]ITEMS_Comm!A44</f>
        <v/>
      </c>
      <c r="B26" s="59" t="str">
        <f>[6]ITEMS_Comm!B44</f>
        <v>E</v>
      </c>
      <c r="C26" s="58" t="str">
        <f>[6]ITEMS_Comm!C44</f>
        <v>RMER</v>
      </c>
      <c r="D26" s="58" t="str">
        <f>[6]ITEMS_Comm!D44</f>
        <v>Residential - Refrigeration - Middle Income Electrified</v>
      </c>
      <c r="E26" s="59" t="str">
        <f>[6]ITEMS_Comm!E44</f>
        <v>PJ</v>
      </c>
      <c r="F26" s="59" t="str">
        <f>[6]ITEMS_Comm!F44</f>
        <v>COM,DEM,DAYNITE,RES</v>
      </c>
    </row>
    <row r="27" spans="1:6">
      <c r="A27" s="58" t="str">
        <f>[6]ITEMS_Comm!A45</f>
        <v/>
      </c>
      <c r="B27" s="59" t="str">
        <f>[6]ITEMS_Comm!B45</f>
        <v>E</v>
      </c>
      <c r="C27" s="58" t="str">
        <f>[6]ITEMS_Comm!C45</f>
        <v>RMEO</v>
      </c>
      <c r="D27" s="58" t="str">
        <f>[6]ITEMS_Comm!D45</f>
        <v>Residential - Other - Middle Income Electrified</v>
      </c>
      <c r="E27" s="59" t="str">
        <f>[6]ITEMS_Comm!E45</f>
        <v>PJ</v>
      </c>
      <c r="F27" s="59" t="str">
        <f>[6]ITEMS_Comm!F45</f>
        <v>COM,DEM,DAYNITE,RES</v>
      </c>
    </row>
    <row r="28" spans="1:6">
      <c r="A28" s="58" t="str">
        <f>[6]ITEMS_Comm!A46</f>
        <v>*</v>
      </c>
      <c r="B28" s="59" t="str">
        <f>[6]ITEMS_Comm!B46</f>
        <v>E</v>
      </c>
      <c r="C28" s="58">
        <f>[6]ITEMS_Comm!C46</f>
        <v>0</v>
      </c>
      <c r="D28" s="58" t="str">
        <f>[6]ITEMS_Comm!D46</f>
        <v/>
      </c>
      <c r="E28" s="59" t="str">
        <f>[6]ITEMS_Comm!E46</f>
        <v/>
      </c>
      <c r="F28" s="59" t="str">
        <f>[6]ITEMS_Comm!F46</f>
        <v/>
      </c>
    </row>
    <row r="29" spans="1:6">
      <c r="A29" s="58" t="str">
        <f>[6]ITEMS_Comm!A47</f>
        <v>*</v>
      </c>
      <c r="B29" s="59" t="str">
        <f>[6]ITEMS_Comm!B47</f>
        <v>E</v>
      </c>
      <c r="C29" s="58">
        <f>[6]ITEMS_Comm!C47</f>
        <v>0</v>
      </c>
      <c r="D29" s="58" t="str">
        <f>[6]ITEMS_Comm!D47</f>
        <v/>
      </c>
      <c r="E29" s="59" t="str">
        <f>[6]ITEMS_Comm!E47</f>
        <v/>
      </c>
      <c r="F29" s="59" t="str">
        <f>[6]ITEMS_Comm!F47</f>
        <v/>
      </c>
    </row>
    <row r="30" spans="1:6">
      <c r="A30" s="58" t="str">
        <f>[6]ITEMS_Comm!A48</f>
        <v>*</v>
      </c>
      <c r="B30" s="59" t="str">
        <f>[6]ITEMS_Comm!B48</f>
        <v>E</v>
      </c>
      <c r="C30" s="58">
        <f>[6]ITEMS_Comm!C48</f>
        <v>0</v>
      </c>
      <c r="D30" s="58" t="str">
        <f>[6]ITEMS_Comm!D48</f>
        <v/>
      </c>
      <c r="E30" s="59" t="str">
        <f>[6]ITEMS_Comm!E48</f>
        <v/>
      </c>
      <c r="F30" s="59" t="str">
        <f>[6]ITEMS_Comm!F48</f>
        <v/>
      </c>
    </row>
    <row r="31" spans="1:6">
      <c r="A31" s="58" t="str">
        <f>[6]ITEMS_Comm!A49</f>
        <v/>
      </c>
      <c r="B31" s="59" t="str">
        <f>[6]ITEMS_Comm!B49</f>
        <v>E</v>
      </c>
      <c r="C31" s="58" t="str">
        <f>[6]ITEMS_Comm!C49</f>
        <v>RHEL</v>
      </c>
      <c r="D31" s="58" t="str">
        <f>[6]ITEMS_Comm!D49</f>
        <v>Residential - Lighting - High Income Electrified</v>
      </c>
      <c r="E31" s="59" t="str">
        <f>[6]ITEMS_Comm!E49</f>
        <v>PJ</v>
      </c>
      <c r="F31" s="59" t="str">
        <f>[6]ITEMS_Comm!F49</f>
        <v>COM,DEM,DAYNITE,RES</v>
      </c>
    </row>
    <row r="32" spans="1:6">
      <c r="A32" s="58" t="str">
        <f>[6]ITEMS_Comm!A50</f>
        <v/>
      </c>
      <c r="B32" s="59" t="str">
        <f>[6]ITEMS_Comm!B50</f>
        <v>E</v>
      </c>
      <c r="C32" s="58" t="str">
        <f>[6]ITEMS_Comm!C50</f>
        <v>RHEK</v>
      </c>
      <c r="D32" s="58" t="str">
        <f>[6]ITEMS_Comm!D50</f>
        <v>Residential - Cooking - High Income Electrified</v>
      </c>
      <c r="E32" s="59" t="str">
        <f>[6]ITEMS_Comm!E50</f>
        <v>PJ</v>
      </c>
      <c r="F32" s="59" t="str">
        <f>[6]ITEMS_Comm!F50</f>
        <v>COM,DEM,DAYNITE,RES</v>
      </c>
    </row>
    <row r="33" spans="1:6">
      <c r="A33" s="58" t="str">
        <f>[6]ITEMS_Comm!A51</f>
        <v/>
      </c>
      <c r="B33" s="59" t="str">
        <f>[6]ITEMS_Comm!B51</f>
        <v>E</v>
      </c>
      <c r="C33" s="58" t="str">
        <f>[6]ITEMS_Comm!C51</f>
        <v>RHEH</v>
      </c>
      <c r="D33" s="58" t="str">
        <f>[6]ITEMS_Comm!D51</f>
        <v>Residential - Space Heating - High Income Electrified</v>
      </c>
      <c r="E33" s="59" t="str">
        <f>[6]ITEMS_Comm!E51</f>
        <v>PJ</v>
      </c>
      <c r="F33" s="59" t="str">
        <f>[6]ITEMS_Comm!F51</f>
        <v>COM,DEM,DAYNITE,RES</v>
      </c>
    </row>
    <row r="34" spans="1:6">
      <c r="A34" s="58" t="str">
        <f>[6]ITEMS_Comm!A52</f>
        <v/>
      </c>
      <c r="B34" s="59" t="str">
        <f>[6]ITEMS_Comm!B52</f>
        <v>E</v>
      </c>
      <c r="C34" s="58" t="str">
        <f>[6]ITEMS_Comm!C52</f>
        <v>RHEWG</v>
      </c>
      <c r="D34" s="58" t="str">
        <f>[6]ITEMS_Comm!D52</f>
        <v>Residential - Water Heating Geyser - High Income Electrified</v>
      </c>
      <c r="E34" s="59" t="str">
        <f>[6]ITEMS_Comm!E52</f>
        <v>PJ</v>
      </c>
      <c r="F34" s="59" t="str">
        <f>[6]ITEMS_Comm!F52</f>
        <v>COM,DEM,DAYNITE,RES</v>
      </c>
    </row>
    <row r="35" spans="1:6">
      <c r="A35" s="58" t="str">
        <f>[6]ITEMS_Comm!A53</f>
        <v/>
      </c>
      <c r="B35" s="59" t="str">
        <f>[6]ITEMS_Comm!B53</f>
        <v>E</v>
      </c>
      <c r="C35" s="58" t="str">
        <f>[6]ITEMS_Comm!C53</f>
        <v>RHEW</v>
      </c>
      <c r="D35" s="58" t="str">
        <f>[6]ITEMS_Comm!D53</f>
        <v xml:space="preserve">Residential -water heating non geyser high income </v>
      </c>
      <c r="E35" s="59" t="str">
        <f>[6]ITEMS_Comm!E53</f>
        <v>PJ</v>
      </c>
      <c r="F35" s="59" t="str">
        <f>[6]ITEMS_Comm!F53</f>
        <v>COM,DEM,DAYNITE,RES</v>
      </c>
    </row>
    <row r="36" spans="1:6">
      <c r="A36" s="58" t="str">
        <f>[6]ITEMS_Comm!A54</f>
        <v/>
      </c>
      <c r="B36" s="59" t="str">
        <f>[6]ITEMS_Comm!B54</f>
        <v>E</v>
      </c>
      <c r="C36" s="58" t="str">
        <f>[6]ITEMS_Comm!C54</f>
        <v>RHER</v>
      </c>
      <c r="D36" s="58" t="str">
        <f>[6]ITEMS_Comm!D54</f>
        <v>Residential - Refrigeration - High Income Electrified</v>
      </c>
      <c r="E36" s="59" t="str">
        <f>[6]ITEMS_Comm!E54</f>
        <v>PJ</v>
      </c>
      <c r="F36" s="59" t="str">
        <f>[6]ITEMS_Comm!F54</f>
        <v>COM,DEM,DAYNITE,RES</v>
      </c>
    </row>
    <row r="37" spans="1:6">
      <c r="A37" s="58" t="str">
        <f>[6]ITEMS_Comm!A55</f>
        <v/>
      </c>
      <c r="B37" s="59" t="str">
        <f>[6]ITEMS_Comm!B55</f>
        <v>E</v>
      </c>
      <c r="C37" s="58" t="str">
        <f>[6]ITEMS_Comm!C55</f>
        <v>RHEO</v>
      </c>
      <c r="D37" s="58" t="str">
        <f>[6]ITEMS_Comm!D55</f>
        <v>Residential - Other - High Income Electrified</v>
      </c>
      <c r="E37" s="59" t="str">
        <f>[6]ITEMS_Comm!E55</f>
        <v>PJ</v>
      </c>
      <c r="F37" s="59" t="str">
        <f>[6]ITEMS_Comm!F55</f>
        <v>COM,DEM,DAYNITE,RES</v>
      </c>
    </row>
    <row r="38" spans="1:6">
      <c r="A38" s="58" t="str">
        <f>[6]ITEMS_Comm!A56</f>
        <v>*</v>
      </c>
      <c r="B38" s="59" t="str">
        <f>[6]ITEMS_Comm!B56</f>
        <v>E</v>
      </c>
      <c r="C38" s="58">
        <f>[6]ITEMS_Comm!C56</f>
        <v>0</v>
      </c>
      <c r="D38" s="58" t="str">
        <f>[6]ITEMS_Comm!D56</f>
        <v/>
      </c>
      <c r="E38" s="59" t="str">
        <f>[6]ITEMS_Comm!E56</f>
        <v/>
      </c>
      <c r="F38" s="59" t="str">
        <f>[6]ITEMS_Comm!F56</f>
        <v/>
      </c>
    </row>
    <row r="39" spans="1:6">
      <c r="A39" s="58" t="str">
        <f>[6]ITEMS_Comm!A57</f>
        <v>*</v>
      </c>
      <c r="B39" s="59" t="str">
        <f>[6]ITEMS_Comm!B57</f>
        <v>E</v>
      </c>
      <c r="C39" s="58">
        <f>[6]ITEMS_Comm!C57</f>
        <v>0</v>
      </c>
      <c r="D39" s="58" t="str">
        <f>[6]ITEMS_Comm!D57</f>
        <v/>
      </c>
      <c r="E39" s="59" t="str">
        <f>[6]ITEMS_Comm!E57</f>
        <v/>
      </c>
      <c r="F39" s="59" t="str">
        <f>[6]ITEMS_Comm!F57</f>
        <v/>
      </c>
    </row>
    <row r="40" spans="1:6">
      <c r="A40" s="58" t="str">
        <f>[6]ITEMS_Comm!A58</f>
        <v>*</v>
      </c>
      <c r="B40" s="59" t="str">
        <f>[6]ITEMS_Comm!B58</f>
        <v>E</v>
      </c>
      <c r="C40" s="58">
        <f>[6]ITEMS_Comm!C58</f>
        <v>0</v>
      </c>
      <c r="D40" s="58" t="str">
        <f>[6]ITEMS_Comm!D58</f>
        <v/>
      </c>
      <c r="E40" s="59" t="str">
        <f>[6]ITEMS_Comm!E58</f>
        <v/>
      </c>
      <c r="F40" s="59" t="str">
        <f>[6]ITEMS_Comm!F58</f>
        <v/>
      </c>
    </row>
    <row r="41" spans="1:6">
      <c r="A41" s="58" t="str">
        <f>[6]ITEMS_Comm!A59</f>
        <v>*</v>
      </c>
      <c r="B41" s="59" t="str">
        <f>[6]ITEMS_Comm!B59</f>
        <v>E</v>
      </c>
      <c r="C41" s="58">
        <f>[6]ITEMS_Comm!C59</f>
        <v>0</v>
      </c>
      <c r="D41" s="58" t="str">
        <f>[6]ITEMS_Comm!D59</f>
        <v/>
      </c>
      <c r="E41" s="59" t="str">
        <f>[6]ITEMS_Comm!E59</f>
        <v/>
      </c>
      <c r="F41" s="59" t="str">
        <f>[6]ITEMS_Comm!F59</f>
        <v/>
      </c>
    </row>
    <row r="42" spans="1:6">
      <c r="A42" s="58" t="str">
        <f>[6]ITEMS_Comm!A60</f>
        <v>*</v>
      </c>
      <c r="B42" s="59" t="str">
        <f>[6]ITEMS_Comm!B60</f>
        <v>E</v>
      </c>
      <c r="C42" s="58">
        <f>[6]ITEMS_Comm!C60</f>
        <v>0</v>
      </c>
      <c r="D42" s="58" t="str">
        <f>[6]ITEMS_Comm!D60</f>
        <v/>
      </c>
      <c r="E42" s="59" t="str">
        <f>[6]ITEMS_Comm!E60</f>
        <v/>
      </c>
      <c r="F42" s="59" t="str">
        <f>[6]ITEMS_Comm!F60</f>
        <v/>
      </c>
    </row>
    <row r="43" spans="1:6">
      <c r="A43" s="58" t="str">
        <f>[6]ITEMS_Comm!A61</f>
        <v>*</v>
      </c>
      <c r="B43" s="59" t="str">
        <f>[6]ITEMS_Comm!B61</f>
        <v>E</v>
      </c>
      <c r="C43" s="58">
        <f>[6]ITEMS_Comm!C61</f>
        <v>0</v>
      </c>
      <c r="D43" s="58" t="str">
        <f>[6]ITEMS_Comm!D61</f>
        <v/>
      </c>
      <c r="E43" s="59" t="str">
        <f>[6]ITEMS_Comm!E61</f>
        <v/>
      </c>
      <c r="F43" s="59" t="str">
        <f>[6]ITEMS_Comm!F61</f>
        <v/>
      </c>
    </row>
    <row r="44" spans="1:6">
      <c r="A44" s="58" t="str">
        <f>[6]ITEMS_Comm!A62</f>
        <v>*</v>
      </c>
      <c r="B44" s="59" t="str">
        <f>[6]ITEMS_Comm!B62</f>
        <v>E</v>
      </c>
      <c r="C44" s="58">
        <f>[6]ITEMS_Comm!C62</f>
        <v>0</v>
      </c>
      <c r="D44" s="58" t="str">
        <f>[6]ITEMS_Comm!D62</f>
        <v/>
      </c>
      <c r="E44" s="59" t="str">
        <f>[6]ITEMS_Comm!E62</f>
        <v/>
      </c>
      <c r="F44" s="59" t="str">
        <f>[6]ITEMS_Comm!F62</f>
        <v/>
      </c>
    </row>
    <row r="45" spans="1:6">
      <c r="A45" s="58" t="str">
        <f>[6]ITEMS_Comm!A63</f>
        <v>*</v>
      </c>
      <c r="B45" s="59" t="str">
        <f>[6]ITEMS_Comm!B63</f>
        <v>E</v>
      </c>
      <c r="C45" s="58">
        <f>[6]ITEMS_Comm!C63</f>
        <v>0</v>
      </c>
      <c r="D45" s="58" t="str">
        <f>[6]ITEMS_Comm!D63</f>
        <v/>
      </c>
      <c r="E45" s="59" t="str">
        <f>[6]ITEMS_Comm!E63</f>
        <v/>
      </c>
      <c r="F45" s="59" t="str">
        <f>[6]ITEMS_Comm!F63</f>
        <v/>
      </c>
    </row>
    <row r="46" spans="1:6">
      <c r="A46" s="58" t="str">
        <f>[6]ITEMS_Comm!A64</f>
        <v>*</v>
      </c>
      <c r="B46" s="59" t="str">
        <f>[6]ITEMS_Comm!B64</f>
        <v>E</v>
      </c>
      <c r="C46" s="58">
        <f>[6]ITEMS_Comm!C64</f>
        <v>0</v>
      </c>
      <c r="D46" s="58" t="str">
        <f>[6]ITEMS_Comm!D64</f>
        <v/>
      </c>
      <c r="E46" s="59" t="str">
        <f>[6]ITEMS_Comm!E64</f>
        <v/>
      </c>
      <c r="F46" s="59" t="str">
        <f>[6]ITEMS_Comm!F64</f>
        <v/>
      </c>
    </row>
    <row r="47" spans="1:6">
      <c r="A47" s="58" t="str">
        <f>[6]ITEMS_Comm!A65</f>
        <v>*</v>
      </c>
      <c r="B47" s="59" t="str">
        <f>[6]ITEMS_Comm!B65</f>
        <v>E</v>
      </c>
      <c r="C47" s="58">
        <f>[6]ITEMS_Comm!C65</f>
        <v>0</v>
      </c>
      <c r="D47" s="58" t="str">
        <f>[6]ITEMS_Comm!D65</f>
        <v/>
      </c>
      <c r="E47" s="59" t="str">
        <f>[6]ITEMS_Comm!E65</f>
        <v/>
      </c>
      <c r="F47" s="59" t="str">
        <f>[6]ITEMS_Comm!F65</f>
        <v/>
      </c>
    </row>
    <row r="48" spans="1:6">
      <c r="A48" s="58" t="str">
        <f>[6]ITEMS_Comm!A66</f>
        <v>*</v>
      </c>
      <c r="B48" s="59" t="str">
        <f>[6]ITEMS_Comm!B66</f>
        <v>E</v>
      </c>
      <c r="C48" s="58">
        <f>[6]ITEMS_Comm!C66</f>
        <v>0</v>
      </c>
      <c r="D48" s="58" t="str">
        <f>[6]ITEMS_Comm!D66</f>
        <v/>
      </c>
      <c r="E48" s="59" t="str">
        <f>[6]ITEMS_Comm!E66</f>
        <v/>
      </c>
      <c r="F48" s="59" t="str">
        <f>[6]ITEMS_Comm!F66</f>
        <v/>
      </c>
    </row>
    <row r="49" spans="1:6">
      <c r="A49" s="58" t="str">
        <f>[6]ITEMS_Comm!A67</f>
        <v>*</v>
      </c>
      <c r="B49" s="59" t="str">
        <f>[6]ITEMS_Comm!B67</f>
        <v>E</v>
      </c>
      <c r="C49" s="58">
        <f>[6]ITEMS_Comm!C67</f>
        <v>0</v>
      </c>
      <c r="D49" s="58" t="str">
        <f>[6]ITEMS_Comm!D67</f>
        <v/>
      </c>
      <c r="E49" s="59" t="str">
        <f>[6]ITEMS_Comm!E67</f>
        <v/>
      </c>
      <c r="F49" s="59" t="str">
        <f>[6]ITEMS_Comm!F67</f>
        <v/>
      </c>
    </row>
    <row r="50" spans="1:6">
      <c r="A50" s="18" t="str">
        <f>[6]ITEMS_Comm!A68</f>
        <v>*</v>
      </c>
      <c r="B50" s="18" t="str">
        <f>[6]ITEMS_Comm!B68</f>
        <v>E</v>
      </c>
      <c r="C50" s="18">
        <f>[6]ITEMS_Comm!C68</f>
        <v>0</v>
      </c>
      <c r="D50" s="18" t="str">
        <f>[6]ITEMS_Comm!D68</f>
        <v/>
      </c>
      <c r="E50" s="18" t="str">
        <f>[6]ITEMS_Comm!E68</f>
        <v/>
      </c>
      <c r="F50" s="18" t="str">
        <f>[6]ITEMS_Comm!F68</f>
        <v/>
      </c>
    </row>
    <row r="51" spans="1:6">
      <c r="A51" s="18" t="str">
        <f>[6]ITEMS_Comm!A69</f>
        <v>*</v>
      </c>
      <c r="B51" s="18" t="str">
        <f>[6]ITEMS_Comm!B69</f>
        <v>E</v>
      </c>
      <c r="C51" s="18">
        <f>[6]ITEMS_Comm!C69</f>
        <v>0</v>
      </c>
      <c r="D51" s="18" t="str">
        <f>[6]ITEMS_Comm!D69</f>
        <v/>
      </c>
      <c r="E51" s="18" t="str">
        <f>[6]ITEMS_Comm!E69</f>
        <v/>
      </c>
      <c r="F51" s="18" t="str">
        <f>[6]ITEMS_Comm!F69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opLeftCell="A11" zoomScale="80" zoomScaleNormal="80" workbookViewId="0">
      <selection activeCell="I55" sqref="I55"/>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297" t="s">
        <v>197</v>
      </c>
      <c r="C2" s="297"/>
      <c r="I2" s="143"/>
      <c r="J2" s="4"/>
      <c r="BB2" s="4" t="s">
        <v>295</v>
      </c>
    </row>
    <row r="3" spans="1:54" ht="15.75" thickBot="1">
      <c r="A3" s="4" t="s">
        <v>16</v>
      </c>
      <c r="C3" s="20"/>
      <c r="D3" s="20"/>
      <c r="E3" s="14"/>
      <c r="F3" s="14"/>
      <c r="G3" s="14"/>
      <c r="H3" s="14"/>
      <c r="I3" s="172"/>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393</v>
      </c>
      <c r="D4" s="15">
        <v>1</v>
      </c>
      <c r="E4" s="9">
        <v>2012</v>
      </c>
      <c r="F4" s="9">
        <v>2020</v>
      </c>
      <c r="G4" s="15">
        <v>2030</v>
      </c>
      <c r="H4" s="15">
        <v>2040</v>
      </c>
      <c r="I4" s="173">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394</v>
      </c>
      <c r="D5" s="15">
        <v>0</v>
      </c>
      <c r="E5" s="4">
        <f>INDEX($E4:$I4,0,COUNT($E4:$I4)-E6)</f>
        <v>2050</v>
      </c>
      <c r="F5" s="4">
        <f>INDEX($E4:$I4,0,COUNT($E4:$I4)-F6)</f>
        <v>2040</v>
      </c>
      <c r="G5" s="4">
        <f>INDEX($E4:$I4,0,COUNT($E4:$I4)-G6)</f>
        <v>2030</v>
      </c>
      <c r="H5" s="4">
        <f>INDEX($E4:$I4,0,COUNT($E4:$I4)-H6)</f>
        <v>2020</v>
      </c>
      <c r="I5" s="143">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392</v>
      </c>
      <c r="D6" s="15">
        <v>-1</v>
      </c>
      <c r="E6" s="4">
        <v>0</v>
      </c>
      <c r="F6" s="4">
        <v>1</v>
      </c>
      <c r="G6" s="4">
        <v>2</v>
      </c>
      <c r="H6" s="4">
        <v>3</v>
      </c>
      <c r="I6" s="143">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395</v>
      </c>
      <c r="I7" s="143"/>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69"/>
      <c r="C8" s="20" t="s">
        <v>44</v>
      </c>
      <c r="D8" s="20"/>
      <c r="I8" s="143"/>
      <c r="J8" s="9"/>
    </row>
    <row r="9" spans="1:54">
      <c r="A9" s="4" t="s">
        <v>16</v>
      </c>
      <c r="C9" s="4" t="s">
        <v>41</v>
      </c>
      <c r="D9" s="4" t="s">
        <v>47</v>
      </c>
      <c r="J9" s="42"/>
      <c r="K9" s="170"/>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K17" s="129">
        <f>K22/K$25</f>
        <v>0.49674335943460585</v>
      </c>
      <c r="L17" s="129">
        <f t="shared" ref="L17:AP19" si="3">L22/L$25</f>
        <v>0.48822868689454441</v>
      </c>
      <c r="M17" s="129">
        <f t="shared" si="3"/>
        <v>0.48147500627885359</v>
      </c>
      <c r="N17" s="129">
        <f t="shared" si="3"/>
        <v>0.47737656478533347</v>
      </c>
      <c r="O17" s="129">
        <f t="shared" si="3"/>
        <v>0.47023794558911891</v>
      </c>
      <c r="P17" s="129">
        <f t="shared" si="3"/>
        <v>0.46353394236211093</v>
      </c>
      <c r="Q17" s="129">
        <f t="shared" si="3"/>
        <v>0.46108769196199162</v>
      </c>
      <c r="R17" s="129">
        <f t="shared" si="3"/>
        <v>0.47398769619141334</v>
      </c>
      <c r="S17" s="129">
        <f t="shared" si="3"/>
        <v>0.48802294893321591</v>
      </c>
      <c r="T17" s="129">
        <f t="shared" si="3"/>
        <v>0.48160744524963778</v>
      </c>
      <c r="U17" s="129">
        <f t="shared" si="3"/>
        <v>0.47529731801684205</v>
      </c>
      <c r="V17" s="129">
        <f t="shared" si="3"/>
        <v>0.46895356052290854</v>
      </c>
      <c r="W17" s="129">
        <f t="shared" si="3"/>
        <v>0.46306118439391969</v>
      </c>
      <c r="X17" s="129">
        <f t="shared" si="3"/>
        <v>0.4555068405538002</v>
      </c>
      <c r="Y17" s="129">
        <f t="shared" si="3"/>
        <v>0.44739940977174142</v>
      </c>
      <c r="Z17" s="129">
        <f t="shared" si="3"/>
        <v>0.43930961502928784</v>
      </c>
      <c r="AA17" s="129">
        <f t="shared" si="3"/>
        <v>0.43052643049427908</v>
      </c>
      <c r="AB17" s="129">
        <f t="shared" si="3"/>
        <v>0.42216842844292707</v>
      </c>
      <c r="AC17" s="129">
        <f t="shared" si="3"/>
        <v>0.4135496006513194</v>
      </c>
      <c r="AD17" s="129">
        <f t="shared" si="3"/>
        <v>0.40521721442606407</v>
      </c>
      <c r="AE17" s="129">
        <f t="shared" si="3"/>
        <v>0.39683874390439688</v>
      </c>
      <c r="AF17" s="129">
        <f t="shared" si="3"/>
        <v>0.38789767317654972</v>
      </c>
      <c r="AG17" s="129">
        <f t="shared" si="3"/>
        <v>0.37860953755372506</v>
      </c>
      <c r="AH17" s="129">
        <f t="shared" si="3"/>
        <v>0.3694539819598327</v>
      </c>
      <c r="AI17" s="129">
        <f t="shared" si="3"/>
        <v>0.36068644391934845</v>
      </c>
      <c r="AJ17" s="129">
        <f t="shared" si="3"/>
        <v>0.35227821304680329</v>
      </c>
      <c r="AK17" s="129">
        <f t="shared" si="3"/>
        <v>0.34415250138874304</v>
      </c>
      <c r="AL17" s="129">
        <f t="shared" si="3"/>
        <v>0.33605734555939903</v>
      </c>
      <c r="AM17" s="129">
        <f t="shared" si="3"/>
        <v>0.29595650938485324</v>
      </c>
      <c r="AN17" s="129">
        <f t="shared" si="3"/>
        <v>0.25945257650105208</v>
      </c>
      <c r="AO17" s="129">
        <f t="shared" si="3"/>
        <v>0.25945257650105208</v>
      </c>
      <c r="AP17" s="129">
        <f t="shared" si="3"/>
        <v>0.25945257650105208</v>
      </c>
      <c r="AQ17" s="129"/>
      <c r="AR17" s="129"/>
      <c r="AS17" s="129"/>
      <c r="AT17" s="129"/>
      <c r="AU17" s="129"/>
      <c r="AV17" s="129"/>
    </row>
    <row r="18" spans="1:48">
      <c r="A18" s="4" t="s">
        <v>16</v>
      </c>
      <c r="C18" s="4" t="s">
        <v>51</v>
      </c>
      <c r="D18" s="4" t="s">
        <v>48</v>
      </c>
      <c r="K18" s="129">
        <f t="shared" ref="K18:Z19" si="4">K23/K$25</f>
        <v>0.29644362454654938</v>
      </c>
      <c r="L18" s="129">
        <f t="shared" si="4"/>
        <v>0.29989890368726985</v>
      </c>
      <c r="M18" s="129">
        <f t="shared" si="4"/>
        <v>0.30319595185227066</v>
      </c>
      <c r="N18" s="129">
        <f t="shared" si="4"/>
        <v>0.30522800836475233</v>
      </c>
      <c r="O18" s="129">
        <f t="shared" si="4"/>
        <v>0.30605482173653453</v>
      </c>
      <c r="P18" s="129">
        <f t="shared" si="4"/>
        <v>0.30932373575545169</v>
      </c>
      <c r="Q18" s="129">
        <f t="shared" si="4"/>
        <v>0.31228368417755731</v>
      </c>
      <c r="R18" s="129">
        <f t="shared" si="4"/>
        <v>0.32375163521226069</v>
      </c>
      <c r="S18" s="129">
        <f t="shared" si="4"/>
        <v>0.30681637697278535</v>
      </c>
      <c r="T18" s="129">
        <f t="shared" si="4"/>
        <v>0.30899051207902728</v>
      </c>
      <c r="U18" s="129">
        <f t="shared" si="4"/>
        <v>0.31073061540438202</v>
      </c>
      <c r="V18" s="129">
        <f t="shared" si="4"/>
        <v>0.31288111144304859</v>
      </c>
      <c r="W18" s="129">
        <f t="shared" si="4"/>
        <v>0.31491255593475925</v>
      </c>
      <c r="X18" s="129">
        <f t="shared" si="4"/>
        <v>0.31628939074725432</v>
      </c>
      <c r="Y18" s="129">
        <f t="shared" si="4"/>
        <v>0.31847593645969752</v>
      </c>
      <c r="Z18" s="129">
        <f t="shared" si="4"/>
        <v>0.32044792827503243</v>
      </c>
      <c r="AA18" s="129">
        <f t="shared" si="3"/>
        <v>0.32217124766279376</v>
      </c>
      <c r="AB18" s="129">
        <f t="shared" si="3"/>
        <v>0.32472047549482769</v>
      </c>
      <c r="AC18" s="129">
        <f t="shared" si="3"/>
        <v>0.32634303861147274</v>
      </c>
      <c r="AD18" s="129">
        <f t="shared" si="3"/>
        <v>0.32889986401097365</v>
      </c>
      <c r="AE18" s="129">
        <f t="shared" si="3"/>
        <v>0.33081335717795152</v>
      </c>
      <c r="AF18" s="129">
        <f t="shared" si="3"/>
        <v>0.33290577410474198</v>
      </c>
      <c r="AG18" s="129">
        <f t="shared" si="3"/>
        <v>0.3350106446536113</v>
      </c>
      <c r="AH18" s="129">
        <f t="shared" si="3"/>
        <v>0.33736398356282593</v>
      </c>
      <c r="AI18" s="129">
        <f t="shared" si="3"/>
        <v>0.33948242167787424</v>
      </c>
      <c r="AJ18" s="129">
        <f t="shared" si="3"/>
        <v>0.34168685597597181</v>
      </c>
      <c r="AK18" s="129">
        <f t="shared" si="3"/>
        <v>0.34372210155141747</v>
      </c>
      <c r="AL18" s="129">
        <f t="shared" si="3"/>
        <v>0.34569570470434441</v>
      </c>
      <c r="AM18" s="129">
        <f t="shared" si="3"/>
        <v>0.35353162196051169</v>
      </c>
      <c r="AN18" s="129">
        <f t="shared" si="3"/>
        <v>0.36180135191051532</v>
      </c>
      <c r="AO18" s="129">
        <f t="shared" si="3"/>
        <v>0.36180135191051532</v>
      </c>
      <c r="AP18" s="129">
        <f t="shared" si="3"/>
        <v>0.36180135191051532</v>
      </c>
      <c r="AQ18" s="129"/>
      <c r="AR18" s="129"/>
      <c r="AS18" s="129"/>
      <c r="AT18" s="129"/>
      <c r="AU18" s="129"/>
      <c r="AV18" s="129"/>
    </row>
    <row r="19" spans="1:48">
      <c r="A19" s="4" t="s">
        <v>16</v>
      </c>
      <c r="C19" s="4" t="s">
        <v>50</v>
      </c>
      <c r="D19" s="4" t="s">
        <v>48</v>
      </c>
      <c r="K19" s="129">
        <f t="shared" si="4"/>
        <v>0.20681301601884478</v>
      </c>
      <c r="L19" s="129">
        <f t="shared" si="3"/>
        <v>0.21187240941818569</v>
      </c>
      <c r="M19" s="129">
        <f t="shared" si="3"/>
        <v>0.21532904186887566</v>
      </c>
      <c r="N19" s="129">
        <f t="shared" si="3"/>
        <v>0.21739542684991425</v>
      </c>
      <c r="O19" s="129">
        <f t="shared" si="3"/>
        <v>0.22370723267434656</v>
      </c>
      <c r="P19" s="129">
        <f t="shared" si="3"/>
        <v>0.22714232188243746</v>
      </c>
      <c r="Q19" s="129">
        <f t="shared" si="3"/>
        <v>0.22662862386045102</v>
      </c>
      <c r="R19" s="129">
        <f t="shared" si="3"/>
        <v>0.20226066859632597</v>
      </c>
      <c r="S19" s="129">
        <f t="shared" si="3"/>
        <v>0.20516067409399877</v>
      </c>
      <c r="T19" s="129">
        <f t="shared" si="3"/>
        <v>0.20940204267133486</v>
      </c>
      <c r="U19" s="129">
        <f t="shared" si="3"/>
        <v>0.21397206657877588</v>
      </c>
      <c r="V19" s="129">
        <f t="shared" si="3"/>
        <v>0.21816532803404284</v>
      </c>
      <c r="W19" s="129">
        <f t="shared" si="3"/>
        <v>0.22202625967132111</v>
      </c>
      <c r="X19" s="129">
        <f t="shared" si="3"/>
        <v>0.22820376869894543</v>
      </c>
      <c r="Y19" s="129">
        <f t="shared" si="3"/>
        <v>0.23412465376856106</v>
      </c>
      <c r="Z19" s="129">
        <f t="shared" si="3"/>
        <v>0.24024245669567973</v>
      </c>
      <c r="AA19" s="129">
        <f t="shared" si="3"/>
        <v>0.24730232184292697</v>
      </c>
      <c r="AB19" s="129">
        <f t="shared" si="3"/>
        <v>0.2531110960622453</v>
      </c>
      <c r="AC19" s="129">
        <f t="shared" si="3"/>
        <v>0.26010736073720786</v>
      </c>
      <c r="AD19" s="129">
        <f t="shared" si="3"/>
        <v>0.26588292156296223</v>
      </c>
      <c r="AE19" s="129">
        <f t="shared" si="3"/>
        <v>0.27234789891765165</v>
      </c>
      <c r="AF19" s="129">
        <f t="shared" si="3"/>
        <v>0.2791965527187083</v>
      </c>
      <c r="AG19" s="129">
        <f t="shared" si="3"/>
        <v>0.28637981779266364</v>
      </c>
      <c r="AH19" s="129">
        <f t="shared" si="3"/>
        <v>0.29318203447734137</v>
      </c>
      <c r="AI19" s="129">
        <f t="shared" si="3"/>
        <v>0.29983113440277731</v>
      </c>
      <c r="AJ19" s="129">
        <f t="shared" si="3"/>
        <v>0.30603493097722489</v>
      </c>
      <c r="AK19" s="129">
        <f t="shared" si="3"/>
        <v>0.31212539705983949</v>
      </c>
      <c r="AL19" s="129">
        <f t="shared" si="3"/>
        <v>0.31824694973625656</v>
      </c>
      <c r="AM19" s="129">
        <f t="shared" si="3"/>
        <v>0.35051186865463507</v>
      </c>
      <c r="AN19" s="129">
        <f t="shared" si="3"/>
        <v>0.3787460715884326</v>
      </c>
      <c r="AO19" s="129">
        <f t="shared" si="3"/>
        <v>0.3787460715884326</v>
      </c>
      <c r="AP19" s="129">
        <f t="shared" si="3"/>
        <v>0.3787460715884326</v>
      </c>
      <c r="AQ19" s="129"/>
      <c r="AR19" s="129"/>
      <c r="AS19" s="129"/>
      <c r="AT19" s="129"/>
      <c r="AU19" s="129"/>
      <c r="AV19" s="129"/>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26.164390783448656</v>
      </c>
      <c r="F22" s="10">
        <f>SUMIF($J$3:$AV$3,F$21,$J22:$AV22)</f>
        <v>28.111589337230718</v>
      </c>
      <c r="G22" s="10">
        <f>SUMIF($J$3:$AV$3,G$21,$J22:$AV22)</f>
        <v>27.84457886154026</v>
      </c>
      <c r="H22" s="10">
        <f>SUMIF($J$3:$AV$3,H$21,$J22:$AV22)</f>
        <v>23.986195872849844</v>
      </c>
      <c r="I22" s="24">
        <f>SUMIF($J$3:$AV$3,I$21,$J22:$AV22)</f>
        <v>19.593316062021987</v>
      </c>
      <c r="J22" s="68">
        <f>INDEX(Drivers!$C$31:$AG$33,$B22,J$21)</f>
        <v>26.164390783448656</v>
      </c>
      <c r="K22" s="68">
        <f>INDEX(Drivers!$C$31:$AG$33,$B22,K$21)</f>
        <v>26.379251330070801</v>
      </c>
      <c r="L22" s="68">
        <f>INDEX(Drivers!$C$31:$AG$33,$B22,L$21)</f>
        <v>26.321563508905001</v>
      </c>
      <c r="M22" s="68">
        <f>INDEX(Drivers!$C$31:$AG$33,$B22,M$21)</f>
        <v>26.360993218184007</v>
      </c>
      <c r="N22" s="68">
        <f>INDEX(Drivers!$C$31:$AG$33,$B22,N$21)</f>
        <v>26.55165611504972</v>
      </c>
      <c r="O22" s="68">
        <f>INDEX(Drivers!$C$31:$AG$33,$B22,O$21)</f>
        <v>26.578764727799523</v>
      </c>
      <c r="P22" s="68">
        <f>INDEX(Drivers!$C$31:$AG$33,$B22,P$21)</f>
        <v>26.623535799649542</v>
      </c>
      <c r="Q22" s="68">
        <f>INDEX(Drivers!$C$31:$AG$33,$B22,Q$21)</f>
        <v>26.911307025844376</v>
      </c>
      <c r="R22" s="68">
        <f>INDEX(Drivers!$C$31:$AG$33,$B22,R$21)</f>
        <v>28.111589337230718</v>
      </c>
      <c r="S22" s="68">
        <f>INDEX(Drivers!$C$31:$AG$33,$B22,S$21)</f>
        <v>29.277268001984922</v>
      </c>
      <c r="T22" s="68">
        <f>INDEX(Drivers!$C$31:$AG$33,$B22,T$21)</f>
        <v>29.225063761101811</v>
      </c>
      <c r="U22" s="68">
        <f>INDEX(Drivers!$C$31:$AG$33,$B22,U$21)</f>
        <v>29.174243991646591</v>
      </c>
      <c r="V22" s="68">
        <f>INDEX(Drivers!$C$31:$AG$33,$B22,V$21)</f>
        <v>29.116291351858223</v>
      </c>
      <c r="W22" s="68">
        <f>INDEX(Drivers!$C$31:$AG$33,$B22,W$21)</f>
        <v>29.081484310034714</v>
      </c>
      <c r="X22" s="68">
        <f>INDEX(Drivers!$C$31:$AG$33,$B22,X$21)</f>
        <v>28.888729098492881</v>
      </c>
      <c r="Y22" s="68">
        <f>INDEX(Drivers!$C$31:$AG$33,$B22,Y$21)</f>
        <v>28.653935704390594</v>
      </c>
      <c r="Z22" s="68">
        <f>INDEX(Drivers!$C$31:$AG$33,$B22,Z$21)</f>
        <v>28.412858344089109</v>
      </c>
      <c r="AA22" s="68">
        <f>INDEX(Drivers!$C$31:$AG$33,$B22,AA$21)</f>
        <v>28.11896804068763</v>
      </c>
      <c r="AB22" s="68">
        <f>INDEX(Drivers!$C$31:$AG$33,$B22,AB$21)</f>
        <v>27.84457886154026</v>
      </c>
      <c r="AC22" s="68">
        <f>INDEX(Drivers!$C$31:$AG$33,$B22,AC$21)</f>
        <v>27.508896452943109</v>
      </c>
      <c r="AD22" s="68">
        <f>INDEX(Drivers!$C$31:$AG$33,$B22,AD$21)</f>
        <v>27.184672818633722</v>
      </c>
      <c r="AE22" s="68">
        <f>INDEX(Drivers!$C$31:$AG$33,$B22,AE$21)</f>
        <v>26.849793555081213</v>
      </c>
      <c r="AF22" s="68">
        <f>INDEX(Drivers!$C$31:$AG$33,$B22,AF$21)</f>
        <v>26.468828487558245</v>
      </c>
      <c r="AG22" s="68">
        <f>INDEX(Drivers!$C$31:$AG$33,$B22,AG$21)</f>
        <v>26.055520678280907</v>
      </c>
      <c r="AH22" s="68">
        <f>INDEX(Drivers!$C$31:$AG$33,$B22,AH$21)</f>
        <v>25.611588375949609</v>
      </c>
      <c r="AI22" s="68">
        <f>INDEX(Drivers!$C$31:$AG$33,$B22,AI$21)</f>
        <v>25.186854714664566</v>
      </c>
      <c r="AJ22" s="68">
        <f>INDEX(Drivers!$C$31:$AG$33,$B22,AJ$21)</f>
        <v>24.779803437377858</v>
      </c>
      <c r="AK22" s="68">
        <f>INDEX(Drivers!$C$31:$AG$33,$B22,AK$21)</f>
        <v>24.385460327352369</v>
      </c>
      <c r="AL22" s="68">
        <f>INDEX(Drivers!$C$31:$AG$33,$B22,AL$21)</f>
        <v>23.986195872849844</v>
      </c>
      <c r="AM22" s="68">
        <f>INDEX(Drivers!$C$31:$AG$33,$B22,AM$21)</f>
        <v>21.788183856657625</v>
      </c>
      <c r="AN22" s="68">
        <f>INDEX(Drivers!$C$31:$AG$33,$B22,AN$21)</f>
        <v>19.593316062021987</v>
      </c>
      <c r="AO22" s="68">
        <f t="shared" ref="AO22:AP24" si="5">AN22</f>
        <v>19.593316062021987</v>
      </c>
      <c r="AP22" s="68">
        <f t="shared" si="5"/>
        <v>19.593316062021987</v>
      </c>
      <c r="AQ22" s="68"/>
      <c r="AR22" s="68"/>
      <c r="AS22" s="68"/>
      <c r="AT22" s="68"/>
      <c r="AU22" s="68"/>
      <c r="AV22" s="68"/>
    </row>
    <row r="23" spans="1:48">
      <c r="A23" s="4" t="s">
        <v>16</v>
      </c>
      <c r="B23" s="56">
        <v>2</v>
      </c>
      <c r="C23" s="4" t="s">
        <v>8</v>
      </c>
      <c r="D23" s="4" t="s">
        <v>47</v>
      </c>
      <c r="E23" s="10">
        <f>SUMIF($J$3:$AV$3,E$21,$J23:$AV23)</f>
        <v>15.698634470069196</v>
      </c>
      <c r="F23" s="10">
        <f t="shared" ref="F23:I24" si="6">SUMIF($J$3:$AV$3,F$21,$J23:$AV23)</f>
        <v>19.201285369797056</v>
      </c>
      <c r="G23" s="10">
        <f t="shared" si="6"/>
        <v>21.41729290657965</v>
      </c>
      <c r="H23" s="10">
        <f t="shared" si="6"/>
        <v>24.674136706158219</v>
      </c>
      <c r="I23" s="24">
        <f t="shared" si="6"/>
        <v>27.322481569655267</v>
      </c>
      <c r="J23" s="68">
        <f>INDEX(Drivers!$C$31:$AG$33,$B23,J$21)</f>
        <v>15.698634470069196</v>
      </c>
      <c r="K23" s="68">
        <f>INDEX(Drivers!$C$31:$AG$33,$B23,K$21)</f>
        <v>15.74245680105571</v>
      </c>
      <c r="L23" s="68">
        <f>INDEX(Drivers!$C$31:$AG$33,$B23,L$21)</f>
        <v>16.168259366046819</v>
      </c>
      <c r="M23" s="68">
        <f>INDEX(Drivers!$C$31:$AG$33,$B23,M$21)</f>
        <v>16.60012737178209</v>
      </c>
      <c r="N23" s="68">
        <f>INDEX(Drivers!$C$31:$AG$33,$B23,N$21)</f>
        <v>16.976763654970718</v>
      </c>
      <c r="O23" s="68">
        <f>INDEX(Drivers!$C$31:$AG$33,$B23,O$21)</f>
        <v>17.298814732088275</v>
      </c>
      <c r="P23" s="68">
        <f>INDEX(Drivers!$C$31:$AG$33,$B23,P$21)</f>
        <v>17.766318277795556</v>
      </c>
      <c r="Q23" s="68">
        <f>INDEX(Drivers!$C$31:$AG$33,$B23,Q$21)</f>
        <v>18.226385675800731</v>
      </c>
      <c r="R23" s="68">
        <f>INDEX(Drivers!$C$31:$AG$33,$B23,R$21)</f>
        <v>19.201285369797056</v>
      </c>
      <c r="S23" s="68">
        <f>INDEX(Drivers!$C$31:$AG$33,$B23,S$21)</f>
        <v>18.406399362296234</v>
      </c>
      <c r="T23" s="68">
        <f>INDEX(Drivers!$C$31:$AG$33,$B23,T$21)</f>
        <v>18.750265400079719</v>
      </c>
      <c r="U23" s="68">
        <f>INDEX(Drivers!$C$31:$AG$33,$B23,U$21)</f>
        <v>19.072968531164133</v>
      </c>
      <c r="V23" s="68">
        <f>INDEX(Drivers!$C$31:$AG$33,$B23,V$21)</f>
        <v>19.426097520426012</v>
      </c>
      <c r="W23" s="68">
        <f>INDEX(Drivers!$C$31:$AG$33,$B23,W$21)</f>
        <v>19.777353108177905</v>
      </c>
      <c r="X23" s="68">
        <f>INDEX(Drivers!$C$31:$AG$33,$B23,X$21)</f>
        <v>20.059410117564614</v>
      </c>
      <c r="Y23" s="68">
        <f>INDEX(Drivers!$C$31:$AG$33,$B23,Y$21)</f>
        <v>20.396962551576763</v>
      </c>
      <c r="Z23" s="68">
        <f>INDEX(Drivers!$C$31:$AG$33,$B23,Z$21)</f>
        <v>20.725341037956394</v>
      </c>
      <c r="AA23" s="68">
        <f>INDEX(Drivers!$C$31:$AG$33,$B23,AA$21)</f>
        <v>21.041967170884149</v>
      </c>
      <c r="AB23" s="68">
        <f>INDEX(Drivers!$C$31:$AG$33,$B23,AB$21)</f>
        <v>21.41729290657965</v>
      </c>
      <c r="AC23" s="68">
        <f>INDEX(Drivers!$C$31:$AG$33,$B23,AC$21)</f>
        <v>21.708005141736258</v>
      </c>
      <c r="AD23" s="68">
        <f>INDEX(Drivers!$C$31:$AG$33,$B23,AD$21)</f>
        <v>22.064796052396794</v>
      </c>
      <c r="AE23" s="68">
        <f>INDEX(Drivers!$C$31:$AG$33,$B23,AE$21)</f>
        <v>22.382568441026983</v>
      </c>
      <c r="AF23" s="68">
        <f>INDEX(Drivers!$C$31:$AG$33,$B23,AF$21)</f>
        <v>22.716366832356989</v>
      </c>
      <c r="AG23" s="68">
        <f>INDEX(Drivers!$C$31:$AG$33,$B23,AG$21)</f>
        <v>23.055089514161406</v>
      </c>
      <c r="AH23" s="68">
        <f>INDEX(Drivers!$C$31:$AG$33,$B23,AH$21)</f>
        <v>23.387019498469286</v>
      </c>
      <c r="AI23" s="68">
        <f>INDEX(Drivers!$C$31:$AG$33,$B23,AI$21)</f>
        <v>23.706170767246938</v>
      </c>
      <c r="AJ23" s="68">
        <f>INDEX(Drivers!$C$31:$AG$33,$B23,AJ$21)</f>
        <v>24.034790726882992</v>
      </c>
      <c r="AK23" s="68">
        <f>INDEX(Drivers!$C$31:$AG$33,$B23,AK$21)</f>
        <v>24.35496367800172</v>
      </c>
      <c r="AL23" s="68">
        <f>INDEX(Drivers!$C$31:$AG$33,$B23,AL$21)</f>
        <v>24.674136706158219</v>
      </c>
      <c r="AM23" s="68">
        <f>INDEX(Drivers!$C$31:$AG$33,$B23,AM$21)</f>
        <v>26.026837505376491</v>
      </c>
      <c r="AN23" s="68">
        <f>INDEX(Drivers!$C$31:$AG$33,$B23,AN$21)</f>
        <v>27.322481569655267</v>
      </c>
      <c r="AO23" s="68">
        <f t="shared" si="5"/>
        <v>27.322481569655267</v>
      </c>
      <c r="AP23" s="68">
        <f t="shared" si="5"/>
        <v>27.322481569655267</v>
      </c>
      <c r="AQ23" s="68"/>
      <c r="AR23" s="68"/>
      <c r="AS23" s="68"/>
      <c r="AT23" s="68"/>
      <c r="AU23" s="68"/>
      <c r="AV23" s="68"/>
    </row>
    <row r="24" spans="1:48">
      <c r="A24" s="4" t="s">
        <v>16</v>
      </c>
      <c r="B24" s="56">
        <v>3</v>
      </c>
      <c r="C24" s="4" t="s">
        <v>409</v>
      </c>
      <c r="D24" s="4" t="s">
        <v>47</v>
      </c>
      <c r="E24" s="10">
        <f>SUMIF($J$3:$AV$3,E$21,$J24:$AV24)</f>
        <v>10.46240762855223</v>
      </c>
      <c r="F24" s="10">
        <f t="shared" si="6"/>
        <v>11.995815292972233</v>
      </c>
      <c r="G24" s="10">
        <f t="shared" si="6"/>
        <v>16.694218231880097</v>
      </c>
      <c r="H24" s="10">
        <f t="shared" si="6"/>
        <v>22.714973420991928</v>
      </c>
      <c r="I24" s="24">
        <f t="shared" si="6"/>
        <v>28.602111368322735</v>
      </c>
      <c r="J24" s="68">
        <f>INDEX(Drivers!$C$31:$AG$33,$B24,J$21)</f>
        <v>10.46240762855223</v>
      </c>
      <c r="K24" s="68">
        <f>INDEX(Drivers!$C$31:$AG$33,$B24,K$21)</f>
        <v>10.98267832729683</v>
      </c>
      <c r="L24" s="68">
        <f>INDEX(Drivers!$C$31:$AG$33,$B24,L$21)</f>
        <v>11.422542816477451</v>
      </c>
      <c r="M24" s="68">
        <f>INDEX(Drivers!$C$31:$AG$33,$B24,M$21)</f>
        <v>11.789370867355018</v>
      </c>
      <c r="N24" s="68">
        <f>INDEX(Drivers!$C$31:$AG$33,$B24,N$21)</f>
        <v>12.091520699804388</v>
      </c>
      <c r="O24" s="68">
        <f>INDEX(Drivers!$C$31:$AG$33,$B24,O$21)</f>
        <v>12.644368581760297</v>
      </c>
      <c r="P24" s="68">
        <f>INDEX(Drivers!$C$31:$AG$33,$B24,P$21)</f>
        <v>13.046146539854554</v>
      </c>
      <c r="Q24" s="68">
        <f>INDEX(Drivers!$C$31:$AG$33,$B24,Q$21)</f>
        <v>13.227142220174334</v>
      </c>
      <c r="R24" s="68">
        <f>INDEX(Drivers!$C$31:$AG$33,$B24,R$21)</f>
        <v>11.995815292972233</v>
      </c>
      <c r="S24" s="68">
        <f>INDEX(Drivers!$C$31:$AG$33,$B24,S$21)</f>
        <v>12.307913084923102</v>
      </c>
      <c r="T24" s="68">
        <f>INDEX(Drivers!$C$31:$AG$33,$B24,T$21)</f>
        <v>12.707004655217851</v>
      </c>
      <c r="U24" s="68">
        <f>INDEX(Drivers!$C$31:$AG$33,$B24,U$21)</f>
        <v>13.133828113763638</v>
      </c>
      <c r="V24" s="68">
        <f>INDEX(Drivers!$C$31:$AG$33,$B24,V$21)</f>
        <v>13.545403614869469</v>
      </c>
      <c r="W24" s="68">
        <f>INDEX(Drivers!$C$31:$AG$33,$B24,W$21)</f>
        <v>13.94384458178741</v>
      </c>
      <c r="X24" s="68">
        <f>INDEX(Drivers!$C$31:$AG$33,$B24,X$21)</f>
        <v>14.472926125947646</v>
      </c>
      <c r="Y24" s="68">
        <f>INDEX(Drivers!$C$31:$AG$33,$B24,Y$21)</f>
        <v>14.994639307458437</v>
      </c>
      <c r="Z24" s="68">
        <f>INDEX(Drivers!$C$31:$AG$33,$B24,Z$21)</f>
        <v>15.53795923605095</v>
      </c>
      <c r="AA24" s="68">
        <f>INDEX(Drivers!$C$31:$AG$33,$B24,AA$21)</f>
        <v>16.152053838612154</v>
      </c>
      <c r="AB24" s="68">
        <f>INDEX(Drivers!$C$31:$AG$33,$B24,AB$21)</f>
        <v>16.694218231880097</v>
      </c>
      <c r="AC24" s="68">
        <f>INDEX(Drivers!$C$31:$AG$33,$B24,AC$21)</f>
        <v>17.302075596008297</v>
      </c>
      <c r="AD24" s="68">
        <f>INDEX(Drivers!$C$31:$AG$33,$B24,AD$21)</f>
        <v>17.837199342552591</v>
      </c>
      <c r="AE24" s="68">
        <f>INDEX(Drivers!$C$31:$AG$33,$B24,AE$21)</f>
        <v>18.426842069787259</v>
      </c>
      <c r="AF24" s="68">
        <f>INDEX(Drivers!$C$31:$AG$33,$B24,AF$21)</f>
        <v>19.051430774799929</v>
      </c>
      <c r="AG24" s="68">
        <f>INDEX(Drivers!$C$31:$AG$33,$B24,AG$21)</f>
        <v>19.708365807557694</v>
      </c>
      <c r="AH24" s="68">
        <f>INDEX(Drivers!$C$31:$AG$33,$B24,AH$21)</f>
        <v>20.324202614964648</v>
      </c>
      <c r="AI24" s="68">
        <f>INDEX(Drivers!$C$31:$AG$33,$B24,AI$21)</f>
        <v>20.937308147972544</v>
      </c>
      <c r="AJ24" s="68">
        <f>INDEX(Drivers!$C$31:$AG$33,$B24,AJ$21)</f>
        <v>21.526978262432596</v>
      </c>
      <c r="AK24" s="68">
        <f>INDEX(Drivers!$C$31:$AG$33,$B24,AK$21)</f>
        <v>22.116130077358729</v>
      </c>
      <c r="AL24" s="68">
        <f>INDEX(Drivers!$C$31:$AG$33,$B24,AL$21)</f>
        <v>22.714973420991928</v>
      </c>
      <c r="AM24" s="68">
        <f>INDEX(Drivers!$C$31:$AG$33,$B24,AM$21)</f>
        <v>25.804524637965855</v>
      </c>
      <c r="AN24" s="68">
        <f>INDEX(Drivers!$C$31:$AG$33,$B24,AN$21)</f>
        <v>28.602111368322735</v>
      </c>
      <c r="AO24" s="68">
        <f t="shared" si="5"/>
        <v>28.602111368322735</v>
      </c>
      <c r="AP24" s="68">
        <f t="shared" si="5"/>
        <v>28.602111368322735</v>
      </c>
      <c r="AQ24" s="68"/>
      <c r="AR24" s="68"/>
      <c r="AS24" s="68"/>
      <c r="AT24" s="68"/>
      <c r="AU24" s="68"/>
      <c r="AV24" s="68"/>
    </row>
    <row r="25" spans="1:48">
      <c r="A25" s="4" t="s">
        <v>16</v>
      </c>
      <c r="E25" s="49">
        <f t="shared" ref="E25:K25" si="7">SUM(E22:E24)</f>
        <v>52.325432882070082</v>
      </c>
      <c r="F25" s="49">
        <f t="shared" si="7"/>
        <v>59.308690000000006</v>
      </c>
      <c r="G25" s="49">
        <f t="shared" si="7"/>
        <v>65.956090000000003</v>
      </c>
      <c r="H25" s="49">
        <f t="shared" si="7"/>
        <v>71.375305999999995</v>
      </c>
      <c r="I25" s="49">
        <f t="shared" si="7"/>
        <v>75.517908999999989</v>
      </c>
      <c r="J25" s="133">
        <f t="shared" si="7"/>
        <v>52.325432882070082</v>
      </c>
      <c r="K25" s="133">
        <f t="shared" si="7"/>
        <v>53.104386458423342</v>
      </c>
      <c r="L25" s="133">
        <f t="shared" ref="L25:AP25" si="8">SUM(L22:L24)</f>
        <v>53.912365691429272</v>
      </c>
      <c r="M25" s="133">
        <f t="shared" si="8"/>
        <v>54.750491457321118</v>
      </c>
      <c r="N25" s="133">
        <f t="shared" si="8"/>
        <v>55.619940469824826</v>
      </c>
      <c r="O25" s="133">
        <f t="shared" si="8"/>
        <v>56.521948041648095</v>
      </c>
      <c r="P25" s="133">
        <f t="shared" si="8"/>
        <v>57.436000617299648</v>
      </c>
      <c r="Q25" s="133">
        <f t="shared" si="8"/>
        <v>58.364834921819444</v>
      </c>
      <c r="R25" s="133">
        <f t="shared" si="8"/>
        <v>59.308690000000006</v>
      </c>
      <c r="S25" s="133">
        <f t="shared" si="8"/>
        <v>59.991580449204257</v>
      </c>
      <c r="T25" s="133">
        <f t="shared" si="8"/>
        <v>60.682333816399385</v>
      </c>
      <c r="U25" s="133">
        <f t="shared" si="8"/>
        <v>61.381040636574369</v>
      </c>
      <c r="V25" s="133">
        <f t="shared" si="8"/>
        <v>62.087792487153706</v>
      </c>
      <c r="W25" s="133">
        <f t="shared" si="8"/>
        <v>62.802682000000026</v>
      </c>
      <c r="X25" s="133">
        <f t="shared" si="8"/>
        <v>63.421065342005143</v>
      </c>
      <c r="Y25" s="133">
        <f t="shared" si="8"/>
        <v>64.045537563425796</v>
      </c>
      <c r="Z25" s="133">
        <f t="shared" si="8"/>
        <v>64.676158618096451</v>
      </c>
      <c r="AA25" s="133">
        <f t="shared" si="8"/>
        <v>65.312989050183944</v>
      </c>
      <c r="AB25" s="133">
        <f t="shared" si="8"/>
        <v>65.956090000000003</v>
      </c>
      <c r="AC25" s="133">
        <f t="shared" si="8"/>
        <v>66.518977190687664</v>
      </c>
      <c r="AD25" s="133">
        <f t="shared" si="8"/>
        <v>67.08666821358311</v>
      </c>
      <c r="AE25" s="133">
        <f t="shared" si="8"/>
        <v>67.659204065895452</v>
      </c>
      <c r="AF25" s="133">
        <f t="shared" si="8"/>
        <v>68.236626094715163</v>
      </c>
      <c r="AG25" s="133">
        <f t="shared" si="8"/>
        <v>68.818976000000006</v>
      </c>
      <c r="AH25" s="133">
        <f t="shared" si="8"/>
        <v>69.322810489383542</v>
      </c>
      <c r="AI25" s="133">
        <f t="shared" si="8"/>
        <v>69.830333629884052</v>
      </c>
      <c r="AJ25" s="133">
        <f t="shared" si="8"/>
        <v>70.341572426693446</v>
      </c>
      <c r="AK25" s="133">
        <f t="shared" si="8"/>
        <v>70.856554082712819</v>
      </c>
      <c r="AL25" s="133">
        <f t="shared" si="8"/>
        <v>71.375305999999995</v>
      </c>
      <c r="AM25" s="133">
        <f t="shared" si="8"/>
        <v>73.619545999999971</v>
      </c>
      <c r="AN25" s="133">
        <f t="shared" si="8"/>
        <v>75.517908999999989</v>
      </c>
      <c r="AO25" s="133">
        <f t="shared" si="8"/>
        <v>75.517908999999989</v>
      </c>
      <c r="AP25" s="133">
        <f t="shared" si="8"/>
        <v>75.517908999999989</v>
      </c>
      <c r="AQ25" s="133"/>
      <c r="AR25" s="133"/>
      <c r="AS25" s="133"/>
      <c r="AT25" s="133"/>
      <c r="AU25" s="133"/>
      <c r="AV25" s="133"/>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34">
        <v>0.95</v>
      </c>
      <c r="J29" s="4">
        <f>IF(J$7=-1,K29,IF(J$7=99,I29,IF(J$7=0,INDEX($E29:$I29,0,J$5),(INDEX($E29:$I29,0,J$7+1)-INDEX($E29:$I29,0,J$7))/(INDEX($E$4:$I$4,0,J$7+1)-INDEX($E$4:$I$4,0,J$7))+I29)))</f>
        <v>0.71</v>
      </c>
      <c r="K29" s="4">
        <f t="shared" ref="K29:AP30" si="9">IF(K$7=-1,L29,IF(K$7=99,J29,IF(K$7=0,INDEX($E29:$I29,0,K$5),(INDEX($E29:$I29,0,K$7+1)-INDEX($E29:$I29,0,K$7))/(INDEX($E$4:$I$4,0,K$7+1)-INDEX($E$4:$I$4,0,K$7))+J29)))</f>
        <v>0.72124999999999995</v>
      </c>
      <c r="L29" s="4">
        <f t="shared" si="9"/>
        <v>0.73249999999999993</v>
      </c>
      <c r="M29" s="4">
        <f t="shared" si="9"/>
        <v>0.74374999999999991</v>
      </c>
      <c r="N29" s="4">
        <f t="shared" si="9"/>
        <v>0.75499999999999989</v>
      </c>
      <c r="O29" s="4">
        <f t="shared" si="9"/>
        <v>0.76624999999999988</v>
      </c>
      <c r="P29" s="4">
        <f t="shared" si="9"/>
        <v>0.77749999999999986</v>
      </c>
      <c r="Q29" s="4">
        <f t="shared" si="9"/>
        <v>0.78874999999999984</v>
      </c>
      <c r="R29" s="4">
        <f t="shared" si="9"/>
        <v>0.8</v>
      </c>
      <c r="S29" s="4">
        <f t="shared" si="9"/>
        <v>0.80500000000000005</v>
      </c>
      <c r="T29" s="4">
        <f t="shared" si="9"/>
        <v>0.81</v>
      </c>
      <c r="U29" s="4">
        <f t="shared" si="9"/>
        <v>0.81500000000000006</v>
      </c>
      <c r="V29" s="4">
        <f t="shared" si="9"/>
        <v>0.82000000000000006</v>
      </c>
      <c r="W29" s="4">
        <f t="shared" si="9"/>
        <v>0.82500000000000007</v>
      </c>
      <c r="X29" s="4">
        <f t="shared" si="9"/>
        <v>0.83000000000000007</v>
      </c>
      <c r="Y29" s="4">
        <f t="shared" si="9"/>
        <v>0.83500000000000008</v>
      </c>
      <c r="Z29" s="4">
        <f t="shared" si="9"/>
        <v>0.84000000000000008</v>
      </c>
      <c r="AA29" s="4">
        <f t="shared" si="9"/>
        <v>0.84500000000000008</v>
      </c>
      <c r="AB29" s="4">
        <f t="shared" si="9"/>
        <v>0.85</v>
      </c>
      <c r="AC29" s="4">
        <f t="shared" si="9"/>
        <v>0.85499999999999998</v>
      </c>
      <c r="AD29" s="4">
        <f t="shared" si="9"/>
        <v>0.86</v>
      </c>
      <c r="AE29" s="4">
        <f t="shared" si="9"/>
        <v>0.86499999999999999</v>
      </c>
      <c r="AF29" s="4">
        <f t="shared" si="9"/>
        <v>0.87</v>
      </c>
      <c r="AG29" s="4">
        <f t="shared" si="9"/>
        <v>0.875</v>
      </c>
      <c r="AH29" s="4">
        <f t="shared" si="9"/>
        <v>0.88</v>
      </c>
      <c r="AI29" s="4">
        <f t="shared" si="9"/>
        <v>0.88500000000000001</v>
      </c>
      <c r="AJ29" s="4">
        <f t="shared" si="9"/>
        <v>0.89</v>
      </c>
      <c r="AK29" s="4">
        <f t="shared" si="9"/>
        <v>0.89500000000000002</v>
      </c>
      <c r="AL29" s="4">
        <f t="shared" si="9"/>
        <v>0.9</v>
      </c>
      <c r="AM29" s="255">
        <f>(AL29+AN29)/2</f>
        <v>0.92500000000000004</v>
      </c>
      <c r="AN29" s="4">
        <f t="shared" si="9"/>
        <v>0.95</v>
      </c>
      <c r="AO29" s="4">
        <f t="shared" si="9"/>
        <v>0.95</v>
      </c>
      <c r="AP29" s="4">
        <f t="shared" si="9"/>
        <v>0.95</v>
      </c>
    </row>
    <row r="30" spans="1:48">
      <c r="A30" s="4" t="s">
        <v>16</v>
      </c>
      <c r="C30" s="4" t="s">
        <v>8</v>
      </c>
      <c r="D30" s="4" t="s">
        <v>48</v>
      </c>
      <c r="E30" s="89">
        <v>0.83</v>
      </c>
      <c r="F30" s="35">
        <v>0.9</v>
      </c>
      <c r="G30" s="35">
        <v>0.95</v>
      </c>
      <c r="H30" s="35">
        <v>0.95</v>
      </c>
      <c r="I30" s="134">
        <v>1</v>
      </c>
      <c r="J30" s="4">
        <f>IF(J$7=-1,K30,IF(J$7=99,I30,IF(J$7=0,INDEX($E30:$I30,0,J$5),(INDEX($E30:$I30,0,J$7+1)-INDEX($E30:$I30,0,J$7))/(INDEX($E$4:$I$4,0,J$7+1)-INDEX($E$4:$I$4,0,J$7))+I30)))</f>
        <v>0.83</v>
      </c>
      <c r="K30" s="4">
        <f t="shared" si="9"/>
        <v>0.83875</v>
      </c>
      <c r="L30" s="4">
        <f t="shared" si="9"/>
        <v>0.84750000000000003</v>
      </c>
      <c r="M30" s="4">
        <f t="shared" si="9"/>
        <v>0.85625000000000007</v>
      </c>
      <c r="N30" s="4">
        <f t="shared" si="9"/>
        <v>0.8650000000000001</v>
      </c>
      <c r="O30" s="4">
        <f t="shared" si="9"/>
        <v>0.87375000000000014</v>
      </c>
      <c r="P30" s="4">
        <f t="shared" si="9"/>
        <v>0.88250000000000017</v>
      </c>
      <c r="Q30" s="4">
        <f t="shared" si="9"/>
        <v>0.89125000000000021</v>
      </c>
      <c r="R30" s="4">
        <f t="shared" si="9"/>
        <v>0.9</v>
      </c>
      <c r="S30" s="4">
        <f t="shared" si="9"/>
        <v>0.90500000000000003</v>
      </c>
      <c r="T30" s="4">
        <f t="shared" si="9"/>
        <v>0.91</v>
      </c>
      <c r="U30" s="4">
        <f t="shared" si="9"/>
        <v>0.91500000000000004</v>
      </c>
      <c r="V30" s="4">
        <f t="shared" si="9"/>
        <v>0.92</v>
      </c>
      <c r="W30" s="4">
        <f t="shared" si="9"/>
        <v>0.92500000000000004</v>
      </c>
      <c r="X30" s="4">
        <f t="shared" si="9"/>
        <v>0.93</v>
      </c>
      <c r="Y30" s="4">
        <f t="shared" si="9"/>
        <v>0.93500000000000005</v>
      </c>
      <c r="Z30" s="4">
        <f t="shared" si="9"/>
        <v>0.94000000000000006</v>
      </c>
      <c r="AA30" s="4">
        <f t="shared" si="9"/>
        <v>0.94500000000000006</v>
      </c>
      <c r="AB30" s="4">
        <f t="shared" si="9"/>
        <v>0.95</v>
      </c>
      <c r="AC30" s="4">
        <f t="shared" si="9"/>
        <v>0.95</v>
      </c>
      <c r="AD30" s="4">
        <f t="shared" si="9"/>
        <v>0.95</v>
      </c>
      <c r="AE30" s="4">
        <f t="shared" si="9"/>
        <v>0.95</v>
      </c>
      <c r="AF30" s="4">
        <f t="shared" si="9"/>
        <v>0.95</v>
      </c>
      <c r="AG30" s="4">
        <f t="shared" si="9"/>
        <v>0.95</v>
      </c>
      <c r="AH30" s="4">
        <f t="shared" si="9"/>
        <v>0.95</v>
      </c>
      <c r="AI30" s="4">
        <f t="shared" si="9"/>
        <v>0.95</v>
      </c>
      <c r="AJ30" s="4">
        <f t="shared" si="9"/>
        <v>0.95</v>
      </c>
      <c r="AK30" s="4">
        <f t="shared" si="9"/>
        <v>0.95</v>
      </c>
      <c r="AL30" s="4">
        <f t="shared" si="9"/>
        <v>0.95</v>
      </c>
      <c r="AM30" s="255">
        <f>(AL30+AN30)/2</f>
        <v>0.97499999999999998</v>
      </c>
      <c r="AN30" s="4">
        <f t="shared" si="9"/>
        <v>1</v>
      </c>
      <c r="AO30" s="4">
        <f t="shared" si="9"/>
        <v>1</v>
      </c>
      <c r="AP30" s="4">
        <f t="shared" si="9"/>
        <v>1</v>
      </c>
    </row>
    <row r="31" spans="1:48">
      <c r="A31" s="4" t="s">
        <v>16</v>
      </c>
      <c r="C31" s="4" t="s">
        <v>54</v>
      </c>
      <c r="D31" s="4" t="s">
        <v>48</v>
      </c>
      <c r="E31" s="89">
        <f>(E29*E22+E30*E23+E24)/E25</f>
        <v>0.80398745653518777</v>
      </c>
      <c r="F31" s="71">
        <f>(F29*F22+F30*F23+F24)/F25</f>
        <v>0.87282729724049135</v>
      </c>
      <c r="G31" s="71">
        <f>(G29*G22+G30*G23+G24)/G25</f>
        <v>0.92043871195881943</v>
      </c>
      <c r="H31" s="71">
        <f>(H29*H22+H30*H23+H24)/H25</f>
        <v>0.94910948020884289</v>
      </c>
      <c r="I31" s="71">
        <f>(I29*I22+I30*I23+I24)/I25</f>
        <v>0.98702737117494743</v>
      </c>
      <c r="J31" s="67"/>
    </row>
    <row r="32" spans="1:48">
      <c r="A32" s="4" t="s">
        <v>16</v>
      </c>
      <c r="N32" s="225"/>
    </row>
    <row r="33" spans="1:48" ht="15.75" thickBot="1">
      <c r="A33" s="4" t="s">
        <v>16</v>
      </c>
      <c r="B33" s="20" t="s">
        <v>59</v>
      </c>
      <c r="D33" s="20"/>
      <c r="E33" s="4">
        <f>E28</f>
        <v>2012</v>
      </c>
      <c r="F33" s="4">
        <f>F28</f>
        <v>2020</v>
      </c>
      <c r="G33" s="4">
        <f>G28</f>
        <v>2030</v>
      </c>
      <c r="H33" s="4">
        <f>H28</f>
        <v>2040</v>
      </c>
      <c r="I33" s="4">
        <f>I28</f>
        <v>2050</v>
      </c>
    </row>
    <row r="34" spans="1:48">
      <c r="A34" s="4" t="s">
        <v>16</v>
      </c>
      <c r="B34" s="4" t="str">
        <f>[6]RES!B26</f>
        <v>LE</v>
      </c>
      <c r="C34" s="4" t="str">
        <f>[6]RES!A26</f>
        <v>Low Income Electrified</v>
      </c>
      <c r="D34" s="4" t="s">
        <v>47</v>
      </c>
      <c r="E34" s="10">
        <f t="shared" ref="E34:I35" si="10">E29*E22</f>
        <v>18.576717456248545</v>
      </c>
      <c r="F34" s="10">
        <f t="shared" si="10"/>
        <v>22.489271469784576</v>
      </c>
      <c r="G34" s="10">
        <f t="shared" si="10"/>
        <v>23.667892032309219</v>
      </c>
      <c r="H34" s="10">
        <f t="shared" si="10"/>
        <v>21.587576285564861</v>
      </c>
      <c r="I34" s="10">
        <f t="shared" si="10"/>
        <v>18.613650258920888</v>
      </c>
      <c r="J34" s="10">
        <f t="shared" ref="J34:AP34" si="11">J29*J22</f>
        <v>18.576717456248545</v>
      </c>
      <c r="K34" s="10">
        <f t="shared" si="11"/>
        <v>19.026035021813563</v>
      </c>
      <c r="L34" s="10">
        <f t="shared" si="11"/>
        <v>19.28054527027291</v>
      </c>
      <c r="M34" s="10">
        <f t="shared" si="11"/>
        <v>19.605988706024352</v>
      </c>
      <c r="N34" s="10">
        <f t="shared" si="11"/>
        <v>20.046500366862535</v>
      </c>
      <c r="O34" s="24">
        <f t="shared" si="11"/>
        <v>20.365978472676382</v>
      </c>
      <c r="P34" s="24">
        <f t="shared" si="11"/>
        <v>20.699799084227514</v>
      </c>
      <c r="Q34" s="24">
        <f t="shared" si="11"/>
        <v>21.226293416634746</v>
      </c>
      <c r="R34" s="150">
        <f t="shared" si="11"/>
        <v>22.489271469784576</v>
      </c>
      <c r="S34" s="10">
        <f t="shared" si="11"/>
        <v>23.568200741597863</v>
      </c>
      <c r="T34" s="10">
        <f t="shared" si="11"/>
        <v>23.672301646492468</v>
      </c>
      <c r="U34" s="10">
        <f t="shared" si="11"/>
        <v>23.777008853191973</v>
      </c>
      <c r="V34" s="10">
        <f t="shared" si="11"/>
        <v>23.875358908523744</v>
      </c>
      <c r="W34" s="10">
        <f t="shared" si="11"/>
        <v>23.992224555778641</v>
      </c>
      <c r="X34" s="10">
        <f t="shared" si="11"/>
        <v>23.977645151749094</v>
      </c>
      <c r="Y34" s="10">
        <f t="shared" si="11"/>
        <v>23.926036313166147</v>
      </c>
      <c r="Z34" s="10">
        <f t="shared" si="11"/>
        <v>23.866801009034855</v>
      </c>
      <c r="AA34" s="10">
        <f t="shared" si="11"/>
        <v>23.76052799438105</v>
      </c>
      <c r="AB34" s="10">
        <f t="shared" si="11"/>
        <v>23.667892032309219</v>
      </c>
      <c r="AC34" s="10">
        <f t="shared" si="11"/>
        <v>23.520106467266359</v>
      </c>
      <c r="AD34" s="10">
        <f t="shared" si="11"/>
        <v>23.378818624025001</v>
      </c>
      <c r="AE34" s="10">
        <f t="shared" si="11"/>
        <v>23.225071425145249</v>
      </c>
      <c r="AF34" s="10">
        <f t="shared" si="11"/>
        <v>23.027880784175672</v>
      </c>
      <c r="AG34" s="10">
        <f t="shared" si="11"/>
        <v>22.798580593495792</v>
      </c>
      <c r="AH34" s="10">
        <f t="shared" si="11"/>
        <v>22.538197770835655</v>
      </c>
      <c r="AI34" s="10">
        <f t="shared" si="11"/>
        <v>22.29036642247814</v>
      </c>
      <c r="AJ34" s="10">
        <f t="shared" si="11"/>
        <v>22.054025059266294</v>
      </c>
      <c r="AK34" s="10">
        <f t="shared" si="11"/>
        <v>21.824986992980371</v>
      </c>
      <c r="AL34" s="10">
        <f t="shared" si="11"/>
        <v>21.587576285564861</v>
      </c>
      <c r="AM34" s="10">
        <f t="shared" si="11"/>
        <v>20.154070067408306</v>
      </c>
      <c r="AN34" s="10">
        <f t="shared" si="11"/>
        <v>18.613650258920888</v>
      </c>
      <c r="AO34" s="10">
        <f t="shared" si="11"/>
        <v>18.613650258920888</v>
      </c>
      <c r="AP34" s="10">
        <f t="shared" si="11"/>
        <v>18.613650258920888</v>
      </c>
      <c r="AQ34" s="10"/>
      <c r="AR34" s="10"/>
      <c r="AS34" s="10"/>
      <c r="AT34" s="10"/>
      <c r="AU34" s="10"/>
      <c r="AV34" s="10"/>
    </row>
    <row r="35" spans="1:48">
      <c r="A35" s="4" t="s">
        <v>16</v>
      </c>
      <c r="B35" s="4" t="str">
        <f>[6]RES!B27</f>
        <v>ME</v>
      </c>
      <c r="C35" s="4" t="str">
        <f>[6]RES!A27</f>
        <v>Middle Income Electrified</v>
      </c>
      <c r="D35" s="4" t="s">
        <v>47</v>
      </c>
      <c r="E35" s="10">
        <f t="shared" si="10"/>
        <v>13.029866610157432</v>
      </c>
      <c r="F35" s="10">
        <f t="shared" si="10"/>
        <v>17.281156832817352</v>
      </c>
      <c r="G35" s="10">
        <f t="shared" si="10"/>
        <v>20.346428261250665</v>
      </c>
      <c r="H35" s="10">
        <f t="shared" si="10"/>
        <v>23.440429870850306</v>
      </c>
      <c r="I35" s="10">
        <f t="shared" si="10"/>
        <v>27.322481569655267</v>
      </c>
      <c r="J35" s="10">
        <f t="shared" ref="J35:AP35" si="12">J30*J23</f>
        <v>13.029866610157432</v>
      </c>
      <c r="K35" s="10">
        <f t="shared" si="12"/>
        <v>13.203985641885476</v>
      </c>
      <c r="L35" s="10">
        <f t="shared" si="12"/>
        <v>13.70259981272468</v>
      </c>
      <c r="M35" s="10">
        <f t="shared" si="12"/>
        <v>14.213859062088416</v>
      </c>
      <c r="N35" s="10">
        <f t="shared" si="12"/>
        <v>14.684900561549673</v>
      </c>
      <c r="O35" s="10">
        <f t="shared" si="12"/>
        <v>15.114839372162132</v>
      </c>
      <c r="P35" s="10">
        <f t="shared" si="12"/>
        <v>15.67877588015458</v>
      </c>
      <c r="Q35" s="10">
        <f t="shared" si="12"/>
        <v>16.244266233557404</v>
      </c>
      <c r="R35" s="10">
        <f t="shared" si="12"/>
        <v>17.281156832817352</v>
      </c>
      <c r="S35" s="10">
        <f t="shared" si="12"/>
        <v>16.657791422878091</v>
      </c>
      <c r="T35" s="10">
        <f t="shared" si="12"/>
        <v>17.062741514072545</v>
      </c>
      <c r="U35" s="10">
        <f t="shared" si="12"/>
        <v>17.451766206015183</v>
      </c>
      <c r="V35" s="10">
        <f t="shared" si="12"/>
        <v>17.872009718791933</v>
      </c>
      <c r="W35" s="10">
        <f t="shared" si="12"/>
        <v>18.294051625064565</v>
      </c>
      <c r="X35" s="10">
        <f t="shared" si="12"/>
        <v>18.65525140933509</v>
      </c>
      <c r="Y35" s="10">
        <f t="shared" si="12"/>
        <v>19.071159985724275</v>
      </c>
      <c r="Z35" s="10">
        <f t="shared" si="12"/>
        <v>19.481820575679013</v>
      </c>
      <c r="AA35" s="10">
        <f t="shared" si="12"/>
        <v>19.884658976485522</v>
      </c>
      <c r="AB35" s="10">
        <f t="shared" si="12"/>
        <v>20.346428261250665</v>
      </c>
      <c r="AC35" s="10">
        <f t="shared" si="12"/>
        <v>20.622604884649444</v>
      </c>
      <c r="AD35" s="10">
        <f t="shared" si="12"/>
        <v>20.961556249776955</v>
      </c>
      <c r="AE35" s="10">
        <f t="shared" si="12"/>
        <v>21.263440018975633</v>
      </c>
      <c r="AF35" s="10">
        <f t="shared" si="12"/>
        <v>21.58054849073914</v>
      </c>
      <c r="AG35" s="10">
        <f t="shared" si="12"/>
        <v>21.902335038453334</v>
      </c>
      <c r="AH35" s="10">
        <f t="shared" si="12"/>
        <v>22.217668523545822</v>
      </c>
      <c r="AI35" s="10">
        <f t="shared" si="12"/>
        <v>22.520862228884589</v>
      </c>
      <c r="AJ35" s="10">
        <f t="shared" si="12"/>
        <v>22.833051190538843</v>
      </c>
      <c r="AK35" s="10">
        <f t="shared" si="12"/>
        <v>23.137215494101632</v>
      </c>
      <c r="AL35" s="10">
        <f t="shared" si="12"/>
        <v>23.440429870850306</v>
      </c>
      <c r="AM35" s="10">
        <f t="shared" si="12"/>
        <v>25.376166567742079</v>
      </c>
      <c r="AN35" s="10">
        <f t="shared" si="12"/>
        <v>27.322481569655267</v>
      </c>
      <c r="AO35" s="10">
        <f t="shared" si="12"/>
        <v>27.322481569655267</v>
      </c>
      <c r="AP35" s="10">
        <f t="shared" si="12"/>
        <v>27.322481569655267</v>
      </c>
      <c r="AQ35" s="10"/>
      <c r="AR35" s="10"/>
      <c r="AS35" s="10"/>
      <c r="AT35" s="10"/>
      <c r="AU35" s="10"/>
      <c r="AV35" s="10"/>
    </row>
    <row r="36" spans="1:48">
      <c r="A36" s="4" t="s">
        <v>16</v>
      </c>
      <c r="B36" s="4" t="str">
        <f>[6]RES!B28</f>
        <v>HE</v>
      </c>
      <c r="C36" s="4" t="str">
        <f>[6]RES!A28</f>
        <v>High Income Electrified</v>
      </c>
      <c r="D36" s="4" t="s">
        <v>47</v>
      </c>
      <c r="E36" s="10">
        <f>E24</f>
        <v>10.46240762855223</v>
      </c>
      <c r="F36" s="10">
        <f>F24</f>
        <v>11.995815292972233</v>
      </c>
      <c r="G36" s="10">
        <f>G24</f>
        <v>16.694218231880097</v>
      </c>
      <c r="H36" s="10">
        <f>H24</f>
        <v>22.714973420991928</v>
      </c>
      <c r="I36" s="10">
        <f>I24</f>
        <v>28.602111368322735</v>
      </c>
      <c r="J36" s="10">
        <f t="shared" ref="J36:AP36" si="13">J24</f>
        <v>10.46240762855223</v>
      </c>
      <c r="K36" s="10">
        <f t="shared" si="13"/>
        <v>10.98267832729683</v>
      </c>
      <c r="L36" s="10">
        <f t="shared" si="13"/>
        <v>11.422542816477451</v>
      </c>
      <c r="M36" s="10">
        <f t="shared" si="13"/>
        <v>11.789370867355018</v>
      </c>
      <c r="N36" s="10">
        <f t="shared" si="13"/>
        <v>12.091520699804388</v>
      </c>
      <c r="O36" s="10">
        <f t="shared" si="13"/>
        <v>12.644368581760297</v>
      </c>
      <c r="P36" s="10">
        <f t="shared" si="13"/>
        <v>13.046146539854554</v>
      </c>
      <c r="Q36" s="10">
        <f t="shared" si="13"/>
        <v>13.227142220174334</v>
      </c>
      <c r="R36" s="10">
        <f t="shared" si="13"/>
        <v>11.995815292972233</v>
      </c>
      <c r="S36" s="10">
        <f t="shared" si="13"/>
        <v>12.307913084923102</v>
      </c>
      <c r="T36" s="10">
        <f t="shared" si="13"/>
        <v>12.707004655217851</v>
      </c>
      <c r="U36" s="10">
        <f t="shared" si="13"/>
        <v>13.133828113763638</v>
      </c>
      <c r="V36" s="10">
        <f t="shared" si="13"/>
        <v>13.545403614869469</v>
      </c>
      <c r="W36" s="10">
        <f t="shared" si="13"/>
        <v>13.94384458178741</v>
      </c>
      <c r="X36" s="10">
        <f t="shared" si="13"/>
        <v>14.472926125947646</v>
      </c>
      <c r="Y36" s="10">
        <f t="shared" si="13"/>
        <v>14.994639307458437</v>
      </c>
      <c r="Z36" s="10">
        <f t="shared" si="13"/>
        <v>15.53795923605095</v>
      </c>
      <c r="AA36" s="10">
        <f t="shared" si="13"/>
        <v>16.152053838612154</v>
      </c>
      <c r="AB36" s="10">
        <f t="shared" si="13"/>
        <v>16.694218231880097</v>
      </c>
      <c r="AC36" s="10">
        <f t="shared" si="13"/>
        <v>17.302075596008297</v>
      </c>
      <c r="AD36" s="10">
        <f t="shared" si="13"/>
        <v>17.837199342552591</v>
      </c>
      <c r="AE36" s="10">
        <f t="shared" si="13"/>
        <v>18.426842069787259</v>
      </c>
      <c r="AF36" s="10">
        <f t="shared" si="13"/>
        <v>19.051430774799929</v>
      </c>
      <c r="AG36" s="10">
        <f t="shared" si="13"/>
        <v>19.708365807557694</v>
      </c>
      <c r="AH36" s="10">
        <f t="shared" si="13"/>
        <v>20.324202614964648</v>
      </c>
      <c r="AI36" s="10">
        <f t="shared" si="13"/>
        <v>20.937308147972544</v>
      </c>
      <c r="AJ36" s="10">
        <f t="shared" si="13"/>
        <v>21.526978262432596</v>
      </c>
      <c r="AK36" s="10">
        <f t="shared" si="13"/>
        <v>22.116130077358729</v>
      </c>
      <c r="AL36" s="10">
        <f t="shared" si="13"/>
        <v>22.714973420991928</v>
      </c>
      <c r="AM36" s="10">
        <f t="shared" si="13"/>
        <v>25.804524637965855</v>
      </c>
      <c r="AN36" s="10">
        <f t="shared" si="13"/>
        <v>28.602111368322735</v>
      </c>
      <c r="AO36" s="10">
        <f t="shared" si="13"/>
        <v>28.602111368322735</v>
      </c>
      <c r="AP36" s="10">
        <f t="shared" si="13"/>
        <v>28.602111368322735</v>
      </c>
      <c r="AQ36" s="10"/>
      <c r="AR36" s="10"/>
      <c r="AS36" s="10"/>
      <c r="AT36" s="10"/>
      <c r="AU36" s="10"/>
      <c r="AV36" s="10"/>
    </row>
    <row r="37" spans="1:48">
      <c r="A37" s="4" t="s">
        <v>16</v>
      </c>
      <c r="B37" s="4" t="str">
        <f>[6]RES!B29</f>
        <v>LN</v>
      </c>
      <c r="C37" s="4" t="str">
        <f>[6]RES!A29</f>
        <v>Low Income Non-Electrified</v>
      </c>
      <c r="D37" s="4" t="s">
        <v>47</v>
      </c>
      <c r="E37" s="10">
        <f t="shared" ref="E37:I38" si="14">E22-E34</f>
        <v>7.5876733272001111</v>
      </c>
      <c r="F37" s="10">
        <f t="shared" si="14"/>
        <v>5.6223178674461423</v>
      </c>
      <c r="G37" s="10">
        <f t="shared" si="14"/>
        <v>4.1766868292310413</v>
      </c>
      <c r="H37" s="10">
        <f t="shared" si="14"/>
        <v>2.3986195872849834</v>
      </c>
      <c r="I37" s="10">
        <f t="shared" si="14"/>
        <v>0.97966580310109919</v>
      </c>
      <c r="J37" s="10">
        <f t="shared" ref="J37:AP37" si="15">J22-J34</f>
        <v>7.5876733272001111</v>
      </c>
      <c r="K37" s="10">
        <f t="shared" si="15"/>
        <v>7.3532163082572382</v>
      </c>
      <c r="L37" s="10">
        <f t="shared" si="15"/>
        <v>7.0410182386320912</v>
      </c>
      <c r="M37" s="10">
        <f t="shared" si="15"/>
        <v>6.7550045121596547</v>
      </c>
      <c r="N37" s="10">
        <f t="shared" si="15"/>
        <v>6.5051557481871853</v>
      </c>
      <c r="O37" s="10">
        <f t="shared" si="15"/>
        <v>6.2127862551231416</v>
      </c>
      <c r="P37" s="10">
        <f t="shared" si="15"/>
        <v>5.9237367154220273</v>
      </c>
      <c r="Q37" s="10">
        <f t="shared" si="15"/>
        <v>5.6850136092096299</v>
      </c>
      <c r="R37" s="10">
        <f t="shared" si="15"/>
        <v>5.6223178674461423</v>
      </c>
      <c r="S37" s="10">
        <f t="shared" si="15"/>
        <v>5.7090672603870587</v>
      </c>
      <c r="T37" s="10">
        <f t="shared" si="15"/>
        <v>5.5527621146093438</v>
      </c>
      <c r="U37" s="10">
        <f t="shared" si="15"/>
        <v>5.3972351384546187</v>
      </c>
      <c r="V37" s="10">
        <f t="shared" si="15"/>
        <v>5.2409324433344793</v>
      </c>
      <c r="W37" s="10">
        <f t="shared" si="15"/>
        <v>5.0892597542560729</v>
      </c>
      <c r="X37" s="10">
        <f t="shared" si="15"/>
        <v>4.911083946743787</v>
      </c>
      <c r="Y37" s="10">
        <f t="shared" si="15"/>
        <v>4.7278993912244474</v>
      </c>
      <c r="Z37" s="10">
        <f t="shared" si="15"/>
        <v>4.5460573350542539</v>
      </c>
      <c r="AA37" s="10">
        <f t="shared" si="15"/>
        <v>4.3584400463065798</v>
      </c>
      <c r="AB37" s="10">
        <f t="shared" si="15"/>
        <v>4.1766868292310413</v>
      </c>
      <c r="AC37" s="10">
        <f t="shared" si="15"/>
        <v>3.9887899856767497</v>
      </c>
      <c r="AD37" s="10">
        <f t="shared" si="15"/>
        <v>3.8058541946087203</v>
      </c>
      <c r="AE37" s="10">
        <f t="shared" si="15"/>
        <v>3.6247221299359644</v>
      </c>
      <c r="AF37" s="10">
        <f t="shared" si="15"/>
        <v>3.4409477033825731</v>
      </c>
      <c r="AG37" s="10">
        <f t="shared" si="15"/>
        <v>3.2569400847851142</v>
      </c>
      <c r="AH37" s="10">
        <f t="shared" si="15"/>
        <v>3.0733906051139535</v>
      </c>
      <c r="AI37" s="10">
        <f t="shared" si="15"/>
        <v>2.8964882921864259</v>
      </c>
      <c r="AJ37" s="10">
        <f t="shared" si="15"/>
        <v>2.7257783781115634</v>
      </c>
      <c r="AK37" s="10">
        <f t="shared" si="15"/>
        <v>2.5604733343719985</v>
      </c>
      <c r="AL37" s="10">
        <f t="shared" si="15"/>
        <v>2.3986195872849834</v>
      </c>
      <c r="AM37" s="10">
        <f t="shared" si="15"/>
        <v>1.6341137892493194</v>
      </c>
      <c r="AN37" s="10">
        <f t="shared" si="15"/>
        <v>0.97966580310109919</v>
      </c>
      <c r="AO37" s="10">
        <f t="shared" si="15"/>
        <v>0.97966580310109919</v>
      </c>
      <c r="AP37" s="10">
        <f t="shared" si="15"/>
        <v>0.97966580310109919</v>
      </c>
      <c r="AQ37" s="10"/>
      <c r="AR37" s="10"/>
      <c r="AS37" s="10"/>
      <c r="AT37" s="10"/>
      <c r="AU37" s="10"/>
      <c r="AV37" s="10"/>
    </row>
    <row r="38" spans="1:48">
      <c r="A38" s="4" t="s">
        <v>16</v>
      </c>
      <c r="B38" s="4" t="str">
        <f>[6]RES!B30</f>
        <v>MN</v>
      </c>
      <c r="C38" s="4" t="str">
        <f>[6]RES!A30</f>
        <v>Middle Income Non-Electrified</v>
      </c>
      <c r="D38" s="4" t="s">
        <v>47</v>
      </c>
      <c r="E38" s="10">
        <f t="shared" si="14"/>
        <v>2.6687678599117639</v>
      </c>
      <c r="F38" s="10">
        <f t="shared" si="14"/>
        <v>1.9201285369797034</v>
      </c>
      <c r="G38" s="10">
        <f t="shared" si="14"/>
        <v>1.0708646453289852</v>
      </c>
      <c r="H38" s="10">
        <f t="shared" si="14"/>
        <v>1.2337068353079133</v>
      </c>
      <c r="I38" s="10">
        <f t="shared" si="14"/>
        <v>0</v>
      </c>
      <c r="J38" s="10">
        <f t="shared" ref="J38:AP38" si="16">J23-J35</f>
        <v>2.6687678599117639</v>
      </c>
      <c r="K38" s="10">
        <f t="shared" si="16"/>
        <v>2.5384711591702338</v>
      </c>
      <c r="L38" s="10">
        <f t="shared" si="16"/>
        <v>2.4656595533221388</v>
      </c>
      <c r="M38" s="10">
        <f t="shared" si="16"/>
        <v>2.3862683096936745</v>
      </c>
      <c r="N38" s="10">
        <f t="shared" si="16"/>
        <v>2.2918630934210444</v>
      </c>
      <c r="O38" s="10">
        <f t="shared" si="16"/>
        <v>2.1839753599261424</v>
      </c>
      <c r="P38" s="10">
        <f t="shared" si="16"/>
        <v>2.0875423976409753</v>
      </c>
      <c r="Q38" s="10">
        <f t="shared" si="16"/>
        <v>1.9821194422433273</v>
      </c>
      <c r="R38" s="10">
        <f t="shared" si="16"/>
        <v>1.9201285369797034</v>
      </c>
      <c r="S38" s="10">
        <f t="shared" si="16"/>
        <v>1.7486079394181431</v>
      </c>
      <c r="T38" s="10">
        <f t="shared" si="16"/>
        <v>1.687523886007174</v>
      </c>
      <c r="U38" s="10">
        <f t="shared" si="16"/>
        <v>1.6212023251489498</v>
      </c>
      <c r="V38" s="10">
        <f t="shared" si="16"/>
        <v>1.5540878016340791</v>
      </c>
      <c r="W38" s="10">
        <f t="shared" si="16"/>
        <v>1.4833014831133404</v>
      </c>
      <c r="X38" s="10">
        <f t="shared" si="16"/>
        <v>1.4041587082295237</v>
      </c>
      <c r="Y38" s="10">
        <f t="shared" si="16"/>
        <v>1.3258025658524879</v>
      </c>
      <c r="Z38" s="10">
        <f t="shared" si="16"/>
        <v>1.243520462277381</v>
      </c>
      <c r="AA38" s="10">
        <f t="shared" si="16"/>
        <v>1.1573081943986274</v>
      </c>
      <c r="AB38" s="10">
        <f t="shared" si="16"/>
        <v>1.0708646453289852</v>
      </c>
      <c r="AC38" s="10">
        <f t="shared" si="16"/>
        <v>1.085400257086814</v>
      </c>
      <c r="AD38" s="10">
        <f t="shared" si="16"/>
        <v>1.1032398026198393</v>
      </c>
      <c r="AE38" s="10">
        <f t="shared" si="16"/>
        <v>1.1191284220513502</v>
      </c>
      <c r="AF38" s="10">
        <f t="shared" si="16"/>
        <v>1.1358183416178491</v>
      </c>
      <c r="AG38" s="10">
        <f t="shared" si="16"/>
        <v>1.1527544757080719</v>
      </c>
      <c r="AH38" s="10">
        <f t="shared" si="16"/>
        <v>1.1693509749234643</v>
      </c>
      <c r="AI38" s="10">
        <f t="shared" si="16"/>
        <v>1.1853085383623494</v>
      </c>
      <c r="AJ38" s="10">
        <f t="shared" si="16"/>
        <v>1.2017395363441494</v>
      </c>
      <c r="AK38" s="10">
        <f t="shared" si="16"/>
        <v>1.2177481839000883</v>
      </c>
      <c r="AL38" s="10">
        <f t="shared" si="16"/>
        <v>1.2337068353079133</v>
      </c>
      <c r="AM38" s="10">
        <f t="shared" si="16"/>
        <v>0.65067093763441264</v>
      </c>
      <c r="AN38" s="10">
        <f t="shared" si="16"/>
        <v>0</v>
      </c>
      <c r="AO38" s="10">
        <f t="shared" si="16"/>
        <v>0</v>
      </c>
      <c r="AP38" s="10">
        <f t="shared" si="16"/>
        <v>0</v>
      </c>
      <c r="AQ38" s="10"/>
      <c r="AR38" s="10"/>
      <c r="AS38" s="10"/>
      <c r="AT38" s="10"/>
      <c r="AU38" s="10"/>
      <c r="AV38" s="10"/>
    </row>
    <row r="39" spans="1:48">
      <c r="A39" s="4" t="s">
        <v>16</v>
      </c>
      <c r="B39" s="25"/>
      <c r="J39" s="43"/>
      <c r="K39" s="6">
        <f>SUM(K34:K38)</f>
        <v>53.104386458423342</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17">SUMIF($J$3:$AV$3,F$21,$J44:$AV44)</f>
        <v>1</v>
      </c>
      <c r="G44" s="10">
        <f t="shared" si="17"/>
        <v>1</v>
      </c>
      <c r="H44" s="10">
        <f t="shared" si="17"/>
        <v>1</v>
      </c>
      <c r="I44" s="10">
        <f t="shared" si="17"/>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17"/>
        <v>0.95221843003412987</v>
      </c>
      <c r="G45" s="10">
        <f t="shared" si="17"/>
        <v>1.1023890784982937</v>
      </c>
      <c r="H45" s="10">
        <f t="shared" si="17"/>
        <v>1.3620156089042583</v>
      </c>
      <c r="I45" s="10">
        <f t="shared" si="17"/>
        <v>1.7304739927162893</v>
      </c>
      <c r="J45" s="54">
        <f>INDEX(Drivers!$C$34:$AG$34,1,J21)/Drivers!$C$34</f>
        <v>1</v>
      </c>
      <c r="K45" s="54">
        <f>INDEX(Drivers!$C$34:$AG$34,1,K21)/Drivers!$C$34</f>
        <v>1.0170648464163823</v>
      </c>
      <c r="L45" s="54">
        <f>INDEX(Drivers!$C$34:$AG$34,1,L21)/Drivers!$C$34</f>
        <v>1.0273037542662116</v>
      </c>
      <c r="M45" s="54">
        <f>INDEX(Drivers!$C$34:$AG$34,1,M21)/Drivers!$C$34</f>
        <v>1.0341296928327646</v>
      </c>
      <c r="N45" s="54">
        <f>INDEX(Drivers!$C$34:$AG$34,1,N21)/Drivers!$C$34</f>
        <v>1.0341296928327646</v>
      </c>
      <c r="O45" s="54">
        <f>INDEX(Drivers!$C$34:$AG$34,1,O21)/Drivers!$C$34</f>
        <v>1.0477815699658704</v>
      </c>
      <c r="P45" s="54">
        <f>INDEX(Drivers!$C$34:$AG$34,1,P21)/Drivers!$C$34</f>
        <v>1.0511945392491469</v>
      </c>
      <c r="Q45" s="54">
        <f>INDEX(Drivers!$C$34:$AG$34,1,Q21)/Drivers!$C$34</f>
        <v>1.0443686006825939</v>
      </c>
      <c r="R45" s="54">
        <f>INDEX(Drivers!$C$34:$AG$34,1,R21)/Drivers!$C$34</f>
        <v>0.95221843003412987</v>
      </c>
      <c r="S45" s="54">
        <f>INDEX(Drivers!$C$34:$AG$34,1,S21)/Drivers!$C$34</f>
        <v>0.97610921501706482</v>
      </c>
      <c r="T45" s="54">
        <f>INDEX(Drivers!$C$34:$AG$34,1,T21)/Drivers!$C$34</f>
        <v>0.98634812286689422</v>
      </c>
      <c r="U45" s="54">
        <f>INDEX(Drivers!$C$34:$AG$34,1,U21)/Drivers!$C$34</f>
        <v>1</v>
      </c>
      <c r="V45" s="54">
        <f>INDEX(Drivers!$C$34:$AG$34,1,V21)/Drivers!$C$34</f>
        <v>1.0102389078498293</v>
      </c>
      <c r="W45" s="54">
        <f>INDEX(Drivers!$C$34:$AG$34,1,W21)/Drivers!$C$34</f>
        <v>1.0204778156996588</v>
      </c>
      <c r="X45" s="54">
        <f>INDEX(Drivers!$C$34:$AG$34,1,X21)/Drivers!$C$34</f>
        <v>1.0375426621160411</v>
      </c>
      <c r="Y45" s="54">
        <f>INDEX(Drivers!$C$34:$AG$34,1,Y21)/Drivers!$C$34</f>
        <v>1.0511945392491469</v>
      </c>
      <c r="Z45" s="54">
        <f>INDEX(Drivers!$C$34:$AG$34,1,Z21)/Drivers!$C$34</f>
        <v>1.0682593856655291</v>
      </c>
      <c r="AA45" s="54">
        <f>INDEX(Drivers!$C$34:$AG$34,1,AA21)/Drivers!$C$34</f>
        <v>1.0887372013651877</v>
      </c>
      <c r="AB45" s="54">
        <f>INDEX(Drivers!$C$34:$AG$34,1,AB21)/Drivers!$C$34</f>
        <v>1.1023890784982937</v>
      </c>
      <c r="AC45" s="54">
        <f>INDEX(Drivers!$C$34:$AG$34,1,AC21)/Drivers!$C$34</f>
        <v>1.1262798634812288</v>
      </c>
      <c r="AD45" s="54">
        <f>INDEX(Drivers!$C$34:$AG$34,1,AD21)/Drivers!$C$34</f>
        <v>1.1467576791808876</v>
      </c>
      <c r="AE45" s="54">
        <f>INDEX(Drivers!$C$34:$AG$34,1,AE21)/Drivers!$C$34</f>
        <v>1.1706484641638226</v>
      </c>
      <c r="AF45" s="54">
        <f>INDEX(Drivers!$C$34:$AG$34,1,AF21)/Drivers!$C$34</f>
        <v>1.1945392491467577</v>
      </c>
      <c r="AG45" s="54">
        <f>INDEX(Drivers!$C$34:$AG$34,1,AG21)/Drivers!$C$34</f>
        <v>1.2205074936934264</v>
      </c>
      <c r="AH45" s="54">
        <f>INDEX(Drivers!$C$34:$AG$34,1,AH21)/Drivers!$C$34</f>
        <v>1.2470402652954575</v>
      </c>
      <c r="AI45" s="54">
        <f>INDEX(Drivers!$C$34:$AG$34,1,AI21)/Drivers!$C$34</f>
        <v>1.2765211226310476</v>
      </c>
      <c r="AJ45" s="54">
        <f>INDEX(Drivers!$C$34:$AG$34,1,AJ21)/Drivers!$C$34</f>
        <v>1.3030538942330787</v>
      </c>
      <c r="AK45" s="54">
        <f>INDEX(Drivers!$C$34:$AG$34,1,AK21)/Drivers!$C$34</f>
        <v>1.3325347515686685</v>
      </c>
      <c r="AL45" s="54">
        <f>INDEX(Drivers!$C$34:$AG$34,1,AL21)/Drivers!$C$34</f>
        <v>1.3620156089042583</v>
      </c>
      <c r="AM45" s="54">
        <f>INDEX(Drivers!$C$34:$AG$34,1,AM21)/Drivers!$C$34</f>
        <v>1.5300564957171214</v>
      </c>
      <c r="AN45" s="54">
        <f>INDEX(Drivers!$C$34:$AG$34,1,AN21)/Drivers!$C$34</f>
        <v>1.7304739927162893</v>
      </c>
      <c r="AO45" s="37">
        <f>AN45</f>
        <v>1.7304739927162893</v>
      </c>
      <c r="AP45" s="37">
        <f>AO45</f>
        <v>1.7304739927162893</v>
      </c>
      <c r="AQ45" s="37"/>
      <c r="AR45" s="37"/>
      <c r="AS45" s="68"/>
      <c r="AT45" s="68"/>
      <c r="AU45" s="68"/>
      <c r="AV45" s="68"/>
    </row>
    <row r="46" spans="1:48">
      <c r="A46" s="4" t="s">
        <v>16</v>
      </c>
      <c r="H46" s="130">
        <f>I46^(1/40)-1</f>
        <v>1.3804295301459435E-2</v>
      </c>
      <c r="I46" s="6">
        <f>I45/E45</f>
        <v>1.7304739927162893</v>
      </c>
      <c r="L46" s="24"/>
    </row>
    <row r="47" spans="1:48" ht="15.75" thickBot="1">
      <c r="A47" s="4" t="s">
        <v>16</v>
      </c>
      <c r="C47" s="88" t="s">
        <v>213</v>
      </c>
      <c r="D47" s="88"/>
      <c r="E47" s="7">
        <v>2012</v>
      </c>
      <c r="F47" s="7">
        <v>2020</v>
      </c>
      <c r="G47" s="7">
        <v>2030</v>
      </c>
      <c r="H47" s="7">
        <v>2040</v>
      </c>
      <c r="I47" s="7">
        <v>2050</v>
      </c>
    </row>
    <row r="48" spans="1:48">
      <c r="A48" s="4" t="s">
        <v>16</v>
      </c>
      <c r="C48" s="4" t="s">
        <v>49</v>
      </c>
      <c r="D48" s="36" t="s">
        <v>55</v>
      </c>
      <c r="E48" s="89"/>
      <c r="F48" s="89">
        <f t="shared" ref="F48:I50" si="18">(F43/E43)^(1/(F$42-E$42))-1</f>
        <v>0</v>
      </c>
      <c r="G48" s="89">
        <f t="shared" si="18"/>
        <v>0</v>
      </c>
      <c r="H48" s="89">
        <f t="shared" si="18"/>
        <v>0</v>
      </c>
      <c r="I48" s="89">
        <f t="shared" si="18"/>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9"/>
      <c r="F49" s="89">
        <f t="shared" si="18"/>
        <v>0</v>
      </c>
      <c r="G49" s="89">
        <f t="shared" si="18"/>
        <v>0</v>
      </c>
      <c r="H49" s="89">
        <f t="shared" si="18"/>
        <v>0</v>
      </c>
      <c r="I49" s="89">
        <f t="shared" si="18"/>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9"/>
      <c r="F50" s="63">
        <f t="shared" si="18"/>
        <v>-6.1014137136932156E-3</v>
      </c>
      <c r="G50" s="63">
        <f>(G45/F45)^(1/(G$42-F$42))-1</f>
        <v>1.4751803621559922E-2</v>
      </c>
      <c r="H50" s="63">
        <f>(H45/G45)^(1/(H$42-G$42))-1</f>
        <v>2.1373811785192709E-2</v>
      </c>
      <c r="I50" s="63">
        <f>(I45/H45)^(1/(I$42-H$42))-1</f>
        <v>2.4231902975435649E-2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[6]RES!$B32</f>
        <v>0</v>
      </c>
      <c r="C54" s="4" t="str">
        <f>[6]RES!A32</f>
        <v>USE the names but not the numbers in the greyed out stuff, all the balance numbers are taken directly from the energy balance sheet</v>
      </c>
      <c r="E54" s="4">
        <v>0.3</v>
      </c>
      <c r="F54" s="12">
        <v>0.25</v>
      </c>
      <c r="G54" s="12">
        <v>0.2</v>
      </c>
      <c r="H54" s="41"/>
      <c r="J54" s="4"/>
    </row>
    <row r="55" spans="1:47">
      <c r="A55" s="4" t="s">
        <v>16</v>
      </c>
      <c r="B55" s="4" t="str">
        <f>[6]RES!$B33</f>
        <v>Demand</v>
      </c>
      <c r="C55" s="4" t="str">
        <f>[6]RES!A33</f>
        <v>End use demands</v>
      </c>
      <c r="E55" s="4">
        <v>0.1</v>
      </c>
      <c r="F55" s="12">
        <v>0.1</v>
      </c>
      <c r="G55" s="12">
        <v>0.1</v>
      </c>
      <c r="H55" s="41"/>
      <c r="J55" s="4"/>
    </row>
    <row r="56" spans="1:47">
      <c r="A56" s="4" t="s">
        <v>16</v>
      </c>
      <c r="B56" s="4" t="str">
        <f>[6]RES!$B34</f>
        <v>L</v>
      </c>
      <c r="C56" s="4" t="str">
        <f>[6]RES!A34</f>
        <v>Lighting</v>
      </c>
      <c r="E56" s="4">
        <v>0.5</v>
      </c>
      <c r="F56" s="12">
        <v>0.4</v>
      </c>
      <c r="G56" s="12">
        <v>0.3</v>
      </c>
      <c r="H56" s="41"/>
      <c r="J56" s="4"/>
    </row>
    <row r="57" spans="1:47">
      <c r="A57" s="4" t="s">
        <v>16</v>
      </c>
      <c r="B57" s="4" t="str">
        <f>[6]RES!$B35</f>
        <v>K</v>
      </c>
      <c r="C57" s="4" t="str">
        <f>[6]RES!A35</f>
        <v>Cooking</v>
      </c>
      <c r="E57" s="4">
        <v>0.3</v>
      </c>
      <c r="F57" s="12">
        <v>0.25</v>
      </c>
      <c r="G57" s="12">
        <v>0.2</v>
      </c>
      <c r="H57" s="41"/>
      <c r="J57" s="4"/>
    </row>
    <row r="58" spans="1:47">
      <c r="A58" s="4" t="s">
        <v>16</v>
      </c>
      <c r="B58" s="4" t="str">
        <f>[6]RES!$B36</f>
        <v>H</v>
      </c>
      <c r="C58" s="4" t="str">
        <f>[6]RES!A36</f>
        <v>Space Heating</v>
      </c>
      <c r="E58" s="4">
        <v>0.2</v>
      </c>
      <c r="F58" s="12">
        <v>0.15</v>
      </c>
      <c r="G58" s="12">
        <v>0.1</v>
      </c>
      <c r="H58" s="41"/>
      <c r="J58" s="4"/>
    </row>
    <row r="59" spans="1:47">
      <c r="A59" s="4" t="s">
        <v>16</v>
      </c>
      <c r="B59" s="4" t="str">
        <f>[6]RES!$B37</f>
        <v>WG</v>
      </c>
      <c r="C59" s="4" t="str">
        <f>[6]RES!A37</f>
        <v>Water Heating Geyser</v>
      </c>
      <c r="E59" s="4">
        <v>0.5</v>
      </c>
      <c r="F59" s="12">
        <v>0.4</v>
      </c>
      <c r="G59" s="12">
        <v>0.3</v>
      </c>
      <c r="H59" s="41"/>
      <c r="J59" s="4"/>
    </row>
    <row r="60" spans="1:47">
      <c r="A60" s="4" t="s">
        <v>16</v>
      </c>
      <c r="B60" s="4" t="str">
        <f>[6]RES!$B38</f>
        <v>W</v>
      </c>
      <c r="C60" s="4" t="str">
        <f>[6]RES!A38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19">FORECAST(E$45,$E54:$G54,$E$53:$G$53)</f>
        <v>0.39899999999999997</v>
      </c>
      <c r="F63" s="6">
        <f t="shared" si="19"/>
        <v>0.39904778156996584</v>
      </c>
      <c r="G63" s="6">
        <f t="shared" si="19"/>
        <v>0.39889761092150167</v>
      </c>
      <c r="H63" s="6">
        <f t="shared" si="19"/>
        <v>0.39863798439109571</v>
      </c>
      <c r="I63" s="6">
        <f t="shared" si="19"/>
        <v>0.39826952600728366</v>
      </c>
      <c r="J63" s="4">
        <f>IF(J$7=-1,K63,IF(J$7=99,I63,IF(J$7=0,INDEX($E63:$I63,0,J$5),(INDEX($E63:$I63,0,J$7+1)-INDEX($E63:$I63,0,J$7))/(INDEX($E$4:$I$4,0,J$7+1)-INDEX($E$4:$I$4,0,J$7))+I63)))</f>
        <v>0.39899999999999997</v>
      </c>
      <c r="K63" s="4">
        <f t="shared" ref="K63:AP63" si="20">IF(K$7=-1,L63,IF(K$7=99,J63,IF(K$7=0,INDEX($E63:$I63,0,K$5),(INDEX($E63:$I63,0,K$7+1)-INDEX($E63:$I63,0,K$7))/(INDEX($E$4:$I$4,0,K$7+1)-INDEX($E$4:$I$4,0,K$7))+J63)))</f>
        <v>0.39900597269624571</v>
      </c>
      <c r="L63" s="4">
        <f t="shared" si="20"/>
        <v>0.39901194539249146</v>
      </c>
      <c r="M63" s="4">
        <f t="shared" si="20"/>
        <v>0.39901791808873721</v>
      </c>
      <c r="N63" s="4">
        <f t="shared" si="20"/>
        <v>0.39902389078498296</v>
      </c>
      <c r="O63" s="4">
        <f t="shared" si="20"/>
        <v>0.39902986348122871</v>
      </c>
      <c r="P63" s="4">
        <f t="shared" si="20"/>
        <v>0.39903583617747446</v>
      </c>
      <c r="Q63" s="4">
        <f t="shared" si="20"/>
        <v>0.39904180887372021</v>
      </c>
      <c r="R63" s="4">
        <f t="shared" si="20"/>
        <v>0.39904778156996584</v>
      </c>
      <c r="S63" s="4">
        <f t="shared" si="20"/>
        <v>0.39903276450511943</v>
      </c>
      <c r="T63" s="4">
        <f t="shared" si="20"/>
        <v>0.39901774744027302</v>
      </c>
      <c r="U63" s="4">
        <f t="shared" si="20"/>
        <v>0.39900273037542661</v>
      </c>
      <c r="V63" s="4">
        <f t="shared" si="20"/>
        <v>0.39898771331058019</v>
      </c>
      <c r="W63" s="4">
        <f t="shared" si="20"/>
        <v>0.39897269624573378</v>
      </c>
      <c r="X63" s="4">
        <f t="shared" si="20"/>
        <v>0.39895767918088737</v>
      </c>
      <c r="Y63" s="4">
        <f t="shared" si="20"/>
        <v>0.39894266211604096</v>
      </c>
      <c r="Z63" s="4">
        <f t="shared" si="20"/>
        <v>0.39892764505119455</v>
      </c>
      <c r="AA63" s="4">
        <f t="shared" si="20"/>
        <v>0.39891262798634813</v>
      </c>
      <c r="AB63" s="4">
        <f t="shared" si="20"/>
        <v>0.39889761092150167</v>
      </c>
      <c r="AC63" s="4">
        <f t="shared" si="20"/>
        <v>0.39887164826846105</v>
      </c>
      <c r="AD63" s="4">
        <f t="shared" si="20"/>
        <v>0.39884568561542044</v>
      </c>
      <c r="AE63" s="4">
        <f t="shared" si="20"/>
        <v>0.39881972296237983</v>
      </c>
      <c r="AF63" s="4">
        <f t="shared" si="20"/>
        <v>0.39879376030933922</v>
      </c>
      <c r="AG63" s="4">
        <f t="shared" si="20"/>
        <v>0.39876779765629861</v>
      </c>
      <c r="AH63" s="4">
        <f t="shared" si="20"/>
        <v>0.39874183500325799</v>
      </c>
      <c r="AI63" s="4">
        <f t="shared" si="20"/>
        <v>0.39871587235021738</v>
      </c>
      <c r="AJ63" s="4">
        <f t="shared" si="20"/>
        <v>0.39868990969717677</v>
      </c>
      <c r="AK63" s="4">
        <f t="shared" si="20"/>
        <v>0.39866394704413616</v>
      </c>
      <c r="AL63" s="4">
        <f t="shared" si="20"/>
        <v>0.39863798439109571</v>
      </c>
      <c r="AM63" s="4">
        <f t="shared" si="20"/>
        <v>0.39860113855271451</v>
      </c>
      <c r="AN63" s="4">
        <f t="shared" si="20"/>
        <v>0.39826952600728366</v>
      </c>
      <c r="AO63" s="4">
        <f t="shared" si="20"/>
        <v>0.39826952600728366</v>
      </c>
      <c r="AP63" s="4">
        <f t="shared" si="20"/>
        <v>0.39826952600728366</v>
      </c>
    </row>
    <row r="64" spans="1:47">
      <c r="A64" s="4" t="s">
        <v>16</v>
      </c>
      <c r="C64" s="4" t="str">
        <f t="shared" ref="C64:C69" si="21">C55</f>
        <v>End use demands</v>
      </c>
      <c r="E64" s="6">
        <f t="shared" si="19"/>
        <v>0.10000000000000002</v>
      </c>
      <c r="F64" s="6">
        <f t="shared" si="19"/>
        <v>0.10000000000000002</v>
      </c>
      <c r="G64" s="6">
        <f t="shared" si="19"/>
        <v>0.10000000000000002</v>
      </c>
      <c r="H64" s="6">
        <f t="shared" si="19"/>
        <v>0.10000000000000002</v>
      </c>
      <c r="I64" s="6">
        <f t="shared" si="19"/>
        <v>0.10000000000000002</v>
      </c>
      <c r="J64" s="4">
        <f t="shared" ref="J64:AP64" si="22">IF(J$7=-1,K64,IF(J$7=99,I64,IF(J$7=0,INDEX($E64:$I64,0,J$5),(INDEX($E64:$I64,0,J$7+1)-INDEX($E64:$I64,0,J$7))/(INDEX($E$4:$I$4,0,J$7+1)-INDEX($E$4:$I$4,0,J$7))+I64)))</f>
        <v>0.10000000000000002</v>
      </c>
      <c r="K64" s="4">
        <f t="shared" si="22"/>
        <v>0.10000000000000002</v>
      </c>
      <c r="L64" s="4">
        <f t="shared" si="22"/>
        <v>0.10000000000000002</v>
      </c>
      <c r="M64" s="4">
        <f t="shared" si="22"/>
        <v>0.10000000000000002</v>
      </c>
      <c r="N64" s="4">
        <f t="shared" si="22"/>
        <v>0.10000000000000002</v>
      </c>
      <c r="O64" s="4">
        <f t="shared" si="22"/>
        <v>0.10000000000000002</v>
      </c>
      <c r="P64" s="4">
        <f t="shared" si="22"/>
        <v>0.10000000000000002</v>
      </c>
      <c r="Q64" s="4">
        <f t="shared" si="22"/>
        <v>0.10000000000000002</v>
      </c>
      <c r="R64" s="4">
        <f t="shared" si="22"/>
        <v>0.10000000000000002</v>
      </c>
      <c r="S64" s="4">
        <f t="shared" si="22"/>
        <v>0.10000000000000002</v>
      </c>
      <c r="T64" s="4">
        <f t="shared" si="22"/>
        <v>0.10000000000000002</v>
      </c>
      <c r="U64" s="4">
        <f t="shared" si="22"/>
        <v>0.10000000000000002</v>
      </c>
      <c r="V64" s="4">
        <f t="shared" si="22"/>
        <v>0.10000000000000002</v>
      </c>
      <c r="W64" s="4">
        <f t="shared" si="22"/>
        <v>0.10000000000000002</v>
      </c>
      <c r="X64" s="4">
        <f t="shared" si="22"/>
        <v>0.10000000000000002</v>
      </c>
      <c r="Y64" s="4">
        <f t="shared" si="22"/>
        <v>0.10000000000000002</v>
      </c>
      <c r="Z64" s="4">
        <f t="shared" si="22"/>
        <v>0.10000000000000002</v>
      </c>
      <c r="AA64" s="4">
        <f t="shared" si="22"/>
        <v>0.10000000000000002</v>
      </c>
      <c r="AB64" s="4">
        <f t="shared" si="22"/>
        <v>0.10000000000000002</v>
      </c>
      <c r="AC64" s="4">
        <f t="shared" si="22"/>
        <v>0.10000000000000002</v>
      </c>
      <c r="AD64" s="4">
        <f t="shared" si="22"/>
        <v>0.10000000000000002</v>
      </c>
      <c r="AE64" s="4">
        <f t="shared" si="22"/>
        <v>0.10000000000000002</v>
      </c>
      <c r="AF64" s="4">
        <f t="shared" si="22"/>
        <v>0.10000000000000002</v>
      </c>
      <c r="AG64" s="4">
        <f t="shared" si="22"/>
        <v>0.10000000000000002</v>
      </c>
      <c r="AH64" s="4">
        <f t="shared" si="22"/>
        <v>0.10000000000000002</v>
      </c>
      <c r="AI64" s="4">
        <f t="shared" si="22"/>
        <v>0.10000000000000002</v>
      </c>
      <c r="AJ64" s="4">
        <f t="shared" si="22"/>
        <v>0.10000000000000002</v>
      </c>
      <c r="AK64" s="4">
        <f t="shared" si="22"/>
        <v>0.10000000000000002</v>
      </c>
      <c r="AL64" s="4">
        <f t="shared" si="22"/>
        <v>0.10000000000000002</v>
      </c>
      <c r="AM64" s="4">
        <f t="shared" si="22"/>
        <v>0.10000000000000002</v>
      </c>
      <c r="AN64" s="4">
        <f t="shared" si="22"/>
        <v>0.10000000000000002</v>
      </c>
      <c r="AO64" s="4">
        <f t="shared" si="22"/>
        <v>0.10000000000000002</v>
      </c>
      <c r="AP64" s="4">
        <f t="shared" si="22"/>
        <v>0.10000000000000002</v>
      </c>
    </row>
    <row r="65" spans="1:42">
      <c r="A65" s="4" t="s">
        <v>16</v>
      </c>
      <c r="C65" s="4" t="str">
        <f t="shared" si="21"/>
        <v>Lighting</v>
      </c>
      <c r="E65" s="6">
        <f t="shared" si="19"/>
        <v>0.69799999999999995</v>
      </c>
      <c r="F65" s="6">
        <f t="shared" si="19"/>
        <v>0.69809556313993171</v>
      </c>
      <c r="G65" s="6">
        <f t="shared" si="19"/>
        <v>0.69779522184300335</v>
      </c>
      <c r="H65" s="6">
        <f t="shared" si="19"/>
        <v>0.69727596878219145</v>
      </c>
      <c r="I65" s="6">
        <f t="shared" si="19"/>
        <v>0.69653905201456734</v>
      </c>
      <c r="J65" s="4">
        <f t="shared" ref="J65:AP65" si="23">IF(J$7=-1,K65,IF(J$7=99,I65,IF(J$7=0,INDEX($E65:$I65,0,J$5),(INDEX($E65:$I65,0,J$7+1)-INDEX($E65:$I65,0,J$7))/(INDEX($E$4:$I$4,0,J$7+1)-INDEX($E$4:$I$4,0,J$7))+I65)))</f>
        <v>0.69799999999999995</v>
      </c>
      <c r="K65" s="4">
        <f t="shared" si="23"/>
        <v>0.69801194539249145</v>
      </c>
      <c r="L65" s="4">
        <f t="shared" si="23"/>
        <v>0.69802389078498295</v>
      </c>
      <c r="M65" s="4">
        <f t="shared" si="23"/>
        <v>0.69803583617747444</v>
      </c>
      <c r="N65" s="4">
        <f t="shared" si="23"/>
        <v>0.69804778156996594</v>
      </c>
      <c r="O65" s="4">
        <f t="shared" si="23"/>
        <v>0.69805972696245744</v>
      </c>
      <c r="P65" s="4">
        <f t="shared" si="23"/>
        <v>0.69807167235494894</v>
      </c>
      <c r="Q65" s="4">
        <f t="shared" si="23"/>
        <v>0.69808361774744043</v>
      </c>
      <c r="R65" s="4">
        <f t="shared" si="23"/>
        <v>0.69809556313993171</v>
      </c>
      <c r="S65" s="4">
        <f t="shared" si="23"/>
        <v>0.69806552901023888</v>
      </c>
      <c r="T65" s="4">
        <f t="shared" si="23"/>
        <v>0.69803549488054606</v>
      </c>
      <c r="U65" s="4">
        <f t="shared" si="23"/>
        <v>0.69800546075085323</v>
      </c>
      <c r="V65" s="4">
        <f t="shared" si="23"/>
        <v>0.69797542662116041</v>
      </c>
      <c r="W65" s="4">
        <f t="shared" si="23"/>
        <v>0.69794539249146759</v>
      </c>
      <c r="X65" s="4">
        <f t="shared" si="23"/>
        <v>0.69791535836177476</v>
      </c>
      <c r="Y65" s="4">
        <f t="shared" si="23"/>
        <v>0.69788532423208194</v>
      </c>
      <c r="Z65" s="4">
        <f t="shared" si="23"/>
        <v>0.69785529010238911</v>
      </c>
      <c r="AA65" s="4">
        <f t="shared" si="23"/>
        <v>0.69782525597269629</v>
      </c>
      <c r="AB65" s="4">
        <f t="shared" si="23"/>
        <v>0.69779522184300335</v>
      </c>
      <c r="AC65" s="4">
        <f t="shared" si="23"/>
        <v>0.69774329653692213</v>
      </c>
      <c r="AD65" s="4">
        <f t="shared" si="23"/>
        <v>0.69769137123084091</v>
      </c>
      <c r="AE65" s="4">
        <f t="shared" si="23"/>
        <v>0.69763944592475968</v>
      </c>
      <c r="AF65" s="4">
        <f t="shared" si="23"/>
        <v>0.69758752061867846</v>
      </c>
      <c r="AG65" s="4">
        <f t="shared" si="23"/>
        <v>0.69753559531259723</v>
      </c>
      <c r="AH65" s="4">
        <f t="shared" si="23"/>
        <v>0.69748367000651601</v>
      </c>
      <c r="AI65" s="4">
        <f t="shared" si="23"/>
        <v>0.69743174470043479</v>
      </c>
      <c r="AJ65" s="4">
        <f t="shared" si="23"/>
        <v>0.69737981939435356</v>
      </c>
      <c r="AK65" s="4">
        <f t="shared" si="23"/>
        <v>0.69732789408827234</v>
      </c>
      <c r="AL65" s="4">
        <f t="shared" si="23"/>
        <v>0.69727596878219145</v>
      </c>
      <c r="AM65" s="4">
        <f t="shared" si="23"/>
        <v>0.69720227710542904</v>
      </c>
      <c r="AN65" s="4">
        <f t="shared" si="23"/>
        <v>0.69653905201456734</v>
      </c>
      <c r="AO65" s="4">
        <f t="shared" si="23"/>
        <v>0.69653905201456734</v>
      </c>
      <c r="AP65" s="4">
        <f t="shared" si="23"/>
        <v>0.69653905201456734</v>
      </c>
    </row>
    <row r="66" spans="1:42">
      <c r="A66" s="4" t="s">
        <v>16</v>
      </c>
      <c r="C66" s="4" t="str">
        <f t="shared" si="21"/>
        <v>Cooking</v>
      </c>
      <c r="E66" s="6">
        <f t="shared" si="19"/>
        <v>0.39899999999999997</v>
      </c>
      <c r="F66" s="6">
        <f t="shared" si="19"/>
        <v>0.39904778156996584</v>
      </c>
      <c r="G66" s="6">
        <f t="shared" si="19"/>
        <v>0.39889761092150167</v>
      </c>
      <c r="H66" s="6">
        <f t="shared" si="19"/>
        <v>0.39863798439109571</v>
      </c>
      <c r="I66" s="6">
        <f t="shared" si="19"/>
        <v>0.39826952600728366</v>
      </c>
      <c r="J66" s="4">
        <f t="shared" ref="J66:AP66" si="24">IF(J$7=-1,K66,IF(J$7=99,I66,IF(J$7=0,INDEX($E66:$I66,0,J$5),(INDEX($E66:$I66,0,J$7+1)-INDEX($E66:$I66,0,J$7))/(INDEX($E$4:$I$4,0,J$7+1)-INDEX($E$4:$I$4,0,J$7))+I66)))</f>
        <v>0.39899999999999997</v>
      </c>
      <c r="K66" s="4">
        <f t="shared" si="24"/>
        <v>0.39900597269624571</v>
      </c>
      <c r="L66" s="4">
        <f t="shared" si="24"/>
        <v>0.39901194539249146</v>
      </c>
      <c r="M66" s="4">
        <f t="shared" si="24"/>
        <v>0.39901791808873721</v>
      </c>
      <c r="N66" s="4">
        <f t="shared" si="24"/>
        <v>0.39902389078498296</v>
      </c>
      <c r="O66" s="4">
        <f t="shared" si="24"/>
        <v>0.39902986348122871</v>
      </c>
      <c r="P66" s="4">
        <f t="shared" si="24"/>
        <v>0.39903583617747446</v>
      </c>
      <c r="Q66" s="4">
        <f t="shared" si="24"/>
        <v>0.39904180887372021</v>
      </c>
      <c r="R66" s="4">
        <f t="shared" si="24"/>
        <v>0.39904778156996584</v>
      </c>
      <c r="S66" s="4">
        <f t="shared" si="24"/>
        <v>0.39903276450511943</v>
      </c>
      <c r="T66" s="4">
        <f t="shared" si="24"/>
        <v>0.39901774744027302</v>
      </c>
      <c r="U66" s="4">
        <f t="shared" si="24"/>
        <v>0.39900273037542661</v>
      </c>
      <c r="V66" s="4">
        <f t="shared" si="24"/>
        <v>0.39898771331058019</v>
      </c>
      <c r="W66" s="4">
        <f t="shared" si="24"/>
        <v>0.39897269624573378</v>
      </c>
      <c r="X66" s="4">
        <f t="shared" si="24"/>
        <v>0.39895767918088737</v>
      </c>
      <c r="Y66" s="4">
        <f t="shared" si="24"/>
        <v>0.39894266211604096</v>
      </c>
      <c r="Z66" s="4">
        <f t="shared" si="24"/>
        <v>0.39892764505119455</v>
      </c>
      <c r="AA66" s="4">
        <f t="shared" si="24"/>
        <v>0.39891262798634813</v>
      </c>
      <c r="AB66" s="4">
        <f t="shared" si="24"/>
        <v>0.39889761092150167</v>
      </c>
      <c r="AC66" s="4">
        <f t="shared" si="24"/>
        <v>0.39887164826846105</v>
      </c>
      <c r="AD66" s="4">
        <f t="shared" si="24"/>
        <v>0.39884568561542044</v>
      </c>
      <c r="AE66" s="4">
        <f t="shared" si="24"/>
        <v>0.39881972296237983</v>
      </c>
      <c r="AF66" s="4">
        <f t="shared" si="24"/>
        <v>0.39879376030933922</v>
      </c>
      <c r="AG66" s="4">
        <f t="shared" si="24"/>
        <v>0.39876779765629861</v>
      </c>
      <c r="AH66" s="4">
        <f t="shared" si="24"/>
        <v>0.39874183500325799</v>
      </c>
      <c r="AI66" s="4">
        <f t="shared" si="24"/>
        <v>0.39871587235021738</v>
      </c>
      <c r="AJ66" s="4">
        <f t="shared" si="24"/>
        <v>0.39868990969717677</v>
      </c>
      <c r="AK66" s="4">
        <f t="shared" si="24"/>
        <v>0.39866394704413616</v>
      </c>
      <c r="AL66" s="4">
        <f t="shared" si="24"/>
        <v>0.39863798439109571</v>
      </c>
      <c r="AM66" s="4">
        <f t="shared" si="24"/>
        <v>0.39860113855271451</v>
      </c>
      <c r="AN66" s="4">
        <f t="shared" si="24"/>
        <v>0.39826952600728366</v>
      </c>
      <c r="AO66" s="4">
        <f t="shared" si="24"/>
        <v>0.39826952600728366</v>
      </c>
      <c r="AP66" s="4">
        <f t="shared" si="24"/>
        <v>0.39826952600728366</v>
      </c>
    </row>
    <row r="67" spans="1:42">
      <c r="A67" s="4" t="s">
        <v>16</v>
      </c>
      <c r="C67" s="4" t="str">
        <f t="shared" si="21"/>
        <v>Space Heating</v>
      </c>
      <c r="E67" s="6">
        <f t="shared" si="19"/>
        <v>0.29899999999999999</v>
      </c>
      <c r="F67" s="6">
        <f t="shared" si="19"/>
        <v>0.29904778156996586</v>
      </c>
      <c r="G67" s="6">
        <f t="shared" si="19"/>
        <v>0.29889761092150169</v>
      </c>
      <c r="H67" s="6">
        <f t="shared" si="19"/>
        <v>0.29863798439109573</v>
      </c>
      <c r="I67" s="6">
        <f t="shared" si="19"/>
        <v>0.29826952600728368</v>
      </c>
      <c r="J67" s="4">
        <f t="shared" ref="J67:AP67" si="25">IF(J$7=-1,K67,IF(J$7=99,I67,IF(J$7=0,INDEX($E67:$I67,0,J$5),(INDEX($E67:$I67,0,J$7+1)-INDEX($E67:$I67,0,J$7))/(INDEX($E$4:$I$4,0,J$7+1)-INDEX($E$4:$I$4,0,J$7))+I67)))</f>
        <v>0.29899999999999999</v>
      </c>
      <c r="K67" s="4">
        <f t="shared" si="25"/>
        <v>0.29900597269624574</v>
      </c>
      <c r="L67" s="4">
        <f t="shared" si="25"/>
        <v>0.29901194539249148</v>
      </c>
      <c r="M67" s="4">
        <f t="shared" si="25"/>
        <v>0.29901791808873723</v>
      </c>
      <c r="N67" s="4">
        <f t="shared" si="25"/>
        <v>0.29902389078498298</v>
      </c>
      <c r="O67" s="4">
        <f t="shared" si="25"/>
        <v>0.29902986348122873</v>
      </c>
      <c r="P67" s="4">
        <f t="shared" si="25"/>
        <v>0.29903583617747448</v>
      </c>
      <c r="Q67" s="4">
        <f t="shared" si="25"/>
        <v>0.29904180887372023</v>
      </c>
      <c r="R67" s="4">
        <f t="shared" si="25"/>
        <v>0.29904778156996586</v>
      </c>
      <c r="S67" s="4">
        <f t="shared" si="25"/>
        <v>0.29903276450511945</v>
      </c>
      <c r="T67" s="4">
        <f t="shared" si="25"/>
        <v>0.29901774744027304</v>
      </c>
      <c r="U67" s="4">
        <f t="shared" si="25"/>
        <v>0.29900273037542663</v>
      </c>
      <c r="V67" s="4">
        <f t="shared" si="25"/>
        <v>0.29898771331058022</v>
      </c>
      <c r="W67" s="4">
        <f t="shared" si="25"/>
        <v>0.2989726962457338</v>
      </c>
      <c r="X67" s="4">
        <f t="shared" si="25"/>
        <v>0.29895767918088739</v>
      </c>
      <c r="Y67" s="4">
        <f t="shared" si="25"/>
        <v>0.29894266211604098</v>
      </c>
      <c r="Z67" s="4">
        <f t="shared" si="25"/>
        <v>0.29892764505119457</v>
      </c>
      <c r="AA67" s="4">
        <f t="shared" si="25"/>
        <v>0.29891262798634816</v>
      </c>
      <c r="AB67" s="4">
        <f t="shared" si="25"/>
        <v>0.29889761092150169</v>
      </c>
      <c r="AC67" s="4">
        <f t="shared" si="25"/>
        <v>0.29887164826846108</v>
      </c>
      <c r="AD67" s="4">
        <f t="shared" si="25"/>
        <v>0.29884568561542046</v>
      </c>
      <c r="AE67" s="4">
        <f t="shared" si="25"/>
        <v>0.29881972296237985</v>
      </c>
      <c r="AF67" s="4">
        <f t="shared" si="25"/>
        <v>0.29879376030933924</v>
      </c>
      <c r="AG67" s="4">
        <f t="shared" si="25"/>
        <v>0.29876779765629863</v>
      </c>
      <c r="AH67" s="4">
        <f t="shared" si="25"/>
        <v>0.29874183500325802</v>
      </c>
      <c r="AI67" s="4">
        <f t="shared" si="25"/>
        <v>0.2987158723502174</v>
      </c>
      <c r="AJ67" s="4">
        <f t="shared" si="25"/>
        <v>0.29868990969717679</v>
      </c>
      <c r="AK67" s="4">
        <f t="shared" si="25"/>
        <v>0.29866394704413618</v>
      </c>
      <c r="AL67" s="4">
        <f t="shared" si="25"/>
        <v>0.29863798439109573</v>
      </c>
      <c r="AM67" s="4">
        <f t="shared" si="25"/>
        <v>0.29860113855271453</v>
      </c>
      <c r="AN67" s="4">
        <f t="shared" si="25"/>
        <v>0.29826952600728368</v>
      </c>
      <c r="AO67" s="4">
        <f t="shared" si="25"/>
        <v>0.29826952600728368</v>
      </c>
      <c r="AP67" s="4">
        <f t="shared" si="25"/>
        <v>0.29826952600728368</v>
      </c>
    </row>
    <row r="68" spans="1:42">
      <c r="A68" s="4" t="s">
        <v>16</v>
      </c>
      <c r="C68" s="4" t="str">
        <f t="shared" si="21"/>
        <v>Water Heating Geyser</v>
      </c>
      <c r="E68" s="6">
        <f t="shared" si="19"/>
        <v>0.69799999999999995</v>
      </c>
      <c r="F68" s="6">
        <f t="shared" si="19"/>
        <v>0.69809556313993171</v>
      </c>
      <c r="G68" s="6">
        <f t="shared" si="19"/>
        <v>0.69779522184300335</v>
      </c>
      <c r="H68" s="6">
        <f t="shared" si="19"/>
        <v>0.69727596878219145</v>
      </c>
      <c r="I68" s="6">
        <f t="shared" si="19"/>
        <v>0.69653905201456734</v>
      </c>
      <c r="J68" s="4">
        <f t="shared" ref="J68:AP68" si="26">IF(J$7=-1,K68,IF(J$7=99,I68,IF(J$7=0,INDEX($E68:$I68,0,J$5),(INDEX($E68:$I68,0,J$7+1)-INDEX($E68:$I68,0,J$7))/(INDEX($E$4:$I$4,0,J$7+1)-INDEX($E$4:$I$4,0,J$7))+I68)))</f>
        <v>0.69799999999999995</v>
      </c>
      <c r="K68" s="4">
        <f t="shared" si="26"/>
        <v>0.69801194539249145</v>
      </c>
      <c r="L68" s="4">
        <f t="shared" si="26"/>
        <v>0.69802389078498295</v>
      </c>
      <c r="M68" s="4">
        <f t="shared" si="26"/>
        <v>0.69803583617747444</v>
      </c>
      <c r="N68" s="4">
        <f t="shared" si="26"/>
        <v>0.69804778156996594</v>
      </c>
      <c r="O68" s="4">
        <f t="shared" si="26"/>
        <v>0.69805972696245744</v>
      </c>
      <c r="P68" s="4">
        <f t="shared" si="26"/>
        <v>0.69807167235494894</v>
      </c>
      <c r="Q68" s="4">
        <f t="shared" si="26"/>
        <v>0.69808361774744043</v>
      </c>
      <c r="R68" s="4">
        <f t="shared" si="26"/>
        <v>0.69809556313993171</v>
      </c>
      <c r="S68" s="4">
        <f t="shared" si="26"/>
        <v>0.69806552901023888</v>
      </c>
      <c r="T68" s="4">
        <f t="shared" si="26"/>
        <v>0.69803549488054606</v>
      </c>
      <c r="U68" s="4">
        <f t="shared" si="26"/>
        <v>0.69800546075085323</v>
      </c>
      <c r="V68" s="4">
        <f t="shared" si="26"/>
        <v>0.69797542662116041</v>
      </c>
      <c r="W68" s="4">
        <f t="shared" si="26"/>
        <v>0.69794539249146759</v>
      </c>
      <c r="X68" s="4">
        <f t="shared" si="26"/>
        <v>0.69791535836177476</v>
      </c>
      <c r="Y68" s="4">
        <f t="shared" si="26"/>
        <v>0.69788532423208194</v>
      </c>
      <c r="Z68" s="4">
        <f t="shared" si="26"/>
        <v>0.69785529010238911</v>
      </c>
      <c r="AA68" s="4">
        <f t="shared" si="26"/>
        <v>0.69782525597269629</v>
      </c>
      <c r="AB68" s="4">
        <f t="shared" si="26"/>
        <v>0.69779522184300335</v>
      </c>
      <c r="AC68" s="4">
        <f t="shared" si="26"/>
        <v>0.69774329653692213</v>
      </c>
      <c r="AD68" s="4">
        <f t="shared" si="26"/>
        <v>0.69769137123084091</v>
      </c>
      <c r="AE68" s="4">
        <f t="shared" si="26"/>
        <v>0.69763944592475968</v>
      </c>
      <c r="AF68" s="4">
        <f t="shared" si="26"/>
        <v>0.69758752061867846</v>
      </c>
      <c r="AG68" s="4">
        <f t="shared" si="26"/>
        <v>0.69753559531259723</v>
      </c>
      <c r="AH68" s="4">
        <f t="shared" si="26"/>
        <v>0.69748367000651601</v>
      </c>
      <c r="AI68" s="4">
        <f t="shared" si="26"/>
        <v>0.69743174470043479</v>
      </c>
      <c r="AJ68" s="4">
        <f t="shared" si="26"/>
        <v>0.69737981939435356</v>
      </c>
      <c r="AK68" s="4">
        <f t="shared" si="26"/>
        <v>0.69732789408827234</v>
      </c>
      <c r="AL68" s="4">
        <f t="shared" si="26"/>
        <v>0.69727596878219145</v>
      </c>
      <c r="AM68" s="4">
        <f t="shared" si="26"/>
        <v>0.69720227710542904</v>
      </c>
      <c r="AN68" s="4">
        <f t="shared" si="26"/>
        <v>0.69653905201456734</v>
      </c>
      <c r="AO68" s="4">
        <f t="shared" si="26"/>
        <v>0.69653905201456734</v>
      </c>
      <c r="AP68" s="4">
        <f t="shared" si="26"/>
        <v>0.69653905201456734</v>
      </c>
    </row>
    <row r="69" spans="1:42">
      <c r="A69" s="4" t="s">
        <v>16</v>
      </c>
      <c r="C69" s="4" t="str">
        <f t="shared" si="21"/>
        <v>Water Heating</v>
      </c>
      <c r="E69" s="6">
        <f t="shared" si="19"/>
        <v>0</v>
      </c>
      <c r="F69" s="6">
        <f t="shared" si="19"/>
        <v>0</v>
      </c>
      <c r="G69" s="6">
        <f t="shared" si="19"/>
        <v>0</v>
      </c>
      <c r="H69" s="6">
        <f t="shared" si="19"/>
        <v>0</v>
      </c>
      <c r="I69" s="6">
        <f t="shared" si="19"/>
        <v>0</v>
      </c>
      <c r="J69" s="4">
        <f t="shared" ref="J69:AP69" si="27">IF(J$7=-1,K69,IF(J$7=99,I69,IF(J$7=0,INDEX($E69:$I69,0,J$5),(INDEX($E69:$I69,0,J$7+1)-INDEX($E69:$I69,0,J$7))/(INDEX($E$4:$I$4,0,J$7+1)-INDEX($E$4:$I$4,0,J$7))+I69)))</f>
        <v>0</v>
      </c>
      <c r="K69" s="4">
        <f t="shared" si="27"/>
        <v>0</v>
      </c>
      <c r="L69" s="4">
        <f t="shared" si="27"/>
        <v>0</v>
      </c>
      <c r="M69" s="4">
        <f t="shared" si="27"/>
        <v>0</v>
      </c>
      <c r="N69" s="4">
        <f t="shared" si="27"/>
        <v>0</v>
      </c>
      <c r="O69" s="4">
        <f t="shared" si="27"/>
        <v>0</v>
      </c>
      <c r="P69" s="4">
        <f t="shared" si="27"/>
        <v>0</v>
      </c>
      <c r="Q69" s="4">
        <f t="shared" si="27"/>
        <v>0</v>
      </c>
      <c r="R69" s="4">
        <f t="shared" si="27"/>
        <v>0</v>
      </c>
      <c r="S69" s="4">
        <f t="shared" si="27"/>
        <v>0</v>
      </c>
      <c r="T69" s="4">
        <f t="shared" si="27"/>
        <v>0</v>
      </c>
      <c r="U69" s="4">
        <f t="shared" si="27"/>
        <v>0</v>
      </c>
      <c r="V69" s="4">
        <f t="shared" si="27"/>
        <v>0</v>
      </c>
      <c r="W69" s="4">
        <f t="shared" si="27"/>
        <v>0</v>
      </c>
      <c r="X69" s="4">
        <f t="shared" si="27"/>
        <v>0</v>
      </c>
      <c r="Y69" s="4">
        <f t="shared" si="27"/>
        <v>0</v>
      </c>
      <c r="Z69" s="4">
        <f t="shared" si="27"/>
        <v>0</v>
      </c>
      <c r="AA69" s="4">
        <f t="shared" si="27"/>
        <v>0</v>
      </c>
      <c r="AB69" s="4">
        <f t="shared" si="27"/>
        <v>0</v>
      </c>
      <c r="AC69" s="4">
        <f t="shared" si="27"/>
        <v>0</v>
      </c>
      <c r="AD69" s="4">
        <f t="shared" si="27"/>
        <v>0</v>
      </c>
      <c r="AE69" s="4">
        <f t="shared" si="27"/>
        <v>0</v>
      </c>
      <c r="AF69" s="4">
        <f t="shared" si="27"/>
        <v>0</v>
      </c>
      <c r="AG69" s="4">
        <f t="shared" si="27"/>
        <v>0</v>
      </c>
      <c r="AH69" s="4">
        <f t="shared" si="27"/>
        <v>0</v>
      </c>
      <c r="AI69" s="4">
        <f t="shared" si="27"/>
        <v>0</v>
      </c>
      <c r="AJ69" s="4">
        <f t="shared" si="27"/>
        <v>0</v>
      </c>
      <c r="AK69" s="4">
        <f t="shared" si="27"/>
        <v>0</v>
      </c>
      <c r="AL69" s="4">
        <f t="shared" si="27"/>
        <v>0</v>
      </c>
      <c r="AM69" s="4">
        <f t="shared" si="27"/>
        <v>0</v>
      </c>
      <c r="AN69" s="4">
        <f t="shared" si="27"/>
        <v>0</v>
      </c>
      <c r="AO69" s="4">
        <f t="shared" si="27"/>
        <v>0</v>
      </c>
      <c r="AP69" s="4">
        <f t="shared" si="27"/>
        <v>0</v>
      </c>
    </row>
    <row r="70" spans="1:42">
      <c r="A70" s="4" t="s">
        <v>16</v>
      </c>
    </row>
    <row r="71" spans="1:42" s="225" customFormat="1">
      <c r="A71" s="225" t="s">
        <v>16</v>
      </c>
      <c r="C71" s="248" t="s">
        <v>583</v>
      </c>
      <c r="D71" s="249" t="s">
        <v>584</v>
      </c>
      <c r="E71" s="250"/>
      <c r="F71" s="250"/>
      <c r="G71" s="250"/>
      <c r="H71" s="250"/>
      <c r="I71" s="250"/>
      <c r="J71" s="249"/>
      <c r="K71" s="249"/>
      <c r="L71" s="249"/>
      <c r="M71" s="249"/>
      <c r="N71" s="249"/>
    </row>
    <row r="72" spans="1:42" s="225" customFormat="1">
      <c r="A72" s="225" t="s">
        <v>16</v>
      </c>
      <c r="E72" s="226"/>
      <c r="F72" s="226"/>
      <c r="G72" s="226"/>
      <c r="H72" s="226"/>
      <c r="I72" s="226"/>
    </row>
    <row r="73" spans="1:42" s="225" customFormat="1">
      <c r="A73" s="225" t="s">
        <v>16</v>
      </c>
      <c r="E73" s="226"/>
      <c r="F73" s="226"/>
      <c r="G73" s="226"/>
      <c r="H73" s="226"/>
      <c r="I73" s="226"/>
      <c r="J73" s="225">
        <f>J94</f>
        <v>2012</v>
      </c>
      <c r="K73" s="225">
        <f t="shared" ref="K73:AP73" si="28">K94</f>
        <v>2013</v>
      </c>
      <c r="L73" s="225">
        <f t="shared" si="28"/>
        <v>2014</v>
      </c>
      <c r="M73" s="225">
        <f t="shared" si="28"/>
        <v>2015</v>
      </c>
      <c r="N73" s="225">
        <f t="shared" si="28"/>
        <v>2016</v>
      </c>
      <c r="O73" s="225">
        <f t="shared" si="28"/>
        <v>2017</v>
      </c>
      <c r="P73" s="225">
        <f t="shared" si="28"/>
        <v>2018</v>
      </c>
      <c r="Q73" s="225">
        <f t="shared" si="28"/>
        <v>2019</v>
      </c>
      <c r="R73" s="225">
        <f t="shared" si="28"/>
        <v>2020</v>
      </c>
      <c r="S73" s="225">
        <f t="shared" si="28"/>
        <v>2021</v>
      </c>
      <c r="T73" s="225">
        <f t="shared" si="28"/>
        <v>2022</v>
      </c>
      <c r="U73" s="225">
        <f t="shared" si="28"/>
        <v>2023</v>
      </c>
      <c r="V73" s="225">
        <f t="shared" si="28"/>
        <v>2024</v>
      </c>
      <c r="W73" s="225">
        <f t="shared" si="28"/>
        <v>2025</v>
      </c>
      <c r="X73" s="225">
        <f t="shared" si="28"/>
        <v>2026</v>
      </c>
      <c r="Y73" s="225">
        <f t="shared" si="28"/>
        <v>2027</v>
      </c>
      <c r="Z73" s="225">
        <f t="shared" si="28"/>
        <v>2028</v>
      </c>
      <c r="AA73" s="225">
        <f t="shared" si="28"/>
        <v>2029</v>
      </c>
      <c r="AB73" s="225">
        <f t="shared" si="28"/>
        <v>2030</v>
      </c>
      <c r="AC73" s="225">
        <f t="shared" si="28"/>
        <v>2031</v>
      </c>
      <c r="AD73" s="225">
        <f t="shared" si="28"/>
        <v>2032</v>
      </c>
      <c r="AE73" s="225">
        <f t="shared" si="28"/>
        <v>2033</v>
      </c>
      <c r="AF73" s="225">
        <f t="shared" si="28"/>
        <v>2034</v>
      </c>
      <c r="AG73" s="225">
        <f t="shared" si="28"/>
        <v>2035</v>
      </c>
      <c r="AH73" s="225">
        <f t="shared" si="28"/>
        <v>2036</v>
      </c>
      <c r="AI73" s="225">
        <f t="shared" si="28"/>
        <v>2037</v>
      </c>
      <c r="AJ73" s="225">
        <f t="shared" si="28"/>
        <v>2038</v>
      </c>
      <c r="AK73" s="225">
        <f t="shared" si="28"/>
        <v>2039</v>
      </c>
      <c r="AL73" s="225">
        <f t="shared" si="28"/>
        <v>2040</v>
      </c>
      <c r="AM73" s="225">
        <f t="shared" si="28"/>
        <v>2045</v>
      </c>
      <c r="AN73" s="225">
        <f t="shared" si="28"/>
        <v>2050</v>
      </c>
      <c r="AO73" s="225">
        <f t="shared" si="28"/>
        <v>2060</v>
      </c>
      <c r="AP73" s="225">
        <f t="shared" si="28"/>
        <v>2070</v>
      </c>
    </row>
    <row r="74" spans="1:42" s="225" customFormat="1">
      <c r="A74" s="225" t="s">
        <v>16</v>
      </c>
      <c r="C74" s="225" t="s">
        <v>585</v>
      </c>
      <c r="E74" s="226"/>
      <c r="F74" s="226"/>
      <c r="G74" s="226"/>
      <c r="H74" s="226"/>
      <c r="I74" s="226"/>
      <c r="J74" s="226">
        <f>SUM(J98,J108,J118,J127,J134)</f>
        <v>39.225327352897736</v>
      </c>
      <c r="K74" s="226">
        <f t="shared" ref="K74:AP74" si="29">SUM(K98,K108,K118,K127,K134)</f>
        <v>41.055106333823794</v>
      </c>
      <c r="L74" s="226">
        <f t="shared" si="29"/>
        <v>42.884885314749845</v>
      </c>
      <c r="M74" s="226">
        <f t="shared" si="29"/>
        <v>44.714664295675895</v>
      </c>
      <c r="N74" s="226">
        <f t="shared" si="29"/>
        <v>46.544443276601946</v>
      </c>
      <c r="O74" s="226">
        <f t="shared" si="29"/>
        <v>48.374222257527997</v>
      </c>
      <c r="P74" s="226">
        <f t="shared" ca="1" si="29"/>
        <v>48.535156026400834</v>
      </c>
      <c r="Q74" s="226">
        <f t="shared" ca="1" si="29"/>
        <v>49.178053516244788</v>
      </c>
      <c r="R74" s="226">
        <f t="shared" ca="1" si="29"/>
        <v>46.056859145230874</v>
      </c>
      <c r="S74" s="226">
        <f t="shared" ca="1" si="29"/>
        <v>47.42036697446737</v>
      </c>
      <c r="T74" s="226">
        <f t="shared" ca="1" si="29"/>
        <v>48.566463774482912</v>
      </c>
      <c r="U74" s="226">
        <f t="shared" ca="1" si="29"/>
        <v>49.793979702595394</v>
      </c>
      <c r="V74" s="226">
        <f t="shared" ca="1" si="29"/>
        <v>50.974331322509755</v>
      </c>
      <c r="W74" s="226">
        <f t="shared" ca="1" si="29"/>
        <v>52.125389581902347</v>
      </c>
      <c r="X74" s="226">
        <f t="shared" ca="1" si="29"/>
        <v>53.595849312049197</v>
      </c>
      <c r="Y74" s="226">
        <f t="shared" ca="1" si="29"/>
        <v>55.028610850143913</v>
      </c>
      <c r="Z74" s="226">
        <f t="shared" ca="1" si="29"/>
        <v>56.521962896130688</v>
      </c>
      <c r="AA74" s="226">
        <f t="shared" ca="1" si="29"/>
        <v>58.201239616257311</v>
      </c>
      <c r="AB74" s="226">
        <f t="shared" ca="1" si="29"/>
        <v>59.678419457158341</v>
      </c>
      <c r="AC74" s="226">
        <f t="shared" ca="1" si="29"/>
        <v>61.322667104014997</v>
      </c>
      <c r="AD74" s="226">
        <f t="shared" ca="1" si="29"/>
        <v>62.759348669674182</v>
      </c>
      <c r="AE74" s="226">
        <f t="shared" ca="1" si="29"/>
        <v>64.350849035665391</v>
      </c>
      <c r="AF74" s="226">
        <f t="shared" ca="1" si="29"/>
        <v>66.026417673760591</v>
      </c>
      <c r="AG74" s="226">
        <f t="shared" ca="1" si="29"/>
        <v>67.783789696833139</v>
      </c>
      <c r="AH74" s="226">
        <f t="shared" ca="1" si="29"/>
        <v>69.409224509366297</v>
      </c>
      <c r="AI74" s="226">
        <f t="shared" ca="1" si="29"/>
        <v>71.034133683790557</v>
      </c>
      <c r="AJ74" s="226">
        <f t="shared" ca="1" si="29"/>
        <v>72.59757983263215</v>
      </c>
      <c r="AK74" s="226">
        <f t="shared" ca="1" si="29"/>
        <v>74.164442159020879</v>
      </c>
      <c r="AL74" s="226">
        <f t="shared" ca="1" si="29"/>
        <v>75.757666607158868</v>
      </c>
      <c r="AM74" s="226">
        <f t="shared" ca="1" si="29"/>
        <v>83.924993871010628</v>
      </c>
      <c r="AN74" s="226">
        <f t="shared" ca="1" si="29"/>
        <v>91.241418187848225</v>
      </c>
      <c r="AO74" s="226">
        <f t="shared" ca="1" si="29"/>
        <v>91.241418187848225</v>
      </c>
      <c r="AP74" s="226">
        <f t="shared" ca="1" si="29"/>
        <v>91.241418187848225</v>
      </c>
    </row>
    <row r="75" spans="1:42" s="225" customFormat="1">
      <c r="A75" s="225" t="s">
        <v>16</v>
      </c>
      <c r="C75" s="225" t="s">
        <v>586</v>
      </c>
      <c r="D75" s="226" t="s">
        <v>499</v>
      </c>
      <c r="E75" s="251">
        <v>0.12</v>
      </c>
      <c r="F75" s="226"/>
      <c r="G75" s="226"/>
      <c r="H75" s="226"/>
      <c r="I75" s="226"/>
      <c r="M75" s="230">
        <v>0</v>
      </c>
      <c r="N75" s="230">
        <f>(($AB$75-$M$75)/($AB$73-$M$73))*(N$73-$M$73)</f>
        <v>8.0000000000000002E-3</v>
      </c>
      <c r="O75" s="230">
        <f t="shared" ref="O75:AA75" si="30">(($AB$75-$M$75)/($AB$73-$M$73))*(O$73-$M$73)</f>
        <v>1.6E-2</v>
      </c>
      <c r="P75" s="230">
        <f t="shared" si="30"/>
        <v>2.4E-2</v>
      </c>
      <c r="Q75" s="230">
        <f t="shared" si="30"/>
        <v>3.2000000000000001E-2</v>
      </c>
      <c r="R75" s="230">
        <f t="shared" si="30"/>
        <v>0.04</v>
      </c>
      <c r="S75" s="230">
        <f t="shared" si="30"/>
        <v>4.8000000000000001E-2</v>
      </c>
      <c r="T75" s="230">
        <f t="shared" si="30"/>
        <v>5.6000000000000001E-2</v>
      </c>
      <c r="U75" s="230">
        <f t="shared" si="30"/>
        <v>6.4000000000000001E-2</v>
      </c>
      <c r="V75" s="230">
        <f t="shared" si="30"/>
        <v>7.2000000000000008E-2</v>
      </c>
      <c r="W75" s="230">
        <f t="shared" si="30"/>
        <v>0.08</v>
      </c>
      <c r="X75" s="230">
        <f t="shared" si="30"/>
        <v>8.7999999999999995E-2</v>
      </c>
      <c r="Y75" s="230">
        <f t="shared" si="30"/>
        <v>9.6000000000000002E-2</v>
      </c>
      <c r="Z75" s="230">
        <f t="shared" si="30"/>
        <v>0.10400000000000001</v>
      </c>
      <c r="AA75" s="230">
        <f t="shared" si="30"/>
        <v>0.112</v>
      </c>
      <c r="AB75" s="30">
        <f>$E$75</f>
        <v>0.12</v>
      </c>
      <c r="AC75" s="230">
        <f>AB75</f>
        <v>0.12</v>
      </c>
      <c r="AD75" s="230">
        <f t="shared" ref="AD75:AP76" si="31">AC75</f>
        <v>0.12</v>
      </c>
      <c r="AE75" s="230">
        <f t="shared" si="31"/>
        <v>0.12</v>
      </c>
      <c r="AF75" s="230">
        <f t="shared" si="31"/>
        <v>0.12</v>
      </c>
      <c r="AG75" s="230">
        <f t="shared" si="31"/>
        <v>0.12</v>
      </c>
      <c r="AH75" s="230">
        <f t="shared" si="31"/>
        <v>0.12</v>
      </c>
      <c r="AI75" s="230">
        <f t="shared" si="31"/>
        <v>0.12</v>
      </c>
      <c r="AJ75" s="230">
        <f t="shared" si="31"/>
        <v>0.12</v>
      </c>
      <c r="AK75" s="230">
        <f t="shared" si="31"/>
        <v>0.12</v>
      </c>
      <c r="AL75" s="230">
        <f t="shared" si="31"/>
        <v>0.12</v>
      </c>
      <c r="AM75" s="230">
        <f t="shared" si="31"/>
        <v>0.12</v>
      </c>
      <c r="AN75" s="230">
        <f t="shared" si="31"/>
        <v>0.12</v>
      </c>
      <c r="AO75" s="230">
        <f t="shared" si="31"/>
        <v>0.12</v>
      </c>
      <c r="AP75" s="230">
        <f t="shared" si="31"/>
        <v>0.12</v>
      </c>
    </row>
    <row r="76" spans="1:42" s="225" customFormat="1">
      <c r="A76" s="225" t="s">
        <v>16</v>
      </c>
      <c r="D76" s="225" t="s">
        <v>500</v>
      </c>
      <c r="E76" s="251">
        <v>0.2</v>
      </c>
      <c r="F76" s="226"/>
      <c r="G76" s="226"/>
      <c r="H76" s="226"/>
      <c r="I76" s="226"/>
      <c r="M76" s="230">
        <v>0</v>
      </c>
      <c r="N76" s="230">
        <f>(($AB$76-$M$76)/($AB$73-$M$73))*(N$73-$M$73)</f>
        <v>1.3333333333333334E-2</v>
      </c>
      <c r="O76" s="230">
        <f t="shared" ref="O76:AA76" si="32">(($AB$76-$M$76)/($AB$73-$M$73))*(O$73-$M$73)</f>
        <v>2.6666666666666668E-2</v>
      </c>
      <c r="P76" s="230">
        <f t="shared" si="32"/>
        <v>0.04</v>
      </c>
      <c r="Q76" s="230">
        <f t="shared" si="32"/>
        <v>5.3333333333333337E-2</v>
      </c>
      <c r="R76" s="230">
        <f t="shared" si="32"/>
        <v>6.6666666666666666E-2</v>
      </c>
      <c r="S76" s="230">
        <f t="shared" si="32"/>
        <v>0.08</v>
      </c>
      <c r="T76" s="230">
        <f t="shared" si="32"/>
        <v>9.3333333333333338E-2</v>
      </c>
      <c r="U76" s="230">
        <f t="shared" si="32"/>
        <v>0.10666666666666667</v>
      </c>
      <c r="V76" s="230">
        <f t="shared" si="32"/>
        <v>0.12000000000000001</v>
      </c>
      <c r="W76" s="230">
        <f t="shared" si="32"/>
        <v>0.13333333333333333</v>
      </c>
      <c r="X76" s="230">
        <f t="shared" si="32"/>
        <v>0.14666666666666667</v>
      </c>
      <c r="Y76" s="230">
        <f t="shared" si="32"/>
        <v>0.16</v>
      </c>
      <c r="Z76" s="230">
        <f t="shared" si="32"/>
        <v>0.17333333333333334</v>
      </c>
      <c r="AA76" s="230">
        <f t="shared" si="32"/>
        <v>0.18666666666666668</v>
      </c>
      <c r="AB76" s="30">
        <f>$E$76</f>
        <v>0.2</v>
      </c>
      <c r="AC76" s="230">
        <f>AB76</f>
        <v>0.2</v>
      </c>
      <c r="AD76" s="230">
        <f t="shared" si="31"/>
        <v>0.2</v>
      </c>
      <c r="AE76" s="230">
        <f t="shared" si="31"/>
        <v>0.2</v>
      </c>
      <c r="AF76" s="230">
        <f t="shared" si="31"/>
        <v>0.2</v>
      </c>
      <c r="AG76" s="230">
        <f t="shared" si="31"/>
        <v>0.2</v>
      </c>
      <c r="AH76" s="230">
        <f t="shared" si="31"/>
        <v>0.2</v>
      </c>
      <c r="AI76" s="230">
        <f t="shared" si="31"/>
        <v>0.2</v>
      </c>
      <c r="AJ76" s="230">
        <f t="shared" si="31"/>
        <v>0.2</v>
      </c>
      <c r="AK76" s="230">
        <f t="shared" si="31"/>
        <v>0.2</v>
      </c>
      <c r="AL76" s="230">
        <f t="shared" si="31"/>
        <v>0.2</v>
      </c>
      <c r="AM76" s="230">
        <f t="shared" si="31"/>
        <v>0.2</v>
      </c>
      <c r="AN76" s="230">
        <f t="shared" si="31"/>
        <v>0.2</v>
      </c>
      <c r="AO76" s="230">
        <f t="shared" si="31"/>
        <v>0.2</v>
      </c>
      <c r="AP76" s="230">
        <f t="shared" si="31"/>
        <v>0.2</v>
      </c>
    </row>
    <row r="77" spans="1:42" s="225" customFormat="1">
      <c r="A77" s="225" t="s">
        <v>16</v>
      </c>
      <c r="C77" s="225" t="s">
        <v>587</v>
      </c>
      <c r="E77" s="226"/>
      <c r="F77" s="226"/>
      <c r="G77" s="226"/>
      <c r="H77" s="226"/>
      <c r="I77" s="226"/>
      <c r="J77" s="226">
        <f>J$74</f>
        <v>39.225327352897736</v>
      </c>
      <c r="K77" s="226">
        <f>K$74</f>
        <v>41.055106333823794</v>
      </c>
      <c r="L77" s="226">
        <f>L$74</f>
        <v>42.884885314749845</v>
      </c>
      <c r="M77" s="226">
        <f>M$74</f>
        <v>44.714664295675895</v>
      </c>
      <c r="N77" s="226">
        <f>(($M$74*(1-N$75))+((N74-$M$74)*(1-N$76)))</f>
        <v>46.162328909157523</v>
      </c>
      <c r="O77" s="226">
        <f t="shared" ref="O77:AP77" si="33">(($M$74*(1-O$75))+((O74-$M$74)*(1-O$76)))</f>
        <v>47.561199416481131</v>
      </c>
      <c r="P77" s="226">
        <f t="shared" ca="1" si="33"/>
        <v>47.309184414075617</v>
      </c>
      <c r="Q77" s="226">
        <f t="shared" ca="1" si="33"/>
        <v>47.509136833686149</v>
      </c>
      <c r="R77" s="226">
        <f t="shared" ca="1" si="33"/>
        <v>44.178792916766838</v>
      </c>
      <c r="S77" s="226">
        <f t="shared" ca="1" si="33"/>
        <v>45.057606873971608</v>
      </c>
      <c r="T77" s="226">
        <f t="shared" ca="1" si="33"/>
        <v>45.702941289236406</v>
      </c>
      <c r="U77" s="226">
        <f t="shared" ca="1" si="33"/>
        <v>46.390447544267388</v>
      </c>
      <c r="V77" s="226">
        <f t="shared" ca="1" si="33"/>
        <v>47.003715450001025</v>
      </c>
      <c r="W77" s="226">
        <f t="shared" ca="1" si="33"/>
        <v>47.560119733418084</v>
      </c>
      <c r="X77" s="226">
        <f t="shared" ca="1" si="33"/>
        <v>48.358385051628304</v>
      </c>
      <c r="Y77" s="226">
        <f t="shared" ca="1" si="33"/>
        <v>49.085771629044146</v>
      </c>
      <c r="Z77" s="226">
        <f t="shared" ca="1" si="33"/>
        <v>49.825039385301565</v>
      </c>
      <c r="AA77" s="226">
        <f t="shared" ca="1" si="33"/>
        <v>50.675703155299743</v>
      </c>
      <c r="AB77" s="226">
        <f t="shared" ca="1" si="33"/>
        <v>51.319908709380748</v>
      </c>
      <c r="AC77" s="226">
        <f t="shared" ca="1" si="33"/>
        <v>52.635306826866071</v>
      </c>
      <c r="AD77" s="226">
        <f t="shared" ca="1" si="33"/>
        <v>53.784652079393425</v>
      </c>
      <c r="AE77" s="226">
        <f t="shared" ca="1" si="33"/>
        <v>55.057852372186389</v>
      </c>
      <c r="AF77" s="226">
        <f t="shared" ca="1" si="33"/>
        <v>56.398307282662543</v>
      </c>
      <c r="AG77" s="226">
        <f t="shared" ca="1" si="33"/>
        <v>57.804204901120585</v>
      </c>
      <c r="AH77" s="226">
        <f t="shared" ca="1" si="33"/>
        <v>59.104552751147111</v>
      </c>
      <c r="AI77" s="226">
        <f t="shared" ca="1" si="33"/>
        <v>60.404480090686519</v>
      </c>
      <c r="AJ77" s="226">
        <f t="shared" ca="1" si="33"/>
        <v>61.655237009759794</v>
      </c>
      <c r="AK77" s="226">
        <f t="shared" ca="1" si="33"/>
        <v>62.90872687087078</v>
      </c>
      <c r="AL77" s="226">
        <f t="shared" ca="1" si="33"/>
        <v>64.183306429381162</v>
      </c>
      <c r="AM77" s="226">
        <f t="shared" ca="1" si="33"/>
        <v>70.71716824046257</v>
      </c>
      <c r="AN77" s="226">
        <f t="shared" ca="1" si="33"/>
        <v>76.570307693932648</v>
      </c>
      <c r="AO77" s="226">
        <f t="shared" ca="1" si="33"/>
        <v>76.570307693932648</v>
      </c>
      <c r="AP77" s="226">
        <f t="shared" ca="1" si="33"/>
        <v>76.570307693932648</v>
      </c>
    </row>
    <row r="78" spans="1:42" s="225" customFormat="1">
      <c r="A78" s="225" t="s">
        <v>16</v>
      </c>
      <c r="D78" s="225" t="s">
        <v>588</v>
      </c>
      <c r="E78" s="252">
        <f>DriversGams!K162</f>
        <v>-1</v>
      </c>
      <c r="F78" s="225" t="s">
        <v>589</v>
      </c>
      <c r="J78" s="41"/>
    </row>
    <row r="79" spans="1:42" s="225" customFormat="1">
      <c r="A79" s="225" t="s">
        <v>16</v>
      </c>
      <c r="B79" s="25"/>
      <c r="D79" s="226"/>
      <c r="F79" s="225" t="s">
        <v>590</v>
      </c>
      <c r="J79" s="41"/>
    </row>
    <row r="80" spans="1:42" s="225" customFormat="1">
      <c r="A80" s="225" t="s">
        <v>16</v>
      </c>
      <c r="B80" s="25"/>
      <c r="D80" s="226"/>
      <c r="J80" s="253">
        <f>J73</f>
        <v>2012</v>
      </c>
      <c r="K80" s="254">
        <f t="shared" ref="K80:AP80" si="34">K73</f>
        <v>2013</v>
      </c>
      <c r="L80" s="254">
        <f t="shared" si="34"/>
        <v>2014</v>
      </c>
      <c r="M80" s="254">
        <f t="shared" si="34"/>
        <v>2015</v>
      </c>
      <c r="N80" s="254">
        <f t="shared" si="34"/>
        <v>2016</v>
      </c>
      <c r="O80" s="254">
        <f t="shared" si="34"/>
        <v>2017</v>
      </c>
      <c r="P80" s="254">
        <f t="shared" si="34"/>
        <v>2018</v>
      </c>
      <c r="Q80" s="254">
        <f t="shared" si="34"/>
        <v>2019</v>
      </c>
      <c r="R80" s="254">
        <f t="shared" si="34"/>
        <v>2020</v>
      </c>
      <c r="S80" s="254">
        <f t="shared" si="34"/>
        <v>2021</v>
      </c>
      <c r="T80" s="254">
        <f t="shared" si="34"/>
        <v>2022</v>
      </c>
      <c r="U80" s="254">
        <f t="shared" si="34"/>
        <v>2023</v>
      </c>
      <c r="V80" s="254">
        <f t="shared" si="34"/>
        <v>2024</v>
      </c>
      <c r="W80" s="254">
        <f t="shared" si="34"/>
        <v>2025</v>
      </c>
      <c r="X80" s="254">
        <f t="shared" si="34"/>
        <v>2026</v>
      </c>
      <c r="Y80" s="254">
        <f t="shared" si="34"/>
        <v>2027</v>
      </c>
      <c r="Z80" s="254">
        <f t="shared" si="34"/>
        <v>2028</v>
      </c>
      <c r="AA80" s="254">
        <f t="shared" si="34"/>
        <v>2029</v>
      </c>
      <c r="AB80" s="254">
        <f t="shared" si="34"/>
        <v>2030</v>
      </c>
      <c r="AC80" s="254">
        <f t="shared" si="34"/>
        <v>2031</v>
      </c>
      <c r="AD80" s="254">
        <f t="shared" si="34"/>
        <v>2032</v>
      </c>
      <c r="AE80" s="254">
        <f t="shared" si="34"/>
        <v>2033</v>
      </c>
      <c r="AF80" s="254">
        <f t="shared" si="34"/>
        <v>2034</v>
      </c>
      <c r="AG80" s="254">
        <f t="shared" si="34"/>
        <v>2035</v>
      </c>
      <c r="AH80" s="254">
        <f t="shared" si="34"/>
        <v>2036</v>
      </c>
      <c r="AI80" s="254">
        <f t="shared" si="34"/>
        <v>2037</v>
      </c>
      <c r="AJ80" s="254">
        <f t="shared" si="34"/>
        <v>2038</v>
      </c>
      <c r="AK80" s="254">
        <f t="shared" si="34"/>
        <v>2039</v>
      </c>
      <c r="AL80" s="254">
        <f t="shared" si="34"/>
        <v>2040</v>
      </c>
      <c r="AM80" s="254">
        <f t="shared" si="34"/>
        <v>2045</v>
      </c>
      <c r="AN80" s="254">
        <f t="shared" si="34"/>
        <v>2050</v>
      </c>
      <c r="AO80" s="254">
        <f t="shared" si="34"/>
        <v>2060</v>
      </c>
      <c r="AP80" s="254">
        <f t="shared" si="34"/>
        <v>2070</v>
      </c>
    </row>
    <row r="81" spans="1:54" s="225" customFormat="1">
      <c r="A81" s="225" t="s">
        <v>16</v>
      </c>
      <c r="B81" s="25"/>
      <c r="C81" s="225" t="s">
        <v>591</v>
      </c>
      <c r="D81" s="226" t="str">
        <f>D98</f>
        <v>RLEK</v>
      </c>
      <c r="J81" s="43">
        <f>J98</f>
        <v>10.053924891431189</v>
      </c>
      <c r="K81" s="13">
        <f>K98</f>
        <v>10.118379478945931</v>
      </c>
      <c r="L81" s="13">
        <f>L98</f>
        <v>10.182834066460671</v>
      </c>
      <c r="M81" s="13">
        <f>M98</f>
        <v>10.247288653975414</v>
      </c>
      <c r="N81" s="24">
        <f t="shared" ref="N81:AP84" ca="1" si="35">OFFSET(N$33,$BB81,$J$93)/OFFSET(M$33,$BB81,$J$93)*M81</f>
        <v>10.477526986340868</v>
      </c>
      <c r="O81" s="24">
        <f t="shared" ca="1" si="35"/>
        <v>10.644505781340062</v>
      </c>
      <c r="P81" s="24">
        <f t="shared" ca="1" si="35"/>
        <v>10.818980846918365</v>
      </c>
      <c r="Q81" s="24">
        <f t="shared" ca="1" si="35"/>
        <v>11.094158981505435</v>
      </c>
      <c r="R81" s="24">
        <f t="shared" ca="1" si="35"/>
        <v>11.754268546410238</v>
      </c>
      <c r="S81" s="24">
        <f t="shared" ca="1" si="35"/>
        <v>12.318182963136238</v>
      </c>
      <c r="T81" s="24">
        <f t="shared" ca="1" si="35"/>
        <v>12.372592462069962</v>
      </c>
      <c r="U81" s="24">
        <f t="shared" ca="1" si="35"/>
        <v>12.427318851403831</v>
      </c>
      <c r="V81" s="24">
        <f t="shared" ca="1" si="35"/>
        <v>12.478722604676902</v>
      </c>
      <c r="W81" s="24">
        <f t="shared" ca="1" si="35"/>
        <v>12.539803738564661</v>
      </c>
      <c r="X81" s="24">
        <f t="shared" ca="1" si="35"/>
        <v>12.532183650451085</v>
      </c>
      <c r="Y81" s="24">
        <f t="shared" ca="1" si="35"/>
        <v>12.505209715395548</v>
      </c>
      <c r="Z81" s="24">
        <f t="shared" ca="1" si="35"/>
        <v>12.474249723066629</v>
      </c>
      <c r="AA81" s="24">
        <f t="shared" ca="1" si="35"/>
        <v>12.418704946742695</v>
      </c>
      <c r="AB81" s="24">
        <f t="shared" ca="1" si="35"/>
        <v>12.370287728038642</v>
      </c>
      <c r="AC81" s="24">
        <f t="shared" ca="1" si="35"/>
        <v>12.29304595428307</v>
      </c>
      <c r="AD81" s="24">
        <f t="shared" ca="1" si="35"/>
        <v>12.219200287293221</v>
      </c>
      <c r="AE81" s="24">
        <f t="shared" ca="1" si="35"/>
        <v>12.138842599125375</v>
      </c>
      <c r="AF81" s="24">
        <f t="shared" ca="1" si="35"/>
        <v>12.035778711444118</v>
      </c>
      <c r="AG81" s="24">
        <f t="shared" ca="1" si="35"/>
        <v>11.915932409503409</v>
      </c>
      <c r="AH81" s="24">
        <f t="shared" ca="1" si="35"/>
        <v>11.779840423307606</v>
      </c>
      <c r="AI81" s="24">
        <f t="shared" ca="1" si="35"/>
        <v>11.650308605137017</v>
      </c>
      <c r="AJ81" s="24">
        <f t="shared" ca="1" si="35"/>
        <v>11.526782155845446</v>
      </c>
      <c r="AK81" s="24">
        <f t="shared" ca="1" si="35"/>
        <v>11.407072856142594</v>
      </c>
      <c r="AL81" s="24">
        <f t="shared" ca="1" si="35"/>
        <v>11.282987502177065</v>
      </c>
      <c r="AM81" s="24">
        <f t="shared" ca="1" si="35"/>
        <v>10.53374949000759</v>
      </c>
      <c r="AN81" s="24">
        <f t="shared" ca="1" si="35"/>
        <v>9.7286318974925141</v>
      </c>
      <c r="AO81" s="24">
        <f t="shared" ca="1" si="35"/>
        <v>9.7286318974925141</v>
      </c>
      <c r="AP81" s="24">
        <f t="shared" ca="1" si="35"/>
        <v>9.7286318974925141</v>
      </c>
      <c r="BB81" s="225">
        <v>1</v>
      </c>
    </row>
    <row r="82" spans="1:54" s="225" customFormat="1">
      <c r="A82" s="225" t="s">
        <v>16</v>
      </c>
      <c r="B82" s="25"/>
      <c r="D82" s="226" t="str">
        <f>D108</f>
        <v>RMNL</v>
      </c>
      <c r="J82" s="43">
        <f>J108</f>
        <v>3.3422499241462768E-2</v>
      </c>
      <c r="K82" s="13">
        <f>K108</f>
        <v>4.1310307072706193E-2</v>
      </c>
      <c r="L82" s="13">
        <f>L108</f>
        <v>4.9198114903949625E-2</v>
      </c>
      <c r="M82" s="13">
        <f>M108</f>
        <v>5.7085922735193056E-2</v>
      </c>
      <c r="N82" s="24">
        <f t="shared" ca="1" si="35"/>
        <v>5.897772696132586E-2</v>
      </c>
      <c r="O82" s="24">
        <f t="shared" ca="1" si="35"/>
        <v>6.0704453926625983E-2</v>
      </c>
      <c r="P82" s="24">
        <f t="shared" ca="1" si="35"/>
        <v>6.2969344536712088E-2</v>
      </c>
      <c r="Q82" s="24">
        <f t="shared" ca="1" si="35"/>
        <v>6.5240475725000899E-2</v>
      </c>
      <c r="R82" s="24">
        <f t="shared" ca="1" si="35"/>
        <v>6.9404851942299936E-2</v>
      </c>
      <c r="S82" s="24">
        <f t="shared" ca="1" si="35"/>
        <v>6.6901282048146493E-2</v>
      </c>
      <c r="T82" s="24">
        <f t="shared" ca="1" si="35"/>
        <v>6.8527648928284918E-2</v>
      </c>
      <c r="U82" s="24">
        <f t="shared" ca="1" si="35"/>
        <v>7.0090055971249982E-2</v>
      </c>
      <c r="V82" s="24">
        <f t="shared" ca="1" si="35"/>
        <v>7.1777844529976195E-2</v>
      </c>
      <c r="W82" s="24">
        <f t="shared" ca="1" si="35"/>
        <v>7.3472855824745095E-2</v>
      </c>
      <c r="X82" s="24">
        <f t="shared" ca="1" si="35"/>
        <v>7.4923512038991114E-2</v>
      </c>
      <c r="Y82" s="24">
        <f t="shared" ca="1" si="35"/>
        <v>7.6593890558501271E-2</v>
      </c>
      <c r="Z82" s="24">
        <f t="shared" ca="1" si="35"/>
        <v>7.8243192032938461E-2</v>
      </c>
      <c r="AA82" s="24">
        <f t="shared" ca="1" si="35"/>
        <v>7.9861077909163705E-2</v>
      </c>
      <c r="AB82" s="24">
        <f t="shared" ca="1" si="35"/>
        <v>8.1715642921834891E-2</v>
      </c>
      <c r="AC82" s="24">
        <f t="shared" ca="1" si="35"/>
        <v>8.282482778962777E-2</v>
      </c>
      <c r="AD82" s="24">
        <f t="shared" ca="1" si="35"/>
        <v>8.4186129555470265E-2</v>
      </c>
      <c r="AE82" s="24">
        <f t="shared" ca="1" si="35"/>
        <v>8.5398559863679085E-2</v>
      </c>
      <c r="AF82" s="24">
        <f t="shared" ca="1" si="35"/>
        <v>8.6672135860084584E-2</v>
      </c>
      <c r="AG82" s="24">
        <f t="shared" ca="1" si="35"/>
        <v>8.7964500018178182E-2</v>
      </c>
      <c r="AH82" s="24">
        <f t="shared" ca="1" si="35"/>
        <v>8.9230947285396545E-2</v>
      </c>
      <c r="AI82" s="24">
        <f t="shared" ca="1" si="35"/>
        <v>9.0448638579587751E-2</v>
      </c>
      <c r="AJ82" s="24">
        <f t="shared" ca="1" si="35"/>
        <v>9.1702456762667181E-2</v>
      </c>
      <c r="AK82" s="24">
        <f t="shared" ca="1" si="35"/>
        <v>9.2924046188602991E-2</v>
      </c>
      <c r="AL82" s="24">
        <f t="shared" ca="1" si="35"/>
        <v>9.4141820503633483E-2</v>
      </c>
      <c r="AM82" s="24">
        <f t="shared" ca="1" si="35"/>
        <v>0.10191615645502751</v>
      </c>
      <c r="AN82" s="24">
        <f t="shared" ca="1" si="35"/>
        <v>0.10973297716024412</v>
      </c>
      <c r="AO82" s="24">
        <f t="shared" ca="1" si="35"/>
        <v>0.10973297716024412</v>
      </c>
      <c r="AP82" s="24">
        <f t="shared" ca="1" si="35"/>
        <v>0.10973297716024412</v>
      </c>
      <c r="BB82" s="225">
        <v>2</v>
      </c>
    </row>
    <row r="83" spans="1:54" s="225" customFormat="1">
      <c r="A83" s="225" t="s">
        <v>16</v>
      </c>
      <c r="B83" s="25"/>
      <c r="D83" s="226" t="str">
        <f>D118</f>
        <v>RHEL</v>
      </c>
      <c r="J83" s="43">
        <f>J118</f>
        <v>29.137979962225089</v>
      </c>
      <c r="K83" s="13">
        <f>K118</f>
        <v>30.895416547805155</v>
      </c>
      <c r="L83" s="13">
        <f>L118</f>
        <v>32.652853133385221</v>
      </c>
      <c r="M83" s="13">
        <f>M118</f>
        <v>34.410289718965288</v>
      </c>
      <c r="N83" s="24">
        <f ca="1">OFFSET(N$33,$BB83,$J$93)/OFFSET(M$33,$BB83,$J$93)*M83</f>
        <v>35.292191169865376</v>
      </c>
      <c r="O83" s="24">
        <f t="shared" ca="1" si="35"/>
        <v>36.905818903071733</v>
      </c>
      <c r="P83" s="24">
        <f t="shared" ca="1" si="35"/>
        <v>38.078510482314542</v>
      </c>
      <c r="Q83" s="24">
        <f t="shared" ca="1" si="35"/>
        <v>38.606792599126273</v>
      </c>
      <c r="R83" s="24">
        <f t="shared" ca="1" si="35"/>
        <v>35.012850498185863</v>
      </c>
      <c r="S83" s="24">
        <f t="shared" ca="1" si="35"/>
        <v>35.923787609462615</v>
      </c>
      <c r="T83" s="24">
        <f t="shared" ca="1" si="35"/>
        <v>37.088638279846194</v>
      </c>
      <c r="U83" s="24">
        <f t="shared" ca="1" si="35"/>
        <v>38.334431548431901</v>
      </c>
      <c r="V83" s="24">
        <f t="shared" ca="1" si="35"/>
        <v>39.535719759111238</v>
      </c>
      <c r="W83" s="24">
        <f t="shared" ca="1" si="35"/>
        <v>40.69867147738448</v>
      </c>
      <c r="X83" s="24">
        <f t="shared" ca="1" si="35"/>
        <v>42.242931084139542</v>
      </c>
      <c r="Y83" s="24">
        <f t="shared" ca="1" si="35"/>
        <v>43.765684242724085</v>
      </c>
      <c r="Z83" s="24">
        <f t="shared" ca="1" si="35"/>
        <v>45.351502210731596</v>
      </c>
      <c r="AA83" s="24">
        <f t="shared" ca="1" si="35"/>
        <v>47.143894139591559</v>
      </c>
      <c r="AB83" s="24">
        <f t="shared" ca="1" si="35"/>
        <v>48.726339382646543</v>
      </c>
      <c r="AC83" s="24">
        <f t="shared" ca="1" si="35"/>
        <v>50.500526338235183</v>
      </c>
      <c r="AD83" s="24">
        <f t="shared" ca="1" si="35"/>
        <v>52.062421655743201</v>
      </c>
      <c r="AE83" s="24">
        <f t="shared" ca="1" si="35"/>
        <v>53.783444541791219</v>
      </c>
      <c r="AF83" s="24">
        <f t="shared" ca="1" si="35"/>
        <v>55.606466188704701</v>
      </c>
      <c r="AG83" s="24">
        <f t="shared" ca="1" si="35"/>
        <v>57.52389885394787</v>
      </c>
      <c r="AH83" s="24">
        <f t="shared" ca="1" si="35"/>
        <v>59.32137585258522</v>
      </c>
      <c r="AI83" s="24">
        <f t="shared" ca="1" si="35"/>
        <v>61.110880929359148</v>
      </c>
      <c r="AJ83" s="24">
        <f t="shared" ca="1" si="35"/>
        <v>62.831983752018765</v>
      </c>
      <c r="AK83" s="24">
        <f t="shared" ca="1" si="35"/>
        <v>64.551573785122088</v>
      </c>
      <c r="AL83" s="24">
        <f t="shared" ca="1" si="35"/>
        <v>66.299451019839651</v>
      </c>
      <c r="AM83" s="24">
        <f t="shared" ca="1" si="35"/>
        <v>75.317095275313491</v>
      </c>
      <c r="AN83" s="24">
        <f t="shared" ca="1" si="35"/>
        <v>83.48256661289561</v>
      </c>
      <c r="AO83" s="24">
        <f t="shared" ca="1" si="35"/>
        <v>83.48256661289561</v>
      </c>
      <c r="AP83" s="24">
        <f t="shared" ca="1" si="35"/>
        <v>83.48256661289561</v>
      </c>
      <c r="BB83" s="225">
        <v>3</v>
      </c>
    </row>
    <row r="84" spans="1:54" s="225" customFormat="1">
      <c r="A84" s="225" t="s">
        <v>16</v>
      </c>
      <c r="B84" s="25"/>
      <c r="D84" s="226">
        <f>D127</f>
        <v>0</v>
      </c>
      <c r="J84" s="43">
        <f>J127</f>
        <v>0</v>
      </c>
      <c r="K84" s="13">
        <f>K127</f>
        <v>0</v>
      </c>
      <c r="L84" s="13">
        <f>L127</f>
        <v>0</v>
      </c>
      <c r="M84" s="13">
        <f>M127</f>
        <v>0</v>
      </c>
      <c r="N84" s="24">
        <f ca="1">OFFSET(N$33,$BB84,$J$93)/OFFSET(M$33,$BB84,$J$93)*M84</f>
        <v>0</v>
      </c>
      <c r="O84" s="24">
        <f t="shared" ca="1" si="35"/>
        <v>0</v>
      </c>
      <c r="P84" s="24">
        <f t="shared" ca="1" si="35"/>
        <v>0</v>
      </c>
      <c r="Q84" s="24">
        <f t="shared" ca="1" si="35"/>
        <v>0</v>
      </c>
      <c r="R84" s="24">
        <f t="shared" ca="1" si="35"/>
        <v>0</v>
      </c>
      <c r="S84" s="24">
        <f t="shared" ca="1" si="35"/>
        <v>0</v>
      </c>
      <c r="T84" s="24">
        <f t="shared" ca="1" si="35"/>
        <v>0</v>
      </c>
      <c r="U84" s="24">
        <f t="shared" ca="1" si="35"/>
        <v>0</v>
      </c>
      <c r="V84" s="24">
        <f t="shared" ca="1" si="35"/>
        <v>0</v>
      </c>
      <c r="W84" s="24">
        <f t="shared" ca="1" si="35"/>
        <v>0</v>
      </c>
      <c r="X84" s="24">
        <f t="shared" ca="1" si="35"/>
        <v>0</v>
      </c>
      <c r="Y84" s="24">
        <f t="shared" ca="1" si="35"/>
        <v>0</v>
      </c>
      <c r="Z84" s="24">
        <f t="shared" ca="1" si="35"/>
        <v>0</v>
      </c>
      <c r="AA84" s="24">
        <f t="shared" ca="1" si="35"/>
        <v>0</v>
      </c>
      <c r="AB84" s="24">
        <f t="shared" ca="1" si="35"/>
        <v>0</v>
      </c>
      <c r="AC84" s="24">
        <f t="shared" ca="1" si="35"/>
        <v>0</v>
      </c>
      <c r="AD84" s="24">
        <f t="shared" ca="1" si="35"/>
        <v>0</v>
      </c>
      <c r="AE84" s="24">
        <f t="shared" ca="1" si="35"/>
        <v>0</v>
      </c>
      <c r="AF84" s="24">
        <f t="shared" ca="1" si="35"/>
        <v>0</v>
      </c>
      <c r="AG84" s="24">
        <f t="shared" ca="1" si="35"/>
        <v>0</v>
      </c>
      <c r="AH84" s="24">
        <f t="shared" ca="1" si="35"/>
        <v>0</v>
      </c>
      <c r="AI84" s="24">
        <f t="shared" ca="1" si="35"/>
        <v>0</v>
      </c>
      <c r="AJ84" s="24">
        <f t="shared" ca="1" si="35"/>
        <v>0</v>
      </c>
      <c r="AK84" s="24">
        <f t="shared" ca="1" si="35"/>
        <v>0</v>
      </c>
      <c r="AL84" s="24">
        <f t="shared" ca="1" si="35"/>
        <v>0</v>
      </c>
      <c r="AM84" s="24">
        <f t="shared" ca="1" si="35"/>
        <v>0</v>
      </c>
      <c r="AN84" s="24">
        <f t="shared" ca="1" si="35"/>
        <v>0</v>
      </c>
      <c r="AO84" s="24">
        <f t="shared" ca="1" si="35"/>
        <v>0</v>
      </c>
      <c r="AP84" s="24">
        <f t="shared" ca="1" si="35"/>
        <v>0</v>
      </c>
      <c r="BB84" s="225">
        <v>4</v>
      </c>
    </row>
    <row r="85" spans="1:54" s="225" customFormat="1">
      <c r="A85" s="225" t="s">
        <v>16</v>
      </c>
      <c r="B85" s="25"/>
      <c r="D85" s="226">
        <f>D134</f>
        <v>0</v>
      </c>
      <c r="J85" s="43">
        <f>J134</f>
        <v>0</v>
      </c>
      <c r="K85" s="13">
        <f>K134</f>
        <v>0</v>
      </c>
      <c r="L85" s="13">
        <f>L134</f>
        <v>0</v>
      </c>
      <c r="M85" s="13">
        <f>M134</f>
        <v>0</v>
      </c>
      <c r="N85" s="24">
        <f ca="1">OFFSET(N$33,$BB85,$J$93)/(OFFSET(M$33,$BB85,$J$93)+0.000001)*M85</f>
        <v>0</v>
      </c>
      <c r="O85" s="24">
        <f t="shared" ref="O85:AM85" ca="1" si="36">OFFSET(O$33,$BB85,$J$93)/(OFFSET(N$33,$BB85,$J$93)+0.000001)*N85</f>
        <v>0</v>
      </c>
      <c r="P85" s="24">
        <f t="shared" ca="1" si="36"/>
        <v>0</v>
      </c>
      <c r="Q85" s="24">
        <f t="shared" ca="1" si="36"/>
        <v>0</v>
      </c>
      <c r="R85" s="24">
        <f t="shared" ca="1" si="36"/>
        <v>0</v>
      </c>
      <c r="S85" s="24">
        <f t="shared" ca="1" si="36"/>
        <v>0</v>
      </c>
      <c r="T85" s="24">
        <f t="shared" ca="1" si="36"/>
        <v>0</v>
      </c>
      <c r="U85" s="24">
        <f t="shared" ca="1" si="36"/>
        <v>0</v>
      </c>
      <c r="V85" s="24">
        <f t="shared" ca="1" si="36"/>
        <v>0</v>
      </c>
      <c r="W85" s="24">
        <f t="shared" ca="1" si="36"/>
        <v>0</v>
      </c>
      <c r="X85" s="24">
        <f t="shared" ca="1" si="36"/>
        <v>0</v>
      </c>
      <c r="Y85" s="24">
        <f t="shared" ca="1" si="36"/>
        <v>0</v>
      </c>
      <c r="Z85" s="24">
        <f t="shared" ca="1" si="36"/>
        <v>0</v>
      </c>
      <c r="AA85" s="24">
        <f t="shared" ca="1" si="36"/>
        <v>0</v>
      </c>
      <c r="AB85" s="24">
        <f t="shared" ca="1" si="36"/>
        <v>0</v>
      </c>
      <c r="AC85" s="24">
        <f t="shared" ca="1" si="36"/>
        <v>0</v>
      </c>
      <c r="AD85" s="24">
        <f t="shared" ca="1" si="36"/>
        <v>0</v>
      </c>
      <c r="AE85" s="24">
        <f t="shared" ca="1" si="36"/>
        <v>0</v>
      </c>
      <c r="AF85" s="24">
        <f t="shared" ca="1" si="36"/>
        <v>0</v>
      </c>
      <c r="AG85" s="24">
        <f t="shared" ca="1" si="36"/>
        <v>0</v>
      </c>
      <c r="AH85" s="24">
        <f t="shared" ca="1" si="36"/>
        <v>0</v>
      </c>
      <c r="AI85" s="24">
        <f t="shared" ca="1" si="36"/>
        <v>0</v>
      </c>
      <c r="AJ85" s="24">
        <f t="shared" ca="1" si="36"/>
        <v>0</v>
      </c>
      <c r="AK85" s="24">
        <f t="shared" ca="1" si="36"/>
        <v>0</v>
      </c>
      <c r="AL85" s="24">
        <f t="shared" ca="1" si="36"/>
        <v>0</v>
      </c>
      <c r="AM85" s="24">
        <f t="shared" ca="1" si="36"/>
        <v>0</v>
      </c>
      <c r="AN85" s="24">
        <f ca="1">OFFSET(AN$33,$BB85,$J$93)/(OFFSET(AM$33,$BB85,$J$93)+0.000001)*AM85</f>
        <v>0</v>
      </c>
      <c r="AO85" s="24">
        <f ca="1">OFFSET(AO$33,$BB85,$J$93)/(OFFSET(AN$33,$BB85,$J$93)+0.000001)*AN85</f>
        <v>0</v>
      </c>
      <c r="AP85" s="24">
        <f ca="1">OFFSET(AP$33,$BB85,$J$93)/(OFFSET(AO$33,$BB85,$J$93)+0.000001)*AO85</f>
        <v>0</v>
      </c>
      <c r="BB85" s="225">
        <v>5</v>
      </c>
    </row>
    <row r="86" spans="1:54" s="225" customFormat="1">
      <c r="A86" s="225" t="s">
        <v>16</v>
      </c>
      <c r="B86" s="25"/>
    </row>
    <row r="87" spans="1:54" s="225" customFormat="1">
      <c r="A87" s="225" t="s">
        <v>16</v>
      </c>
      <c r="B87" s="25"/>
      <c r="C87" s="225" t="s">
        <v>592</v>
      </c>
      <c r="D87" s="226" t="str">
        <f>D81</f>
        <v>RLEK</v>
      </c>
      <c r="J87" s="43">
        <f>J81</f>
        <v>10.053924891431189</v>
      </c>
      <c r="K87" s="13">
        <f>K81</f>
        <v>10.118379478945931</v>
      </c>
      <c r="L87" s="13">
        <f>L81</f>
        <v>10.182834066460671</v>
      </c>
      <c r="M87" s="13">
        <f>M81</f>
        <v>10.247288653975414</v>
      </c>
      <c r="N87" s="226">
        <f ca="1">(($M$81*(1-N$75))+((N81-$M$81)*(1-N$76)))</f>
        <v>10.392478832677524</v>
      </c>
      <c r="O87" s="226">
        <f t="shared" ref="O87:AP87" ca="1" si="37">(($M$81*(1-O$75))+((O81-$M$81)*(1-O$76)))</f>
        <v>10.469956706146732</v>
      </c>
      <c r="P87" s="226">
        <f t="shared" ca="1" si="37"/>
        <v>10.550178231505235</v>
      </c>
      <c r="Q87" s="226">
        <f t="shared" ca="1" si="37"/>
        <v>10.721079327109955</v>
      </c>
      <c r="R87" s="226">
        <f t="shared" ca="1" si="37"/>
        <v>11.243911674088899</v>
      </c>
      <c r="S87" s="226">
        <f t="shared" ca="1" si="37"/>
        <v>11.66064156301255</v>
      </c>
      <c r="T87" s="226">
        <f t="shared" ca="1" si="37"/>
        <v>11.600382608691847</v>
      </c>
      <c r="U87" s="226">
        <f t="shared" ca="1" si="37"/>
        <v>11.538955823157039</v>
      </c>
      <c r="V87" s="226">
        <f t="shared" ca="1" si="37"/>
        <v>11.473145747506493</v>
      </c>
      <c r="W87" s="226">
        <f t="shared" ca="1" si="37"/>
        <v>11.414351968301395</v>
      </c>
      <c r="X87" s="226">
        <f t="shared" ca="1" si="37"/>
        <v>11.295304316084817</v>
      </c>
      <c r="Y87" s="226">
        <f t="shared" ca="1" si="37"/>
        <v>11.160202634786687</v>
      </c>
      <c r="Z87" s="226">
        <f t="shared" ca="1" si="37"/>
        <v>11.022525117744044</v>
      </c>
      <c r="AA87" s="226">
        <f t="shared" ca="1" si="37"/>
        <v>10.865677576180889</v>
      </c>
      <c r="AB87" s="226">
        <f t="shared" ca="1" si="37"/>
        <v>10.716013274748946</v>
      </c>
      <c r="AC87" s="226">
        <f t="shared" ca="1" si="37"/>
        <v>10.654219855744488</v>
      </c>
      <c r="AD87" s="226">
        <f t="shared" ca="1" si="37"/>
        <v>10.595143322152609</v>
      </c>
      <c r="AE87" s="226">
        <f t="shared" ca="1" si="37"/>
        <v>10.530857171618333</v>
      </c>
      <c r="AF87" s="226">
        <f t="shared" ca="1" si="37"/>
        <v>10.448406061473328</v>
      </c>
      <c r="AG87" s="226">
        <f t="shared" ca="1" si="37"/>
        <v>10.352529019920759</v>
      </c>
      <c r="AH87" s="226">
        <f t="shared" ca="1" si="37"/>
        <v>10.243655430964118</v>
      </c>
      <c r="AI87" s="226">
        <f t="shared" ca="1" si="37"/>
        <v>10.140029976427646</v>
      </c>
      <c r="AJ87" s="226">
        <f t="shared" ca="1" si="37"/>
        <v>10.04120881699439</v>
      </c>
      <c r="AK87" s="226">
        <f t="shared" ca="1" si="37"/>
        <v>9.9454413772321075</v>
      </c>
      <c r="AL87" s="226">
        <f t="shared" ca="1" si="37"/>
        <v>9.8461730940596848</v>
      </c>
      <c r="AM87" s="226">
        <f t="shared" ca="1" si="37"/>
        <v>9.2467826843241046</v>
      </c>
      <c r="AN87" s="226">
        <f t="shared" ca="1" si="37"/>
        <v>8.6026886103120432</v>
      </c>
      <c r="AO87" s="226">
        <f t="shared" ca="1" si="37"/>
        <v>8.6026886103120432</v>
      </c>
      <c r="AP87" s="226">
        <f t="shared" ca="1" si="37"/>
        <v>8.6026886103120432</v>
      </c>
    </row>
    <row r="88" spans="1:54" s="225" customFormat="1">
      <c r="A88" s="225" t="s">
        <v>16</v>
      </c>
      <c r="B88" s="25"/>
      <c r="D88" s="226" t="str">
        <f>D82</f>
        <v>RMNL</v>
      </c>
      <c r="J88" s="43">
        <f t="shared" ref="J88:M91" si="38">J82</f>
        <v>3.3422499241462768E-2</v>
      </c>
      <c r="K88" s="13">
        <f t="shared" si="38"/>
        <v>4.1310307072706193E-2</v>
      </c>
      <c r="L88" s="13">
        <f t="shared" si="38"/>
        <v>4.9198114903949625E-2</v>
      </c>
      <c r="M88" s="13">
        <f t="shared" si="38"/>
        <v>5.7085922735193056E-2</v>
      </c>
      <c r="N88" s="226">
        <f ca="1">(($M$82*(1-N$75))+((N82-$M$82)*(1-N$76)))</f>
        <v>5.8495815523095879E-2</v>
      </c>
      <c r="O88" s="226">
        <f t="shared" ref="O88:AP88" ca="1" si="39">(($M$82*(1-O$75))+((O82-$M$82)*(1-O$76)))</f>
        <v>5.9694584997758017E-2</v>
      </c>
      <c r="P88" s="226">
        <f t="shared" ca="1" si="39"/>
        <v>6.1363945519006695E-2</v>
      </c>
      <c r="Q88" s="226">
        <f t="shared" ca="1" si="39"/>
        <v>6.297881670468497E-2</v>
      </c>
      <c r="R88" s="226">
        <f t="shared" ca="1" si="39"/>
        <v>6.6300153085751753E-2</v>
      </c>
      <c r="S88" s="226">
        <f t="shared" ca="1" si="39"/>
        <v>6.3375929011820958E-2</v>
      </c>
      <c r="T88" s="226">
        <f t="shared" ca="1" si="39"/>
        <v>6.4262942810425536E-2</v>
      </c>
      <c r="U88" s="226">
        <f t="shared" ca="1" si="39"/>
        <v>6.5049449371018225E-2</v>
      </c>
      <c r="V88" s="226">
        <f t="shared" ca="1" si="39"/>
        <v>6.5904627477668315E-2</v>
      </c>
      <c r="W88" s="226">
        <f t="shared" ca="1" si="39"/>
        <v>6.6721057593989386E-2</v>
      </c>
      <c r="X88" s="226">
        <f t="shared" ca="1" si="39"/>
        <v>6.7283771073737078E-2</v>
      </c>
      <c r="Y88" s="226">
        <f t="shared" ca="1" si="39"/>
        <v>6.7992367124193417E-2</v>
      </c>
      <c r="Z88" s="226">
        <f t="shared" ca="1" si="39"/>
        <v>6.8638996056869184E-2</v>
      </c>
      <c r="AA88" s="226">
        <f t="shared" ca="1" si="39"/>
        <v>6.921609226368089E-2</v>
      </c>
      <c r="AB88" s="226">
        <f t="shared" ca="1" si="39"/>
        <v>6.9939388156283366E-2</v>
      </c>
      <c r="AC88" s="226">
        <f t="shared" ca="1" si="39"/>
        <v>7.0826736050517661E-2</v>
      </c>
      <c r="AD88" s="226">
        <f t="shared" ca="1" si="39"/>
        <v>7.1915777463191666E-2</v>
      </c>
      <c r="AE88" s="226">
        <f t="shared" ca="1" si="39"/>
        <v>7.2885721709758711E-2</v>
      </c>
      <c r="AF88" s="226">
        <f t="shared" ca="1" si="39"/>
        <v>7.3904582506883115E-2</v>
      </c>
      <c r="AG88" s="226">
        <f t="shared" ca="1" si="39"/>
        <v>7.4938473833357999E-2</v>
      </c>
      <c r="AH88" s="226">
        <f t="shared" ca="1" si="39"/>
        <v>7.5951631647132672E-2</v>
      </c>
      <c r="AI88" s="226">
        <f t="shared" ca="1" si="39"/>
        <v>7.6925784682485648E-2</v>
      </c>
      <c r="AJ88" s="226">
        <f t="shared" ca="1" si="39"/>
        <v>7.7928839228949193E-2</v>
      </c>
      <c r="AK88" s="226">
        <f t="shared" ca="1" si="39"/>
        <v>7.8906110769697835E-2</v>
      </c>
      <c r="AL88" s="226">
        <f t="shared" ca="1" si="39"/>
        <v>7.9880330221722223E-2</v>
      </c>
      <c r="AM88" s="226">
        <f t="shared" ca="1" si="39"/>
        <v>8.6099798982837455E-2</v>
      </c>
      <c r="AN88" s="226">
        <f t="shared" ca="1" si="39"/>
        <v>9.2353255547010737E-2</v>
      </c>
      <c r="AO88" s="226">
        <f t="shared" ca="1" si="39"/>
        <v>9.2353255547010737E-2</v>
      </c>
      <c r="AP88" s="226">
        <f t="shared" ca="1" si="39"/>
        <v>9.2353255547010737E-2</v>
      </c>
    </row>
    <row r="89" spans="1:54" s="225" customFormat="1">
      <c r="A89" s="225" t="s">
        <v>16</v>
      </c>
      <c r="B89" s="25"/>
      <c r="D89" s="226" t="str">
        <f>D83</f>
        <v>RHEL</v>
      </c>
      <c r="J89" s="43">
        <f t="shared" si="38"/>
        <v>29.137979962225089</v>
      </c>
      <c r="K89" s="13">
        <f t="shared" si="38"/>
        <v>30.895416547805155</v>
      </c>
      <c r="L89" s="13">
        <f t="shared" si="38"/>
        <v>32.652853133385221</v>
      </c>
      <c r="M89" s="13">
        <f t="shared" si="38"/>
        <v>34.410289718965288</v>
      </c>
      <c r="N89" s="226">
        <f ca="1">(($M$83*(1-N$75))+((N83-$M$83)*(1-N$76)))</f>
        <v>35.00515016610165</v>
      </c>
      <c r="O89" s="226">
        <f t="shared" ref="O89:AP89" ca="1" si="40">(($M$83*(1-O$75))+((O83-$M$83)*(1-O$76)))</f>
        <v>36.288706822658781</v>
      </c>
      <c r="P89" s="226">
        <f t="shared" ca="1" si="40"/>
        <v>37.105934698525402</v>
      </c>
      <c r="Q89" s="226">
        <f t="shared" ca="1" si="40"/>
        <v>37.281849841177461</v>
      </c>
      <c r="R89" s="226">
        <f t="shared" ca="1" si="40"/>
        <v>33.596268190812545</v>
      </c>
      <c r="S89" s="226">
        <f t="shared" ca="1" si="40"/>
        <v>34.151013871712493</v>
      </c>
      <c r="T89" s="226">
        <f t="shared" ca="1" si="40"/>
        <v>34.911682856568589</v>
      </c>
      <c r="U89" s="226">
        <f t="shared" ca="1" si="40"/>
        <v>35.71359787794168</v>
      </c>
      <c r="V89" s="226">
        <f t="shared" ca="1" si="40"/>
        <v>36.443127294528217</v>
      </c>
      <c r="W89" s="226">
        <f t="shared" ca="1" si="40"/>
        <v>37.107397398744702</v>
      </c>
      <c r="X89" s="226">
        <f t="shared" ca="1" si="40"/>
        <v>38.066038188645038</v>
      </c>
      <c r="Y89" s="226">
        <f t="shared" ca="1" si="40"/>
        <v>38.96543330590201</v>
      </c>
      <c r="Z89" s="226">
        <f t="shared" ca="1" si="40"/>
        <v>39.876355248053045</v>
      </c>
      <c r="AA89" s="226">
        <f t="shared" ca="1" si="40"/>
        <v>40.91300219921721</v>
      </c>
      <c r="AB89" s="226">
        <f t="shared" ca="1" si="40"/>
        <v>41.73389468363446</v>
      </c>
      <c r="AC89" s="226">
        <f t="shared" ca="1" si="40"/>
        <v>43.153244248105366</v>
      </c>
      <c r="AD89" s="226">
        <f t="shared" ca="1" si="40"/>
        <v>44.402760502111782</v>
      </c>
      <c r="AE89" s="226">
        <f t="shared" ca="1" si="40"/>
        <v>45.779578810950198</v>
      </c>
      <c r="AF89" s="226">
        <f t="shared" ca="1" si="40"/>
        <v>47.237996128480987</v>
      </c>
      <c r="AG89" s="226">
        <f t="shared" ca="1" si="40"/>
        <v>48.771942260675516</v>
      </c>
      <c r="AH89" s="226">
        <f t="shared" ca="1" si="40"/>
        <v>50.209923859585402</v>
      </c>
      <c r="AI89" s="226">
        <f t="shared" ca="1" si="40"/>
        <v>51.641527921004538</v>
      </c>
      <c r="AJ89" s="226">
        <f t="shared" ca="1" si="40"/>
        <v>53.018410179132232</v>
      </c>
      <c r="AK89" s="226">
        <f t="shared" ca="1" si="40"/>
        <v>54.394082205614893</v>
      </c>
      <c r="AL89" s="226">
        <f t="shared" ca="1" si="40"/>
        <v>55.792383993388945</v>
      </c>
      <c r="AM89" s="226">
        <f t="shared" ca="1" si="40"/>
        <v>63.006499397768017</v>
      </c>
      <c r="AN89" s="226">
        <f t="shared" ca="1" si="40"/>
        <v>69.538876467833717</v>
      </c>
      <c r="AO89" s="226">
        <f t="shared" ca="1" si="40"/>
        <v>69.538876467833717</v>
      </c>
      <c r="AP89" s="226">
        <f t="shared" ca="1" si="40"/>
        <v>69.538876467833717</v>
      </c>
    </row>
    <row r="90" spans="1:54" s="225" customFormat="1">
      <c r="A90" s="225" t="s">
        <v>16</v>
      </c>
      <c r="B90" s="25"/>
      <c r="D90" s="226">
        <f>D84</f>
        <v>0</v>
      </c>
      <c r="J90" s="43">
        <f t="shared" si="38"/>
        <v>0</v>
      </c>
      <c r="K90" s="13">
        <f t="shared" si="38"/>
        <v>0</v>
      </c>
      <c r="L90" s="13">
        <f t="shared" si="38"/>
        <v>0</v>
      </c>
      <c r="M90" s="13">
        <f t="shared" si="38"/>
        <v>0</v>
      </c>
      <c r="N90" s="226">
        <f ca="1">(($M$84*(1-N$75))+((N84-$M$84)*(1-N$76)))</f>
        <v>0</v>
      </c>
      <c r="O90" s="226">
        <f t="shared" ref="O90:AP90" ca="1" si="41">(($M$84*(1-O$75))+((O84-$M$84)*(1-O$76)))</f>
        <v>0</v>
      </c>
      <c r="P90" s="226">
        <f t="shared" ca="1" si="41"/>
        <v>0</v>
      </c>
      <c r="Q90" s="226">
        <f t="shared" ca="1" si="41"/>
        <v>0</v>
      </c>
      <c r="R90" s="226">
        <f t="shared" ca="1" si="41"/>
        <v>0</v>
      </c>
      <c r="S90" s="226">
        <f t="shared" ca="1" si="41"/>
        <v>0</v>
      </c>
      <c r="T90" s="226">
        <f t="shared" ca="1" si="41"/>
        <v>0</v>
      </c>
      <c r="U90" s="226">
        <f t="shared" ca="1" si="41"/>
        <v>0</v>
      </c>
      <c r="V90" s="226">
        <f t="shared" ca="1" si="41"/>
        <v>0</v>
      </c>
      <c r="W90" s="226">
        <f t="shared" ca="1" si="41"/>
        <v>0</v>
      </c>
      <c r="X90" s="226">
        <f t="shared" ca="1" si="41"/>
        <v>0</v>
      </c>
      <c r="Y90" s="226">
        <f t="shared" ca="1" si="41"/>
        <v>0</v>
      </c>
      <c r="Z90" s="226">
        <f t="shared" ca="1" si="41"/>
        <v>0</v>
      </c>
      <c r="AA90" s="226">
        <f t="shared" ca="1" si="41"/>
        <v>0</v>
      </c>
      <c r="AB90" s="226">
        <f t="shared" ca="1" si="41"/>
        <v>0</v>
      </c>
      <c r="AC90" s="226">
        <f t="shared" ca="1" si="41"/>
        <v>0</v>
      </c>
      <c r="AD90" s="226">
        <f t="shared" ca="1" si="41"/>
        <v>0</v>
      </c>
      <c r="AE90" s="226">
        <f t="shared" ca="1" si="41"/>
        <v>0</v>
      </c>
      <c r="AF90" s="226">
        <f t="shared" ca="1" si="41"/>
        <v>0</v>
      </c>
      <c r="AG90" s="226">
        <f t="shared" ca="1" si="41"/>
        <v>0</v>
      </c>
      <c r="AH90" s="226">
        <f t="shared" ca="1" si="41"/>
        <v>0</v>
      </c>
      <c r="AI90" s="226">
        <f t="shared" ca="1" si="41"/>
        <v>0</v>
      </c>
      <c r="AJ90" s="226">
        <f t="shared" ca="1" si="41"/>
        <v>0</v>
      </c>
      <c r="AK90" s="226">
        <f t="shared" ca="1" si="41"/>
        <v>0</v>
      </c>
      <c r="AL90" s="226">
        <f t="shared" ca="1" si="41"/>
        <v>0</v>
      </c>
      <c r="AM90" s="226">
        <f t="shared" ca="1" si="41"/>
        <v>0</v>
      </c>
      <c r="AN90" s="226">
        <f t="shared" ca="1" si="41"/>
        <v>0</v>
      </c>
      <c r="AO90" s="226">
        <f t="shared" ca="1" si="41"/>
        <v>0</v>
      </c>
      <c r="AP90" s="226">
        <f t="shared" ca="1" si="41"/>
        <v>0</v>
      </c>
    </row>
    <row r="91" spans="1:54" s="225" customFormat="1">
      <c r="A91" s="225" t="s">
        <v>16</v>
      </c>
      <c r="B91" s="25"/>
      <c r="D91" s="226">
        <f>D85</f>
        <v>0</v>
      </c>
      <c r="J91" s="43">
        <f t="shared" si="38"/>
        <v>0</v>
      </c>
      <c r="K91" s="13">
        <f t="shared" si="38"/>
        <v>0</v>
      </c>
      <c r="L91" s="13">
        <f t="shared" si="38"/>
        <v>0</v>
      </c>
      <c r="M91" s="13">
        <f t="shared" si="38"/>
        <v>0</v>
      </c>
      <c r="N91" s="226">
        <f ca="1">(($M$85*(1-N$75))+((N85-$M$85)*(1-N$76)))</f>
        <v>0</v>
      </c>
      <c r="O91" s="226">
        <f t="shared" ref="O91:AP91" ca="1" si="42">(($M$85*(1-O$75))+((O85-$M$85)*(1-O$76)))</f>
        <v>0</v>
      </c>
      <c r="P91" s="226">
        <f t="shared" ca="1" si="42"/>
        <v>0</v>
      </c>
      <c r="Q91" s="226">
        <f t="shared" ca="1" si="42"/>
        <v>0</v>
      </c>
      <c r="R91" s="226">
        <f t="shared" ca="1" si="42"/>
        <v>0</v>
      </c>
      <c r="S91" s="226">
        <f t="shared" ca="1" si="42"/>
        <v>0</v>
      </c>
      <c r="T91" s="226">
        <f t="shared" ca="1" si="42"/>
        <v>0</v>
      </c>
      <c r="U91" s="226">
        <f t="shared" ca="1" si="42"/>
        <v>0</v>
      </c>
      <c r="V91" s="226">
        <f t="shared" ca="1" si="42"/>
        <v>0</v>
      </c>
      <c r="W91" s="226">
        <f t="shared" ca="1" si="42"/>
        <v>0</v>
      </c>
      <c r="X91" s="226">
        <f t="shared" ca="1" si="42"/>
        <v>0</v>
      </c>
      <c r="Y91" s="226">
        <f t="shared" ca="1" si="42"/>
        <v>0</v>
      </c>
      <c r="Z91" s="226">
        <f t="shared" ca="1" si="42"/>
        <v>0</v>
      </c>
      <c r="AA91" s="226">
        <f t="shared" ca="1" si="42"/>
        <v>0</v>
      </c>
      <c r="AB91" s="226">
        <f t="shared" ca="1" si="42"/>
        <v>0</v>
      </c>
      <c r="AC91" s="226">
        <f t="shared" ca="1" si="42"/>
        <v>0</v>
      </c>
      <c r="AD91" s="226">
        <f t="shared" ca="1" si="42"/>
        <v>0</v>
      </c>
      <c r="AE91" s="226">
        <f t="shared" ca="1" si="42"/>
        <v>0</v>
      </c>
      <c r="AF91" s="226">
        <f t="shared" ca="1" si="42"/>
        <v>0</v>
      </c>
      <c r="AG91" s="226">
        <f t="shared" ca="1" si="42"/>
        <v>0</v>
      </c>
      <c r="AH91" s="226">
        <f t="shared" ca="1" si="42"/>
        <v>0</v>
      </c>
      <c r="AI91" s="226">
        <f t="shared" ca="1" si="42"/>
        <v>0</v>
      </c>
      <c r="AJ91" s="226">
        <f t="shared" ca="1" si="42"/>
        <v>0</v>
      </c>
      <c r="AK91" s="226">
        <f t="shared" ca="1" si="42"/>
        <v>0</v>
      </c>
      <c r="AL91" s="226">
        <f t="shared" ca="1" si="42"/>
        <v>0</v>
      </c>
      <c r="AM91" s="226">
        <f t="shared" ca="1" si="42"/>
        <v>0</v>
      </c>
      <c r="AN91" s="226">
        <f t="shared" ca="1" si="42"/>
        <v>0</v>
      </c>
      <c r="AO91" s="226">
        <f t="shared" ca="1" si="42"/>
        <v>0</v>
      </c>
      <c r="AP91" s="226">
        <f t="shared" ca="1" si="42"/>
        <v>0</v>
      </c>
    </row>
    <row r="92" spans="1:54">
      <c r="A92" s="4" t="s">
        <v>16</v>
      </c>
      <c r="B92" s="25"/>
      <c r="D92" s="6"/>
    </row>
    <row r="93" spans="1:54" ht="18" thickBot="1">
      <c r="A93" s="4" t="s">
        <v>16</v>
      </c>
      <c r="B93" s="25"/>
      <c r="C93" s="38" t="s">
        <v>154</v>
      </c>
      <c r="D93" s="14"/>
      <c r="E93" s="9"/>
      <c r="F93" s="9"/>
      <c r="G93" s="15"/>
      <c r="H93" s="15"/>
      <c r="I93" s="159" t="s">
        <v>456</v>
      </c>
      <c r="J93" s="41">
        <f>J94-J3</f>
        <v>0</v>
      </c>
    </row>
    <row r="94" spans="1:54" ht="24" thickTop="1">
      <c r="A94" s="4" t="s">
        <v>16</v>
      </c>
      <c r="B94" s="16" t="s">
        <v>18</v>
      </c>
      <c r="C94" s="16" t="s">
        <v>19</v>
      </c>
      <c r="D94" s="16" t="s">
        <v>20</v>
      </c>
      <c r="E94" s="16" t="s">
        <v>21</v>
      </c>
      <c r="F94" s="16" t="s">
        <v>22</v>
      </c>
      <c r="G94" s="16" t="s">
        <v>23</v>
      </c>
      <c r="H94" s="16" t="s">
        <v>24</v>
      </c>
      <c r="I94" s="17" t="s">
        <v>25</v>
      </c>
      <c r="J94" s="18">
        <f>'[6]TS BYDem'!J7</f>
        <v>2012</v>
      </c>
      <c r="K94" s="18">
        <v>2013</v>
      </c>
      <c r="L94" s="18">
        <f>1+K94</f>
        <v>2014</v>
      </c>
      <c r="M94" s="18">
        <f t="shared" ref="M94:AL94" si="43">1+L94</f>
        <v>2015</v>
      </c>
      <c r="N94" s="18">
        <f t="shared" si="43"/>
        <v>2016</v>
      </c>
      <c r="O94" s="18">
        <f t="shared" si="43"/>
        <v>2017</v>
      </c>
      <c r="P94" s="18">
        <f t="shared" si="43"/>
        <v>2018</v>
      </c>
      <c r="Q94" s="18">
        <f t="shared" si="43"/>
        <v>2019</v>
      </c>
      <c r="R94" s="18">
        <f t="shared" si="43"/>
        <v>2020</v>
      </c>
      <c r="S94" s="18">
        <f t="shared" si="43"/>
        <v>2021</v>
      </c>
      <c r="T94" s="18">
        <f t="shared" si="43"/>
        <v>2022</v>
      </c>
      <c r="U94" s="18">
        <f t="shared" si="43"/>
        <v>2023</v>
      </c>
      <c r="V94" s="18">
        <f t="shared" si="43"/>
        <v>2024</v>
      </c>
      <c r="W94" s="18">
        <f t="shared" si="43"/>
        <v>2025</v>
      </c>
      <c r="X94" s="18">
        <f t="shared" si="43"/>
        <v>2026</v>
      </c>
      <c r="Y94" s="18">
        <f t="shared" si="43"/>
        <v>2027</v>
      </c>
      <c r="Z94" s="18">
        <f t="shared" si="43"/>
        <v>2028</v>
      </c>
      <c r="AA94" s="18">
        <f t="shared" si="43"/>
        <v>2029</v>
      </c>
      <c r="AB94" s="18">
        <f t="shared" si="43"/>
        <v>2030</v>
      </c>
      <c r="AC94" s="18">
        <f t="shared" si="43"/>
        <v>2031</v>
      </c>
      <c r="AD94" s="18">
        <f t="shared" si="43"/>
        <v>2032</v>
      </c>
      <c r="AE94" s="18">
        <f t="shared" si="43"/>
        <v>2033</v>
      </c>
      <c r="AF94" s="18">
        <f>1+AE94</f>
        <v>2034</v>
      </c>
      <c r="AG94" s="18">
        <f t="shared" si="43"/>
        <v>2035</v>
      </c>
      <c r="AH94" s="18">
        <f t="shared" si="43"/>
        <v>2036</v>
      </c>
      <c r="AI94" s="18">
        <f t="shared" si="43"/>
        <v>2037</v>
      </c>
      <c r="AJ94" s="18">
        <f t="shared" si="43"/>
        <v>2038</v>
      </c>
      <c r="AK94" s="18">
        <f t="shared" si="43"/>
        <v>2039</v>
      </c>
      <c r="AL94" s="18">
        <f t="shared" si="43"/>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'[6]TS BYDem'!A10</f>
        <v/>
      </c>
      <c r="B96" s="22" t="str">
        <f>'[6]TS BYDem'!B10</f>
        <v>COM_PROJ</v>
      </c>
      <c r="C96" s="22" t="str">
        <f>'[6]TS BYDem'!C10</f>
        <v>-</v>
      </c>
      <c r="D96" s="22" t="str">
        <f>'[6]TS BYDem'!D10</f>
        <v>RLEL</v>
      </c>
      <c r="E96" s="132" t="str">
        <f>'[6]TS BYDem'!E10</f>
        <v>-</v>
      </c>
      <c r="F96" s="132" t="str">
        <f>'[6]TS BYDem'!F10</f>
        <v>-</v>
      </c>
      <c r="G96" s="132" t="str">
        <f>'[6]TS BYDem'!G10</f>
        <v>-</v>
      </c>
      <c r="H96" s="132" t="str">
        <f>'[6]TS BYDem'!H10</f>
        <v>-</v>
      </c>
      <c r="I96" s="132">
        <f>'[6]TS BYDem'!I10</f>
        <v>0</v>
      </c>
      <c r="J96" s="24">
        <f>'[6]TS BYDem'!J10</f>
        <v>10.669591824450372</v>
      </c>
      <c r="K96" s="24">
        <f>($O96-$J96)*(K$94-$J$94)/($O$94-$J$94)+$J96</f>
        <v>11.660595758588318</v>
      </c>
      <c r="L96" s="24">
        <f t="shared" ref="L96:N111" si="44">($O96-$J96)*(L$94-$J$94)/($O$94-$J$94)+$J96</f>
        <v>12.651599692726267</v>
      </c>
      <c r="M96" s="24">
        <f t="shared" si="44"/>
        <v>13.642603626864213</v>
      </c>
      <c r="N96" s="24">
        <f t="shared" si="44"/>
        <v>14.633607561002162</v>
      </c>
      <c r="O96" s="24">
        <f>'[6]TS BYDem'!O10</f>
        <v>15.624611495140108</v>
      </c>
      <c r="P96" s="24">
        <f ca="1">OFFSET(P$21,$BB96,$J$93)/OFFSET(O$21,$BB96,$J$93)*O96</f>
        <v>15.650930649210721</v>
      </c>
      <c r="Q96" s="24">
        <f t="shared" ref="Q96:T96" ca="1" si="45">OFFSET(Q$21,$BB96,$J$93)/OFFSET(P$21,$BB96,$J$93)*P96</f>
        <v>15.820100046465347</v>
      </c>
      <c r="R96" s="24">
        <f t="shared" ca="1" si="45"/>
        <v>16.525698857845963</v>
      </c>
      <c r="S96" s="24">
        <f t="shared" ca="1" si="45"/>
        <v>17.210955544960104</v>
      </c>
      <c r="T96" s="24">
        <f t="shared" ca="1" si="45"/>
        <v>17.18026672286657</v>
      </c>
      <c r="U96" s="24">
        <f t="shared" ref="U96:AP96" ca="1" si="46">OFFSET(U$21,$BB96,$J$93)/OFFSET(T$21,$BB96,$J$93)*T96</f>
        <v>17.150391777129158</v>
      </c>
      <c r="V96" s="24">
        <f t="shared" ca="1" si="46"/>
        <v>17.116323697175691</v>
      </c>
      <c r="W96" s="24">
        <f t="shared" ca="1" si="46"/>
        <v>17.095862004867673</v>
      </c>
      <c r="X96" s="24">
        <f t="shared" ca="1" si="46"/>
        <v>16.982548789417347</v>
      </c>
      <c r="Y96" s="24">
        <f t="shared" ca="1" si="46"/>
        <v>16.844522978133632</v>
      </c>
      <c r="Z96" s="24">
        <f t="shared" ca="1" si="46"/>
        <v>16.702803070020487</v>
      </c>
      <c r="AA96" s="24">
        <f t="shared" ca="1" si="46"/>
        <v>16.530036507696611</v>
      </c>
      <c r="AB96" s="24">
        <f t="shared" ca="1" si="46"/>
        <v>16.368733890116197</v>
      </c>
      <c r="AC96" s="24">
        <f t="shared" ca="1" si="46"/>
        <v>16.171399391173228</v>
      </c>
      <c r="AD96" s="24">
        <f t="shared" ca="1" si="46"/>
        <v>15.980801055415059</v>
      </c>
      <c r="AE96" s="24">
        <f t="shared" ca="1" si="46"/>
        <v>15.783938693888006</v>
      </c>
      <c r="AF96" s="24">
        <f t="shared" ca="1" si="46"/>
        <v>15.559984298932985</v>
      </c>
      <c r="AG96" s="24">
        <f t="shared" ca="1" si="46"/>
        <v>15.317016876857439</v>
      </c>
      <c r="AH96" s="24">
        <f t="shared" ca="1" si="46"/>
        <v>15.056046518561789</v>
      </c>
      <c r="AI96" s="24">
        <f t="shared" ca="1" si="46"/>
        <v>14.806362287016366</v>
      </c>
      <c r="AJ96" s="24">
        <f t="shared" ca="1" si="46"/>
        <v>14.56707283427693</v>
      </c>
      <c r="AK96" s="24">
        <f t="shared" ca="1" si="46"/>
        <v>14.335254013762331</v>
      </c>
      <c r="AL96" s="24">
        <f t="shared" ca="1" si="46"/>
        <v>14.100542128190909</v>
      </c>
      <c r="AM96" s="24">
        <f t="shared" ca="1" si="46"/>
        <v>12.808417224480371</v>
      </c>
      <c r="AN96" s="24">
        <f t="shared" ca="1" si="46"/>
        <v>11.518140685085456</v>
      </c>
      <c r="AO96" s="24">
        <f t="shared" ca="1" si="46"/>
        <v>11.518140685085456</v>
      </c>
      <c r="AP96" s="24">
        <f t="shared" ca="1" si="46"/>
        <v>11.518140685085456</v>
      </c>
      <c r="AQ96" s="6"/>
      <c r="AR96" s="6"/>
      <c r="AS96" s="6"/>
      <c r="AT96" s="6"/>
      <c r="AU96" s="6"/>
      <c r="AV96" s="6"/>
      <c r="BB96" s="4">
        <f>MATCH(MID(D96,2,2),$B$34:$B$38,0)</f>
        <v>1</v>
      </c>
    </row>
    <row r="97" spans="1:54">
      <c r="A97" s="22" t="str">
        <f>'[6]TS BYDem'!A11</f>
        <v/>
      </c>
      <c r="B97" s="22" t="str">
        <f>'[6]TS BYDem'!B11</f>
        <v>COM_PROJ</v>
      </c>
      <c r="C97" s="22" t="str">
        <f>'[6]TS BYDem'!C11</f>
        <v>-</v>
      </c>
      <c r="D97" s="22" t="str">
        <f>'[6]TS BYDem'!D11</f>
        <v>RLNL</v>
      </c>
      <c r="E97" s="132" t="s">
        <v>137</v>
      </c>
      <c r="F97" s="132" t="s">
        <v>137</v>
      </c>
      <c r="G97" s="132" t="s">
        <v>137</v>
      </c>
      <c r="H97" s="132" t="s">
        <v>137</v>
      </c>
      <c r="I97" s="132">
        <v>0</v>
      </c>
      <c r="J97" s="6">
        <f>'[6]TS BYDem'!J11</f>
        <v>4.742986727829742E-2</v>
      </c>
      <c r="K97" s="24">
        <f t="shared" ref="K97:N136" si="47">($O97-$J97)*(K$94-$J$94)/($O$94-$J$94)+$J97</f>
        <v>4.4891195588489731E-2</v>
      </c>
      <c r="L97" s="24">
        <f t="shared" si="44"/>
        <v>4.2352523898682035E-2</v>
      </c>
      <c r="M97" s="24">
        <f t="shared" si="44"/>
        <v>3.9813852208874345E-2</v>
      </c>
      <c r="N97" s="24">
        <f t="shared" si="44"/>
        <v>3.7275180519066656E-2</v>
      </c>
      <c r="O97" s="24">
        <f>'[6]TS BYDem'!O11</f>
        <v>3.4736508829258959E-2</v>
      </c>
      <c r="P97" s="24">
        <f t="shared" ref="P97:S103" ca="1" si="48">OFFSET(P$21,$BB97,$J$93)/OFFSET(O$21,$BB97,$J$93)*O97</f>
        <v>3.479502135790883E-2</v>
      </c>
      <c r="Q97" s="24">
        <f t="shared" ca="1" si="48"/>
        <v>3.5171117382005394E-2</v>
      </c>
      <c r="R97" s="24">
        <f t="shared" ca="1" si="48"/>
        <v>3.6739798904042664E-2</v>
      </c>
      <c r="S97" s="24">
        <f t="shared" ca="1" si="48"/>
        <v>3.8263255981337223E-2</v>
      </c>
      <c r="T97" s="24">
        <f t="shared" ref="T97:AP97" ca="1" si="49">OFFSET(T$21,$BB97,$J$93)/OFFSET(S$21,$BB97,$J$93)*S97</f>
        <v>3.8195028842381282E-2</v>
      </c>
      <c r="U97" s="24">
        <f t="shared" ca="1" si="49"/>
        <v>3.8128611106701647E-2</v>
      </c>
      <c r="V97" s="24">
        <f t="shared" ca="1" si="49"/>
        <v>3.805287122923541E-2</v>
      </c>
      <c r="W97" s="24">
        <f t="shared" ca="1" si="49"/>
        <v>3.800738096179803E-2</v>
      </c>
      <c r="X97" s="24">
        <f t="shared" ca="1" si="49"/>
        <v>3.7755463945481418E-2</v>
      </c>
      <c r="Y97" s="24">
        <f t="shared" ca="1" si="49"/>
        <v>3.7448606087683564E-2</v>
      </c>
      <c r="Z97" s="24">
        <f t="shared" ca="1" si="49"/>
        <v>3.7133535543946508E-2</v>
      </c>
      <c r="AA97" s="24">
        <f t="shared" ca="1" si="49"/>
        <v>3.6749442331809323E-2</v>
      </c>
      <c r="AB97" s="24">
        <f t="shared" ca="1" si="49"/>
        <v>3.639083566811676E-2</v>
      </c>
      <c r="AC97" s="24">
        <f t="shared" ca="1" si="49"/>
        <v>3.59521232196836E-2</v>
      </c>
      <c r="AD97" s="24">
        <f t="shared" ca="1" si="49"/>
        <v>3.5528386554297388E-2</v>
      </c>
      <c r="AE97" s="24">
        <f t="shared" ca="1" si="49"/>
        <v>3.5090723757916165E-2</v>
      </c>
      <c r="AF97" s="24">
        <f t="shared" ca="1" si="49"/>
        <v>3.4592830173802012E-2</v>
      </c>
      <c r="AG97" s="24">
        <f t="shared" ca="1" si="49"/>
        <v>3.4052666982878857E-2</v>
      </c>
      <c r="AH97" s="24">
        <f t="shared" ca="1" si="49"/>
        <v>3.3472479810997408E-2</v>
      </c>
      <c r="AI97" s="24">
        <f t="shared" ca="1" si="49"/>
        <v>3.2917383864048452E-2</v>
      </c>
      <c r="AJ97" s="24">
        <f t="shared" ca="1" si="49"/>
        <v>3.2385397504552896E-2</v>
      </c>
      <c r="AK97" s="24">
        <f t="shared" ca="1" si="49"/>
        <v>3.1870019793683188E-2</v>
      </c>
      <c r="AL97" s="24">
        <f t="shared" ca="1" si="49"/>
        <v>3.1348210244177291E-2</v>
      </c>
      <c r="AM97" s="24">
        <f t="shared" ca="1" si="49"/>
        <v>2.8475568697844619E-2</v>
      </c>
      <c r="AN97" s="24">
        <f t="shared" ca="1" si="49"/>
        <v>2.5607036419981716E-2</v>
      </c>
      <c r="AO97" s="24">
        <f t="shared" ca="1" si="49"/>
        <v>2.5607036419981716E-2</v>
      </c>
      <c r="AP97" s="24">
        <f t="shared" ca="1" si="49"/>
        <v>2.5607036419981716E-2</v>
      </c>
      <c r="AQ97" s="6"/>
      <c r="AR97" s="6"/>
      <c r="AS97" s="6"/>
      <c r="AT97" s="6"/>
      <c r="AU97" s="6"/>
      <c r="AV97" s="6"/>
      <c r="BB97" s="255">
        <v>1</v>
      </c>
    </row>
    <row r="98" spans="1:54">
      <c r="A98" s="22" t="str">
        <f>'[6]TS BYDem'!A12</f>
        <v/>
      </c>
      <c r="B98" s="22" t="str">
        <f>'[6]TS BYDem'!B12</f>
        <v>COM_PROJ</v>
      </c>
      <c r="C98" s="22" t="str">
        <f>'[6]TS BYDem'!C12</f>
        <v>-</v>
      </c>
      <c r="D98" s="22" t="str">
        <f>'[6]TS BYDem'!D12</f>
        <v>RLEK</v>
      </c>
      <c r="E98" s="132" t="s">
        <v>137</v>
      </c>
      <c r="F98" s="132" t="s">
        <v>137</v>
      </c>
      <c r="G98" s="132" t="s">
        <v>137</v>
      </c>
      <c r="H98" s="132" t="s">
        <v>137</v>
      </c>
      <c r="I98" s="132">
        <v>0</v>
      </c>
      <c r="J98" s="6">
        <f>'[6]TS BYDem'!J12</f>
        <v>10.053924891431189</v>
      </c>
      <c r="K98" s="24">
        <f t="shared" si="47"/>
        <v>10.118379478945931</v>
      </c>
      <c r="L98" s="24">
        <f t="shared" si="44"/>
        <v>10.182834066460671</v>
      </c>
      <c r="M98" s="24">
        <f t="shared" si="44"/>
        <v>10.247288653975414</v>
      </c>
      <c r="N98" s="24">
        <f t="shared" si="44"/>
        <v>10.311743241490154</v>
      </c>
      <c r="O98" s="24">
        <f>'[6]TS BYDem'!O12</f>
        <v>10.376197829004896</v>
      </c>
      <c r="P98" s="24">
        <f t="shared" ca="1" si="48"/>
        <v>10.393676199549578</v>
      </c>
      <c r="Q98" s="24">
        <f t="shared" ca="1" si="48"/>
        <v>10.506020441393511</v>
      </c>
      <c r="R98" s="24">
        <f t="shared" ca="1" si="48"/>
        <v>10.974603795102707</v>
      </c>
      <c r="S98" s="24">
        <f t="shared" ca="1" si="48"/>
        <v>11.429678082956613</v>
      </c>
      <c r="T98" s="24">
        <f t="shared" ref="T98:AP98" ca="1" si="50">OFFSET(T$21,$BB98,$J$93)/OFFSET(S$21,$BB98,$J$93)*S98</f>
        <v>11.409297845708432</v>
      </c>
      <c r="U98" s="24">
        <f t="shared" ca="1" si="50"/>
        <v>11.389458098192241</v>
      </c>
      <c r="V98" s="24">
        <f t="shared" ca="1" si="50"/>
        <v>11.36683371886854</v>
      </c>
      <c r="W98" s="24">
        <f t="shared" ca="1" si="50"/>
        <v>11.353245248693121</v>
      </c>
      <c r="X98" s="24">
        <f t="shared" ca="1" si="50"/>
        <v>11.27799471587066</v>
      </c>
      <c r="Y98" s="24">
        <f t="shared" ca="1" si="50"/>
        <v>11.186332716861328</v>
      </c>
      <c r="Z98" s="24">
        <f t="shared" ca="1" si="50"/>
        <v>11.092217493366153</v>
      </c>
      <c r="AA98" s="24">
        <f t="shared" ca="1" si="50"/>
        <v>10.977484398756587</v>
      </c>
      <c r="AB98" s="24">
        <f t="shared" ca="1" si="50"/>
        <v>10.870364431589961</v>
      </c>
      <c r="AC98" s="24">
        <f t="shared" ca="1" si="50"/>
        <v>10.739315937990188</v>
      </c>
      <c r="AD98" s="24">
        <f t="shared" ca="1" si="50"/>
        <v>10.61274088437551</v>
      </c>
      <c r="AE98" s="24">
        <f t="shared" ca="1" si="50"/>
        <v>10.482005934010495</v>
      </c>
      <c r="AF98" s="24">
        <f t="shared" ca="1" si="50"/>
        <v>10.333279349195813</v>
      </c>
      <c r="AG98" s="24">
        <f t="shared" ca="1" si="50"/>
        <v>10.171926342867089</v>
      </c>
      <c r="AH98" s="24">
        <f t="shared" ca="1" si="50"/>
        <v>9.9986177094956794</v>
      </c>
      <c r="AI98" s="24">
        <f t="shared" ca="1" si="50"/>
        <v>9.8328041158518182</v>
      </c>
      <c r="AJ98" s="24">
        <f t="shared" ca="1" si="50"/>
        <v>9.6738936238507218</v>
      </c>
      <c r="AK98" s="24">
        <f t="shared" ca="1" si="50"/>
        <v>9.5199443277101903</v>
      </c>
      <c r="AL98" s="24">
        <f t="shared" ca="1" si="50"/>
        <v>9.3640737668155829</v>
      </c>
      <c r="AM98" s="24">
        <f t="shared" ca="1" si="50"/>
        <v>8.5059824392421142</v>
      </c>
      <c r="AN98" s="24">
        <f t="shared" ca="1" si="50"/>
        <v>7.649118597792377</v>
      </c>
      <c r="AO98" s="24">
        <f t="shared" ca="1" si="50"/>
        <v>7.649118597792377</v>
      </c>
      <c r="AP98" s="24">
        <f t="shared" ca="1" si="50"/>
        <v>7.649118597792377</v>
      </c>
      <c r="AQ98" s="6"/>
      <c r="AR98" s="6"/>
      <c r="AS98" s="6"/>
      <c r="AT98" s="6"/>
      <c r="AU98" s="6"/>
      <c r="AV98" s="6"/>
      <c r="BB98" s="4">
        <f t="shared" ref="BB98:BB134" si="51">MATCH(MID(D98,2,2),$B$34:$B$38,0)</f>
        <v>1</v>
      </c>
    </row>
    <row r="99" spans="1:54">
      <c r="A99" s="22" t="str">
        <f>'[6]TS BYDem'!A13</f>
        <v/>
      </c>
      <c r="B99" s="22" t="str">
        <f>'[6]TS BYDem'!B13</f>
        <v>COM_PROJ</v>
      </c>
      <c r="C99" s="22" t="str">
        <f>'[6]TS BYDem'!C13</f>
        <v>-</v>
      </c>
      <c r="D99" s="22" t="str">
        <f>'[6]TS BYDem'!D13</f>
        <v>RLEH</v>
      </c>
      <c r="E99" s="132" t="s">
        <v>137</v>
      </c>
      <c r="F99" s="132" t="s">
        <v>137</v>
      </c>
      <c r="G99" s="132" t="s">
        <v>137</v>
      </c>
      <c r="H99" s="132" t="s">
        <v>137</v>
      </c>
      <c r="I99" s="132">
        <v>0</v>
      </c>
      <c r="J99" s="6">
        <f>'[6]TS BYDem'!J13</f>
        <v>14.600188686866282</v>
      </c>
      <c r="K99" s="24">
        <f t="shared" si="47"/>
        <v>13.692886342241749</v>
      </c>
      <c r="L99" s="24">
        <f t="shared" si="44"/>
        <v>12.785583997617215</v>
      </c>
      <c r="M99" s="24">
        <f t="shared" si="44"/>
        <v>11.878281652992682</v>
      </c>
      <c r="N99" s="24">
        <f t="shared" si="44"/>
        <v>10.970979308368147</v>
      </c>
      <c r="O99" s="24">
        <f>'[6]TS BYDem'!O13</f>
        <v>10.063676963743614</v>
      </c>
      <c r="P99" s="24">
        <f t="shared" ca="1" si="48"/>
        <v>10.080628902971545</v>
      </c>
      <c r="Q99" s="24">
        <f t="shared" ca="1" si="48"/>
        <v>10.189589446832192</v>
      </c>
      <c r="R99" s="24">
        <f t="shared" ca="1" si="48"/>
        <v>10.644059531156827</v>
      </c>
      <c r="S99" s="24">
        <f t="shared" ca="1" si="48"/>
        <v>11.085427429392688</v>
      </c>
      <c r="T99" s="24">
        <f t="shared" ref="T99:AP99" ca="1" si="52">OFFSET(T$21,$BB99,$J$93)/OFFSET(S$21,$BB99,$J$93)*S99</f>
        <v>11.065661024830042</v>
      </c>
      <c r="U99" s="24">
        <f t="shared" ca="1" si="52"/>
        <v>11.046418830980667</v>
      </c>
      <c r="V99" s="24">
        <f t="shared" ca="1" si="52"/>
        <v>11.024475875692893</v>
      </c>
      <c r="W99" s="24">
        <f t="shared" ca="1" si="52"/>
        <v>11.011296676863951</v>
      </c>
      <c r="X99" s="24">
        <f t="shared" ca="1" si="52"/>
        <v>10.938312616020591</v>
      </c>
      <c r="Y99" s="24">
        <f t="shared" ca="1" si="52"/>
        <v>10.849411386198012</v>
      </c>
      <c r="Z99" s="24">
        <f t="shared" ca="1" si="52"/>
        <v>10.758130820596381</v>
      </c>
      <c r="AA99" s="24">
        <f t="shared" ca="1" si="52"/>
        <v>10.646853373864042</v>
      </c>
      <c r="AB99" s="24">
        <f t="shared" ca="1" si="52"/>
        <v>10.542959754669704</v>
      </c>
      <c r="AC99" s="24">
        <f t="shared" ca="1" si="52"/>
        <v>10.415858312705407</v>
      </c>
      <c r="AD99" s="24">
        <f t="shared" ca="1" si="52"/>
        <v>10.293095575117084</v>
      </c>
      <c r="AE99" s="24">
        <f t="shared" ca="1" si="52"/>
        <v>10.166298232773935</v>
      </c>
      <c r="AF99" s="24">
        <f t="shared" ca="1" si="52"/>
        <v>10.022051146301481</v>
      </c>
      <c r="AG99" s="24">
        <f t="shared" ca="1" si="52"/>
        <v>9.8655579337027302</v>
      </c>
      <c r="AH99" s="24">
        <f t="shared" ca="1" si="52"/>
        <v>9.6974691857798305</v>
      </c>
      <c r="AI99" s="24">
        <f t="shared" ca="1" si="52"/>
        <v>9.5366497343652945</v>
      </c>
      <c r="AJ99" s="24">
        <f t="shared" ca="1" si="52"/>
        <v>9.3825254699668026</v>
      </c>
      <c r="AK99" s="24">
        <f t="shared" ca="1" si="52"/>
        <v>9.23321297509289</v>
      </c>
      <c r="AL99" s="24">
        <f t="shared" ca="1" si="52"/>
        <v>9.0820370820681813</v>
      </c>
      <c r="AM99" s="24">
        <f t="shared" ca="1" si="52"/>
        <v>8.2497906206572331</v>
      </c>
      <c r="AN99" s="24">
        <f t="shared" ca="1" si="52"/>
        <v>7.4187346746961911</v>
      </c>
      <c r="AO99" s="24">
        <f t="shared" ca="1" si="52"/>
        <v>7.4187346746961911</v>
      </c>
      <c r="AP99" s="24">
        <f t="shared" ca="1" si="52"/>
        <v>7.4187346746961911</v>
      </c>
      <c r="AQ99" s="6"/>
      <c r="AR99" s="6"/>
      <c r="AS99" s="6"/>
      <c r="AT99" s="6"/>
      <c r="AU99" s="6"/>
      <c r="AV99" s="6"/>
      <c r="BB99" s="4">
        <f t="shared" si="51"/>
        <v>1</v>
      </c>
    </row>
    <row r="100" spans="1:54">
      <c r="A100" s="22" t="str">
        <f>'[6]TS BYDem'!A14</f>
        <v/>
      </c>
      <c r="B100" s="22" t="str">
        <f>'[6]TS BYDem'!B14</f>
        <v>COM_PROJ</v>
      </c>
      <c r="C100" s="22" t="str">
        <f>'[6]TS BYDem'!C14</f>
        <v>-</v>
      </c>
      <c r="D100" s="22" t="str">
        <f>'[6]TS BYDem'!D14</f>
        <v>RLEWG</v>
      </c>
      <c r="E100" s="132" t="s">
        <v>137</v>
      </c>
      <c r="F100" s="132" t="s">
        <v>137</v>
      </c>
      <c r="G100" s="132" t="s">
        <v>137</v>
      </c>
      <c r="H100" s="132" t="s">
        <v>137</v>
      </c>
      <c r="I100" s="132">
        <v>0</v>
      </c>
      <c r="J100" s="6">
        <f>'[6]TS BYDem'!J14</f>
        <v>0</v>
      </c>
      <c r="K100" s="24">
        <f t="shared" si="47"/>
        <v>0</v>
      </c>
      <c r="L100" s="24">
        <f t="shared" si="44"/>
        <v>0</v>
      </c>
      <c r="M100" s="24">
        <f t="shared" si="44"/>
        <v>0</v>
      </c>
      <c r="N100" s="24">
        <f t="shared" si="44"/>
        <v>0</v>
      </c>
      <c r="O100" s="24">
        <f>'[6]TS BYDem'!O14</f>
        <v>0</v>
      </c>
      <c r="P100" s="24">
        <f t="shared" ca="1" si="48"/>
        <v>0</v>
      </c>
      <c r="Q100" s="24">
        <f t="shared" ca="1" si="48"/>
        <v>0</v>
      </c>
      <c r="R100" s="24">
        <f t="shared" ca="1" si="48"/>
        <v>0</v>
      </c>
      <c r="S100" s="24">
        <f t="shared" ca="1" si="48"/>
        <v>0</v>
      </c>
      <c r="T100" s="24">
        <f t="shared" ref="T100:AP100" ca="1" si="53">OFFSET(T$21,$BB100,$J$93)/OFFSET(S$21,$BB100,$J$93)*S100</f>
        <v>0</v>
      </c>
      <c r="U100" s="24">
        <f t="shared" ca="1" si="53"/>
        <v>0</v>
      </c>
      <c r="V100" s="24">
        <f t="shared" ca="1" si="53"/>
        <v>0</v>
      </c>
      <c r="W100" s="24">
        <f t="shared" ca="1" si="53"/>
        <v>0</v>
      </c>
      <c r="X100" s="24">
        <f t="shared" ca="1" si="53"/>
        <v>0</v>
      </c>
      <c r="Y100" s="24">
        <f t="shared" ca="1" si="53"/>
        <v>0</v>
      </c>
      <c r="Z100" s="24">
        <f t="shared" ca="1" si="53"/>
        <v>0</v>
      </c>
      <c r="AA100" s="24">
        <f t="shared" ca="1" si="53"/>
        <v>0</v>
      </c>
      <c r="AB100" s="24">
        <f t="shared" ca="1" si="53"/>
        <v>0</v>
      </c>
      <c r="AC100" s="24">
        <f t="shared" ca="1" si="53"/>
        <v>0</v>
      </c>
      <c r="AD100" s="24">
        <f t="shared" ca="1" si="53"/>
        <v>0</v>
      </c>
      <c r="AE100" s="24">
        <f t="shared" ca="1" si="53"/>
        <v>0</v>
      </c>
      <c r="AF100" s="24">
        <f t="shared" ca="1" si="53"/>
        <v>0</v>
      </c>
      <c r="AG100" s="24">
        <f t="shared" ca="1" si="53"/>
        <v>0</v>
      </c>
      <c r="AH100" s="24">
        <f t="shared" ca="1" si="53"/>
        <v>0</v>
      </c>
      <c r="AI100" s="24">
        <f t="shared" ca="1" si="53"/>
        <v>0</v>
      </c>
      <c r="AJ100" s="24">
        <f t="shared" ca="1" si="53"/>
        <v>0</v>
      </c>
      <c r="AK100" s="24">
        <f t="shared" ca="1" si="53"/>
        <v>0</v>
      </c>
      <c r="AL100" s="24">
        <f t="shared" ca="1" si="53"/>
        <v>0</v>
      </c>
      <c r="AM100" s="24">
        <f t="shared" ca="1" si="53"/>
        <v>0</v>
      </c>
      <c r="AN100" s="24">
        <f t="shared" ca="1" si="53"/>
        <v>0</v>
      </c>
      <c r="AO100" s="24">
        <f t="shared" ca="1" si="53"/>
        <v>0</v>
      </c>
      <c r="AP100" s="24">
        <f t="shared" ca="1" si="53"/>
        <v>0</v>
      </c>
      <c r="AQ100" s="6"/>
      <c r="AR100" s="6"/>
      <c r="AS100" s="6"/>
      <c r="AT100" s="6"/>
      <c r="AU100" s="6"/>
      <c r="AV100" s="6"/>
      <c r="BB100" s="4">
        <f t="shared" si="51"/>
        <v>1</v>
      </c>
    </row>
    <row r="101" spans="1:54">
      <c r="A101" s="22" t="str">
        <f>'[6]TS BYDem'!A15</f>
        <v/>
      </c>
      <c r="B101" s="22" t="str">
        <f>'[6]TS BYDem'!B15</f>
        <v>COM_PROJ</v>
      </c>
      <c r="C101" s="22" t="str">
        <f>'[6]TS BYDem'!C15</f>
        <v>-</v>
      </c>
      <c r="D101" s="22" t="str">
        <f>'[6]TS BYDem'!D15</f>
        <v>RLEW</v>
      </c>
      <c r="E101" s="132" t="s">
        <v>137</v>
      </c>
      <c r="F101" s="132" t="s">
        <v>137</v>
      </c>
      <c r="G101" s="132" t="s">
        <v>137</v>
      </c>
      <c r="H101" s="132" t="s">
        <v>137</v>
      </c>
      <c r="I101" s="132">
        <v>0</v>
      </c>
      <c r="J101" s="6">
        <f>'[6]TS BYDem'!J15</f>
        <v>5.6486911771289003</v>
      </c>
      <c r="K101" s="24">
        <f t="shared" si="47"/>
        <v>5.7273475681852952</v>
      </c>
      <c r="L101" s="24">
        <f t="shared" si="44"/>
        <v>5.8060039592416901</v>
      </c>
      <c r="M101" s="24">
        <f t="shared" si="44"/>
        <v>5.8846603502980841</v>
      </c>
      <c r="N101" s="24">
        <f t="shared" si="44"/>
        <v>5.963316741354479</v>
      </c>
      <c r="O101" s="24">
        <f>'[6]TS BYDem'!O15</f>
        <v>6.0419731324108739</v>
      </c>
      <c r="P101" s="24">
        <f t="shared" ca="1" si="48"/>
        <v>6.0521506412604147</v>
      </c>
      <c r="Q101" s="24">
        <f t="shared" ca="1" si="48"/>
        <v>6.1175677528062931</v>
      </c>
      <c r="R101" s="24">
        <f t="shared" ca="1" si="48"/>
        <v>6.3904199169672244</v>
      </c>
      <c r="S101" s="24">
        <f t="shared" ca="1" si="48"/>
        <v>6.6554058651705654</v>
      </c>
      <c r="T101" s="24">
        <f t="shared" ref="T101:AP101" ca="1" si="54">OFFSET(T$21,$BB101,$J$93)/OFFSET(S$21,$BB101,$J$93)*S101</f>
        <v>6.6435386236322955</v>
      </c>
      <c r="U101" s="24">
        <f t="shared" ca="1" si="54"/>
        <v>6.6319861047403021</v>
      </c>
      <c r="V101" s="24">
        <f t="shared" ca="1" si="54"/>
        <v>6.6188121180580923</v>
      </c>
      <c r="W101" s="24">
        <f t="shared" ca="1" si="54"/>
        <v>6.6108996656296171</v>
      </c>
      <c r="X101" s="24">
        <f t="shared" ca="1" si="54"/>
        <v>6.5670819103202511</v>
      </c>
      <c r="Y101" s="24">
        <f t="shared" ca="1" si="54"/>
        <v>6.5137078956374017</v>
      </c>
      <c r="Z101" s="24">
        <f t="shared" ca="1" si="54"/>
        <v>6.4589053888733972</v>
      </c>
      <c r="AA101" s="24">
        <f t="shared" ca="1" si="54"/>
        <v>6.3920972683601596</v>
      </c>
      <c r="AB101" s="24">
        <f t="shared" ca="1" si="54"/>
        <v>6.3297222082243252</v>
      </c>
      <c r="AC101" s="24">
        <f t="shared" ca="1" si="54"/>
        <v>6.2534137674620043</v>
      </c>
      <c r="AD101" s="24">
        <f t="shared" ca="1" si="54"/>
        <v>6.1797101733539987</v>
      </c>
      <c r="AE101" s="24">
        <f t="shared" ca="1" si="54"/>
        <v>6.1035843061924773</v>
      </c>
      <c r="AF101" s="24">
        <f t="shared" ca="1" si="54"/>
        <v>6.0169820609062858</v>
      </c>
      <c r="AG101" s="24">
        <f t="shared" ca="1" si="54"/>
        <v>5.9230275560734338</v>
      </c>
      <c r="AH101" s="24">
        <f t="shared" ca="1" si="54"/>
        <v>5.8221113896990957</v>
      </c>
      <c r="AI101" s="24">
        <f t="shared" ca="1" si="54"/>
        <v>5.7255595222140494</v>
      </c>
      <c r="AJ101" s="24">
        <f t="shared" ca="1" si="54"/>
        <v>5.6330272730268822</v>
      </c>
      <c r="AK101" s="24">
        <f t="shared" ca="1" si="54"/>
        <v>5.5433838866571126</v>
      </c>
      <c r="AL101" s="24">
        <f t="shared" ca="1" si="54"/>
        <v>5.452621763904741</v>
      </c>
      <c r="AM101" s="24">
        <f t="shared" ca="1" si="54"/>
        <v>4.9529623672940568</v>
      </c>
      <c r="AN101" s="24">
        <f t="shared" ca="1" si="54"/>
        <v>4.4540177255774305</v>
      </c>
      <c r="AO101" s="24">
        <f t="shared" ca="1" si="54"/>
        <v>4.4540177255774305</v>
      </c>
      <c r="AP101" s="24">
        <f t="shared" ca="1" si="54"/>
        <v>4.4540177255774305</v>
      </c>
      <c r="AQ101" s="6"/>
      <c r="AR101" s="6"/>
      <c r="AS101" s="6"/>
      <c r="AT101" s="6"/>
      <c r="AU101" s="6"/>
      <c r="AV101" s="6"/>
      <c r="BB101" s="4">
        <f t="shared" si="51"/>
        <v>1</v>
      </c>
    </row>
    <row r="102" spans="1:54">
      <c r="A102" s="22" t="str">
        <f>'[6]TS BYDem'!A16</f>
        <v/>
      </c>
      <c r="B102" s="22" t="str">
        <f>'[6]TS BYDem'!B16</f>
        <v>COM_PROJ</v>
      </c>
      <c r="C102" s="22" t="str">
        <f>'[6]TS BYDem'!C16</f>
        <v>-</v>
      </c>
      <c r="D102" s="22" t="str">
        <f>'[6]TS BYDem'!D16</f>
        <v>RLER</v>
      </c>
      <c r="E102" s="132" t="s">
        <v>137</v>
      </c>
      <c r="F102" s="132" t="s">
        <v>137</v>
      </c>
      <c r="G102" s="132" t="s">
        <v>137</v>
      </c>
      <c r="H102" s="132" t="s">
        <v>137</v>
      </c>
      <c r="I102" s="132">
        <v>0</v>
      </c>
      <c r="J102" s="6">
        <f>'[6]TS BYDem'!J16</f>
        <v>1.2642587754949401</v>
      </c>
      <c r="K102" s="24">
        <f t="shared" si="47"/>
        <v>1.4308973056613448</v>
      </c>
      <c r="L102" s="24">
        <f t="shared" si="44"/>
        <v>1.5975358358277494</v>
      </c>
      <c r="M102" s="24">
        <f t="shared" si="44"/>
        <v>1.7641743659941542</v>
      </c>
      <c r="N102" s="24">
        <f t="shared" si="44"/>
        <v>1.9308128961605588</v>
      </c>
      <c r="O102" s="24">
        <f>'[6]TS BYDem'!O16</f>
        <v>2.0974514263269635</v>
      </c>
      <c r="P102" s="24">
        <f t="shared" ca="1" si="48"/>
        <v>2.1009845155984821</v>
      </c>
      <c r="Q102" s="24">
        <f t="shared" ca="1" si="48"/>
        <v>2.1236938542385468</v>
      </c>
      <c r="R102" s="24">
        <f t="shared" ca="1" si="48"/>
        <v>2.218413600313847</v>
      </c>
      <c r="S102" s="24">
        <f t="shared" ca="1" si="48"/>
        <v>2.3104026149677286</v>
      </c>
      <c r="T102" s="24">
        <f t="shared" ref="T102:AP102" ca="1" si="55">OFFSET(T$21,$BB102,$J$93)/OFFSET(S$21,$BB102,$J$93)*S102</f>
        <v>2.3062829404598282</v>
      </c>
      <c r="U102" s="24">
        <f t="shared" ca="1" si="55"/>
        <v>2.3022725209004133</v>
      </c>
      <c r="V102" s="24">
        <f t="shared" ca="1" si="55"/>
        <v>2.2976992140432895</v>
      </c>
      <c r="W102" s="24">
        <f t="shared" ca="1" si="55"/>
        <v>2.2949524317805841</v>
      </c>
      <c r="X102" s="24">
        <f t="shared" ca="1" si="55"/>
        <v>2.2797412397812242</v>
      </c>
      <c r="Y102" s="24">
        <f t="shared" ca="1" si="55"/>
        <v>2.2612126232561343</v>
      </c>
      <c r="Z102" s="24">
        <f t="shared" ca="1" si="55"/>
        <v>2.2421881103264338</v>
      </c>
      <c r="AA102" s="24">
        <f t="shared" ca="1" si="55"/>
        <v>2.2189958874234499</v>
      </c>
      <c r="AB102" s="24">
        <f t="shared" ca="1" si="55"/>
        <v>2.1973425870889396</v>
      </c>
      <c r="AC102" s="24">
        <f t="shared" ca="1" si="55"/>
        <v>2.17085235874629</v>
      </c>
      <c r="AD102" s="24">
        <f t="shared" ca="1" si="55"/>
        <v>2.1452663944926593</v>
      </c>
      <c r="AE102" s="24">
        <f t="shared" ca="1" si="55"/>
        <v>2.1188395459848777</v>
      </c>
      <c r="AF102" s="24">
        <f t="shared" ca="1" si="55"/>
        <v>2.0887758567035979</v>
      </c>
      <c r="AG102" s="24">
        <f t="shared" ca="1" si="55"/>
        <v>2.056159854306236</v>
      </c>
      <c r="AH102" s="24">
        <f t="shared" ca="1" si="55"/>
        <v>2.0211271336266514</v>
      </c>
      <c r="AI102" s="24">
        <f t="shared" ca="1" si="55"/>
        <v>1.987609465187395</v>
      </c>
      <c r="AJ102" s="24">
        <f t="shared" ca="1" si="55"/>
        <v>1.955487194236246</v>
      </c>
      <c r="AK102" s="24">
        <f t="shared" ca="1" si="55"/>
        <v>1.9243677826662995</v>
      </c>
      <c r="AL102" s="24">
        <f t="shared" ca="1" si="55"/>
        <v>1.8928600053803943</v>
      </c>
      <c r="AM102" s="24">
        <f t="shared" ca="1" si="55"/>
        <v>1.7194048623118301</v>
      </c>
      <c r="AN102" s="24">
        <f t="shared" ca="1" si="55"/>
        <v>1.5461978440924107</v>
      </c>
      <c r="AO102" s="24">
        <f t="shared" ca="1" si="55"/>
        <v>1.5461978440924107</v>
      </c>
      <c r="AP102" s="24">
        <f t="shared" ca="1" si="55"/>
        <v>1.5461978440924107</v>
      </c>
      <c r="AQ102" s="6"/>
      <c r="AR102" s="6"/>
      <c r="AS102" s="6"/>
      <c r="AT102" s="6"/>
      <c r="AU102" s="6"/>
      <c r="AV102" s="6"/>
      <c r="BB102" s="4">
        <f t="shared" si="51"/>
        <v>1</v>
      </c>
    </row>
    <row r="103" spans="1:54">
      <c r="A103" s="22" t="str">
        <f>'[6]TS BYDem'!A17</f>
        <v/>
      </c>
      <c r="B103" s="22" t="str">
        <f>'[6]TS BYDem'!B17</f>
        <v>COM_PROJ</v>
      </c>
      <c r="C103" s="22" t="str">
        <f>'[6]TS BYDem'!C17</f>
        <v>-</v>
      </c>
      <c r="D103" s="22" t="str">
        <f>'[6]TS BYDem'!D17</f>
        <v>RLEO</v>
      </c>
      <c r="E103" s="132" t="s">
        <v>137</v>
      </c>
      <c r="F103" s="132" t="s">
        <v>137</v>
      </c>
      <c r="G103" s="132" t="s">
        <v>137</v>
      </c>
      <c r="H103" s="132" t="s">
        <v>137</v>
      </c>
      <c r="I103" s="132">
        <v>0</v>
      </c>
      <c r="J103" s="6">
        <f>'[6]TS BYDem'!J17</f>
        <v>1.7509162280520163</v>
      </c>
      <c r="K103" s="24">
        <f t="shared" si="47"/>
        <v>1.8325463231967081</v>
      </c>
      <c r="L103" s="24">
        <f t="shared" si="44"/>
        <v>1.9141764183413998</v>
      </c>
      <c r="M103" s="24">
        <f t="shared" si="44"/>
        <v>1.9958065134860918</v>
      </c>
      <c r="N103" s="24">
        <f t="shared" si="44"/>
        <v>2.0774366086307836</v>
      </c>
      <c r="O103" s="24">
        <f>'[6]TS BYDem'!O17</f>
        <v>2.1590667037754754</v>
      </c>
      <c r="P103" s="24">
        <f t="shared" ca="1" si="48"/>
        <v>2.1627035819943723</v>
      </c>
      <c r="Q103" s="24">
        <f t="shared" ca="1" si="48"/>
        <v>2.1860800360600519</v>
      </c>
      <c r="R103" s="24">
        <f t="shared" ca="1" si="48"/>
        <v>2.2835822939785477</v>
      </c>
      <c r="S103" s="24">
        <f t="shared" ca="1" si="48"/>
        <v>2.3782736018006858</v>
      </c>
      <c r="T103" s="24">
        <f t="shared" ref="T103:AP103" ca="1" si="56">OFFSET(T$21,$BB103,$J$93)/OFFSET(S$21,$BB103,$J$93)*S103</f>
        <v>2.3740329066652679</v>
      </c>
      <c r="U103" s="24">
        <f t="shared" ca="1" si="56"/>
        <v>2.3699046759800568</v>
      </c>
      <c r="V103" s="24">
        <f t="shared" ca="1" si="56"/>
        <v>2.3651970224737942</v>
      </c>
      <c r="W103" s="24">
        <f t="shared" ca="1" si="56"/>
        <v>2.3623695500224708</v>
      </c>
      <c r="X103" s="24">
        <f t="shared" ca="1" si="56"/>
        <v>2.3467115100991975</v>
      </c>
      <c r="Y103" s="24">
        <f t="shared" ca="1" si="56"/>
        <v>2.3276385921263594</v>
      </c>
      <c r="Z103" s="24">
        <f t="shared" ca="1" si="56"/>
        <v>2.3080552101674296</v>
      </c>
      <c r="AA103" s="24">
        <f t="shared" ca="1" si="56"/>
        <v>2.2841816865054012</v>
      </c>
      <c r="AB103" s="24">
        <f t="shared" ca="1" si="56"/>
        <v>2.2618922932006122</v>
      </c>
      <c r="AC103" s="24">
        <f t="shared" ca="1" si="56"/>
        <v>2.2346238810351959</v>
      </c>
      <c r="AD103" s="24">
        <f t="shared" ca="1" si="56"/>
        <v>2.20828629685536</v>
      </c>
      <c r="AE103" s="24">
        <f t="shared" ca="1" si="56"/>
        <v>2.1810831263872896</v>
      </c>
      <c r="AF103" s="24">
        <f t="shared" ca="1" si="56"/>
        <v>2.1501362783672944</v>
      </c>
      <c r="AG103" s="24">
        <f t="shared" ca="1" si="56"/>
        <v>2.1165621398187207</v>
      </c>
      <c r="AH103" s="24">
        <f t="shared" ca="1" si="56"/>
        <v>2.0805002888444579</v>
      </c>
      <c r="AI103" s="24">
        <f t="shared" ca="1" si="56"/>
        <v>2.0459979966783348</v>
      </c>
      <c r="AJ103" s="24">
        <f t="shared" ca="1" si="56"/>
        <v>2.0129320935590753</v>
      </c>
      <c r="AK103" s="24">
        <f t="shared" ca="1" si="56"/>
        <v>1.9808985100784713</v>
      </c>
      <c r="AL103" s="24">
        <f t="shared" ca="1" si="56"/>
        <v>1.9484651521498446</v>
      </c>
      <c r="AM103" s="24">
        <f t="shared" ca="1" si="56"/>
        <v>1.7699145457819196</v>
      </c>
      <c r="AN103" s="24">
        <f t="shared" ca="1" si="56"/>
        <v>1.5916193532431036</v>
      </c>
      <c r="AO103" s="24">
        <f t="shared" ca="1" si="56"/>
        <v>1.5916193532431036</v>
      </c>
      <c r="AP103" s="24">
        <f t="shared" ca="1" si="56"/>
        <v>1.5916193532431036</v>
      </c>
      <c r="AQ103" s="6"/>
      <c r="AR103" s="6"/>
      <c r="AS103" s="6"/>
      <c r="AT103" s="6"/>
      <c r="AU103" s="6"/>
      <c r="AV103" s="6"/>
      <c r="BB103" s="4">
        <f t="shared" si="51"/>
        <v>1</v>
      </c>
    </row>
    <row r="104" spans="1:54">
      <c r="A104" s="22" t="str">
        <f>'[6]TS BYDem'!A18</f>
        <v>*</v>
      </c>
      <c r="B104" s="22" t="str">
        <f>'[6]TS BYDem'!B18</f>
        <v>COM_PROJ</v>
      </c>
      <c r="C104" s="22" t="str">
        <f>'[6]TS BYDem'!C18</f>
        <v>-</v>
      </c>
      <c r="D104" s="22">
        <f>'[6]TS BYDem'!D18</f>
        <v>0</v>
      </c>
      <c r="E104" s="132" t="s">
        <v>137</v>
      </c>
      <c r="F104" s="132" t="s">
        <v>137</v>
      </c>
      <c r="G104" s="132" t="s">
        <v>137</v>
      </c>
      <c r="H104" s="132" t="s">
        <v>137</v>
      </c>
      <c r="I104" s="132">
        <v>0</v>
      </c>
      <c r="J104" s="6">
        <f>'[6]TS BYDem'!J18</f>
        <v>0</v>
      </c>
      <c r="K104" s="24">
        <f t="shared" si="47"/>
        <v>0</v>
      </c>
      <c r="L104" s="24">
        <f t="shared" si="44"/>
        <v>0</v>
      </c>
      <c r="M104" s="24">
        <f t="shared" si="44"/>
        <v>0</v>
      </c>
      <c r="N104" s="24">
        <f t="shared" si="44"/>
        <v>0</v>
      </c>
      <c r="O104" s="24">
        <f>'[6]TS BYDem'!O18</f>
        <v>0</v>
      </c>
      <c r="P104" s="24" t="e">
        <f t="shared" ref="P104:AP104" ca="1" si="57">OFFSET(P$33,$BB104,$J$93)/OFFSET(O$33,$BB104,$J$93)*O104</f>
        <v>#N/A</v>
      </c>
      <c r="Q104" s="24" t="e">
        <f t="shared" ca="1" si="57"/>
        <v>#N/A</v>
      </c>
      <c r="R104" s="24" t="e">
        <f t="shared" ca="1" si="57"/>
        <v>#N/A</v>
      </c>
      <c r="S104" s="24" t="e">
        <f t="shared" ca="1" si="57"/>
        <v>#N/A</v>
      </c>
      <c r="T104" s="24" t="e">
        <f t="shared" ca="1" si="57"/>
        <v>#N/A</v>
      </c>
      <c r="U104" s="24" t="e">
        <f t="shared" ca="1" si="57"/>
        <v>#N/A</v>
      </c>
      <c r="V104" s="24" t="e">
        <f t="shared" ca="1" si="57"/>
        <v>#N/A</v>
      </c>
      <c r="W104" s="24" t="e">
        <f t="shared" ca="1" si="57"/>
        <v>#N/A</v>
      </c>
      <c r="X104" s="24" t="e">
        <f t="shared" ca="1" si="57"/>
        <v>#N/A</v>
      </c>
      <c r="Y104" s="24" t="e">
        <f t="shared" ca="1" si="57"/>
        <v>#N/A</v>
      </c>
      <c r="Z104" s="24" t="e">
        <f t="shared" ca="1" si="57"/>
        <v>#N/A</v>
      </c>
      <c r="AA104" s="24" t="e">
        <f t="shared" ca="1" si="57"/>
        <v>#N/A</v>
      </c>
      <c r="AB104" s="24" t="e">
        <f t="shared" ca="1" si="57"/>
        <v>#N/A</v>
      </c>
      <c r="AC104" s="24" t="e">
        <f t="shared" ca="1" si="57"/>
        <v>#N/A</v>
      </c>
      <c r="AD104" s="24" t="e">
        <f t="shared" ca="1" si="57"/>
        <v>#N/A</v>
      </c>
      <c r="AE104" s="24" t="e">
        <f t="shared" ca="1" si="57"/>
        <v>#N/A</v>
      </c>
      <c r="AF104" s="24" t="e">
        <f t="shared" ca="1" si="57"/>
        <v>#N/A</v>
      </c>
      <c r="AG104" s="24" t="e">
        <f t="shared" ca="1" si="57"/>
        <v>#N/A</v>
      </c>
      <c r="AH104" s="24" t="e">
        <f t="shared" ca="1" si="57"/>
        <v>#N/A</v>
      </c>
      <c r="AI104" s="24" t="e">
        <f t="shared" ca="1" si="57"/>
        <v>#N/A</v>
      </c>
      <c r="AJ104" s="24" t="e">
        <f t="shared" ca="1" si="57"/>
        <v>#N/A</v>
      </c>
      <c r="AK104" s="24" t="e">
        <f t="shared" ca="1" si="57"/>
        <v>#N/A</v>
      </c>
      <c r="AL104" s="24" t="e">
        <f t="shared" ca="1" si="57"/>
        <v>#N/A</v>
      </c>
      <c r="AM104" s="24" t="e">
        <f t="shared" ca="1" si="57"/>
        <v>#N/A</v>
      </c>
      <c r="AN104" s="24" t="e">
        <f t="shared" ca="1" si="57"/>
        <v>#N/A</v>
      </c>
      <c r="AO104" s="24" t="e">
        <f t="shared" ca="1" si="57"/>
        <v>#N/A</v>
      </c>
      <c r="AP104" s="24" t="e">
        <f t="shared" ca="1" si="57"/>
        <v>#N/A</v>
      </c>
      <c r="AQ104" s="6"/>
      <c r="AR104" s="6"/>
      <c r="AS104" s="6"/>
      <c r="AT104" s="6"/>
      <c r="AU104" s="6"/>
      <c r="AV104" s="6"/>
      <c r="BB104" s="4" t="e">
        <f t="shared" si="51"/>
        <v>#N/A</v>
      </c>
    </row>
    <row r="105" spans="1:54">
      <c r="A105" s="22" t="str">
        <f>'[6]TS BYDem'!A19</f>
        <v>*</v>
      </c>
      <c r="B105" s="22" t="str">
        <f>'[6]TS BYDem'!B19</f>
        <v>COM_PROJ</v>
      </c>
      <c r="C105" s="22" t="str">
        <f>'[6]TS BYDem'!C19</f>
        <v>-</v>
      </c>
      <c r="D105" s="22">
        <f>'[6]TS BYDem'!D19</f>
        <v>0</v>
      </c>
      <c r="E105" s="132" t="s">
        <v>137</v>
      </c>
      <c r="F105" s="132" t="s">
        <v>137</v>
      </c>
      <c r="G105" s="132" t="s">
        <v>137</v>
      </c>
      <c r="H105" s="132" t="s">
        <v>137</v>
      </c>
      <c r="I105" s="132">
        <v>0</v>
      </c>
      <c r="J105" s="6">
        <f>'[6]TS BYDem'!J19</f>
        <v>0</v>
      </c>
      <c r="K105" s="24">
        <f t="shared" si="47"/>
        <v>0</v>
      </c>
      <c r="L105" s="24">
        <f t="shared" si="44"/>
        <v>0</v>
      </c>
      <c r="M105" s="24">
        <f t="shared" si="44"/>
        <v>0</v>
      </c>
      <c r="N105" s="24">
        <f t="shared" si="44"/>
        <v>0</v>
      </c>
      <c r="O105" s="24">
        <f>'[6]TS BYDem'!O19</f>
        <v>0</v>
      </c>
      <c r="P105" s="24" t="e">
        <f t="shared" ref="P105:AP105" ca="1" si="58">OFFSET(P$33,$BB105,$J$93)/OFFSET(O$33,$BB105,$J$93)*O105</f>
        <v>#N/A</v>
      </c>
      <c r="Q105" s="24" t="e">
        <f t="shared" ca="1" si="58"/>
        <v>#N/A</v>
      </c>
      <c r="R105" s="24" t="e">
        <f t="shared" ca="1" si="58"/>
        <v>#N/A</v>
      </c>
      <c r="S105" s="24" t="e">
        <f t="shared" ca="1" si="58"/>
        <v>#N/A</v>
      </c>
      <c r="T105" s="24" t="e">
        <f t="shared" ca="1" si="58"/>
        <v>#N/A</v>
      </c>
      <c r="U105" s="24" t="e">
        <f t="shared" ca="1" si="58"/>
        <v>#N/A</v>
      </c>
      <c r="V105" s="24" t="e">
        <f t="shared" ca="1" si="58"/>
        <v>#N/A</v>
      </c>
      <c r="W105" s="24" t="e">
        <f t="shared" ca="1" si="58"/>
        <v>#N/A</v>
      </c>
      <c r="X105" s="24" t="e">
        <f t="shared" ca="1" si="58"/>
        <v>#N/A</v>
      </c>
      <c r="Y105" s="24" t="e">
        <f t="shared" ca="1" si="58"/>
        <v>#N/A</v>
      </c>
      <c r="Z105" s="24" t="e">
        <f t="shared" ca="1" si="58"/>
        <v>#N/A</v>
      </c>
      <c r="AA105" s="24" t="e">
        <f t="shared" ca="1" si="58"/>
        <v>#N/A</v>
      </c>
      <c r="AB105" s="24" t="e">
        <f t="shared" ca="1" si="58"/>
        <v>#N/A</v>
      </c>
      <c r="AC105" s="24" t="e">
        <f t="shared" ca="1" si="58"/>
        <v>#N/A</v>
      </c>
      <c r="AD105" s="24" t="e">
        <f t="shared" ca="1" si="58"/>
        <v>#N/A</v>
      </c>
      <c r="AE105" s="24" t="e">
        <f t="shared" ca="1" si="58"/>
        <v>#N/A</v>
      </c>
      <c r="AF105" s="24" t="e">
        <f t="shared" ca="1" si="58"/>
        <v>#N/A</v>
      </c>
      <c r="AG105" s="24" t="e">
        <f t="shared" ca="1" si="58"/>
        <v>#N/A</v>
      </c>
      <c r="AH105" s="24" t="e">
        <f t="shared" ca="1" si="58"/>
        <v>#N/A</v>
      </c>
      <c r="AI105" s="24" t="e">
        <f t="shared" ca="1" si="58"/>
        <v>#N/A</v>
      </c>
      <c r="AJ105" s="24" t="e">
        <f t="shared" ca="1" si="58"/>
        <v>#N/A</v>
      </c>
      <c r="AK105" s="24" t="e">
        <f t="shared" ca="1" si="58"/>
        <v>#N/A</v>
      </c>
      <c r="AL105" s="24" t="e">
        <f t="shared" ca="1" si="58"/>
        <v>#N/A</v>
      </c>
      <c r="AM105" s="24" t="e">
        <f t="shared" ca="1" si="58"/>
        <v>#N/A</v>
      </c>
      <c r="AN105" s="24" t="e">
        <f t="shared" ca="1" si="58"/>
        <v>#N/A</v>
      </c>
      <c r="AO105" s="24" t="e">
        <f t="shared" ca="1" si="58"/>
        <v>#N/A</v>
      </c>
      <c r="AP105" s="24" t="e">
        <f t="shared" ca="1" si="58"/>
        <v>#N/A</v>
      </c>
      <c r="AQ105" s="6"/>
      <c r="AR105" s="6"/>
      <c r="AS105" s="6"/>
      <c r="AT105" s="6"/>
      <c r="AU105" s="6"/>
      <c r="AV105" s="6"/>
      <c r="BB105" s="4" t="e">
        <f t="shared" si="51"/>
        <v>#N/A</v>
      </c>
    </row>
    <row r="106" spans="1:54">
      <c r="A106" s="22" t="str">
        <f>'[6]TS BYDem'!A20</f>
        <v>*</v>
      </c>
      <c r="B106" s="22" t="str">
        <f>'[6]TS BYDem'!B20</f>
        <v>COM_PROJ</v>
      </c>
      <c r="C106" s="22" t="str">
        <f>'[6]TS BYDem'!C20</f>
        <v>-</v>
      </c>
      <c r="D106" s="22">
        <f>'[6]TS BYDem'!D20</f>
        <v>0</v>
      </c>
      <c r="E106" s="132" t="s">
        <v>137</v>
      </c>
      <c r="F106" s="132" t="s">
        <v>137</v>
      </c>
      <c r="G106" s="132" t="s">
        <v>137</v>
      </c>
      <c r="H106" s="132" t="s">
        <v>137</v>
      </c>
      <c r="I106" s="132">
        <v>0</v>
      </c>
      <c r="J106" s="6">
        <f>'[6]TS BYDem'!J20</f>
        <v>0</v>
      </c>
      <c r="K106" s="24">
        <f t="shared" si="47"/>
        <v>0</v>
      </c>
      <c r="L106" s="24">
        <f t="shared" si="44"/>
        <v>0</v>
      </c>
      <c r="M106" s="24">
        <f t="shared" si="44"/>
        <v>0</v>
      </c>
      <c r="N106" s="24">
        <f t="shared" si="44"/>
        <v>0</v>
      </c>
      <c r="O106" s="24">
        <f>'[6]TS BYDem'!O20</f>
        <v>0</v>
      </c>
      <c r="P106" s="24" t="e">
        <f t="shared" ref="P106:AP106" ca="1" si="59">OFFSET(P$33,$BB106,$J$93)/OFFSET(O$33,$BB106,$J$93)*O106</f>
        <v>#N/A</v>
      </c>
      <c r="Q106" s="24" t="e">
        <f t="shared" ca="1" si="59"/>
        <v>#N/A</v>
      </c>
      <c r="R106" s="24" t="e">
        <f t="shared" ca="1" si="59"/>
        <v>#N/A</v>
      </c>
      <c r="S106" s="24" t="e">
        <f t="shared" ca="1" si="59"/>
        <v>#N/A</v>
      </c>
      <c r="T106" s="24" t="e">
        <f t="shared" ca="1" si="59"/>
        <v>#N/A</v>
      </c>
      <c r="U106" s="24" t="e">
        <f t="shared" ca="1" si="59"/>
        <v>#N/A</v>
      </c>
      <c r="V106" s="24" t="e">
        <f t="shared" ca="1" si="59"/>
        <v>#N/A</v>
      </c>
      <c r="W106" s="24" t="e">
        <f t="shared" ca="1" si="59"/>
        <v>#N/A</v>
      </c>
      <c r="X106" s="24" t="e">
        <f t="shared" ca="1" si="59"/>
        <v>#N/A</v>
      </c>
      <c r="Y106" s="24" t="e">
        <f t="shared" ca="1" si="59"/>
        <v>#N/A</v>
      </c>
      <c r="Z106" s="24" t="e">
        <f t="shared" ca="1" si="59"/>
        <v>#N/A</v>
      </c>
      <c r="AA106" s="24" t="e">
        <f t="shared" ca="1" si="59"/>
        <v>#N/A</v>
      </c>
      <c r="AB106" s="24" t="e">
        <f t="shared" ca="1" si="59"/>
        <v>#N/A</v>
      </c>
      <c r="AC106" s="24" t="e">
        <f t="shared" ca="1" si="59"/>
        <v>#N/A</v>
      </c>
      <c r="AD106" s="24" t="e">
        <f t="shared" ca="1" si="59"/>
        <v>#N/A</v>
      </c>
      <c r="AE106" s="24" t="e">
        <f t="shared" ca="1" si="59"/>
        <v>#N/A</v>
      </c>
      <c r="AF106" s="24" t="e">
        <f t="shared" ca="1" si="59"/>
        <v>#N/A</v>
      </c>
      <c r="AG106" s="24" t="e">
        <f t="shared" ca="1" si="59"/>
        <v>#N/A</v>
      </c>
      <c r="AH106" s="24" t="e">
        <f t="shared" ca="1" si="59"/>
        <v>#N/A</v>
      </c>
      <c r="AI106" s="24" t="e">
        <f t="shared" ca="1" si="59"/>
        <v>#N/A</v>
      </c>
      <c r="AJ106" s="24" t="e">
        <f t="shared" ca="1" si="59"/>
        <v>#N/A</v>
      </c>
      <c r="AK106" s="24" t="e">
        <f t="shared" ca="1" si="59"/>
        <v>#N/A</v>
      </c>
      <c r="AL106" s="24" t="e">
        <f t="shared" ca="1" si="59"/>
        <v>#N/A</v>
      </c>
      <c r="AM106" s="24" t="e">
        <f t="shared" ca="1" si="59"/>
        <v>#N/A</v>
      </c>
      <c r="AN106" s="24" t="e">
        <f t="shared" ca="1" si="59"/>
        <v>#N/A</v>
      </c>
      <c r="AO106" s="24" t="e">
        <f t="shared" ca="1" si="59"/>
        <v>#N/A</v>
      </c>
      <c r="AP106" s="24" t="e">
        <f t="shared" ca="1" si="59"/>
        <v>#N/A</v>
      </c>
      <c r="AQ106" s="6"/>
      <c r="AR106" s="6"/>
      <c r="AS106" s="6"/>
      <c r="AT106" s="6"/>
      <c r="AU106" s="6"/>
      <c r="AV106" s="6"/>
      <c r="BB106" s="4" t="e">
        <f t="shared" si="51"/>
        <v>#N/A</v>
      </c>
    </row>
    <row r="107" spans="1:54">
      <c r="A107" s="22" t="str">
        <f>'[6]TS BYDem'!A21</f>
        <v/>
      </c>
      <c r="B107" s="22" t="str">
        <f>'[6]TS BYDem'!B21</f>
        <v>COM_PROJ</v>
      </c>
      <c r="C107" s="22" t="str">
        <f>'[6]TS BYDem'!C21</f>
        <v>-</v>
      </c>
      <c r="D107" s="22" t="str">
        <f>'[6]TS BYDem'!D21</f>
        <v>RMEL</v>
      </c>
      <c r="E107" s="132" t="s">
        <v>137</v>
      </c>
      <c r="F107" s="132" t="s">
        <v>137</v>
      </c>
      <c r="G107" s="132" t="s">
        <v>137</v>
      </c>
      <c r="H107" s="132" t="s">
        <v>137</v>
      </c>
      <c r="I107" s="132">
        <v>0</v>
      </c>
      <c r="J107" s="6">
        <f>'[6]TS BYDem'!J21</f>
        <v>16.038929939348595</v>
      </c>
      <c r="K107" s="24">
        <f t="shared" si="47"/>
        <v>17.205067118497315</v>
      </c>
      <c r="L107" s="24">
        <f t="shared" si="44"/>
        <v>18.371204297646038</v>
      </c>
      <c r="M107" s="24">
        <f t="shared" si="44"/>
        <v>19.537341476794758</v>
      </c>
      <c r="N107" s="24">
        <f t="shared" si="44"/>
        <v>20.703478655943478</v>
      </c>
      <c r="O107" s="24">
        <f>'[6]TS BYDem'!O21</f>
        <v>21.869615835092201</v>
      </c>
      <c r="P107" s="24">
        <f t="shared" ref="P107:AP107" ca="1" si="60">OFFSET(P$33,$BB107,$J$93)/OFFSET(O$33,$BB107,$J$93)*O107</f>
        <v>22.685573880130558</v>
      </c>
      <c r="Q107" s="24">
        <f t="shared" ca="1" si="60"/>
        <v>23.503780179441115</v>
      </c>
      <c r="R107" s="24">
        <f t="shared" ca="1" si="60"/>
        <v>25.004054083151797</v>
      </c>
      <c r="S107" s="24">
        <f t="shared" ca="1" si="60"/>
        <v>24.102108537811457</v>
      </c>
      <c r="T107" s="24">
        <f t="shared" ca="1" si="60"/>
        <v>24.688029612376035</v>
      </c>
      <c r="U107" s="24">
        <f t="shared" ca="1" si="60"/>
        <v>25.250908274442398</v>
      </c>
      <c r="V107" s="24">
        <f t="shared" ca="1" si="60"/>
        <v>25.858957354907254</v>
      </c>
      <c r="W107" s="24">
        <f t="shared" ca="1" si="60"/>
        <v>26.469608525537073</v>
      </c>
      <c r="X107" s="24">
        <f t="shared" ca="1" si="60"/>
        <v>26.992227411997963</v>
      </c>
      <c r="Y107" s="24">
        <f t="shared" ca="1" si="60"/>
        <v>27.594004285982066</v>
      </c>
      <c r="Z107" s="24">
        <f t="shared" ca="1" si="60"/>
        <v>28.188187864106172</v>
      </c>
      <c r="AA107" s="24">
        <f t="shared" ca="1" si="60"/>
        <v>28.771053540170644</v>
      </c>
      <c r="AB107" s="24">
        <f t="shared" ca="1" si="60"/>
        <v>29.439186135801027</v>
      </c>
      <c r="AC107" s="24">
        <f t="shared" ca="1" si="60"/>
        <v>29.838785265348392</v>
      </c>
      <c r="AD107" s="24">
        <f t="shared" ca="1" si="60"/>
        <v>30.329212980761046</v>
      </c>
      <c r="AE107" s="24">
        <f t="shared" ca="1" si="60"/>
        <v>30.766007702601371</v>
      </c>
      <c r="AF107" s="24">
        <f t="shared" ca="1" si="60"/>
        <v>31.224831001001334</v>
      </c>
      <c r="AG107" s="24">
        <f t="shared" ca="1" si="60"/>
        <v>31.6904229934886</v>
      </c>
      <c r="AH107" s="24">
        <f t="shared" ca="1" si="60"/>
        <v>32.146678068988422</v>
      </c>
      <c r="AI107" s="24">
        <f t="shared" ca="1" si="60"/>
        <v>32.585368133508013</v>
      </c>
      <c r="AJ107" s="24">
        <f t="shared" ca="1" si="60"/>
        <v>33.037073407459474</v>
      </c>
      <c r="AK107" s="24">
        <f t="shared" ca="1" si="60"/>
        <v>33.477167827643505</v>
      </c>
      <c r="AL107" s="24">
        <f t="shared" ca="1" si="60"/>
        <v>33.915887801564196</v>
      </c>
      <c r="AM107" s="24">
        <f t="shared" ca="1" si="60"/>
        <v>36.716699432872829</v>
      </c>
      <c r="AN107" s="24">
        <f t="shared" ca="1" si="60"/>
        <v>39.532816782046446</v>
      </c>
      <c r="AO107" s="24">
        <f t="shared" ca="1" si="60"/>
        <v>39.532816782046446</v>
      </c>
      <c r="AP107" s="24">
        <f t="shared" ca="1" si="60"/>
        <v>39.532816782046446</v>
      </c>
      <c r="AQ107" s="6"/>
      <c r="AR107" s="6"/>
      <c r="AS107" s="226"/>
      <c r="AT107" s="226"/>
      <c r="AU107" s="6"/>
      <c r="AV107" s="6"/>
      <c r="BB107" s="4">
        <f t="shared" si="51"/>
        <v>2</v>
      </c>
    </row>
    <row r="108" spans="1:54">
      <c r="A108" s="22" t="str">
        <f>'[6]TS BYDem'!A22</f>
        <v/>
      </c>
      <c r="B108" s="22" t="str">
        <f>'[6]TS BYDem'!B22</f>
        <v>COM_PROJ</v>
      </c>
      <c r="C108" s="22" t="str">
        <f>'[6]TS BYDem'!C22</f>
        <v>-</v>
      </c>
      <c r="D108" s="22" t="str">
        <f>'[6]TS BYDem'!D22</f>
        <v>RMNL</v>
      </c>
      <c r="E108" s="132" t="s">
        <v>137</v>
      </c>
      <c r="F108" s="132" t="s">
        <v>137</v>
      </c>
      <c r="G108" s="132" t="s">
        <v>137</v>
      </c>
      <c r="H108" s="132" t="s">
        <v>137</v>
      </c>
      <c r="I108" s="132">
        <v>0</v>
      </c>
      <c r="J108" s="6">
        <f>'[6]TS BYDem'!J22</f>
        <v>3.3422499241462768E-2</v>
      </c>
      <c r="K108" s="24">
        <f t="shared" si="47"/>
        <v>4.1310307072706193E-2</v>
      </c>
      <c r="L108" s="24">
        <f t="shared" si="44"/>
        <v>4.9198114903949625E-2</v>
      </c>
      <c r="M108" s="24">
        <f t="shared" si="44"/>
        <v>5.7085922735193056E-2</v>
      </c>
      <c r="N108" s="24">
        <f t="shared" si="44"/>
        <v>6.4973730566436488E-2</v>
      </c>
      <c r="O108" s="24">
        <f>'[6]TS BYDem'!O22</f>
        <v>7.2861538397679906E-2</v>
      </c>
      <c r="P108" s="24">
        <f t="shared" ref="P108:AO108" ca="1" si="61">IF($E$78=1, P88, P82)</f>
        <v>6.2969344536712088E-2</v>
      </c>
      <c r="Q108" s="24">
        <f t="shared" ca="1" si="61"/>
        <v>6.5240475725000899E-2</v>
      </c>
      <c r="R108" s="24">
        <f t="shared" ca="1" si="61"/>
        <v>6.9404851942299936E-2</v>
      </c>
      <c r="S108" s="24">
        <f t="shared" ca="1" si="61"/>
        <v>6.6901282048146493E-2</v>
      </c>
      <c r="T108" s="24">
        <f t="shared" ca="1" si="61"/>
        <v>6.8527648928284918E-2</v>
      </c>
      <c r="U108" s="24">
        <f t="shared" ca="1" si="61"/>
        <v>7.0090055971249982E-2</v>
      </c>
      <c r="V108" s="24">
        <f t="shared" ca="1" si="61"/>
        <v>7.1777844529976195E-2</v>
      </c>
      <c r="W108" s="24">
        <f t="shared" ca="1" si="61"/>
        <v>7.3472855824745095E-2</v>
      </c>
      <c r="X108" s="24">
        <f t="shared" ca="1" si="61"/>
        <v>7.4923512038991114E-2</v>
      </c>
      <c r="Y108" s="24">
        <f t="shared" ca="1" si="61"/>
        <v>7.6593890558501271E-2</v>
      </c>
      <c r="Z108" s="24">
        <f t="shared" ca="1" si="61"/>
        <v>7.8243192032938461E-2</v>
      </c>
      <c r="AA108" s="24">
        <f t="shared" ca="1" si="61"/>
        <v>7.9861077909163705E-2</v>
      </c>
      <c r="AB108" s="24">
        <f t="shared" ca="1" si="61"/>
        <v>8.1715642921834891E-2</v>
      </c>
      <c r="AC108" s="24">
        <f t="shared" ca="1" si="61"/>
        <v>8.282482778962777E-2</v>
      </c>
      <c r="AD108" s="24">
        <f t="shared" ca="1" si="61"/>
        <v>8.4186129555470265E-2</v>
      </c>
      <c r="AE108" s="24">
        <f t="shared" ca="1" si="61"/>
        <v>8.5398559863679085E-2</v>
      </c>
      <c r="AF108" s="24">
        <f t="shared" ca="1" si="61"/>
        <v>8.6672135860084584E-2</v>
      </c>
      <c r="AG108" s="24">
        <f t="shared" ca="1" si="61"/>
        <v>8.7964500018178182E-2</v>
      </c>
      <c r="AH108" s="24">
        <f t="shared" ca="1" si="61"/>
        <v>8.9230947285396545E-2</v>
      </c>
      <c r="AI108" s="24">
        <f t="shared" ca="1" si="61"/>
        <v>9.0448638579587751E-2</v>
      </c>
      <c r="AJ108" s="24">
        <f t="shared" ca="1" si="61"/>
        <v>9.1702456762667181E-2</v>
      </c>
      <c r="AK108" s="24">
        <f t="shared" ca="1" si="61"/>
        <v>9.2924046188602991E-2</v>
      </c>
      <c r="AL108" s="24">
        <f t="shared" ca="1" si="61"/>
        <v>9.4141820503633483E-2</v>
      </c>
      <c r="AM108" s="24">
        <f t="shared" ca="1" si="61"/>
        <v>0.10191615645502751</v>
      </c>
      <c r="AN108" s="24">
        <f t="shared" ca="1" si="61"/>
        <v>0.10973297716024412</v>
      </c>
      <c r="AO108" s="24">
        <f t="shared" ca="1" si="61"/>
        <v>0.10973297716024412</v>
      </c>
      <c r="AP108" s="24">
        <f ca="1">IF($E$78=1, AP88, AP82)</f>
        <v>0.10973297716024412</v>
      </c>
      <c r="AQ108" s="6"/>
      <c r="AR108" s="6"/>
      <c r="AS108" s="226"/>
      <c r="AT108" s="226"/>
      <c r="AU108" s="6"/>
      <c r="AV108" s="6"/>
      <c r="BB108" s="255">
        <v>2</v>
      </c>
    </row>
    <row r="109" spans="1:54">
      <c r="A109" s="22" t="str">
        <f>'[6]TS BYDem'!A23</f>
        <v/>
      </c>
      <c r="B109" s="22" t="str">
        <f>'[6]TS BYDem'!B23</f>
        <v>COM_PROJ</v>
      </c>
      <c r="C109" s="22" t="str">
        <f>'[6]TS BYDem'!C23</f>
        <v>-</v>
      </c>
      <c r="D109" s="22" t="str">
        <f>'[6]TS BYDem'!D23</f>
        <v>RMEK</v>
      </c>
      <c r="E109" s="132" t="s">
        <v>137</v>
      </c>
      <c r="F109" s="132" t="s">
        <v>137</v>
      </c>
      <c r="G109" s="132" t="s">
        <v>137</v>
      </c>
      <c r="H109" s="132" t="s">
        <v>137</v>
      </c>
      <c r="I109" s="132">
        <v>0</v>
      </c>
      <c r="J109" s="6">
        <f>'[6]TS BYDem'!J23</f>
        <v>9.0435120774465076</v>
      </c>
      <c r="K109" s="24">
        <f t="shared" si="47"/>
        <v>8.9522489563431584</v>
      </c>
      <c r="L109" s="24">
        <f t="shared" si="44"/>
        <v>8.8609858352398092</v>
      </c>
      <c r="M109" s="24">
        <f t="shared" si="44"/>
        <v>8.7697227141364582</v>
      </c>
      <c r="N109" s="24">
        <f t="shared" si="44"/>
        <v>8.678459593033109</v>
      </c>
      <c r="O109" s="24">
        <f>'[6]TS BYDem'!O23</f>
        <v>8.5871964719297598</v>
      </c>
      <c r="P109" s="24">
        <f t="shared" ref="P109:AP109" ca="1" si="62">OFFSET(P$33,$BB109,$J$93)/OFFSET(O$33,$BB109,$J$93)*O109</f>
        <v>8.907585823916131</v>
      </c>
      <c r="Q109" s="24">
        <f t="shared" ca="1" si="62"/>
        <v>9.2288579623812321</v>
      </c>
      <c r="R109" s="24">
        <f t="shared" ca="1" si="62"/>
        <v>9.817946809209543</v>
      </c>
      <c r="S109" s="24">
        <f t="shared" ca="1" si="62"/>
        <v>9.4637941042319209</v>
      </c>
      <c r="T109" s="24">
        <f t="shared" ca="1" si="62"/>
        <v>9.693858474007305</v>
      </c>
      <c r="U109" s="24">
        <f t="shared" ca="1" si="62"/>
        <v>9.9148751437772802</v>
      </c>
      <c r="V109" s="24">
        <f t="shared" ca="1" si="62"/>
        <v>10.153628167968478</v>
      </c>
      <c r="W109" s="24">
        <f t="shared" ca="1" si="62"/>
        <v>10.393402913787192</v>
      </c>
      <c r="X109" s="24">
        <f t="shared" ca="1" si="62"/>
        <v>10.59861141364477</v>
      </c>
      <c r="Y109" s="24">
        <f t="shared" ca="1" si="62"/>
        <v>10.834901629628961</v>
      </c>
      <c r="Z109" s="24">
        <f t="shared" ca="1" si="62"/>
        <v>11.068210306115112</v>
      </c>
      <c r="AA109" s="24">
        <f t="shared" ca="1" si="62"/>
        <v>11.29707496084208</v>
      </c>
      <c r="AB109" s="24">
        <f t="shared" ca="1" si="62"/>
        <v>11.559420029509095</v>
      </c>
      <c r="AC109" s="24">
        <f t="shared" ca="1" si="62"/>
        <v>11.716324305345948</v>
      </c>
      <c r="AD109" s="24">
        <f t="shared" ca="1" si="62"/>
        <v>11.908892806744609</v>
      </c>
      <c r="AE109" s="24">
        <f t="shared" ca="1" si="62"/>
        <v>12.080402088051972</v>
      </c>
      <c r="AF109" s="24">
        <f t="shared" ca="1" si="62"/>
        <v>12.260560982427116</v>
      </c>
      <c r="AG109" s="24">
        <f t="shared" ca="1" si="62"/>
        <v>12.443377632952361</v>
      </c>
      <c r="AH109" s="24">
        <f t="shared" ca="1" si="62"/>
        <v>12.622528103823701</v>
      </c>
      <c r="AI109" s="24">
        <f t="shared" ca="1" si="62"/>
        <v>12.794781599391213</v>
      </c>
      <c r="AJ109" s="24">
        <f t="shared" ca="1" si="62"/>
        <v>12.972145571583352</v>
      </c>
      <c r="AK109" s="24">
        <f t="shared" ca="1" si="62"/>
        <v>13.144950493298357</v>
      </c>
      <c r="AL109" s="24">
        <f t="shared" ca="1" si="62"/>
        <v>13.317215732917781</v>
      </c>
      <c r="AM109" s="24">
        <f t="shared" ca="1" si="62"/>
        <v>14.416966178479823</v>
      </c>
      <c r="AN109" s="24">
        <f t="shared" ca="1" si="62"/>
        <v>15.522726478418896</v>
      </c>
      <c r="AO109" s="24">
        <f t="shared" ca="1" si="62"/>
        <v>15.522726478418896</v>
      </c>
      <c r="AP109" s="24">
        <f t="shared" ca="1" si="62"/>
        <v>15.522726478418896</v>
      </c>
      <c r="AQ109" s="6"/>
      <c r="AR109" s="6"/>
      <c r="AS109" s="226"/>
      <c r="AT109" s="226"/>
      <c r="AU109" s="6"/>
      <c r="AV109" s="6"/>
      <c r="BB109" s="4">
        <f t="shared" si="51"/>
        <v>2</v>
      </c>
    </row>
    <row r="110" spans="1:54">
      <c r="A110" s="22" t="str">
        <f>'[6]TS BYDem'!A24</f>
        <v/>
      </c>
      <c r="B110" s="22" t="str">
        <f>'[6]TS BYDem'!B24</f>
        <v>COM_PROJ</v>
      </c>
      <c r="C110" s="22" t="str">
        <f>'[6]TS BYDem'!C24</f>
        <v>-</v>
      </c>
      <c r="D110" s="22" t="str">
        <f>'[6]TS BYDem'!D24</f>
        <v>RMEH</v>
      </c>
      <c r="E110" s="132" t="s">
        <v>137</v>
      </c>
      <c r="F110" s="132" t="s">
        <v>137</v>
      </c>
      <c r="G110" s="132" t="s">
        <v>137</v>
      </c>
      <c r="H110" s="132" t="s">
        <v>137</v>
      </c>
      <c r="I110" s="132">
        <v>0</v>
      </c>
      <c r="J110" s="6">
        <f>'[6]TS BYDem'!J24</f>
        <v>13.160101387439708</v>
      </c>
      <c r="K110" s="24">
        <f t="shared" si="47"/>
        <v>13.113838780615991</v>
      </c>
      <c r="L110" s="24">
        <f t="shared" si="44"/>
        <v>13.067576173792274</v>
      </c>
      <c r="M110" s="24">
        <f t="shared" si="44"/>
        <v>13.021313566968555</v>
      </c>
      <c r="N110" s="24">
        <f t="shared" si="44"/>
        <v>12.975050960144838</v>
      </c>
      <c r="O110" s="24">
        <f>'[6]TS BYDem'!O24</f>
        <v>12.928788353321121</v>
      </c>
      <c r="P110" s="24">
        <f t="shared" ref="P110:AP110" ca="1" si="63">OFFSET(P$33,$BB110,$J$93)/OFFSET(O$33,$BB110,$J$93)*O110</f>
        <v>13.411163030089014</v>
      </c>
      <c r="Q110" s="24">
        <f t="shared" ca="1" si="63"/>
        <v>13.894866820448517</v>
      </c>
      <c r="R110" s="24">
        <f t="shared" ca="1" si="63"/>
        <v>14.781792494833802</v>
      </c>
      <c r="S110" s="24">
        <f t="shared" ca="1" si="63"/>
        <v>14.248584085968449</v>
      </c>
      <c r="T110" s="24">
        <f t="shared" ca="1" si="63"/>
        <v>14.594966465152295</v>
      </c>
      <c r="U110" s="24">
        <f t="shared" ca="1" si="63"/>
        <v>14.927726726938845</v>
      </c>
      <c r="V110" s="24">
        <f t="shared" ca="1" si="63"/>
        <v>15.287190648437972</v>
      </c>
      <c r="W110" s="24">
        <f t="shared" ca="1" si="63"/>
        <v>15.648192862757272</v>
      </c>
      <c r="X110" s="24">
        <f t="shared" ca="1" si="63"/>
        <v>15.957152518173768</v>
      </c>
      <c r="Y110" s="24">
        <f t="shared" ca="1" si="63"/>
        <v>16.31290846278343</v>
      </c>
      <c r="Z110" s="24">
        <f t="shared" ca="1" si="63"/>
        <v>16.664175434389712</v>
      </c>
      <c r="AA110" s="24">
        <f t="shared" ca="1" si="63"/>
        <v>17.00875153582086</v>
      </c>
      <c r="AB110" s="24">
        <f t="shared" ca="1" si="63"/>
        <v>17.403735379432757</v>
      </c>
      <c r="AC110" s="24">
        <f t="shared" ca="1" si="63"/>
        <v>17.6399687276107</v>
      </c>
      <c r="AD110" s="24">
        <f t="shared" ca="1" si="63"/>
        <v>17.929897740675425</v>
      </c>
      <c r="AE110" s="24">
        <f t="shared" ca="1" si="63"/>
        <v>18.18812022410194</v>
      </c>
      <c r="AF110" s="24">
        <f t="shared" ca="1" si="63"/>
        <v>18.459365469620483</v>
      </c>
      <c r="AG110" s="24">
        <f t="shared" ca="1" si="63"/>
        <v>18.734612203502746</v>
      </c>
      <c r="AH110" s="24">
        <f t="shared" ca="1" si="63"/>
        <v>19.0043391777096</v>
      </c>
      <c r="AI110" s="24">
        <f t="shared" ca="1" si="63"/>
        <v>19.263682141922882</v>
      </c>
      <c r="AJ110" s="24">
        <f t="shared" ca="1" si="63"/>
        <v>19.530719383410521</v>
      </c>
      <c r="AK110" s="24">
        <f t="shared" ca="1" si="63"/>
        <v>19.790892568753215</v>
      </c>
      <c r="AL110" s="24">
        <f t="shared" ca="1" si="63"/>
        <v>20.050253214681604</v>
      </c>
      <c r="AM110" s="24">
        <f t="shared" ca="1" si="63"/>
        <v>21.70602536320763</v>
      </c>
      <c r="AN110" s="24">
        <f t="shared" ca="1" si="63"/>
        <v>23.370845882238385</v>
      </c>
      <c r="AO110" s="24">
        <f t="shared" ca="1" si="63"/>
        <v>23.370845882238385</v>
      </c>
      <c r="AP110" s="24">
        <f t="shared" ca="1" si="63"/>
        <v>23.370845882238385</v>
      </c>
      <c r="AQ110" s="6"/>
      <c r="AR110" s="6"/>
      <c r="AS110" s="226"/>
      <c r="AT110" s="226"/>
      <c r="AU110" s="6"/>
      <c r="AV110" s="6"/>
      <c r="BB110" s="4">
        <f t="shared" si="51"/>
        <v>2</v>
      </c>
    </row>
    <row r="111" spans="1:54">
      <c r="A111" s="22" t="str">
        <f>'[6]TS BYDem'!A25</f>
        <v/>
      </c>
      <c r="B111" s="22" t="str">
        <f>'[6]TS BYDem'!B25</f>
        <v>COM_PROJ</v>
      </c>
      <c r="C111" s="22" t="str">
        <f>'[6]TS BYDem'!C25</f>
        <v>-</v>
      </c>
      <c r="D111" s="22" t="str">
        <f>'[6]TS BYDem'!D25</f>
        <v>RMEWG</v>
      </c>
      <c r="E111" s="132" t="s">
        <v>137</v>
      </c>
      <c r="F111" s="132" t="s">
        <v>137</v>
      </c>
      <c r="G111" s="132" t="s">
        <v>137</v>
      </c>
      <c r="H111" s="132" t="s">
        <v>137</v>
      </c>
      <c r="I111" s="132">
        <v>0</v>
      </c>
      <c r="J111" s="6">
        <f>'[6]TS BYDem'!J25</f>
        <v>8.7137527293210866</v>
      </c>
      <c r="K111" s="24">
        <f t="shared" si="47"/>
        <v>8.9845863339707623</v>
      </c>
      <c r="L111" s="24">
        <f t="shared" si="44"/>
        <v>9.2554199386204399</v>
      </c>
      <c r="M111" s="24">
        <f t="shared" si="44"/>
        <v>9.5262535432701156</v>
      </c>
      <c r="N111" s="24">
        <f t="shared" si="44"/>
        <v>9.7970871479197932</v>
      </c>
      <c r="O111" s="24">
        <f>'[6]TS BYDem'!O25</f>
        <v>10.067920752569469</v>
      </c>
      <c r="P111" s="24">
        <f t="shared" ref="P111:AP111" ca="1" si="64">OFFSET(P$33,$BB111,$J$93)/OFFSET(O$33,$BB111,$J$93)*O111</f>
        <v>10.443556108801278</v>
      </c>
      <c r="Q111" s="24">
        <f t="shared" ca="1" si="64"/>
        <v>10.820226473878913</v>
      </c>
      <c r="R111" s="24">
        <f t="shared" ca="1" si="64"/>
        <v>11.51089424251297</v>
      </c>
      <c r="S111" s="24">
        <f t="shared" ca="1" si="64"/>
        <v>11.095673584679165</v>
      </c>
      <c r="T111" s="24">
        <f t="shared" ca="1" si="64"/>
        <v>11.365408864459933</v>
      </c>
      <c r="U111" s="24">
        <f t="shared" ca="1" si="64"/>
        <v>11.624536313507443</v>
      </c>
      <c r="V111" s="24">
        <f t="shared" ca="1" si="64"/>
        <v>11.904458466779555</v>
      </c>
      <c r="W111" s="24">
        <f t="shared" ca="1" si="64"/>
        <v>12.18557852118397</v>
      </c>
      <c r="X111" s="24">
        <f t="shared" ca="1" si="64"/>
        <v>12.426171935003403</v>
      </c>
      <c r="Y111" s="24">
        <f t="shared" ca="1" si="64"/>
        <v>12.703206608300187</v>
      </c>
      <c r="Z111" s="24">
        <f t="shared" ca="1" si="64"/>
        <v>12.976745623440662</v>
      </c>
      <c r="AA111" s="24">
        <f t="shared" ca="1" si="64"/>
        <v>13.245074316558064</v>
      </c>
      <c r="AB111" s="24">
        <f t="shared" ca="1" si="64"/>
        <v>13.552656583925629</v>
      </c>
      <c r="AC111" s="24">
        <f t="shared" ca="1" si="64"/>
        <v>13.736616485160978</v>
      </c>
      <c r="AD111" s="24">
        <f t="shared" ca="1" si="64"/>
        <v>13.962390335550952</v>
      </c>
      <c r="AE111" s="24">
        <f t="shared" ca="1" si="64"/>
        <v>14.16347364116497</v>
      </c>
      <c r="AF111" s="24">
        <f t="shared" ca="1" si="64"/>
        <v>14.374698046868112</v>
      </c>
      <c r="AG111" s="24">
        <f t="shared" ca="1" si="64"/>
        <v>14.58903849613522</v>
      </c>
      <c r="AH111" s="24">
        <f t="shared" ca="1" si="64"/>
        <v>14.799080591877887</v>
      </c>
      <c r="AI111" s="24">
        <f t="shared" ca="1" si="64"/>
        <v>15.001036439562954</v>
      </c>
      <c r="AJ111" s="24">
        <f t="shared" ca="1" si="64"/>
        <v>15.208983983587192</v>
      </c>
      <c r="AK111" s="24">
        <f t="shared" ca="1" si="64"/>
        <v>15.411586342013219</v>
      </c>
      <c r="AL111" s="24">
        <f t="shared" ca="1" si="64"/>
        <v>15.613555958823557</v>
      </c>
      <c r="AM111" s="24">
        <f t="shared" ca="1" si="64"/>
        <v>16.902940727148696</v>
      </c>
      <c r="AN111" s="24">
        <f t="shared" ca="1" si="64"/>
        <v>18.199371652831502</v>
      </c>
      <c r="AO111" s="24">
        <f t="shared" ca="1" si="64"/>
        <v>18.199371652831502</v>
      </c>
      <c r="AP111" s="24">
        <f t="shared" ca="1" si="64"/>
        <v>18.199371652831502</v>
      </c>
      <c r="AQ111" s="6"/>
      <c r="AR111" s="6"/>
      <c r="AS111" s="226"/>
      <c r="AT111" s="226"/>
      <c r="AU111" s="6"/>
      <c r="AV111" s="6"/>
      <c r="BB111" s="4">
        <f t="shared" si="51"/>
        <v>2</v>
      </c>
    </row>
    <row r="112" spans="1:54">
      <c r="A112" s="22" t="str">
        <f>'[6]TS BYDem'!A26</f>
        <v/>
      </c>
      <c r="B112" s="22" t="str">
        <f>'[6]TS BYDem'!B26</f>
        <v>COM_PROJ</v>
      </c>
      <c r="C112" s="22" t="str">
        <f>'[6]TS BYDem'!C26</f>
        <v>-</v>
      </c>
      <c r="D112" s="22" t="str">
        <f>'[6]TS BYDem'!D26</f>
        <v>RMEW</v>
      </c>
      <c r="E112" s="132" t="s">
        <v>137</v>
      </c>
      <c r="F112" s="132" t="s">
        <v>137</v>
      </c>
      <c r="G112" s="132" t="s">
        <v>137</v>
      </c>
      <c r="H112" s="132" t="s">
        <v>137</v>
      </c>
      <c r="I112" s="132">
        <v>0</v>
      </c>
      <c r="J112" s="6">
        <f>'[6]TS BYDem'!J26</f>
        <v>6.084532675932218</v>
      </c>
      <c r="K112" s="24">
        <f t="shared" si="47"/>
        <v>5.9075367357775663</v>
      </c>
      <c r="L112" s="24">
        <f t="shared" si="47"/>
        <v>5.7305407956229146</v>
      </c>
      <c r="M112" s="24">
        <f t="shared" si="47"/>
        <v>5.553544855468262</v>
      </c>
      <c r="N112" s="24">
        <f t="shared" si="47"/>
        <v>5.3765489153136103</v>
      </c>
      <c r="O112" s="24">
        <f>'[6]TS BYDem'!O26</f>
        <v>5.1995529751589586</v>
      </c>
      <c r="P112" s="24">
        <f t="shared" ref="P112:AP112" ca="1" si="65">OFFSET(P$33,$BB112,$J$93)/OFFSET(O$33,$BB112,$J$93)*O112</f>
        <v>5.3935489334179207</v>
      </c>
      <c r="Q112" s="24">
        <f t="shared" ca="1" si="65"/>
        <v>5.5880794194563403</v>
      </c>
      <c r="R112" s="24">
        <f t="shared" ca="1" si="65"/>
        <v>5.9447730942979007</v>
      </c>
      <c r="S112" s="24">
        <f t="shared" ca="1" si="65"/>
        <v>5.730333404132856</v>
      </c>
      <c r="T112" s="24">
        <f t="shared" ca="1" si="65"/>
        <v>5.8696375276909887</v>
      </c>
      <c r="U112" s="24">
        <f t="shared" ca="1" si="65"/>
        <v>6.0034632630888831</v>
      </c>
      <c r="V112" s="24">
        <f t="shared" ca="1" si="65"/>
        <v>6.1480283724723135</v>
      </c>
      <c r="W112" s="24">
        <f t="shared" ca="1" si="65"/>
        <v>6.2932121349569634</v>
      </c>
      <c r="X112" s="24">
        <f t="shared" ca="1" si="65"/>
        <v>6.4174660133269548</v>
      </c>
      <c r="Y112" s="24">
        <f t="shared" ca="1" si="65"/>
        <v>6.5605398907603725</v>
      </c>
      <c r="Z112" s="24">
        <f t="shared" ca="1" si="65"/>
        <v>6.7018084441141248</v>
      </c>
      <c r="AA112" s="24">
        <f t="shared" ca="1" si="65"/>
        <v>6.8403861394404446</v>
      </c>
      <c r="AB112" s="24">
        <f t="shared" ca="1" si="65"/>
        <v>6.9992362468957499</v>
      </c>
      <c r="AC112" s="24">
        <f t="shared" ca="1" si="65"/>
        <v>7.0942418866187378</v>
      </c>
      <c r="AD112" s="24">
        <f t="shared" ca="1" si="65"/>
        <v>7.2108422378092927</v>
      </c>
      <c r="AE112" s="24">
        <f t="shared" ca="1" si="65"/>
        <v>7.3146912177184094</v>
      </c>
      <c r="AF112" s="24">
        <f t="shared" ca="1" si="65"/>
        <v>7.423777543891533</v>
      </c>
      <c r="AG112" s="24">
        <f t="shared" ca="1" si="65"/>
        <v>7.5344731431193352</v>
      </c>
      <c r="AH112" s="24">
        <f t="shared" ca="1" si="65"/>
        <v>7.6429488682136828</v>
      </c>
      <c r="AI112" s="24">
        <f t="shared" ca="1" si="65"/>
        <v>7.7472484703349691</v>
      </c>
      <c r="AJ112" s="24">
        <f t="shared" ca="1" si="65"/>
        <v>7.8546424693324557</v>
      </c>
      <c r="AK112" s="24">
        <f t="shared" ca="1" si="65"/>
        <v>7.959275960339963</v>
      </c>
      <c r="AL112" s="24">
        <f t="shared" ca="1" si="65"/>
        <v>8.0635826734922187</v>
      </c>
      <c r="AM112" s="24">
        <f t="shared" ca="1" si="65"/>
        <v>8.7294822741181584</v>
      </c>
      <c r="AN112" s="24">
        <f t="shared" ca="1" si="65"/>
        <v>9.3990208454266142</v>
      </c>
      <c r="AO112" s="24">
        <f t="shared" ca="1" si="65"/>
        <v>9.3990208454266142</v>
      </c>
      <c r="AP112" s="24">
        <f t="shared" ca="1" si="65"/>
        <v>9.3990208454266142</v>
      </c>
      <c r="AQ112" s="6"/>
      <c r="AR112" s="6"/>
      <c r="AS112" s="226"/>
      <c r="AT112" s="226"/>
      <c r="AU112" s="6"/>
      <c r="AV112" s="6"/>
      <c r="BB112" s="4">
        <f t="shared" si="51"/>
        <v>2</v>
      </c>
    </row>
    <row r="113" spans="1:54">
      <c r="A113" s="22" t="str">
        <f>'[6]TS BYDem'!A27</f>
        <v/>
      </c>
      <c r="B113" s="22" t="str">
        <f>'[6]TS BYDem'!B27</f>
        <v>COM_PROJ</v>
      </c>
      <c r="C113" s="22" t="str">
        <f>'[6]TS BYDem'!C27</f>
        <v>-</v>
      </c>
      <c r="D113" s="22" t="str">
        <f>'[6]TS BYDem'!D27</f>
        <v>RMER</v>
      </c>
      <c r="E113" s="132" t="s">
        <v>137</v>
      </c>
      <c r="F113" s="132" t="s">
        <v>137</v>
      </c>
      <c r="G113" s="132" t="s">
        <v>137</v>
      </c>
      <c r="H113" s="132" t="s">
        <v>137</v>
      </c>
      <c r="I113" s="132">
        <v>0</v>
      </c>
      <c r="J113" s="6">
        <f>'[6]TS BYDem'!J27</f>
        <v>3.4675669688275099</v>
      </c>
      <c r="K113" s="24">
        <f t="shared" si="47"/>
        <v>3.6294093972389909</v>
      </c>
      <c r="L113" s="24">
        <f t="shared" si="47"/>
        <v>3.7912518256504715</v>
      </c>
      <c r="M113" s="24">
        <f t="shared" si="47"/>
        <v>3.9530942540619525</v>
      </c>
      <c r="N113" s="24">
        <f t="shared" si="47"/>
        <v>4.1149366824734335</v>
      </c>
      <c r="O113" s="24">
        <f>'[6]TS BYDem'!O27</f>
        <v>4.276779110884914</v>
      </c>
      <c r="P113" s="24">
        <f t="shared" ref="P113:AP113" ca="1" si="66">OFFSET(P$33,$BB113,$J$93)/OFFSET(O$33,$BB113,$J$93)*O113</f>
        <v>4.4363462632616368</v>
      </c>
      <c r="Q113" s="24">
        <f t="shared" ca="1" si="66"/>
        <v>4.5963530798272414</v>
      </c>
      <c r="R113" s="24">
        <f t="shared" ca="1" si="66"/>
        <v>4.8897436972197923</v>
      </c>
      <c r="S113" s="24">
        <f t="shared" ca="1" si="66"/>
        <v>4.7133609982023907</v>
      </c>
      <c r="T113" s="24">
        <f t="shared" ca="1" si="66"/>
        <v>4.8279425725300067</v>
      </c>
      <c r="U113" s="24">
        <f t="shared" ca="1" si="66"/>
        <v>4.9380180179352013</v>
      </c>
      <c r="V113" s="24">
        <f t="shared" ca="1" si="66"/>
        <v>5.0569269016272553</v>
      </c>
      <c r="W113" s="24">
        <f t="shared" ca="1" si="66"/>
        <v>5.1763446449602863</v>
      </c>
      <c r="X113" s="24">
        <f t="shared" ca="1" si="66"/>
        <v>5.2785469677364993</v>
      </c>
      <c r="Y113" s="24">
        <f t="shared" ca="1" si="66"/>
        <v>5.3962292710506299</v>
      </c>
      <c r="Z113" s="24">
        <f t="shared" ca="1" si="66"/>
        <v>5.5124266443430505</v>
      </c>
      <c r="AA113" s="24">
        <f t="shared" ca="1" si="66"/>
        <v>5.6264107109421717</v>
      </c>
      <c r="AB113" s="24">
        <f t="shared" ca="1" si="66"/>
        <v>5.757069408828773</v>
      </c>
      <c r="AC113" s="24">
        <f t="shared" ca="1" si="66"/>
        <v>5.8352142296094698</v>
      </c>
      <c r="AD113" s="24">
        <f t="shared" ca="1" si="66"/>
        <v>5.9311213102135225</v>
      </c>
      <c r="AE113" s="24">
        <f t="shared" ca="1" si="66"/>
        <v>6.0165400279540489</v>
      </c>
      <c r="AF113" s="24">
        <f t="shared" ca="1" si="66"/>
        <v>6.1062666108524821</v>
      </c>
      <c r="AG113" s="24">
        <f t="shared" ca="1" si="66"/>
        <v>6.1973168662698486</v>
      </c>
      <c r="AH113" s="24">
        <f t="shared" ca="1" si="66"/>
        <v>6.2865412125430815</v>
      </c>
      <c r="AI113" s="24">
        <f t="shared" ca="1" si="66"/>
        <v>6.3723305797746539</v>
      </c>
      <c r="AJ113" s="24">
        <f t="shared" ca="1" si="66"/>
        <v>6.4606651757949596</v>
      </c>
      <c r="AK113" s="24">
        <f t="shared" ca="1" si="66"/>
        <v>6.546729176061481</v>
      </c>
      <c r="AL113" s="24">
        <f t="shared" ca="1" si="66"/>
        <v>6.6325243923167774</v>
      </c>
      <c r="AM113" s="24">
        <f t="shared" ca="1" si="66"/>
        <v>7.1802456128735432</v>
      </c>
      <c r="AN113" s="24">
        <f t="shared" ca="1" si="66"/>
        <v>7.7309599895486256</v>
      </c>
      <c r="AO113" s="24">
        <f t="shared" ca="1" si="66"/>
        <v>7.7309599895486256</v>
      </c>
      <c r="AP113" s="24">
        <f t="shared" ca="1" si="66"/>
        <v>7.7309599895486256</v>
      </c>
      <c r="AQ113" s="6"/>
      <c r="AR113" s="6"/>
      <c r="AS113" s="226"/>
      <c r="AT113" s="226"/>
      <c r="AU113" s="6"/>
      <c r="AV113" s="6"/>
      <c r="BB113" s="4">
        <f t="shared" si="51"/>
        <v>2</v>
      </c>
    </row>
    <row r="114" spans="1:54">
      <c r="A114" s="22" t="str">
        <f>'[6]TS BYDem'!A28</f>
        <v/>
      </c>
      <c r="B114" s="22" t="str">
        <f>'[6]TS BYDem'!B28</f>
        <v>COM_PROJ</v>
      </c>
      <c r="C114" s="22" t="str">
        <f>'[6]TS BYDem'!C28</f>
        <v>-</v>
      </c>
      <c r="D114" s="22" t="str">
        <f>'[6]TS BYDem'!D28</f>
        <v>RMEO</v>
      </c>
      <c r="E114" s="132" t="s">
        <v>137</v>
      </c>
      <c r="F114" s="132" t="s">
        <v>137</v>
      </c>
      <c r="G114" s="132" t="s">
        <v>137</v>
      </c>
      <c r="H114" s="132" t="s">
        <v>137</v>
      </c>
      <c r="I114" s="132">
        <v>0</v>
      </c>
      <c r="J114" s="6">
        <f>'[6]TS BYDem'!J28</f>
        <v>6.1966615637186973</v>
      </c>
      <c r="K114" s="24">
        <f t="shared" si="47"/>
        <v>6.5664507313193043</v>
      </c>
      <c r="L114" s="24">
        <f t="shared" si="47"/>
        <v>6.9362398989199114</v>
      </c>
      <c r="M114" s="24">
        <f t="shared" si="47"/>
        <v>7.3060290665205176</v>
      </c>
      <c r="N114" s="24">
        <f t="shared" si="47"/>
        <v>7.6758182341211247</v>
      </c>
      <c r="O114" s="24">
        <f>'[6]TS BYDem'!O28</f>
        <v>8.0456074017217318</v>
      </c>
      <c r="P114" s="24">
        <f t="shared" ref="P114:AP114" ca="1" si="67">OFFSET(P$33,$BB114,$J$93)/OFFSET(O$33,$BB114,$J$93)*O114</f>
        <v>8.3457899991737143</v>
      </c>
      <c r="Q114" s="24">
        <f t="shared" ca="1" si="67"/>
        <v>8.6467997063175073</v>
      </c>
      <c r="R114" s="24">
        <f t="shared" ca="1" si="67"/>
        <v>9.1987350907944485</v>
      </c>
      <c r="S114" s="24">
        <f t="shared" ca="1" si="67"/>
        <v>8.8669185737481815</v>
      </c>
      <c r="T114" s="24">
        <f t="shared" ca="1" si="67"/>
        <v>9.0824729286983601</v>
      </c>
      <c r="U114" s="24">
        <f t="shared" ca="1" si="67"/>
        <v>9.2895502163810075</v>
      </c>
      <c r="V114" s="24">
        <f t="shared" ca="1" si="67"/>
        <v>9.5132452377882046</v>
      </c>
      <c r="W114" s="24">
        <f t="shared" ca="1" si="67"/>
        <v>9.7378975414837168</v>
      </c>
      <c r="X114" s="24">
        <f t="shared" ca="1" si="67"/>
        <v>9.9301636705687226</v>
      </c>
      <c r="Y114" s="24">
        <f t="shared" ca="1" si="67"/>
        <v>10.151551211530576</v>
      </c>
      <c r="Z114" s="24">
        <f t="shared" ca="1" si="67"/>
        <v>10.370145256811695</v>
      </c>
      <c r="AA114" s="24">
        <f t="shared" ca="1" si="67"/>
        <v>10.584575561985552</v>
      </c>
      <c r="AB114" s="24">
        <f t="shared" ca="1" si="67"/>
        <v>10.830374692490155</v>
      </c>
      <c r="AC114" s="24">
        <f t="shared" ca="1" si="67"/>
        <v>10.977383114524207</v>
      </c>
      <c r="AD114" s="24">
        <f t="shared" ca="1" si="67"/>
        <v>11.157806441887921</v>
      </c>
      <c r="AE114" s="24">
        <f t="shared" ca="1" si="67"/>
        <v>11.318498740900894</v>
      </c>
      <c r="AF114" s="24">
        <f t="shared" ca="1" si="67"/>
        <v>11.487295127336074</v>
      </c>
      <c r="AG114" s="24">
        <f t="shared" ca="1" si="67"/>
        <v>11.658581646915769</v>
      </c>
      <c r="AH114" s="24">
        <f t="shared" ca="1" si="67"/>
        <v>11.826433210482065</v>
      </c>
      <c r="AI114" s="24">
        <f t="shared" ca="1" si="67"/>
        <v>11.987822786630772</v>
      </c>
      <c r="AJ114" s="24">
        <f t="shared" ca="1" si="67"/>
        <v>12.154000524863791</v>
      </c>
      <c r="AK114" s="24">
        <f t="shared" ca="1" si="67"/>
        <v>12.315906749060353</v>
      </c>
      <c r="AL114" s="24">
        <f t="shared" ca="1" si="67"/>
        <v>12.477307328571019</v>
      </c>
      <c r="AM114" s="24">
        <f t="shared" ca="1" si="67"/>
        <v>13.507697206546215</v>
      </c>
      <c r="AN114" s="24">
        <f t="shared" ca="1" si="67"/>
        <v>14.54371790117003</v>
      </c>
      <c r="AO114" s="24">
        <f t="shared" ca="1" si="67"/>
        <v>14.54371790117003</v>
      </c>
      <c r="AP114" s="24">
        <f t="shared" ca="1" si="67"/>
        <v>14.54371790117003</v>
      </c>
      <c r="AQ114" s="6"/>
      <c r="AR114" s="6"/>
      <c r="AS114" s="226"/>
      <c r="AT114" s="226"/>
      <c r="AU114" s="6"/>
      <c r="AV114" s="6"/>
      <c r="BB114" s="4">
        <f t="shared" si="51"/>
        <v>2</v>
      </c>
    </row>
    <row r="115" spans="1:54">
      <c r="A115" s="22" t="str">
        <f>'[6]TS BYDem'!A29</f>
        <v>*</v>
      </c>
      <c r="B115" s="22" t="str">
        <f>'[6]TS BYDem'!B29</f>
        <v>COM_PROJ</v>
      </c>
      <c r="C115" s="22" t="str">
        <f>'[6]TS BYDem'!C29</f>
        <v>-</v>
      </c>
      <c r="D115" s="22">
        <f>'[6]TS BYDem'!D29</f>
        <v>0</v>
      </c>
      <c r="E115" s="132" t="s">
        <v>137</v>
      </c>
      <c r="F115" s="132" t="s">
        <v>137</v>
      </c>
      <c r="G115" s="132" t="s">
        <v>137</v>
      </c>
      <c r="H115" s="132" t="s">
        <v>137</v>
      </c>
      <c r="I115" s="132">
        <v>0</v>
      </c>
      <c r="J115" s="6">
        <f>'[6]TS BYDem'!J29</f>
        <v>0</v>
      </c>
      <c r="K115" s="24">
        <f t="shared" si="47"/>
        <v>0</v>
      </c>
      <c r="L115" s="24">
        <f t="shared" si="47"/>
        <v>0</v>
      </c>
      <c r="M115" s="24">
        <f t="shared" si="47"/>
        <v>0</v>
      </c>
      <c r="N115" s="24">
        <f t="shared" si="47"/>
        <v>0</v>
      </c>
      <c r="O115" s="24">
        <f>'[6]TS BYDem'!O29</f>
        <v>0</v>
      </c>
      <c r="P115" s="24" t="e">
        <f t="shared" ref="P115:AP115" ca="1" si="68">OFFSET(P$33,$BB115,$J$93)/OFFSET(O$33,$BB115,$J$93)*O115</f>
        <v>#N/A</v>
      </c>
      <c r="Q115" s="24" t="e">
        <f t="shared" ca="1" si="68"/>
        <v>#N/A</v>
      </c>
      <c r="R115" s="24" t="e">
        <f t="shared" ca="1" si="68"/>
        <v>#N/A</v>
      </c>
      <c r="S115" s="24" t="e">
        <f t="shared" ca="1" si="68"/>
        <v>#N/A</v>
      </c>
      <c r="T115" s="24" t="e">
        <f t="shared" ca="1" si="68"/>
        <v>#N/A</v>
      </c>
      <c r="U115" s="24" t="e">
        <f t="shared" ca="1" si="68"/>
        <v>#N/A</v>
      </c>
      <c r="V115" s="24" t="e">
        <f t="shared" ca="1" si="68"/>
        <v>#N/A</v>
      </c>
      <c r="W115" s="24" t="e">
        <f t="shared" ca="1" si="68"/>
        <v>#N/A</v>
      </c>
      <c r="X115" s="24" t="e">
        <f t="shared" ca="1" si="68"/>
        <v>#N/A</v>
      </c>
      <c r="Y115" s="24" t="e">
        <f t="shared" ca="1" si="68"/>
        <v>#N/A</v>
      </c>
      <c r="Z115" s="24" t="e">
        <f t="shared" ca="1" si="68"/>
        <v>#N/A</v>
      </c>
      <c r="AA115" s="24" t="e">
        <f t="shared" ca="1" si="68"/>
        <v>#N/A</v>
      </c>
      <c r="AB115" s="24" t="e">
        <f t="shared" ca="1" si="68"/>
        <v>#N/A</v>
      </c>
      <c r="AC115" s="24" t="e">
        <f t="shared" ca="1" si="68"/>
        <v>#N/A</v>
      </c>
      <c r="AD115" s="24" t="e">
        <f t="shared" ca="1" si="68"/>
        <v>#N/A</v>
      </c>
      <c r="AE115" s="24" t="e">
        <f t="shared" ca="1" si="68"/>
        <v>#N/A</v>
      </c>
      <c r="AF115" s="24" t="e">
        <f t="shared" ca="1" si="68"/>
        <v>#N/A</v>
      </c>
      <c r="AG115" s="24" t="e">
        <f t="shared" ca="1" si="68"/>
        <v>#N/A</v>
      </c>
      <c r="AH115" s="24" t="e">
        <f t="shared" ca="1" si="68"/>
        <v>#N/A</v>
      </c>
      <c r="AI115" s="24" t="e">
        <f t="shared" ca="1" si="68"/>
        <v>#N/A</v>
      </c>
      <c r="AJ115" s="24" t="e">
        <f t="shared" ca="1" si="68"/>
        <v>#N/A</v>
      </c>
      <c r="AK115" s="24" t="e">
        <f t="shared" ca="1" si="68"/>
        <v>#N/A</v>
      </c>
      <c r="AL115" s="24" t="e">
        <f t="shared" ca="1" si="68"/>
        <v>#N/A</v>
      </c>
      <c r="AM115" s="24" t="e">
        <f t="shared" ca="1" si="68"/>
        <v>#N/A</v>
      </c>
      <c r="AN115" s="24" t="e">
        <f t="shared" ca="1" si="68"/>
        <v>#N/A</v>
      </c>
      <c r="AO115" s="24" t="e">
        <f t="shared" ca="1" si="68"/>
        <v>#N/A</v>
      </c>
      <c r="AP115" s="24" t="e">
        <f t="shared" ca="1" si="68"/>
        <v>#N/A</v>
      </c>
      <c r="AQ115" s="6"/>
      <c r="AR115" s="6"/>
      <c r="AS115" s="6"/>
      <c r="AT115" s="6"/>
      <c r="AU115" s="6"/>
      <c r="AV115" s="6"/>
      <c r="BB115" s="4" t="e">
        <f t="shared" si="51"/>
        <v>#N/A</v>
      </c>
    </row>
    <row r="116" spans="1:54">
      <c r="A116" s="22" t="str">
        <f>'[6]TS BYDem'!A30</f>
        <v>*</v>
      </c>
      <c r="B116" s="22" t="str">
        <f>'[6]TS BYDem'!B30</f>
        <v>COM_PROJ</v>
      </c>
      <c r="C116" s="22" t="str">
        <f>'[6]TS BYDem'!C30</f>
        <v>-</v>
      </c>
      <c r="D116" s="22">
        <f>'[6]TS BYDem'!D30</f>
        <v>0</v>
      </c>
      <c r="E116" s="132" t="s">
        <v>137</v>
      </c>
      <c r="F116" s="132" t="s">
        <v>137</v>
      </c>
      <c r="G116" s="132" t="s">
        <v>137</v>
      </c>
      <c r="H116" s="132" t="s">
        <v>137</v>
      </c>
      <c r="I116" s="132">
        <v>0</v>
      </c>
      <c r="J116" s="6">
        <f>'[6]TS BYDem'!J30</f>
        <v>0</v>
      </c>
      <c r="K116" s="24">
        <f t="shared" si="47"/>
        <v>0</v>
      </c>
      <c r="L116" s="24">
        <f t="shared" si="47"/>
        <v>0</v>
      </c>
      <c r="M116" s="24">
        <f t="shared" si="47"/>
        <v>0</v>
      </c>
      <c r="N116" s="24">
        <f t="shared" si="47"/>
        <v>0</v>
      </c>
      <c r="O116" s="24">
        <f>'[6]TS BYDem'!O30</f>
        <v>0</v>
      </c>
      <c r="P116" s="24" t="e">
        <f t="shared" ref="P116:AP116" ca="1" si="69">OFFSET(P$33,$BB116,$J$93)/OFFSET(O$33,$BB116,$J$93)*O116</f>
        <v>#N/A</v>
      </c>
      <c r="Q116" s="24" t="e">
        <f t="shared" ca="1" si="69"/>
        <v>#N/A</v>
      </c>
      <c r="R116" s="24" t="e">
        <f t="shared" ca="1" si="69"/>
        <v>#N/A</v>
      </c>
      <c r="S116" s="24" t="e">
        <f t="shared" ca="1" si="69"/>
        <v>#N/A</v>
      </c>
      <c r="T116" s="24" t="e">
        <f t="shared" ca="1" si="69"/>
        <v>#N/A</v>
      </c>
      <c r="U116" s="24" t="e">
        <f t="shared" ca="1" si="69"/>
        <v>#N/A</v>
      </c>
      <c r="V116" s="24" t="e">
        <f t="shared" ca="1" si="69"/>
        <v>#N/A</v>
      </c>
      <c r="W116" s="24" t="e">
        <f t="shared" ca="1" si="69"/>
        <v>#N/A</v>
      </c>
      <c r="X116" s="24" t="e">
        <f t="shared" ca="1" si="69"/>
        <v>#N/A</v>
      </c>
      <c r="Y116" s="24" t="e">
        <f t="shared" ca="1" si="69"/>
        <v>#N/A</v>
      </c>
      <c r="Z116" s="24" t="e">
        <f t="shared" ca="1" si="69"/>
        <v>#N/A</v>
      </c>
      <c r="AA116" s="24" t="e">
        <f t="shared" ca="1" si="69"/>
        <v>#N/A</v>
      </c>
      <c r="AB116" s="24" t="e">
        <f t="shared" ca="1" si="69"/>
        <v>#N/A</v>
      </c>
      <c r="AC116" s="24" t="e">
        <f t="shared" ca="1" si="69"/>
        <v>#N/A</v>
      </c>
      <c r="AD116" s="24" t="e">
        <f t="shared" ca="1" si="69"/>
        <v>#N/A</v>
      </c>
      <c r="AE116" s="24" t="e">
        <f t="shared" ca="1" si="69"/>
        <v>#N/A</v>
      </c>
      <c r="AF116" s="24" t="e">
        <f t="shared" ca="1" si="69"/>
        <v>#N/A</v>
      </c>
      <c r="AG116" s="24" t="e">
        <f t="shared" ca="1" si="69"/>
        <v>#N/A</v>
      </c>
      <c r="AH116" s="24" t="e">
        <f t="shared" ca="1" si="69"/>
        <v>#N/A</v>
      </c>
      <c r="AI116" s="24" t="e">
        <f t="shared" ca="1" si="69"/>
        <v>#N/A</v>
      </c>
      <c r="AJ116" s="24" t="e">
        <f t="shared" ca="1" si="69"/>
        <v>#N/A</v>
      </c>
      <c r="AK116" s="24" t="e">
        <f t="shared" ca="1" si="69"/>
        <v>#N/A</v>
      </c>
      <c r="AL116" s="24" t="e">
        <f t="shared" ca="1" si="69"/>
        <v>#N/A</v>
      </c>
      <c r="AM116" s="24" t="e">
        <f t="shared" ca="1" si="69"/>
        <v>#N/A</v>
      </c>
      <c r="AN116" s="24" t="e">
        <f t="shared" ca="1" si="69"/>
        <v>#N/A</v>
      </c>
      <c r="AO116" s="24" t="e">
        <f t="shared" ca="1" si="69"/>
        <v>#N/A</v>
      </c>
      <c r="AP116" s="24" t="e">
        <f t="shared" ca="1" si="69"/>
        <v>#N/A</v>
      </c>
      <c r="AQ116" s="6"/>
      <c r="AR116" s="6"/>
      <c r="AS116" s="6"/>
      <c r="AT116" s="6"/>
      <c r="AU116" s="6"/>
      <c r="AV116" s="6"/>
      <c r="BB116" s="4" t="e">
        <f t="shared" si="51"/>
        <v>#N/A</v>
      </c>
    </row>
    <row r="117" spans="1:54">
      <c r="A117" s="22" t="str">
        <f>'[6]TS BYDem'!A31</f>
        <v>*</v>
      </c>
      <c r="B117" s="22" t="str">
        <f>'[6]TS BYDem'!B31</f>
        <v>COM_PROJ</v>
      </c>
      <c r="C117" s="22" t="str">
        <f>'[6]TS BYDem'!C31</f>
        <v>-</v>
      </c>
      <c r="D117" s="22">
        <f>'[6]TS BYDem'!D31</f>
        <v>0</v>
      </c>
      <c r="E117" s="132" t="s">
        <v>137</v>
      </c>
      <c r="F117" s="132" t="s">
        <v>137</v>
      </c>
      <c r="G117" s="132" t="s">
        <v>137</v>
      </c>
      <c r="H117" s="132" t="s">
        <v>137</v>
      </c>
      <c r="I117" s="132">
        <v>0</v>
      </c>
      <c r="J117" s="6">
        <f>'[6]TS BYDem'!J31</f>
        <v>0</v>
      </c>
      <c r="K117" s="24">
        <f t="shared" si="47"/>
        <v>0</v>
      </c>
      <c r="L117" s="24">
        <f t="shared" si="47"/>
        <v>0</v>
      </c>
      <c r="M117" s="24">
        <f t="shared" si="47"/>
        <v>0</v>
      </c>
      <c r="N117" s="24">
        <f t="shared" si="47"/>
        <v>0</v>
      </c>
      <c r="O117" s="24">
        <f>'[6]TS BYDem'!O31</f>
        <v>0</v>
      </c>
      <c r="P117" s="24" t="e">
        <f t="shared" ref="P117:AP117" ca="1" si="70">OFFSET(P$33,$BB117,$J$93)/OFFSET(O$33,$BB117,$J$93)*O117</f>
        <v>#N/A</v>
      </c>
      <c r="Q117" s="24" t="e">
        <f t="shared" ca="1" si="70"/>
        <v>#N/A</v>
      </c>
      <c r="R117" s="24" t="e">
        <f t="shared" ca="1" si="70"/>
        <v>#N/A</v>
      </c>
      <c r="S117" s="24" t="e">
        <f t="shared" ca="1" si="70"/>
        <v>#N/A</v>
      </c>
      <c r="T117" s="24" t="e">
        <f t="shared" ca="1" si="70"/>
        <v>#N/A</v>
      </c>
      <c r="U117" s="24" t="e">
        <f t="shared" ca="1" si="70"/>
        <v>#N/A</v>
      </c>
      <c r="V117" s="24" t="e">
        <f t="shared" ca="1" si="70"/>
        <v>#N/A</v>
      </c>
      <c r="W117" s="24" t="e">
        <f t="shared" ca="1" si="70"/>
        <v>#N/A</v>
      </c>
      <c r="X117" s="24" t="e">
        <f t="shared" ca="1" si="70"/>
        <v>#N/A</v>
      </c>
      <c r="Y117" s="24" t="e">
        <f t="shared" ca="1" si="70"/>
        <v>#N/A</v>
      </c>
      <c r="Z117" s="24" t="e">
        <f t="shared" ca="1" si="70"/>
        <v>#N/A</v>
      </c>
      <c r="AA117" s="24" t="e">
        <f t="shared" ca="1" si="70"/>
        <v>#N/A</v>
      </c>
      <c r="AB117" s="24" t="e">
        <f t="shared" ca="1" si="70"/>
        <v>#N/A</v>
      </c>
      <c r="AC117" s="24" t="e">
        <f t="shared" ca="1" si="70"/>
        <v>#N/A</v>
      </c>
      <c r="AD117" s="24" t="e">
        <f t="shared" ca="1" si="70"/>
        <v>#N/A</v>
      </c>
      <c r="AE117" s="24" t="e">
        <f t="shared" ca="1" si="70"/>
        <v>#N/A</v>
      </c>
      <c r="AF117" s="24" t="e">
        <f t="shared" ca="1" si="70"/>
        <v>#N/A</v>
      </c>
      <c r="AG117" s="24" t="e">
        <f t="shared" ca="1" si="70"/>
        <v>#N/A</v>
      </c>
      <c r="AH117" s="24" t="e">
        <f t="shared" ca="1" si="70"/>
        <v>#N/A</v>
      </c>
      <c r="AI117" s="24" t="e">
        <f t="shared" ca="1" si="70"/>
        <v>#N/A</v>
      </c>
      <c r="AJ117" s="24" t="e">
        <f t="shared" ca="1" si="70"/>
        <v>#N/A</v>
      </c>
      <c r="AK117" s="24" t="e">
        <f t="shared" ca="1" si="70"/>
        <v>#N/A</v>
      </c>
      <c r="AL117" s="24" t="e">
        <f t="shared" ca="1" si="70"/>
        <v>#N/A</v>
      </c>
      <c r="AM117" s="24" t="e">
        <f t="shared" ca="1" si="70"/>
        <v>#N/A</v>
      </c>
      <c r="AN117" s="24" t="e">
        <f t="shared" ca="1" si="70"/>
        <v>#N/A</v>
      </c>
      <c r="AO117" s="24" t="e">
        <f t="shared" ca="1" si="70"/>
        <v>#N/A</v>
      </c>
      <c r="AP117" s="24" t="e">
        <f t="shared" ca="1" si="70"/>
        <v>#N/A</v>
      </c>
      <c r="AQ117" s="6"/>
      <c r="AR117" s="6"/>
      <c r="AS117" s="6"/>
      <c r="AT117" s="6"/>
      <c r="AU117" s="6"/>
      <c r="AV117" s="6"/>
      <c r="BB117" s="4" t="e">
        <f t="shared" si="51"/>
        <v>#N/A</v>
      </c>
    </row>
    <row r="118" spans="1:54">
      <c r="A118" s="22" t="str">
        <f>'[6]TS BYDem'!A32</f>
        <v/>
      </c>
      <c r="B118" s="22" t="str">
        <f>'[6]TS BYDem'!B32</f>
        <v>COM_PROJ</v>
      </c>
      <c r="C118" s="22" t="str">
        <f>'[6]TS BYDem'!C32</f>
        <v>-</v>
      </c>
      <c r="D118" s="22" t="str">
        <f>'[6]TS BYDem'!D32</f>
        <v>RHEL</v>
      </c>
      <c r="E118" s="132" t="s">
        <v>137</v>
      </c>
      <c r="F118" s="132" t="s">
        <v>137</v>
      </c>
      <c r="G118" s="132" t="s">
        <v>137</v>
      </c>
      <c r="H118" s="132" t="s">
        <v>137</v>
      </c>
      <c r="I118" s="132">
        <v>0</v>
      </c>
      <c r="J118" s="6">
        <f>'[6]TS BYDem'!J32</f>
        <v>29.137979962225089</v>
      </c>
      <c r="K118" s="24">
        <f t="shared" si="47"/>
        <v>30.895416547805155</v>
      </c>
      <c r="L118" s="24">
        <f t="shared" si="47"/>
        <v>32.652853133385221</v>
      </c>
      <c r="M118" s="24">
        <f t="shared" si="47"/>
        <v>34.410289718965288</v>
      </c>
      <c r="N118" s="24">
        <f t="shared" si="47"/>
        <v>36.167726304545354</v>
      </c>
      <c r="O118" s="24">
        <f>'[6]TS BYDem'!O32</f>
        <v>37.925162890125421</v>
      </c>
      <c r="P118" s="24">
        <f t="shared" ref="P118:AP118" ca="1" si="71">IF($E$78=1, P89, P83)</f>
        <v>38.078510482314542</v>
      </c>
      <c r="Q118" s="24">
        <f t="shared" ca="1" si="71"/>
        <v>38.606792599126273</v>
      </c>
      <c r="R118" s="24">
        <f t="shared" ca="1" si="71"/>
        <v>35.012850498185863</v>
      </c>
      <c r="S118" s="24">
        <f t="shared" ca="1" si="71"/>
        <v>35.923787609462615</v>
      </c>
      <c r="T118" s="24">
        <f t="shared" ca="1" si="71"/>
        <v>37.088638279846194</v>
      </c>
      <c r="U118" s="24">
        <f t="shared" ca="1" si="71"/>
        <v>38.334431548431901</v>
      </c>
      <c r="V118" s="24">
        <f t="shared" ca="1" si="71"/>
        <v>39.535719759111238</v>
      </c>
      <c r="W118" s="24">
        <f t="shared" ca="1" si="71"/>
        <v>40.69867147738448</v>
      </c>
      <c r="X118" s="24">
        <f t="shared" ca="1" si="71"/>
        <v>42.242931084139542</v>
      </c>
      <c r="Y118" s="24">
        <f t="shared" ca="1" si="71"/>
        <v>43.765684242724085</v>
      </c>
      <c r="Z118" s="24">
        <f t="shared" ca="1" si="71"/>
        <v>45.351502210731596</v>
      </c>
      <c r="AA118" s="24">
        <f t="shared" ca="1" si="71"/>
        <v>47.143894139591559</v>
      </c>
      <c r="AB118" s="24">
        <f t="shared" ca="1" si="71"/>
        <v>48.726339382646543</v>
      </c>
      <c r="AC118" s="24">
        <f t="shared" ca="1" si="71"/>
        <v>50.500526338235183</v>
      </c>
      <c r="AD118" s="24">
        <f t="shared" ca="1" si="71"/>
        <v>52.062421655743201</v>
      </c>
      <c r="AE118" s="24">
        <f t="shared" ca="1" si="71"/>
        <v>53.783444541791219</v>
      </c>
      <c r="AF118" s="24">
        <f t="shared" ca="1" si="71"/>
        <v>55.606466188704701</v>
      </c>
      <c r="AG118" s="24">
        <f t="shared" ca="1" si="71"/>
        <v>57.52389885394787</v>
      </c>
      <c r="AH118" s="24">
        <f t="shared" ca="1" si="71"/>
        <v>59.32137585258522</v>
      </c>
      <c r="AI118" s="24">
        <f t="shared" ca="1" si="71"/>
        <v>61.110880929359148</v>
      </c>
      <c r="AJ118" s="24">
        <f t="shared" ca="1" si="71"/>
        <v>62.831983752018765</v>
      </c>
      <c r="AK118" s="24">
        <f t="shared" ca="1" si="71"/>
        <v>64.551573785122088</v>
      </c>
      <c r="AL118" s="24">
        <f t="shared" ca="1" si="71"/>
        <v>66.299451019839651</v>
      </c>
      <c r="AM118" s="24">
        <f t="shared" ca="1" si="71"/>
        <v>75.317095275313491</v>
      </c>
      <c r="AN118" s="24">
        <f t="shared" ca="1" si="71"/>
        <v>83.48256661289561</v>
      </c>
      <c r="AO118" s="24">
        <f t="shared" ca="1" si="71"/>
        <v>83.48256661289561</v>
      </c>
      <c r="AP118" s="24">
        <f t="shared" ca="1" si="71"/>
        <v>83.48256661289561</v>
      </c>
      <c r="AQ118" s="6"/>
      <c r="AR118" s="226"/>
      <c r="AS118" s="226"/>
      <c r="AT118" s="225"/>
      <c r="AU118" s="6"/>
      <c r="AV118" s="6"/>
      <c r="BB118" s="4">
        <f t="shared" si="51"/>
        <v>3</v>
      </c>
    </row>
    <row r="119" spans="1:54">
      <c r="A119" s="22" t="str">
        <f>'[6]TS BYDem'!A33</f>
        <v/>
      </c>
      <c r="B119" s="22" t="str">
        <f>'[6]TS BYDem'!B33</f>
        <v>COM_PROJ</v>
      </c>
      <c r="C119" s="22" t="str">
        <f>'[6]TS BYDem'!C33</f>
        <v>-</v>
      </c>
      <c r="D119" s="22" t="str">
        <f>'[6]TS BYDem'!D33</f>
        <v>RHEK</v>
      </c>
      <c r="E119" s="132" t="s">
        <v>137</v>
      </c>
      <c r="F119" s="132" t="s">
        <v>137</v>
      </c>
      <c r="G119" s="132" t="s">
        <v>137</v>
      </c>
      <c r="H119" s="132" t="s">
        <v>137</v>
      </c>
      <c r="I119" s="132">
        <v>0</v>
      </c>
      <c r="J119" s="6">
        <f>'[6]TS BYDem'!J33</f>
        <v>3.8899651470038408</v>
      </c>
      <c r="K119" s="24">
        <f t="shared" si="47"/>
        <v>4.388697141528918</v>
      </c>
      <c r="L119" s="24">
        <f t="shared" si="47"/>
        <v>4.8874291360539948</v>
      </c>
      <c r="M119" s="24">
        <f t="shared" si="47"/>
        <v>5.3861611305790715</v>
      </c>
      <c r="N119" s="24">
        <f t="shared" si="47"/>
        <v>5.8848931251041492</v>
      </c>
      <c r="O119" s="24">
        <f>'[6]TS BYDem'!O33</f>
        <v>6.383625119629226</v>
      </c>
      <c r="P119" s="24">
        <f t="shared" ref="P119:AP119" ca="1" si="72">OFFSET(P$33,$BB119,$J$93)/OFFSET(O$33,$BB119,$J$93)*O119</f>
        <v>6.5864663962987153</v>
      </c>
      <c r="Q119" s="24">
        <f t="shared" ca="1" si="72"/>
        <v>6.6778437208335619</v>
      </c>
      <c r="R119" s="24">
        <f t="shared" ca="1" si="72"/>
        <v>6.056197060335081</v>
      </c>
      <c r="S119" s="24">
        <f t="shared" ca="1" si="72"/>
        <v>6.2137624849425475</v>
      </c>
      <c r="T119" s="24">
        <f t="shared" ca="1" si="72"/>
        <v>6.415247514162659</v>
      </c>
      <c r="U119" s="24">
        <f t="shared" ca="1" si="72"/>
        <v>6.6307332407927975</v>
      </c>
      <c r="V119" s="24">
        <f t="shared" ca="1" si="72"/>
        <v>6.8385208966567017</v>
      </c>
      <c r="W119" s="24">
        <f t="shared" ca="1" si="72"/>
        <v>7.0396774628118326</v>
      </c>
      <c r="X119" s="24">
        <f t="shared" ca="1" si="72"/>
        <v>7.3067891191823646</v>
      </c>
      <c r="Y119" s="24">
        <f t="shared" ca="1" si="72"/>
        <v>7.5701807902807658</v>
      </c>
      <c r="Z119" s="24">
        <f t="shared" ca="1" si="72"/>
        <v>7.8444808252513907</v>
      </c>
      <c r="AA119" s="24">
        <f t="shared" ca="1" si="72"/>
        <v>8.1545121016563922</v>
      </c>
      <c r="AB119" s="24">
        <f t="shared" ca="1" si="72"/>
        <v>8.4282287540502718</v>
      </c>
      <c r="AC119" s="24">
        <f t="shared" ca="1" si="72"/>
        <v>8.735111103588693</v>
      </c>
      <c r="AD119" s="24">
        <f t="shared" ca="1" si="72"/>
        <v>9.0052732210927591</v>
      </c>
      <c r="AE119" s="24">
        <f t="shared" ca="1" si="72"/>
        <v>9.3029597446105576</v>
      </c>
      <c r="AF119" s="24">
        <f t="shared" ca="1" si="72"/>
        <v>9.6182890646137</v>
      </c>
      <c r="AG119" s="24">
        <f t="shared" ca="1" si="72"/>
        <v>9.9499487240075499</v>
      </c>
      <c r="AH119" s="24">
        <f t="shared" ca="1" si="72"/>
        <v>10.260859568462545</v>
      </c>
      <c r="AI119" s="24">
        <f t="shared" ca="1" si="72"/>
        <v>10.570391504057861</v>
      </c>
      <c r="AJ119" s="24">
        <f t="shared" ca="1" si="72"/>
        <v>10.86809185426687</v>
      </c>
      <c r="AK119" s="24">
        <f t="shared" ca="1" si="72"/>
        <v>11.165530536215988</v>
      </c>
      <c r="AL119" s="24">
        <f t="shared" ca="1" si="72"/>
        <v>11.467862075068318</v>
      </c>
      <c r="AM119" s="24">
        <f t="shared" ca="1" si="72"/>
        <v>13.027650262950303</v>
      </c>
      <c r="AN119" s="24">
        <f t="shared" ca="1" si="72"/>
        <v>14.440037509555015</v>
      </c>
      <c r="AO119" s="24">
        <f t="shared" ca="1" si="72"/>
        <v>14.440037509555015</v>
      </c>
      <c r="AP119" s="24">
        <f t="shared" ca="1" si="72"/>
        <v>14.440037509555015</v>
      </c>
      <c r="AQ119" s="6"/>
      <c r="AR119" s="226"/>
      <c r="AS119" s="226"/>
      <c r="AT119" s="225"/>
      <c r="AU119" s="6"/>
      <c r="AV119" s="6"/>
      <c r="BB119" s="4">
        <f t="shared" si="51"/>
        <v>3</v>
      </c>
    </row>
    <row r="120" spans="1:54">
      <c r="A120" s="22" t="str">
        <f>'[6]TS BYDem'!A34</f>
        <v/>
      </c>
      <c r="B120" s="22" t="str">
        <f>'[6]TS BYDem'!B34</f>
        <v>COM_PROJ</v>
      </c>
      <c r="C120" s="22" t="str">
        <f>'[6]TS BYDem'!C34</f>
        <v>-</v>
      </c>
      <c r="D120" s="22" t="str">
        <f>'[6]TS BYDem'!D34</f>
        <v>RHEH</v>
      </c>
      <c r="E120" s="132" t="s">
        <v>137</v>
      </c>
      <c r="F120" s="132" t="s">
        <v>137</v>
      </c>
      <c r="G120" s="132" t="s">
        <v>137</v>
      </c>
      <c r="H120" s="132" t="s">
        <v>137</v>
      </c>
      <c r="I120" s="132">
        <v>0</v>
      </c>
      <c r="J120" s="6">
        <f>'[6]TS BYDem'!J34</f>
        <v>7.0807191761646662</v>
      </c>
      <c r="K120" s="24">
        <f t="shared" si="47"/>
        <v>7.4891838053592767</v>
      </c>
      <c r="L120" s="24">
        <f t="shared" si="47"/>
        <v>7.8976484345538882</v>
      </c>
      <c r="M120" s="24">
        <f t="shared" si="47"/>
        <v>8.3061130637484997</v>
      </c>
      <c r="N120" s="24">
        <f t="shared" si="47"/>
        <v>8.7145776929431094</v>
      </c>
      <c r="O120" s="24">
        <f>'[6]TS BYDem'!O34</f>
        <v>9.1230423221377208</v>
      </c>
      <c r="P120" s="24">
        <f t="shared" ref="P120:AP120" ca="1" si="73">OFFSET(P$33,$BB120,$J$93)/OFFSET(O$33,$BB120,$J$93)*O120</f>
        <v>9.41292926209006</v>
      </c>
      <c r="Q120" s="24">
        <f t="shared" ca="1" si="73"/>
        <v>9.543519511892125</v>
      </c>
      <c r="R120" s="24">
        <f t="shared" ca="1" si="73"/>
        <v>8.6551044363100207</v>
      </c>
      <c r="S120" s="24">
        <f t="shared" ca="1" si="73"/>
        <v>8.8802862115961947</v>
      </c>
      <c r="T120" s="24">
        <f t="shared" ca="1" si="73"/>
        <v>9.1682348950488031</v>
      </c>
      <c r="U120" s="24">
        <f t="shared" ca="1" si="73"/>
        <v>9.4761924218494276</v>
      </c>
      <c r="V120" s="24">
        <f t="shared" ca="1" si="73"/>
        <v>9.773148390118175</v>
      </c>
      <c r="W120" s="24">
        <f t="shared" ca="1" si="73"/>
        <v>10.060627656525307</v>
      </c>
      <c r="X120" s="24">
        <f t="shared" ca="1" si="73"/>
        <v>10.44236544659563</v>
      </c>
      <c r="Y120" s="24">
        <f t="shared" ca="1" si="73"/>
        <v>10.818786887030852</v>
      </c>
      <c r="Z120" s="24">
        <f t="shared" ca="1" si="73"/>
        <v>11.210797818297163</v>
      </c>
      <c r="AA120" s="24">
        <f t="shared" ca="1" si="73"/>
        <v>11.653873406669664</v>
      </c>
      <c r="AB120" s="24">
        <f t="shared" ca="1" si="73"/>
        <v>12.045050607283265</v>
      </c>
      <c r="AC120" s="24">
        <f t="shared" ca="1" si="73"/>
        <v>12.483625963807128</v>
      </c>
      <c r="AD120" s="24">
        <f t="shared" ca="1" si="73"/>
        <v>12.869723265205536</v>
      </c>
      <c r="AE120" s="24">
        <f t="shared" ca="1" si="73"/>
        <v>13.295156573378975</v>
      </c>
      <c r="AF120" s="24">
        <f t="shared" ca="1" si="73"/>
        <v>13.745803764886778</v>
      </c>
      <c r="AG120" s="24">
        <f t="shared" ca="1" si="73"/>
        <v>14.21978916542227</v>
      </c>
      <c r="AH120" s="24">
        <f t="shared" ca="1" si="73"/>
        <v>14.664121772556825</v>
      </c>
      <c r="AI120" s="24">
        <f t="shared" ca="1" si="73"/>
        <v>15.106483737047201</v>
      </c>
      <c r="AJ120" s="24">
        <f t="shared" ca="1" si="73"/>
        <v>15.531936805386175</v>
      </c>
      <c r="AK120" s="24">
        <f t="shared" ca="1" si="73"/>
        <v>15.957015915266654</v>
      </c>
      <c r="AL120" s="24">
        <f t="shared" ca="1" si="73"/>
        <v>16.389087563049603</v>
      </c>
      <c r="AM120" s="24">
        <f t="shared" ca="1" si="73"/>
        <v>18.618230625956212</v>
      </c>
      <c r="AN120" s="24">
        <f t="shared" ca="1" si="73"/>
        <v>20.6367183009923</v>
      </c>
      <c r="AO120" s="24">
        <f t="shared" ca="1" si="73"/>
        <v>20.6367183009923</v>
      </c>
      <c r="AP120" s="24">
        <f t="shared" ca="1" si="73"/>
        <v>20.6367183009923</v>
      </c>
      <c r="AQ120" s="6"/>
      <c r="AR120" s="226"/>
      <c r="AS120" s="226"/>
      <c r="AT120" s="225"/>
      <c r="AU120" s="6"/>
      <c r="AV120" s="6"/>
      <c r="BB120" s="4">
        <f t="shared" si="51"/>
        <v>3</v>
      </c>
    </row>
    <row r="121" spans="1:54">
      <c r="A121" s="22" t="str">
        <f>'[6]TS BYDem'!A35</f>
        <v/>
      </c>
      <c r="B121" s="22" t="str">
        <f>'[6]TS BYDem'!B35</f>
        <v>COM_PROJ</v>
      </c>
      <c r="C121" s="22" t="str">
        <f>'[6]TS BYDem'!C35</f>
        <v>-</v>
      </c>
      <c r="D121" s="22" t="str">
        <f>'[6]TS BYDem'!D35</f>
        <v>RHEWG</v>
      </c>
      <c r="E121" s="132" t="s">
        <v>137</v>
      </c>
      <c r="F121" s="132" t="s">
        <v>137</v>
      </c>
      <c r="G121" s="132" t="s">
        <v>137</v>
      </c>
      <c r="H121" s="132" t="s">
        <v>137</v>
      </c>
      <c r="I121" s="132">
        <v>0</v>
      </c>
      <c r="J121" s="6">
        <f>'[6]TS BYDem'!J35</f>
        <v>31.723289073249305</v>
      </c>
      <c r="K121" s="24">
        <f t="shared" si="47"/>
        <v>33.216137308815547</v>
      </c>
      <c r="L121" s="24">
        <f t="shared" si="47"/>
        <v>34.708985544381797</v>
      </c>
      <c r="M121" s="24">
        <f t="shared" si="47"/>
        <v>36.201833779948039</v>
      </c>
      <c r="N121" s="24">
        <f t="shared" si="47"/>
        <v>37.694682015514289</v>
      </c>
      <c r="O121" s="24">
        <f>'[6]TS BYDem'!O35</f>
        <v>39.187530251080531</v>
      </c>
      <c r="P121" s="24">
        <f t="shared" ref="P121:AP121" ca="1" si="74">OFFSET(P$33,$BB121,$J$93)/OFFSET(O$33,$BB121,$J$93)*O121</f>
        <v>40.43272377618451</v>
      </c>
      <c r="Q121" s="24">
        <f t="shared" ca="1" si="74"/>
        <v>40.993667065047326</v>
      </c>
      <c r="R121" s="24">
        <f t="shared" ca="1" si="74"/>
        <v>37.177528608097596</v>
      </c>
      <c r="S121" s="24">
        <f t="shared" ca="1" si="74"/>
        <v>38.144784630752021</v>
      </c>
      <c r="T121" s="24">
        <f t="shared" ca="1" si="74"/>
        <v>39.381652480874394</v>
      </c>
      <c r="U121" s="24">
        <f t="shared" ca="1" si="74"/>
        <v>40.704467225278606</v>
      </c>
      <c r="V121" s="24">
        <f t="shared" ca="1" si="74"/>
        <v>41.980025375604455</v>
      </c>
      <c r="W121" s="24">
        <f t="shared" ca="1" si="74"/>
        <v>43.214876870434324</v>
      </c>
      <c r="X121" s="24">
        <f t="shared" ca="1" si="74"/>
        <v>44.854610707913238</v>
      </c>
      <c r="Y121" s="24">
        <f t="shared" ca="1" si="74"/>
        <v>46.471508455763875</v>
      </c>
      <c r="Z121" s="24">
        <f t="shared" ca="1" si="74"/>
        <v>48.155370010420476</v>
      </c>
      <c r="AA121" s="24">
        <f t="shared" ca="1" si="74"/>
        <v>50.058577011963159</v>
      </c>
      <c r="AB121" s="24">
        <f t="shared" ca="1" si="74"/>
        <v>51.73885732211594</v>
      </c>
      <c r="AC121" s="24">
        <f t="shared" ca="1" si="74"/>
        <v>53.622733823428732</v>
      </c>
      <c r="AD121" s="24">
        <f t="shared" ca="1" si="74"/>
        <v>55.281193703823696</v>
      </c>
      <c r="AE121" s="24">
        <f t="shared" ca="1" si="74"/>
        <v>57.108619253895831</v>
      </c>
      <c r="AF121" s="24">
        <f t="shared" ca="1" si="74"/>
        <v>59.04434966335846</v>
      </c>
      <c r="AG121" s="24">
        <f t="shared" ca="1" si="74"/>
        <v>61.080328075623761</v>
      </c>
      <c r="AH121" s="24">
        <f t="shared" ca="1" si="74"/>
        <v>62.988934532635881</v>
      </c>
      <c r="AI121" s="24">
        <f t="shared" ca="1" si="74"/>
        <v>64.889076201750925</v>
      </c>
      <c r="AJ121" s="24">
        <f t="shared" ca="1" si="74"/>
        <v>66.716586630535375</v>
      </c>
      <c r="AK121" s="24">
        <f t="shared" ca="1" si="74"/>
        <v>68.542490741176437</v>
      </c>
      <c r="AL121" s="24">
        <f t="shared" ca="1" si="74"/>
        <v>70.398430916642056</v>
      </c>
      <c r="AM121" s="24">
        <f t="shared" ca="1" si="74"/>
        <v>79.973593250337117</v>
      </c>
      <c r="AN121" s="24">
        <f t="shared" ca="1" si="74"/>
        <v>88.643896865499485</v>
      </c>
      <c r="AO121" s="24">
        <f t="shared" ca="1" si="74"/>
        <v>88.643896865499485</v>
      </c>
      <c r="AP121" s="24">
        <f t="shared" ca="1" si="74"/>
        <v>88.643896865499485</v>
      </c>
      <c r="AQ121" s="6"/>
      <c r="AR121" s="226"/>
      <c r="AS121" s="226"/>
      <c r="AT121" s="225"/>
      <c r="AU121" s="6"/>
      <c r="AV121" s="6"/>
      <c r="BB121" s="4">
        <f t="shared" si="51"/>
        <v>3</v>
      </c>
    </row>
    <row r="122" spans="1:54">
      <c r="A122" s="22" t="str">
        <f>'[6]TS BYDem'!A36</f>
        <v/>
      </c>
      <c r="B122" s="22" t="str">
        <f>'[6]TS BYDem'!B36</f>
        <v>COM_PROJ</v>
      </c>
      <c r="C122" s="22" t="str">
        <f>'[6]TS BYDem'!C36</f>
        <v>-</v>
      </c>
      <c r="D122" s="22" t="str">
        <f>'[6]TS BYDem'!D36</f>
        <v>RHEW</v>
      </c>
      <c r="E122" s="132" t="s">
        <v>137</v>
      </c>
      <c r="F122" s="132" t="s">
        <v>137</v>
      </c>
      <c r="G122" s="132" t="s">
        <v>137</v>
      </c>
      <c r="H122" s="132" t="s">
        <v>137</v>
      </c>
      <c r="I122" s="132">
        <v>0</v>
      </c>
      <c r="J122" s="6">
        <f>'[6]TS BYDem'!J36</f>
        <v>0.56043977372187515</v>
      </c>
      <c r="K122" s="24">
        <f t="shared" si="47"/>
        <v>1.9626793267777487</v>
      </c>
      <c r="L122" s="24">
        <f t="shared" si="47"/>
        <v>3.3649188798336223</v>
      </c>
      <c r="M122" s="24">
        <f t="shared" si="47"/>
        <v>4.7671584328894951</v>
      </c>
      <c r="N122" s="24">
        <f t="shared" si="47"/>
        <v>6.1693979859453698</v>
      </c>
      <c r="O122" s="24">
        <f>'[6]TS BYDem'!O36</f>
        <v>7.5716375390012427</v>
      </c>
      <c r="P122" s="24">
        <f t="shared" ref="P122:AP122" ca="1" si="75">OFFSET(P$33,$BB122,$J$93)/OFFSET(O$33,$BB122,$J$93)*O122</f>
        <v>7.8122282059197987</v>
      </c>
      <c r="Q122" s="24">
        <f t="shared" ca="1" si="75"/>
        <v>7.9206111337540275</v>
      </c>
      <c r="R122" s="24">
        <f t="shared" ca="1" si="75"/>
        <v>7.1832741030828959</v>
      </c>
      <c r="S122" s="24">
        <f t="shared" ca="1" si="75"/>
        <v>7.3701629415483758</v>
      </c>
      <c r="T122" s="24">
        <f t="shared" ca="1" si="75"/>
        <v>7.6091449591638405</v>
      </c>
      <c r="U122" s="24">
        <f t="shared" ca="1" si="75"/>
        <v>7.8647332473693492</v>
      </c>
      <c r="V122" s="24">
        <f t="shared" ca="1" si="75"/>
        <v>8.1111908299805897</v>
      </c>
      <c r="W122" s="24">
        <f t="shared" ca="1" si="75"/>
        <v>8.3497832565366839</v>
      </c>
      <c r="X122" s="24">
        <f t="shared" ca="1" si="75"/>
        <v>8.6666052200102204</v>
      </c>
      <c r="Y122" s="24">
        <f t="shared" ca="1" si="75"/>
        <v>8.9790148974232249</v>
      </c>
      <c r="Z122" s="24">
        <f t="shared" ca="1" si="75"/>
        <v>9.3043630190330919</v>
      </c>
      <c r="AA122" s="24">
        <f t="shared" ca="1" si="75"/>
        <v>9.6720920768492125</v>
      </c>
      <c r="AB122" s="24">
        <f t="shared" ca="1" si="75"/>
        <v>9.9967482465767397</v>
      </c>
      <c r="AC122" s="24">
        <f t="shared" ca="1" si="75"/>
        <v>10.36074235247702</v>
      </c>
      <c r="AD122" s="24">
        <f t="shared" ca="1" si="75"/>
        <v>10.681182477355259</v>
      </c>
      <c r="AE122" s="24">
        <f t="shared" ca="1" si="75"/>
        <v>11.034269385512086</v>
      </c>
      <c r="AF122" s="24">
        <f t="shared" ca="1" si="75"/>
        <v>11.408282469260056</v>
      </c>
      <c r="AG122" s="24">
        <f t="shared" ca="1" si="75"/>
        <v>11.801665019171555</v>
      </c>
      <c r="AH122" s="24">
        <f t="shared" ca="1" si="75"/>
        <v>12.170437335377796</v>
      </c>
      <c r="AI122" s="24">
        <f t="shared" ca="1" si="75"/>
        <v>12.537574123511957</v>
      </c>
      <c r="AJ122" s="24">
        <f t="shared" ca="1" si="75"/>
        <v>12.890677431550081</v>
      </c>
      <c r="AK122" s="24">
        <f t="shared" ca="1" si="75"/>
        <v>13.243470374054166</v>
      </c>
      <c r="AL122" s="24">
        <f t="shared" ca="1" si="75"/>
        <v>13.60206674929546</v>
      </c>
      <c r="AM122" s="24">
        <f t="shared" ca="1" si="75"/>
        <v>15.452136353154641</v>
      </c>
      <c r="AN122" s="24">
        <f t="shared" ca="1" si="75"/>
        <v>17.127373243728815</v>
      </c>
      <c r="AO122" s="24">
        <f t="shared" ca="1" si="75"/>
        <v>17.127373243728815</v>
      </c>
      <c r="AP122" s="24">
        <f t="shared" ca="1" si="75"/>
        <v>17.127373243728815</v>
      </c>
      <c r="AQ122" s="6"/>
      <c r="AR122" s="226"/>
      <c r="AS122" s="226"/>
      <c r="AT122" s="225"/>
      <c r="AU122" s="6"/>
      <c r="AV122" s="6"/>
      <c r="BB122" s="4">
        <f t="shared" si="51"/>
        <v>3</v>
      </c>
    </row>
    <row r="123" spans="1:54">
      <c r="A123" s="22" t="str">
        <f>'[6]TS BYDem'!A37</f>
        <v/>
      </c>
      <c r="B123" s="22" t="str">
        <f>'[6]TS BYDem'!B37</f>
        <v>COM_PROJ</v>
      </c>
      <c r="C123" s="22" t="str">
        <f>'[6]TS BYDem'!C37</f>
        <v>-</v>
      </c>
      <c r="D123" s="22" t="str">
        <f>'[6]TS BYDem'!D37</f>
        <v>RHER</v>
      </c>
      <c r="E123" s="132" t="s">
        <v>137</v>
      </c>
      <c r="F123" s="132" t="s">
        <v>137</v>
      </c>
      <c r="G123" s="132" t="s">
        <v>137</v>
      </c>
      <c r="H123" s="132" t="s">
        <v>137</v>
      </c>
      <c r="I123" s="132">
        <v>0</v>
      </c>
      <c r="J123" s="6">
        <f>'[6]TS BYDem'!J37</f>
        <v>5.2199769796058071</v>
      </c>
      <c r="K123" s="24">
        <f t="shared" si="47"/>
        <v>5.5365127481796916</v>
      </c>
      <c r="L123" s="24">
        <f t="shared" si="47"/>
        <v>5.8530485167535753</v>
      </c>
      <c r="M123" s="24">
        <f t="shared" si="47"/>
        <v>6.1695842853274598</v>
      </c>
      <c r="N123" s="24">
        <f t="shared" si="47"/>
        <v>6.4861200539013435</v>
      </c>
      <c r="O123" s="24">
        <f>'[6]TS BYDem'!O37</f>
        <v>6.802655822475228</v>
      </c>
      <c r="P123" s="24">
        <f t="shared" ref="P123:AP123" ca="1" si="76">OFFSET(P$33,$BB123,$J$93)/OFFSET(O$33,$BB123,$J$93)*O123</f>
        <v>7.0188119039987242</v>
      </c>
      <c r="Q123" s="24">
        <f t="shared" ca="1" si="76"/>
        <v>7.1161873728178087</v>
      </c>
      <c r="R123" s="24">
        <f t="shared" ca="1" si="76"/>
        <v>6.453734895532004</v>
      </c>
      <c r="S123" s="24">
        <f t="shared" ca="1" si="76"/>
        <v>6.6216431503308106</v>
      </c>
      <c r="T123" s="24">
        <f t="shared" ca="1" si="76"/>
        <v>6.8363539582933859</v>
      </c>
      <c r="U123" s="24">
        <f t="shared" ca="1" si="76"/>
        <v>7.0659844903892237</v>
      </c>
      <c r="V123" s="24">
        <f t="shared" ca="1" si="76"/>
        <v>7.2874116388373098</v>
      </c>
      <c r="W123" s="24">
        <f t="shared" ca="1" si="76"/>
        <v>7.5017724229279334</v>
      </c>
      <c r="X123" s="24">
        <f t="shared" ca="1" si="76"/>
        <v>7.7864176880254456</v>
      </c>
      <c r="Y123" s="24">
        <f t="shared" ca="1" si="76"/>
        <v>8.0670987824524136</v>
      </c>
      <c r="Z123" s="24">
        <f t="shared" ca="1" si="76"/>
        <v>8.3594042820752446</v>
      </c>
      <c r="AA123" s="24">
        <f t="shared" ca="1" si="76"/>
        <v>8.6897864752746479</v>
      </c>
      <c r="AB123" s="24">
        <f t="shared" ca="1" si="76"/>
        <v>8.9814702982156494</v>
      </c>
      <c r="AC123" s="24">
        <f t="shared" ca="1" si="76"/>
        <v>9.3084968642781103</v>
      </c>
      <c r="AD123" s="24">
        <f t="shared" ca="1" si="76"/>
        <v>9.5963928273414947</v>
      </c>
      <c r="AE123" s="24">
        <f t="shared" ca="1" si="76"/>
        <v>9.9136199396062548</v>
      </c>
      <c r="AF123" s="24">
        <f t="shared" ca="1" si="76"/>
        <v>10.24964794791153</v>
      </c>
      <c r="AG123" s="24">
        <f t="shared" ca="1" si="76"/>
        <v>10.603078243515538</v>
      </c>
      <c r="AH123" s="24">
        <f t="shared" ca="1" si="76"/>
        <v>10.934397740927583</v>
      </c>
      <c r="AI123" s="24">
        <f t="shared" ca="1" si="76"/>
        <v>11.264247815839534</v>
      </c>
      <c r="AJ123" s="24">
        <f t="shared" ca="1" si="76"/>
        <v>11.5814896624002</v>
      </c>
      <c r="AK123" s="24">
        <f t="shared" ca="1" si="76"/>
        <v>11.898452664404935</v>
      </c>
      <c r="AL123" s="24">
        <f t="shared" ca="1" si="76"/>
        <v>12.220629697759794</v>
      </c>
      <c r="AM123" s="24">
        <f t="shared" ca="1" si="76"/>
        <v>13.88280471575956</v>
      </c>
      <c r="AN123" s="24">
        <f t="shared" ca="1" si="76"/>
        <v>15.387903174182719</v>
      </c>
      <c r="AO123" s="24">
        <f t="shared" ca="1" si="76"/>
        <v>15.387903174182719</v>
      </c>
      <c r="AP123" s="24">
        <f t="shared" ca="1" si="76"/>
        <v>15.387903174182719</v>
      </c>
      <c r="AQ123" s="6"/>
      <c r="AR123" s="226"/>
      <c r="AS123" s="226"/>
      <c r="AT123" s="225"/>
      <c r="AU123" s="6"/>
      <c r="AV123" s="6"/>
      <c r="BB123" s="4">
        <f t="shared" si="51"/>
        <v>3</v>
      </c>
    </row>
    <row r="124" spans="1:54">
      <c r="A124" s="22" t="str">
        <f>'[6]TS BYDem'!A38</f>
        <v/>
      </c>
      <c r="B124" s="22" t="str">
        <f>'[6]TS BYDem'!B38</f>
        <v>COM_PROJ</v>
      </c>
      <c r="C124" s="22" t="str">
        <f>'[6]TS BYDem'!C38</f>
        <v>-</v>
      </c>
      <c r="D124" s="22" t="str">
        <f>'[6]TS BYDem'!D38</f>
        <v>RHEO</v>
      </c>
      <c r="E124" s="132" t="s">
        <v>137</v>
      </c>
      <c r="F124" s="132" t="s">
        <v>137</v>
      </c>
      <c r="G124" s="132" t="s">
        <v>137</v>
      </c>
      <c r="H124" s="132" t="s">
        <v>137</v>
      </c>
      <c r="I124" s="132">
        <v>0</v>
      </c>
      <c r="J124" s="6">
        <f>'[6]TS BYDem'!J38</f>
        <v>11.683546033026639</v>
      </c>
      <c r="K124" s="24">
        <f t="shared" si="47"/>
        <v>12.392028127426933</v>
      </c>
      <c r="L124" s="24">
        <f t="shared" si="47"/>
        <v>13.100510221827227</v>
      </c>
      <c r="M124" s="24">
        <f t="shared" si="47"/>
        <v>13.808992316227521</v>
      </c>
      <c r="N124" s="24">
        <f t="shared" si="47"/>
        <v>14.517474410627814</v>
      </c>
      <c r="O124" s="24">
        <f>'[6]TS BYDem'!O38</f>
        <v>15.225956505028108</v>
      </c>
      <c r="P124" s="24">
        <f t="shared" ref="P124:AP124" ca="1" si="77">OFFSET(P$33,$BB124,$J$93)/OFFSET(O$33,$BB124,$J$93)*O124</f>
        <v>15.709765061783303</v>
      </c>
      <c r="Q124" s="24">
        <f t="shared" ca="1" si="77"/>
        <v>15.927714446786384</v>
      </c>
      <c r="R124" s="24">
        <f t="shared" ca="1" si="77"/>
        <v>14.444988748320618</v>
      </c>
      <c r="S124" s="24">
        <f t="shared" ca="1" si="77"/>
        <v>14.820807230266331</v>
      </c>
      <c r="T124" s="24">
        <f t="shared" ca="1" si="77"/>
        <v>15.301380922146583</v>
      </c>
      <c r="U124" s="24">
        <f t="shared" ca="1" si="77"/>
        <v>15.815348493806781</v>
      </c>
      <c r="V124" s="24">
        <f t="shared" ca="1" si="77"/>
        <v>16.310954948004284</v>
      </c>
      <c r="W124" s="24">
        <f t="shared" ca="1" si="77"/>
        <v>16.790745203475414</v>
      </c>
      <c r="X124" s="24">
        <f t="shared" ca="1" si="77"/>
        <v>17.427848790491808</v>
      </c>
      <c r="Y124" s="24">
        <f t="shared" ca="1" si="77"/>
        <v>18.056079623721541</v>
      </c>
      <c r="Z124" s="24">
        <f t="shared" ca="1" si="77"/>
        <v>18.710328631694772</v>
      </c>
      <c r="AA124" s="24">
        <f t="shared" ca="1" si="77"/>
        <v>19.449802307118723</v>
      </c>
      <c r="AB124" s="24">
        <f t="shared" ca="1" si="77"/>
        <v>20.102659855290845</v>
      </c>
      <c r="AC124" s="24">
        <f t="shared" ca="1" si="77"/>
        <v>20.834622841629901</v>
      </c>
      <c r="AD124" s="24">
        <f t="shared" ca="1" si="77"/>
        <v>21.479002261369718</v>
      </c>
      <c r="AE124" s="24">
        <f t="shared" ca="1" si="77"/>
        <v>22.189031746854024</v>
      </c>
      <c r="AF124" s="24">
        <f t="shared" ca="1" si="77"/>
        <v>22.941142094995332</v>
      </c>
      <c r="AG124" s="24">
        <f t="shared" ca="1" si="77"/>
        <v>23.732202887847233</v>
      </c>
      <c r="AH124" s="24">
        <f t="shared" ca="1" si="77"/>
        <v>24.473774472315256</v>
      </c>
      <c r="AI124" s="24">
        <f t="shared" ca="1" si="77"/>
        <v>25.212057140857233</v>
      </c>
      <c r="AJ124" s="24">
        <f t="shared" ca="1" si="77"/>
        <v>25.922119605188986</v>
      </c>
      <c r="AK124" s="24">
        <f t="shared" ca="1" si="77"/>
        <v>26.63155794929607</v>
      </c>
      <c r="AL124" s="24">
        <f t="shared" ca="1" si="77"/>
        <v>27.352666531707808</v>
      </c>
      <c r="AM124" s="24">
        <f t="shared" ca="1" si="77"/>
        <v>31.073008290612208</v>
      </c>
      <c r="AN124" s="24">
        <f t="shared" ca="1" si="77"/>
        <v>34.441775469457575</v>
      </c>
      <c r="AO124" s="24">
        <f t="shared" ca="1" si="77"/>
        <v>34.441775469457575</v>
      </c>
      <c r="AP124" s="24">
        <f t="shared" ca="1" si="77"/>
        <v>34.441775469457575</v>
      </c>
      <c r="AQ124" s="6"/>
      <c r="AR124" s="226"/>
      <c r="AS124" s="226"/>
      <c r="AT124" s="225"/>
      <c r="AU124" s="6"/>
      <c r="AV124" s="6"/>
      <c r="BB124" s="4">
        <f t="shared" si="51"/>
        <v>3</v>
      </c>
    </row>
    <row r="125" spans="1:54">
      <c r="A125" s="22" t="str">
        <f>'[6]TS BYDem'!A39</f>
        <v>*</v>
      </c>
      <c r="B125" s="22" t="str">
        <f>'[6]TS BYDem'!B39</f>
        <v>COM_PROJ</v>
      </c>
      <c r="C125" s="22" t="str">
        <f>'[6]TS BYDem'!C39</f>
        <v>-</v>
      </c>
      <c r="D125" s="22">
        <f>'[6]TS BYDem'!D39</f>
        <v>0</v>
      </c>
      <c r="E125" s="132" t="s">
        <v>137</v>
      </c>
      <c r="F125" s="132" t="s">
        <v>137</v>
      </c>
      <c r="G125" s="132" t="s">
        <v>137</v>
      </c>
      <c r="H125" s="132" t="s">
        <v>137</v>
      </c>
      <c r="I125" s="132">
        <v>0</v>
      </c>
      <c r="J125" s="6">
        <f>'[6]TS BYDem'!J39</f>
        <v>0</v>
      </c>
      <c r="K125" s="24">
        <f t="shared" si="47"/>
        <v>0</v>
      </c>
      <c r="L125" s="24">
        <f t="shared" si="47"/>
        <v>0</v>
      </c>
      <c r="M125" s="24">
        <f t="shared" si="47"/>
        <v>0</v>
      </c>
      <c r="N125" s="24">
        <f t="shared" si="47"/>
        <v>0</v>
      </c>
      <c r="O125" s="24">
        <f>'[6]TS BYDem'!O39</f>
        <v>0</v>
      </c>
      <c r="P125" s="24" t="e">
        <f t="shared" ref="P125:AP125" ca="1" si="78">OFFSET(P$33,$BB125,$J$93)/OFFSET(O$33,$BB125,$J$93)*O125</f>
        <v>#N/A</v>
      </c>
      <c r="Q125" s="24" t="e">
        <f t="shared" ca="1" si="78"/>
        <v>#N/A</v>
      </c>
      <c r="R125" s="24" t="e">
        <f t="shared" ca="1" si="78"/>
        <v>#N/A</v>
      </c>
      <c r="S125" s="24" t="e">
        <f t="shared" ca="1" si="78"/>
        <v>#N/A</v>
      </c>
      <c r="T125" s="24" t="e">
        <f t="shared" ca="1" si="78"/>
        <v>#N/A</v>
      </c>
      <c r="U125" s="24" t="e">
        <f t="shared" ca="1" si="78"/>
        <v>#N/A</v>
      </c>
      <c r="V125" s="24" t="e">
        <f t="shared" ca="1" si="78"/>
        <v>#N/A</v>
      </c>
      <c r="W125" s="24" t="e">
        <f t="shared" ca="1" si="78"/>
        <v>#N/A</v>
      </c>
      <c r="X125" s="24" t="e">
        <f t="shared" ca="1" si="78"/>
        <v>#N/A</v>
      </c>
      <c r="Y125" s="24" t="e">
        <f t="shared" ca="1" si="78"/>
        <v>#N/A</v>
      </c>
      <c r="Z125" s="24" t="e">
        <f t="shared" ca="1" si="78"/>
        <v>#N/A</v>
      </c>
      <c r="AA125" s="24" t="e">
        <f t="shared" ca="1" si="78"/>
        <v>#N/A</v>
      </c>
      <c r="AB125" s="24" t="e">
        <f t="shared" ca="1" si="78"/>
        <v>#N/A</v>
      </c>
      <c r="AC125" s="24" t="e">
        <f t="shared" ca="1" si="78"/>
        <v>#N/A</v>
      </c>
      <c r="AD125" s="24" t="e">
        <f t="shared" ca="1" si="78"/>
        <v>#N/A</v>
      </c>
      <c r="AE125" s="24" t="e">
        <f t="shared" ca="1" si="78"/>
        <v>#N/A</v>
      </c>
      <c r="AF125" s="24" t="e">
        <f t="shared" ca="1" si="78"/>
        <v>#N/A</v>
      </c>
      <c r="AG125" s="24" t="e">
        <f t="shared" ca="1" si="78"/>
        <v>#N/A</v>
      </c>
      <c r="AH125" s="24" t="e">
        <f t="shared" ca="1" si="78"/>
        <v>#N/A</v>
      </c>
      <c r="AI125" s="24" t="e">
        <f t="shared" ca="1" si="78"/>
        <v>#N/A</v>
      </c>
      <c r="AJ125" s="24" t="e">
        <f t="shared" ca="1" si="78"/>
        <v>#N/A</v>
      </c>
      <c r="AK125" s="24" t="e">
        <f t="shared" ca="1" si="78"/>
        <v>#N/A</v>
      </c>
      <c r="AL125" s="24" t="e">
        <f t="shared" ca="1" si="78"/>
        <v>#N/A</v>
      </c>
      <c r="AM125" s="24" t="e">
        <f t="shared" ca="1" si="78"/>
        <v>#N/A</v>
      </c>
      <c r="AN125" s="24" t="e">
        <f t="shared" ca="1" si="78"/>
        <v>#N/A</v>
      </c>
      <c r="AO125" s="24" t="e">
        <f t="shared" ca="1" si="78"/>
        <v>#N/A</v>
      </c>
      <c r="AP125" s="24" t="e">
        <f t="shared" ca="1" si="78"/>
        <v>#N/A</v>
      </c>
      <c r="AQ125" s="6"/>
      <c r="AR125" s="6"/>
      <c r="AS125" s="6"/>
      <c r="AT125" s="6"/>
      <c r="AU125" s="6"/>
      <c r="AV125" s="6"/>
      <c r="BB125" s="4" t="e">
        <f t="shared" si="51"/>
        <v>#N/A</v>
      </c>
    </row>
    <row r="126" spans="1:54">
      <c r="A126" s="22" t="str">
        <f>'[6]TS BYDem'!A40</f>
        <v>*</v>
      </c>
      <c r="B126" s="22" t="str">
        <f>'[6]TS BYDem'!B40</f>
        <v>COM_PROJ</v>
      </c>
      <c r="C126" s="22" t="str">
        <f>'[6]TS BYDem'!C40</f>
        <v>-</v>
      </c>
      <c r="D126" s="22">
        <f>'[6]TS BYDem'!D40</f>
        <v>0</v>
      </c>
      <c r="E126" s="132" t="s">
        <v>137</v>
      </c>
      <c r="F126" s="132" t="s">
        <v>137</v>
      </c>
      <c r="G126" s="132" t="s">
        <v>137</v>
      </c>
      <c r="H126" s="132" t="s">
        <v>137</v>
      </c>
      <c r="I126" s="132">
        <v>0</v>
      </c>
      <c r="J126" s="6">
        <f>'[6]TS BYDem'!J40</f>
        <v>0</v>
      </c>
      <c r="K126" s="24">
        <f t="shared" si="47"/>
        <v>0</v>
      </c>
      <c r="L126" s="24">
        <f t="shared" si="47"/>
        <v>0</v>
      </c>
      <c r="M126" s="24">
        <f t="shared" si="47"/>
        <v>0</v>
      </c>
      <c r="N126" s="24">
        <f t="shared" si="47"/>
        <v>0</v>
      </c>
      <c r="O126" s="24">
        <f>'[6]TS BYDem'!O40</f>
        <v>0</v>
      </c>
      <c r="P126" s="24" t="e">
        <f t="shared" ref="P126:AP126" ca="1" si="79">OFFSET(P$33,$BB126,$J$93)/OFFSET(O$33,$BB126,$J$93)*O126</f>
        <v>#N/A</v>
      </c>
      <c r="Q126" s="24" t="e">
        <f t="shared" ca="1" si="79"/>
        <v>#N/A</v>
      </c>
      <c r="R126" s="24" t="e">
        <f t="shared" ca="1" si="79"/>
        <v>#N/A</v>
      </c>
      <c r="S126" s="24" t="e">
        <f t="shared" ca="1" si="79"/>
        <v>#N/A</v>
      </c>
      <c r="T126" s="24" t="e">
        <f t="shared" ca="1" si="79"/>
        <v>#N/A</v>
      </c>
      <c r="U126" s="24" t="e">
        <f t="shared" ca="1" si="79"/>
        <v>#N/A</v>
      </c>
      <c r="V126" s="24" t="e">
        <f t="shared" ca="1" si="79"/>
        <v>#N/A</v>
      </c>
      <c r="W126" s="24" t="e">
        <f t="shared" ca="1" si="79"/>
        <v>#N/A</v>
      </c>
      <c r="X126" s="24" t="e">
        <f t="shared" ca="1" si="79"/>
        <v>#N/A</v>
      </c>
      <c r="Y126" s="24" t="e">
        <f t="shared" ca="1" si="79"/>
        <v>#N/A</v>
      </c>
      <c r="Z126" s="24" t="e">
        <f t="shared" ca="1" si="79"/>
        <v>#N/A</v>
      </c>
      <c r="AA126" s="24" t="e">
        <f t="shared" ca="1" si="79"/>
        <v>#N/A</v>
      </c>
      <c r="AB126" s="24" t="e">
        <f t="shared" ca="1" si="79"/>
        <v>#N/A</v>
      </c>
      <c r="AC126" s="24" t="e">
        <f t="shared" ca="1" si="79"/>
        <v>#N/A</v>
      </c>
      <c r="AD126" s="24" t="e">
        <f t="shared" ca="1" si="79"/>
        <v>#N/A</v>
      </c>
      <c r="AE126" s="24" t="e">
        <f t="shared" ca="1" si="79"/>
        <v>#N/A</v>
      </c>
      <c r="AF126" s="24" t="e">
        <f t="shared" ca="1" si="79"/>
        <v>#N/A</v>
      </c>
      <c r="AG126" s="24" t="e">
        <f t="shared" ca="1" si="79"/>
        <v>#N/A</v>
      </c>
      <c r="AH126" s="24" t="e">
        <f t="shared" ca="1" si="79"/>
        <v>#N/A</v>
      </c>
      <c r="AI126" s="24" t="e">
        <f t="shared" ca="1" si="79"/>
        <v>#N/A</v>
      </c>
      <c r="AJ126" s="24" t="e">
        <f t="shared" ca="1" si="79"/>
        <v>#N/A</v>
      </c>
      <c r="AK126" s="24" t="e">
        <f t="shared" ca="1" si="79"/>
        <v>#N/A</v>
      </c>
      <c r="AL126" s="24" t="e">
        <f t="shared" ca="1" si="79"/>
        <v>#N/A</v>
      </c>
      <c r="AM126" s="24" t="e">
        <f t="shared" ca="1" si="79"/>
        <v>#N/A</v>
      </c>
      <c r="AN126" s="24" t="e">
        <f t="shared" ca="1" si="79"/>
        <v>#N/A</v>
      </c>
      <c r="AO126" s="24" t="e">
        <f t="shared" ca="1" si="79"/>
        <v>#N/A</v>
      </c>
      <c r="AP126" s="24" t="e">
        <f t="shared" ca="1" si="79"/>
        <v>#N/A</v>
      </c>
      <c r="AQ126" s="6"/>
      <c r="AR126" s="6"/>
      <c r="AS126" s="6"/>
      <c r="AT126" s="6"/>
      <c r="AU126" s="6"/>
      <c r="AV126" s="6"/>
      <c r="BB126" s="4" t="e">
        <f t="shared" si="51"/>
        <v>#N/A</v>
      </c>
    </row>
    <row r="127" spans="1:54">
      <c r="A127" s="22" t="str">
        <f>'[6]TS BYDem'!A41</f>
        <v>*</v>
      </c>
      <c r="B127" s="22" t="str">
        <f>'[6]TS BYDem'!B41</f>
        <v>COM_PROJ</v>
      </c>
      <c r="C127" s="22" t="str">
        <f>'[6]TS BYDem'!C41</f>
        <v>-</v>
      </c>
      <c r="D127" s="22">
        <f>'[6]TS BYDem'!D41</f>
        <v>0</v>
      </c>
      <c r="E127" s="132" t="s">
        <v>137</v>
      </c>
      <c r="F127" s="132" t="s">
        <v>137</v>
      </c>
      <c r="G127" s="132" t="s">
        <v>137</v>
      </c>
      <c r="H127" s="132" t="s">
        <v>137</v>
      </c>
      <c r="I127" s="132">
        <v>0</v>
      </c>
      <c r="J127" s="6">
        <f>'[6]TS BYDem'!J41</f>
        <v>0</v>
      </c>
      <c r="K127" s="24">
        <f t="shared" si="47"/>
        <v>0</v>
      </c>
      <c r="L127" s="24">
        <f t="shared" si="47"/>
        <v>0</v>
      </c>
      <c r="M127" s="24">
        <f t="shared" si="47"/>
        <v>0</v>
      </c>
      <c r="N127" s="24">
        <f t="shared" si="47"/>
        <v>0</v>
      </c>
      <c r="O127" s="24">
        <f>'[6]TS BYDem'!O41</f>
        <v>0</v>
      </c>
      <c r="P127" s="24">
        <f t="shared" ref="P127:AP127" ca="1" si="80">IF($E$78=1, P90, P84)</f>
        <v>0</v>
      </c>
      <c r="Q127" s="24">
        <f t="shared" ca="1" si="80"/>
        <v>0</v>
      </c>
      <c r="R127" s="24">
        <f t="shared" ca="1" si="80"/>
        <v>0</v>
      </c>
      <c r="S127" s="24">
        <f t="shared" ca="1" si="80"/>
        <v>0</v>
      </c>
      <c r="T127" s="24">
        <f t="shared" ca="1" si="80"/>
        <v>0</v>
      </c>
      <c r="U127" s="24">
        <f t="shared" ca="1" si="80"/>
        <v>0</v>
      </c>
      <c r="V127" s="24">
        <f t="shared" ca="1" si="80"/>
        <v>0</v>
      </c>
      <c r="W127" s="24">
        <f t="shared" ca="1" si="80"/>
        <v>0</v>
      </c>
      <c r="X127" s="24">
        <f t="shared" ca="1" si="80"/>
        <v>0</v>
      </c>
      <c r="Y127" s="24">
        <f t="shared" ca="1" si="80"/>
        <v>0</v>
      </c>
      <c r="Z127" s="24">
        <f t="shared" ca="1" si="80"/>
        <v>0</v>
      </c>
      <c r="AA127" s="24">
        <f t="shared" ca="1" si="80"/>
        <v>0</v>
      </c>
      <c r="AB127" s="24">
        <f t="shared" ca="1" si="80"/>
        <v>0</v>
      </c>
      <c r="AC127" s="24">
        <f t="shared" ca="1" si="80"/>
        <v>0</v>
      </c>
      <c r="AD127" s="24">
        <f t="shared" ca="1" si="80"/>
        <v>0</v>
      </c>
      <c r="AE127" s="24">
        <f t="shared" ca="1" si="80"/>
        <v>0</v>
      </c>
      <c r="AF127" s="24">
        <f t="shared" ca="1" si="80"/>
        <v>0</v>
      </c>
      <c r="AG127" s="24">
        <f t="shared" ca="1" si="80"/>
        <v>0</v>
      </c>
      <c r="AH127" s="24">
        <f t="shared" ca="1" si="80"/>
        <v>0</v>
      </c>
      <c r="AI127" s="24">
        <f t="shared" ca="1" si="80"/>
        <v>0</v>
      </c>
      <c r="AJ127" s="24">
        <f t="shared" ca="1" si="80"/>
        <v>0</v>
      </c>
      <c r="AK127" s="24">
        <f t="shared" ca="1" si="80"/>
        <v>0</v>
      </c>
      <c r="AL127" s="24">
        <f t="shared" ca="1" si="80"/>
        <v>0</v>
      </c>
      <c r="AM127" s="24">
        <f t="shared" ca="1" si="80"/>
        <v>0</v>
      </c>
      <c r="AN127" s="24">
        <f t="shared" ca="1" si="80"/>
        <v>0</v>
      </c>
      <c r="AO127" s="24">
        <f t="shared" ca="1" si="80"/>
        <v>0</v>
      </c>
      <c r="AP127" s="24">
        <f t="shared" ca="1" si="80"/>
        <v>0</v>
      </c>
      <c r="AQ127" s="6"/>
      <c r="AR127" s="6"/>
      <c r="AS127" s="6"/>
      <c r="AT127" s="6"/>
      <c r="AU127" s="6"/>
      <c r="AV127" s="6"/>
      <c r="BB127" s="4" t="e">
        <f t="shared" si="51"/>
        <v>#N/A</v>
      </c>
    </row>
    <row r="128" spans="1:54">
      <c r="A128" s="22" t="str">
        <f>'[6]TS BYDem'!A42</f>
        <v>*</v>
      </c>
      <c r="B128" s="22" t="str">
        <f>'[6]TS BYDem'!B42</f>
        <v>COM_PROJ</v>
      </c>
      <c r="C128" s="22" t="str">
        <f>'[6]TS BYDem'!C42</f>
        <v>-</v>
      </c>
      <c r="D128" s="22">
        <f>'[6]TS BYDem'!D42</f>
        <v>0</v>
      </c>
      <c r="E128" s="132" t="s">
        <v>137</v>
      </c>
      <c r="F128" s="132" t="s">
        <v>137</v>
      </c>
      <c r="G128" s="132" t="s">
        <v>137</v>
      </c>
      <c r="H128" s="132" t="s">
        <v>137</v>
      </c>
      <c r="I128" s="132">
        <v>0</v>
      </c>
      <c r="J128" s="6">
        <f>'[6]TS BYDem'!J42</f>
        <v>0</v>
      </c>
      <c r="K128" s="24">
        <f t="shared" si="47"/>
        <v>0</v>
      </c>
      <c r="L128" s="24">
        <f t="shared" si="47"/>
        <v>0</v>
      </c>
      <c r="M128" s="24">
        <f t="shared" si="47"/>
        <v>0</v>
      </c>
      <c r="N128" s="24">
        <f t="shared" si="47"/>
        <v>0</v>
      </c>
      <c r="O128" s="24">
        <f>'[6]TS BYDem'!O42</f>
        <v>0</v>
      </c>
      <c r="P128" s="24" t="e">
        <f t="shared" ref="P128:AP128" ca="1" si="81">OFFSET(P$33,$BB128,$J$93)/OFFSET(O$33,$BB128,$J$93)*O128</f>
        <v>#N/A</v>
      </c>
      <c r="Q128" s="24" t="e">
        <f t="shared" ca="1" si="81"/>
        <v>#N/A</v>
      </c>
      <c r="R128" s="24" t="e">
        <f t="shared" ca="1" si="81"/>
        <v>#N/A</v>
      </c>
      <c r="S128" s="24" t="e">
        <f t="shared" ca="1" si="81"/>
        <v>#N/A</v>
      </c>
      <c r="T128" s="24" t="e">
        <f t="shared" ca="1" si="81"/>
        <v>#N/A</v>
      </c>
      <c r="U128" s="24" t="e">
        <f t="shared" ca="1" si="81"/>
        <v>#N/A</v>
      </c>
      <c r="V128" s="24" t="e">
        <f t="shared" ca="1" si="81"/>
        <v>#N/A</v>
      </c>
      <c r="W128" s="24" t="e">
        <f t="shared" ca="1" si="81"/>
        <v>#N/A</v>
      </c>
      <c r="X128" s="24" t="e">
        <f t="shared" ca="1" si="81"/>
        <v>#N/A</v>
      </c>
      <c r="Y128" s="24" t="e">
        <f t="shared" ca="1" si="81"/>
        <v>#N/A</v>
      </c>
      <c r="Z128" s="24" t="e">
        <f t="shared" ca="1" si="81"/>
        <v>#N/A</v>
      </c>
      <c r="AA128" s="24" t="e">
        <f t="shared" ca="1" si="81"/>
        <v>#N/A</v>
      </c>
      <c r="AB128" s="24" t="e">
        <f t="shared" ca="1" si="81"/>
        <v>#N/A</v>
      </c>
      <c r="AC128" s="24" t="e">
        <f t="shared" ca="1" si="81"/>
        <v>#N/A</v>
      </c>
      <c r="AD128" s="24" t="e">
        <f t="shared" ca="1" si="81"/>
        <v>#N/A</v>
      </c>
      <c r="AE128" s="24" t="e">
        <f t="shared" ca="1" si="81"/>
        <v>#N/A</v>
      </c>
      <c r="AF128" s="24" t="e">
        <f t="shared" ca="1" si="81"/>
        <v>#N/A</v>
      </c>
      <c r="AG128" s="24" t="e">
        <f t="shared" ca="1" si="81"/>
        <v>#N/A</v>
      </c>
      <c r="AH128" s="24" t="e">
        <f t="shared" ca="1" si="81"/>
        <v>#N/A</v>
      </c>
      <c r="AI128" s="24" t="e">
        <f t="shared" ca="1" si="81"/>
        <v>#N/A</v>
      </c>
      <c r="AJ128" s="24" t="e">
        <f t="shared" ca="1" si="81"/>
        <v>#N/A</v>
      </c>
      <c r="AK128" s="24" t="e">
        <f t="shared" ca="1" si="81"/>
        <v>#N/A</v>
      </c>
      <c r="AL128" s="24" t="e">
        <f t="shared" ca="1" si="81"/>
        <v>#N/A</v>
      </c>
      <c r="AM128" s="24" t="e">
        <f t="shared" ca="1" si="81"/>
        <v>#N/A</v>
      </c>
      <c r="AN128" s="24" t="e">
        <f t="shared" ca="1" si="81"/>
        <v>#N/A</v>
      </c>
      <c r="AO128" s="24" t="e">
        <f t="shared" ca="1" si="81"/>
        <v>#N/A</v>
      </c>
      <c r="AP128" s="24" t="e">
        <f t="shared" ca="1" si="81"/>
        <v>#N/A</v>
      </c>
      <c r="AQ128" s="6"/>
      <c r="AR128" s="6"/>
      <c r="AS128" s="6"/>
      <c r="AT128" s="6"/>
      <c r="AU128" s="6"/>
      <c r="AV128" s="6"/>
      <c r="BB128" s="4" t="e">
        <f t="shared" si="51"/>
        <v>#N/A</v>
      </c>
    </row>
    <row r="129" spans="1:54">
      <c r="A129" s="22" t="str">
        <f>'[6]TS BYDem'!A43</f>
        <v>*</v>
      </c>
      <c r="B129" s="22" t="str">
        <f>'[6]TS BYDem'!B43</f>
        <v>COM_PROJ</v>
      </c>
      <c r="C129" s="22" t="str">
        <f>'[6]TS BYDem'!C43</f>
        <v>-</v>
      </c>
      <c r="D129" s="22">
        <f>'[6]TS BYDem'!D43</f>
        <v>0</v>
      </c>
      <c r="E129" s="132" t="s">
        <v>137</v>
      </c>
      <c r="F129" s="132" t="s">
        <v>137</v>
      </c>
      <c r="G129" s="132" t="s">
        <v>137</v>
      </c>
      <c r="H129" s="132" t="s">
        <v>137</v>
      </c>
      <c r="I129" s="132">
        <v>0</v>
      </c>
      <c r="J129" s="6">
        <f>'[6]TS BYDem'!J43</f>
        <v>0</v>
      </c>
      <c r="K129" s="24">
        <f t="shared" si="47"/>
        <v>0</v>
      </c>
      <c r="L129" s="24">
        <f t="shared" si="47"/>
        <v>0</v>
      </c>
      <c r="M129" s="24">
        <f t="shared" si="47"/>
        <v>0</v>
      </c>
      <c r="N129" s="24">
        <f t="shared" si="47"/>
        <v>0</v>
      </c>
      <c r="O129" s="24">
        <f>'[6]TS BYDem'!O43</f>
        <v>0</v>
      </c>
      <c r="P129" s="24" t="e">
        <f t="shared" ref="P129:AP129" ca="1" si="82">OFFSET(P$33,$BB129,$J$93)/OFFSET(O$33,$BB129,$J$93)*O129</f>
        <v>#N/A</v>
      </c>
      <c r="Q129" s="24" t="e">
        <f t="shared" ca="1" si="82"/>
        <v>#N/A</v>
      </c>
      <c r="R129" s="24" t="e">
        <f t="shared" ca="1" si="82"/>
        <v>#N/A</v>
      </c>
      <c r="S129" s="24" t="e">
        <f t="shared" ca="1" si="82"/>
        <v>#N/A</v>
      </c>
      <c r="T129" s="24" t="e">
        <f t="shared" ca="1" si="82"/>
        <v>#N/A</v>
      </c>
      <c r="U129" s="24" t="e">
        <f t="shared" ca="1" si="82"/>
        <v>#N/A</v>
      </c>
      <c r="V129" s="24" t="e">
        <f t="shared" ca="1" si="82"/>
        <v>#N/A</v>
      </c>
      <c r="W129" s="24" t="e">
        <f t="shared" ca="1" si="82"/>
        <v>#N/A</v>
      </c>
      <c r="X129" s="24" t="e">
        <f t="shared" ca="1" si="82"/>
        <v>#N/A</v>
      </c>
      <c r="Y129" s="24" t="e">
        <f t="shared" ca="1" si="82"/>
        <v>#N/A</v>
      </c>
      <c r="Z129" s="24" t="e">
        <f t="shared" ca="1" si="82"/>
        <v>#N/A</v>
      </c>
      <c r="AA129" s="24" t="e">
        <f t="shared" ca="1" si="82"/>
        <v>#N/A</v>
      </c>
      <c r="AB129" s="24" t="e">
        <f t="shared" ca="1" si="82"/>
        <v>#N/A</v>
      </c>
      <c r="AC129" s="24" t="e">
        <f t="shared" ca="1" si="82"/>
        <v>#N/A</v>
      </c>
      <c r="AD129" s="24" t="e">
        <f t="shared" ca="1" si="82"/>
        <v>#N/A</v>
      </c>
      <c r="AE129" s="24" t="e">
        <f t="shared" ca="1" si="82"/>
        <v>#N/A</v>
      </c>
      <c r="AF129" s="24" t="e">
        <f t="shared" ca="1" si="82"/>
        <v>#N/A</v>
      </c>
      <c r="AG129" s="24" t="e">
        <f t="shared" ca="1" si="82"/>
        <v>#N/A</v>
      </c>
      <c r="AH129" s="24" t="e">
        <f t="shared" ca="1" si="82"/>
        <v>#N/A</v>
      </c>
      <c r="AI129" s="24" t="e">
        <f t="shared" ca="1" si="82"/>
        <v>#N/A</v>
      </c>
      <c r="AJ129" s="24" t="e">
        <f t="shared" ca="1" si="82"/>
        <v>#N/A</v>
      </c>
      <c r="AK129" s="24" t="e">
        <f t="shared" ca="1" si="82"/>
        <v>#N/A</v>
      </c>
      <c r="AL129" s="24" t="e">
        <f t="shared" ca="1" si="82"/>
        <v>#N/A</v>
      </c>
      <c r="AM129" s="24" t="e">
        <f t="shared" ca="1" si="82"/>
        <v>#N/A</v>
      </c>
      <c r="AN129" s="24" t="e">
        <f t="shared" ca="1" si="82"/>
        <v>#N/A</v>
      </c>
      <c r="AO129" s="24" t="e">
        <f t="shared" ca="1" si="82"/>
        <v>#N/A</v>
      </c>
      <c r="AP129" s="24" t="e">
        <f t="shared" ca="1" si="82"/>
        <v>#N/A</v>
      </c>
      <c r="AQ129" s="6"/>
      <c r="AR129" s="6"/>
      <c r="AS129" s="6"/>
      <c r="AT129" s="6"/>
      <c r="AU129" s="6"/>
      <c r="AV129" s="6"/>
      <c r="BB129" s="4" t="e">
        <f t="shared" si="51"/>
        <v>#N/A</v>
      </c>
    </row>
    <row r="130" spans="1:54">
      <c r="A130" s="22" t="str">
        <f>'[6]TS BYDem'!A44</f>
        <v>*</v>
      </c>
      <c r="B130" s="22" t="str">
        <f>'[6]TS BYDem'!B44</f>
        <v>COM_PROJ</v>
      </c>
      <c r="C130" s="22" t="str">
        <f>'[6]TS BYDem'!C44</f>
        <v>-</v>
      </c>
      <c r="D130" s="22">
        <f>'[6]TS BYDem'!D44</f>
        <v>0</v>
      </c>
      <c r="E130" s="132" t="s">
        <v>137</v>
      </c>
      <c r="F130" s="132" t="s">
        <v>137</v>
      </c>
      <c r="G130" s="132" t="s">
        <v>137</v>
      </c>
      <c r="H130" s="132" t="s">
        <v>137</v>
      </c>
      <c r="I130" s="132">
        <v>0</v>
      </c>
      <c r="J130" s="6">
        <f>'[6]TS BYDem'!J44</f>
        <v>0</v>
      </c>
      <c r="K130" s="24">
        <f t="shared" si="47"/>
        <v>0</v>
      </c>
      <c r="L130" s="24">
        <f t="shared" si="47"/>
        <v>0</v>
      </c>
      <c r="M130" s="24">
        <f t="shared" si="47"/>
        <v>0</v>
      </c>
      <c r="N130" s="24">
        <f t="shared" si="47"/>
        <v>0</v>
      </c>
      <c r="O130" s="24">
        <f>'[6]TS BYDem'!O44</f>
        <v>0</v>
      </c>
      <c r="P130" s="24" t="e">
        <f t="shared" ref="P130:AP130" ca="1" si="83">OFFSET(P$33,$BB130,$J$93)/OFFSET(O$33,$BB130,$J$93)*O130</f>
        <v>#N/A</v>
      </c>
      <c r="Q130" s="24" t="e">
        <f t="shared" ca="1" si="83"/>
        <v>#N/A</v>
      </c>
      <c r="R130" s="24" t="e">
        <f t="shared" ca="1" si="83"/>
        <v>#N/A</v>
      </c>
      <c r="S130" s="24" t="e">
        <f t="shared" ca="1" si="83"/>
        <v>#N/A</v>
      </c>
      <c r="T130" s="24" t="e">
        <f t="shared" ca="1" si="83"/>
        <v>#N/A</v>
      </c>
      <c r="U130" s="24" t="e">
        <f t="shared" ca="1" si="83"/>
        <v>#N/A</v>
      </c>
      <c r="V130" s="24" t="e">
        <f t="shared" ca="1" si="83"/>
        <v>#N/A</v>
      </c>
      <c r="W130" s="24" t="e">
        <f t="shared" ca="1" si="83"/>
        <v>#N/A</v>
      </c>
      <c r="X130" s="24" t="e">
        <f t="shared" ca="1" si="83"/>
        <v>#N/A</v>
      </c>
      <c r="Y130" s="24" t="e">
        <f t="shared" ca="1" si="83"/>
        <v>#N/A</v>
      </c>
      <c r="Z130" s="24" t="e">
        <f t="shared" ca="1" si="83"/>
        <v>#N/A</v>
      </c>
      <c r="AA130" s="24" t="e">
        <f t="shared" ca="1" si="83"/>
        <v>#N/A</v>
      </c>
      <c r="AB130" s="24" t="e">
        <f t="shared" ca="1" si="83"/>
        <v>#N/A</v>
      </c>
      <c r="AC130" s="24" t="e">
        <f t="shared" ca="1" si="83"/>
        <v>#N/A</v>
      </c>
      <c r="AD130" s="24" t="e">
        <f t="shared" ca="1" si="83"/>
        <v>#N/A</v>
      </c>
      <c r="AE130" s="24" t="e">
        <f t="shared" ca="1" si="83"/>
        <v>#N/A</v>
      </c>
      <c r="AF130" s="24" t="e">
        <f t="shared" ca="1" si="83"/>
        <v>#N/A</v>
      </c>
      <c r="AG130" s="24" t="e">
        <f t="shared" ca="1" si="83"/>
        <v>#N/A</v>
      </c>
      <c r="AH130" s="24" t="e">
        <f t="shared" ca="1" si="83"/>
        <v>#N/A</v>
      </c>
      <c r="AI130" s="24" t="e">
        <f t="shared" ca="1" si="83"/>
        <v>#N/A</v>
      </c>
      <c r="AJ130" s="24" t="e">
        <f t="shared" ca="1" si="83"/>
        <v>#N/A</v>
      </c>
      <c r="AK130" s="24" t="e">
        <f t="shared" ca="1" si="83"/>
        <v>#N/A</v>
      </c>
      <c r="AL130" s="24" t="e">
        <f t="shared" ca="1" si="83"/>
        <v>#N/A</v>
      </c>
      <c r="AM130" s="24" t="e">
        <f t="shared" ca="1" si="83"/>
        <v>#N/A</v>
      </c>
      <c r="AN130" s="24" t="e">
        <f t="shared" ca="1" si="83"/>
        <v>#N/A</v>
      </c>
      <c r="AO130" s="24" t="e">
        <f t="shared" ca="1" si="83"/>
        <v>#N/A</v>
      </c>
      <c r="AP130" s="24" t="e">
        <f t="shared" ca="1" si="83"/>
        <v>#N/A</v>
      </c>
      <c r="AQ130" s="6"/>
      <c r="AR130" s="6"/>
      <c r="AS130" s="6"/>
      <c r="AT130" s="6"/>
      <c r="AU130" s="6"/>
      <c r="AV130" s="6"/>
      <c r="BB130" s="4" t="e">
        <f t="shared" si="51"/>
        <v>#N/A</v>
      </c>
    </row>
    <row r="131" spans="1:54">
      <c r="A131" s="22" t="str">
        <f>'[6]TS BYDem'!A45</f>
        <v>*</v>
      </c>
      <c r="B131" s="22" t="str">
        <f>'[6]TS BYDem'!B45</f>
        <v>COM_PROJ</v>
      </c>
      <c r="C131" s="22" t="str">
        <f>'[6]TS BYDem'!C45</f>
        <v>-</v>
      </c>
      <c r="D131" s="22">
        <f>'[6]TS BYDem'!D45</f>
        <v>0</v>
      </c>
      <c r="E131" s="132" t="s">
        <v>137</v>
      </c>
      <c r="F131" s="132" t="s">
        <v>137</v>
      </c>
      <c r="G131" s="132" t="s">
        <v>137</v>
      </c>
      <c r="H131" s="132" t="s">
        <v>137</v>
      </c>
      <c r="I131" s="132">
        <v>0</v>
      </c>
      <c r="J131" s="6">
        <f>'[6]TS BYDem'!J45</f>
        <v>0</v>
      </c>
      <c r="K131" s="24">
        <f t="shared" si="47"/>
        <v>0</v>
      </c>
      <c r="L131" s="24">
        <f t="shared" si="47"/>
        <v>0</v>
      </c>
      <c r="M131" s="24">
        <f t="shared" si="47"/>
        <v>0</v>
      </c>
      <c r="N131" s="24">
        <f t="shared" si="47"/>
        <v>0</v>
      </c>
      <c r="O131" s="24">
        <f>'[6]TS BYDem'!O45</f>
        <v>0</v>
      </c>
      <c r="P131" s="24" t="e">
        <f t="shared" ref="P131:AP131" ca="1" si="84">OFFSET(P$33,$BB131,$J$93)/OFFSET(O$33,$BB131,$J$93)*O131</f>
        <v>#N/A</v>
      </c>
      <c r="Q131" s="24" t="e">
        <f t="shared" ca="1" si="84"/>
        <v>#N/A</v>
      </c>
      <c r="R131" s="24" t="e">
        <f t="shared" ca="1" si="84"/>
        <v>#N/A</v>
      </c>
      <c r="S131" s="24" t="e">
        <f t="shared" ca="1" si="84"/>
        <v>#N/A</v>
      </c>
      <c r="T131" s="24" t="e">
        <f t="shared" ca="1" si="84"/>
        <v>#N/A</v>
      </c>
      <c r="U131" s="24" t="e">
        <f t="shared" ca="1" si="84"/>
        <v>#N/A</v>
      </c>
      <c r="V131" s="24" t="e">
        <f t="shared" ca="1" si="84"/>
        <v>#N/A</v>
      </c>
      <c r="W131" s="24" t="e">
        <f t="shared" ca="1" si="84"/>
        <v>#N/A</v>
      </c>
      <c r="X131" s="24" t="e">
        <f t="shared" ca="1" si="84"/>
        <v>#N/A</v>
      </c>
      <c r="Y131" s="24" t="e">
        <f t="shared" ca="1" si="84"/>
        <v>#N/A</v>
      </c>
      <c r="Z131" s="24" t="e">
        <f t="shared" ca="1" si="84"/>
        <v>#N/A</v>
      </c>
      <c r="AA131" s="24" t="e">
        <f t="shared" ca="1" si="84"/>
        <v>#N/A</v>
      </c>
      <c r="AB131" s="24" t="e">
        <f t="shared" ca="1" si="84"/>
        <v>#N/A</v>
      </c>
      <c r="AC131" s="24" t="e">
        <f t="shared" ca="1" si="84"/>
        <v>#N/A</v>
      </c>
      <c r="AD131" s="24" t="e">
        <f t="shared" ca="1" si="84"/>
        <v>#N/A</v>
      </c>
      <c r="AE131" s="24" t="e">
        <f t="shared" ca="1" si="84"/>
        <v>#N/A</v>
      </c>
      <c r="AF131" s="24" t="e">
        <f t="shared" ca="1" si="84"/>
        <v>#N/A</v>
      </c>
      <c r="AG131" s="24" t="e">
        <f t="shared" ca="1" si="84"/>
        <v>#N/A</v>
      </c>
      <c r="AH131" s="24" t="e">
        <f t="shared" ca="1" si="84"/>
        <v>#N/A</v>
      </c>
      <c r="AI131" s="24" t="e">
        <f t="shared" ca="1" si="84"/>
        <v>#N/A</v>
      </c>
      <c r="AJ131" s="24" t="e">
        <f t="shared" ca="1" si="84"/>
        <v>#N/A</v>
      </c>
      <c r="AK131" s="24" t="e">
        <f t="shared" ca="1" si="84"/>
        <v>#N/A</v>
      </c>
      <c r="AL131" s="24" t="e">
        <f t="shared" ca="1" si="84"/>
        <v>#N/A</v>
      </c>
      <c r="AM131" s="24" t="e">
        <f t="shared" ca="1" si="84"/>
        <v>#N/A</v>
      </c>
      <c r="AN131" s="24" t="e">
        <f t="shared" ca="1" si="84"/>
        <v>#N/A</v>
      </c>
      <c r="AO131" s="24" t="e">
        <f t="shared" ca="1" si="84"/>
        <v>#N/A</v>
      </c>
      <c r="AP131" s="24" t="e">
        <f t="shared" ca="1" si="84"/>
        <v>#N/A</v>
      </c>
      <c r="AQ131" s="6"/>
      <c r="AR131" s="6"/>
      <c r="AS131" s="6"/>
      <c r="AT131" s="6"/>
      <c r="AU131" s="6"/>
      <c r="AV131" s="6"/>
      <c r="BB131" s="4" t="e">
        <f t="shared" si="51"/>
        <v>#N/A</v>
      </c>
    </row>
    <row r="132" spans="1:54">
      <c r="A132" s="22" t="str">
        <f>'[6]TS BYDem'!A46</f>
        <v>*</v>
      </c>
      <c r="B132" s="22" t="str">
        <f>'[6]TS BYDem'!B46</f>
        <v>COM_PROJ</v>
      </c>
      <c r="C132" s="22" t="str">
        <f>'[6]TS BYDem'!C46</f>
        <v>-</v>
      </c>
      <c r="D132" s="22">
        <f>'[6]TS BYDem'!D46</f>
        <v>0</v>
      </c>
      <c r="E132" s="132" t="s">
        <v>137</v>
      </c>
      <c r="F132" s="132" t="s">
        <v>137</v>
      </c>
      <c r="G132" s="132" t="s">
        <v>137</v>
      </c>
      <c r="H132" s="132" t="s">
        <v>137</v>
      </c>
      <c r="I132" s="132">
        <v>0</v>
      </c>
      <c r="J132" s="6">
        <f>'[6]TS BYDem'!J46</f>
        <v>0</v>
      </c>
      <c r="K132" s="24">
        <f t="shared" si="47"/>
        <v>0</v>
      </c>
      <c r="L132" s="24">
        <f t="shared" si="47"/>
        <v>0</v>
      </c>
      <c r="M132" s="24">
        <f t="shared" si="47"/>
        <v>0</v>
      </c>
      <c r="N132" s="24">
        <f t="shared" si="47"/>
        <v>0</v>
      </c>
      <c r="O132" s="24">
        <f>'[6]TS BYDem'!O46</f>
        <v>0</v>
      </c>
      <c r="P132" s="24" t="e">
        <f t="shared" ref="P132:AP136" ca="1" si="85">OFFSET(P$33,$BB132,$J$93)/(OFFSET(O$33,$BB132,$J$93)+0.000001)*O132</f>
        <v>#N/A</v>
      </c>
      <c r="Q132" s="24" t="e">
        <f t="shared" ca="1" si="85"/>
        <v>#N/A</v>
      </c>
      <c r="R132" s="24" t="e">
        <f t="shared" ca="1" si="85"/>
        <v>#N/A</v>
      </c>
      <c r="S132" s="24" t="e">
        <f t="shared" ca="1" si="85"/>
        <v>#N/A</v>
      </c>
      <c r="T132" s="24" t="e">
        <f t="shared" ca="1" si="85"/>
        <v>#N/A</v>
      </c>
      <c r="U132" s="24" t="e">
        <f t="shared" ca="1" si="85"/>
        <v>#N/A</v>
      </c>
      <c r="V132" s="24" t="e">
        <f t="shared" ca="1" si="85"/>
        <v>#N/A</v>
      </c>
      <c r="W132" s="24" t="e">
        <f t="shared" ca="1" si="85"/>
        <v>#N/A</v>
      </c>
      <c r="X132" s="24" t="e">
        <f t="shared" ca="1" si="85"/>
        <v>#N/A</v>
      </c>
      <c r="Y132" s="24" t="e">
        <f t="shared" ca="1" si="85"/>
        <v>#N/A</v>
      </c>
      <c r="Z132" s="24" t="e">
        <f t="shared" ca="1" si="85"/>
        <v>#N/A</v>
      </c>
      <c r="AA132" s="24" t="e">
        <f t="shared" ca="1" si="85"/>
        <v>#N/A</v>
      </c>
      <c r="AB132" s="24" t="e">
        <f t="shared" ca="1" si="85"/>
        <v>#N/A</v>
      </c>
      <c r="AC132" s="24" t="e">
        <f t="shared" ca="1" si="85"/>
        <v>#N/A</v>
      </c>
      <c r="AD132" s="24" t="e">
        <f t="shared" ca="1" si="85"/>
        <v>#N/A</v>
      </c>
      <c r="AE132" s="24" t="e">
        <f t="shared" ca="1" si="85"/>
        <v>#N/A</v>
      </c>
      <c r="AF132" s="24" t="e">
        <f t="shared" ca="1" si="85"/>
        <v>#N/A</v>
      </c>
      <c r="AG132" s="24" t="e">
        <f t="shared" ca="1" si="85"/>
        <v>#N/A</v>
      </c>
      <c r="AH132" s="24" t="e">
        <f t="shared" ca="1" si="85"/>
        <v>#N/A</v>
      </c>
      <c r="AI132" s="24" t="e">
        <f t="shared" ca="1" si="85"/>
        <v>#N/A</v>
      </c>
      <c r="AJ132" s="24" t="e">
        <f t="shared" ca="1" si="85"/>
        <v>#N/A</v>
      </c>
      <c r="AK132" s="24" t="e">
        <f t="shared" ca="1" si="85"/>
        <v>#N/A</v>
      </c>
      <c r="AL132" s="24" t="e">
        <f t="shared" ca="1" si="85"/>
        <v>#N/A</v>
      </c>
      <c r="AM132" s="24" t="e">
        <f t="shared" ca="1" si="85"/>
        <v>#N/A</v>
      </c>
      <c r="AN132" s="24" t="e">
        <f t="shared" ca="1" si="85"/>
        <v>#N/A</v>
      </c>
      <c r="AO132" s="24" t="e">
        <f t="shared" ca="1" si="85"/>
        <v>#N/A</v>
      </c>
      <c r="AP132" s="24" t="e">
        <f t="shared" ca="1" si="85"/>
        <v>#N/A</v>
      </c>
      <c r="AQ132" s="6"/>
      <c r="AR132" s="6"/>
      <c r="AS132" s="6"/>
      <c r="AT132" s="6"/>
      <c r="AU132" s="6"/>
      <c r="AV132" s="6"/>
      <c r="BB132" s="4" t="e">
        <f t="shared" si="51"/>
        <v>#N/A</v>
      </c>
    </row>
    <row r="133" spans="1:54">
      <c r="A133" s="22" t="str">
        <f>'[6]TS BYDem'!A47</f>
        <v>*</v>
      </c>
      <c r="B133" s="22" t="str">
        <f>'[6]TS BYDem'!B47</f>
        <v>COM_PROJ</v>
      </c>
      <c r="C133" s="22" t="str">
        <f>'[6]TS BYDem'!C47</f>
        <v>-</v>
      </c>
      <c r="D133" s="22">
        <f>'[6]TS BYDem'!D47</f>
        <v>0</v>
      </c>
      <c r="E133" s="132" t="s">
        <v>137</v>
      </c>
      <c r="F133" s="132" t="s">
        <v>137</v>
      </c>
      <c r="G133" s="132" t="s">
        <v>137</v>
      </c>
      <c r="H133" s="132" t="s">
        <v>137</v>
      </c>
      <c r="I133" s="132">
        <v>0</v>
      </c>
      <c r="J133" s="6">
        <f>'[6]TS BYDem'!J47</f>
        <v>0</v>
      </c>
      <c r="K133" s="24">
        <f t="shared" si="47"/>
        <v>0</v>
      </c>
      <c r="L133" s="24">
        <f t="shared" si="47"/>
        <v>0</v>
      </c>
      <c r="M133" s="24">
        <f t="shared" si="47"/>
        <v>0</v>
      </c>
      <c r="N133" s="24">
        <f t="shared" si="47"/>
        <v>0</v>
      </c>
      <c r="O133" s="24">
        <f>'[6]TS BYDem'!O47</f>
        <v>0</v>
      </c>
      <c r="P133" s="24" t="e">
        <f t="shared" ref="P133:Z133" ca="1" si="86">OFFSET(P$33,$BB133,$J$93)/(OFFSET(O$33,$BB133,$J$93)+0.000001)*O133</f>
        <v>#N/A</v>
      </c>
      <c r="Q133" s="24" t="e">
        <f t="shared" ca="1" si="86"/>
        <v>#N/A</v>
      </c>
      <c r="R133" s="24" t="e">
        <f t="shared" ca="1" si="86"/>
        <v>#N/A</v>
      </c>
      <c r="S133" s="24" t="e">
        <f t="shared" ca="1" si="86"/>
        <v>#N/A</v>
      </c>
      <c r="T133" s="24" t="e">
        <f t="shared" ca="1" si="86"/>
        <v>#N/A</v>
      </c>
      <c r="U133" s="24" t="e">
        <f t="shared" ca="1" si="86"/>
        <v>#N/A</v>
      </c>
      <c r="V133" s="24" t="e">
        <f t="shared" ca="1" si="86"/>
        <v>#N/A</v>
      </c>
      <c r="W133" s="24" t="e">
        <f t="shared" ca="1" si="86"/>
        <v>#N/A</v>
      </c>
      <c r="X133" s="24" t="e">
        <f t="shared" ca="1" si="86"/>
        <v>#N/A</v>
      </c>
      <c r="Y133" s="24" t="e">
        <f t="shared" ca="1" si="86"/>
        <v>#N/A</v>
      </c>
      <c r="Z133" s="24" t="e">
        <f t="shared" ca="1" si="86"/>
        <v>#N/A</v>
      </c>
      <c r="AA133" s="24" t="e">
        <f t="shared" ca="1" si="85"/>
        <v>#N/A</v>
      </c>
      <c r="AB133" s="24" t="e">
        <f t="shared" ca="1" si="85"/>
        <v>#N/A</v>
      </c>
      <c r="AC133" s="24" t="e">
        <f t="shared" ca="1" si="85"/>
        <v>#N/A</v>
      </c>
      <c r="AD133" s="24" t="e">
        <f t="shared" ca="1" si="85"/>
        <v>#N/A</v>
      </c>
      <c r="AE133" s="24" t="e">
        <f t="shared" ca="1" si="85"/>
        <v>#N/A</v>
      </c>
      <c r="AF133" s="24" t="e">
        <f t="shared" ca="1" si="85"/>
        <v>#N/A</v>
      </c>
      <c r="AG133" s="24" t="e">
        <f t="shared" ca="1" si="85"/>
        <v>#N/A</v>
      </c>
      <c r="AH133" s="24" t="e">
        <f t="shared" ca="1" si="85"/>
        <v>#N/A</v>
      </c>
      <c r="AI133" s="24" t="e">
        <f t="shared" ca="1" si="85"/>
        <v>#N/A</v>
      </c>
      <c r="AJ133" s="24" t="e">
        <f t="shared" ca="1" si="85"/>
        <v>#N/A</v>
      </c>
      <c r="AK133" s="24" t="e">
        <f t="shared" ca="1" si="85"/>
        <v>#N/A</v>
      </c>
      <c r="AL133" s="24" t="e">
        <f t="shared" ca="1" si="85"/>
        <v>#N/A</v>
      </c>
      <c r="AM133" s="24" t="e">
        <f t="shared" ca="1" si="85"/>
        <v>#N/A</v>
      </c>
      <c r="AN133" s="24" t="e">
        <f t="shared" ca="1" si="85"/>
        <v>#N/A</v>
      </c>
      <c r="AO133" s="24" t="e">
        <f t="shared" ca="1" si="85"/>
        <v>#N/A</v>
      </c>
      <c r="AP133" s="24" t="e">
        <f t="shared" ca="1" si="85"/>
        <v>#N/A</v>
      </c>
      <c r="AQ133" s="6"/>
      <c r="AR133" s="6"/>
      <c r="AS133" s="6"/>
      <c r="AT133" s="6"/>
      <c r="AU133" s="6"/>
      <c r="AV133" s="6"/>
      <c r="BB133" s="4" t="e">
        <f t="shared" si="51"/>
        <v>#N/A</v>
      </c>
    </row>
    <row r="134" spans="1:54">
      <c r="A134" s="22" t="str">
        <f>'[6]TS BYDem'!A48</f>
        <v>*</v>
      </c>
      <c r="B134" s="22" t="str">
        <f>'[6]TS BYDem'!B48</f>
        <v>COM_PROJ</v>
      </c>
      <c r="C134" s="22" t="str">
        <f>'[6]TS BYDem'!C48</f>
        <v>-</v>
      </c>
      <c r="D134" s="22">
        <f>'[6]TS BYDem'!D48</f>
        <v>0</v>
      </c>
      <c r="E134" s="132" t="s">
        <v>137</v>
      </c>
      <c r="F134" s="132" t="s">
        <v>137</v>
      </c>
      <c r="G134" s="132" t="s">
        <v>137</v>
      </c>
      <c r="H134" s="132" t="s">
        <v>137</v>
      </c>
      <c r="I134" s="132">
        <v>0</v>
      </c>
      <c r="J134" s="6">
        <f>'[6]TS BYDem'!J48</f>
        <v>0</v>
      </c>
      <c r="K134" s="24">
        <f t="shared" si="47"/>
        <v>0</v>
      </c>
      <c r="L134" s="24">
        <f t="shared" si="47"/>
        <v>0</v>
      </c>
      <c r="M134" s="24">
        <f t="shared" si="47"/>
        <v>0</v>
      </c>
      <c r="N134" s="24">
        <f t="shared" si="47"/>
        <v>0</v>
      </c>
      <c r="O134" s="24">
        <f>'[6]TS BYDem'!O48</f>
        <v>0</v>
      </c>
      <c r="P134" s="24">
        <f t="shared" ref="P134:AP134" ca="1" si="87">IF($E$78=1, P91, P85)</f>
        <v>0</v>
      </c>
      <c r="Q134" s="24">
        <f t="shared" ca="1" si="87"/>
        <v>0</v>
      </c>
      <c r="R134" s="24">
        <f t="shared" ca="1" si="87"/>
        <v>0</v>
      </c>
      <c r="S134" s="24">
        <f t="shared" ca="1" si="87"/>
        <v>0</v>
      </c>
      <c r="T134" s="24">
        <f t="shared" ca="1" si="87"/>
        <v>0</v>
      </c>
      <c r="U134" s="24">
        <f t="shared" ca="1" si="87"/>
        <v>0</v>
      </c>
      <c r="V134" s="24">
        <f t="shared" ca="1" si="87"/>
        <v>0</v>
      </c>
      <c r="W134" s="24">
        <f t="shared" ca="1" si="87"/>
        <v>0</v>
      </c>
      <c r="X134" s="24">
        <f t="shared" ca="1" si="87"/>
        <v>0</v>
      </c>
      <c r="Y134" s="24">
        <f t="shared" ca="1" si="87"/>
        <v>0</v>
      </c>
      <c r="Z134" s="24">
        <f t="shared" ca="1" si="87"/>
        <v>0</v>
      </c>
      <c r="AA134" s="24">
        <f t="shared" ca="1" si="87"/>
        <v>0</v>
      </c>
      <c r="AB134" s="24">
        <f t="shared" ca="1" si="87"/>
        <v>0</v>
      </c>
      <c r="AC134" s="24">
        <f t="shared" ca="1" si="87"/>
        <v>0</v>
      </c>
      <c r="AD134" s="24">
        <f t="shared" ca="1" si="87"/>
        <v>0</v>
      </c>
      <c r="AE134" s="24">
        <f t="shared" ca="1" si="87"/>
        <v>0</v>
      </c>
      <c r="AF134" s="24">
        <f t="shared" ca="1" si="87"/>
        <v>0</v>
      </c>
      <c r="AG134" s="24">
        <f t="shared" ca="1" si="87"/>
        <v>0</v>
      </c>
      <c r="AH134" s="24">
        <f t="shared" ca="1" si="87"/>
        <v>0</v>
      </c>
      <c r="AI134" s="24">
        <f t="shared" ca="1" si="87"/>
        <v>0</v>
      </c>
      <c r="AJ134" s="24">
        <f t="shared" ca="1" si="87"/>
        <v>0</v>
      </c>
      <c r="AK134" s="24">
        <f t="shared" ca="1" si="87"/>
        <v>0</v>
      </c>
      <c r="AL134" s="24">
        <f t="shared" ca="1" si="87"/>
        <v>0</v>
      </c>
      <c r="AM134" s="24">
        <f t="shared" ca="1" si="87"/>
        <v>0</v>
      </c>
      <c r="AN134" s="24">
        <f t="shared" ca="1" si="87"/>
        <v>0</v>
      </c>
      <c r="AO134" s="24">
        <f t="shared" ca="1" si="87"/>
        <v>0</v>
      </c>
      <c r="AP134" s="24">
        <f t="shared" ca="1" si="87"/>
        <v>0</v>
      </c>
      <c r="AQ134" s="6"/>
      <c r="AR134" s="6"/>
      <c r="AS134" s="6"/>
      <c r="AT134" s="6"/>
      <c r="AU134" s="6"/>
      <c r="AV134" s="6"/>
      <c r="BB134" s="4" t="e">
        <f t="shared" si="51"/>
        <v>#N/A</v>
      </c>
    </row>
    <row r="135" spans="1:54">
      <c r="A135" s="22" t="str">
        <f>'[6]TS BYDem'!A49</f>
        <v>*</v>
      </c>
      <c r="B135" s="22" t="str">
        <f>'[6]TS BYDem'!B49</f>
        <v>COM_PROJ</v>
      </c>
      <c r="C135" s="22" t="str">
        <f>'[6]TS BYDem'!C49</f>
        <v>-</v>
      </c>
      <c r="D135" s="22">
        <f>'[6]TS BYDem'!D49</f>
        <v>0</v>
      </c>
      <c r="E135" s="132" t="s">
        <v>137</v>
      </c>
      <c r="F135" s="132" t="s">
        <v>137</v>
      </c>
      <c r="G135" s="132" t="s">
        <v>137</v>
      </c>
      <c r="H135" s="132" t="s">
        <v>137</v>
      </c>
      <c r="I135" s="132">
        <v>0</v>
      </c>
      <c r="J135" s="6">
        <f>'[6]TS BYDem'!J49</f>
        <v>0</v>
      </c>
      <c r="K135" s="24">
        <f t="shared" si="47"/>
        <v>0</v>
      </c>
      <c r="L135" s="24">
        <f t="shared" si="47"/>
        <v>0</v>
      </c>
      <c r="M135" s="24">
        <f t="shared" si="47"/>
        <v>0</v>
      </c>
      <c r="N135" s="24">
        <f t="shared" si="47"/>
        <v>0</v>
      </c>
      <c r="O135" s="24">
        <f>'[6]TS BYDem'!O49</f>
        <v>0</v>
      </c>
      <c r="P135" s="24" t="e">
        <f t="shared" ca="1" si="85"/>
        <v>#N/A</v>
      </c>
      <c r="Q135" s="24" t="e">
        <f t="shared" ca="1" si="85"/>
        <v>#N/A</v>
      </c>
      <c r="R135" s="24" t="e">
        <f t="shared" ca="1" si="85"/>
        <v>#N/A</v>
      </c>
      <c r="S135" s="24" t="e">
        <f t="shared" ca="1" si="85"/>
        <v>#N/A</v>
      </c>
      <c r="T135" s="24" t="e">
        <f t="shared" ca="1" si="85"/>
        <v>#N/A</v>
      </c>
      <c r="U135" s="24" t="e">
        <f t="shared" ca="1" si="85"/>
        <v>#N/A</v>
      </c>
      <c r="V135" s="24" t="e">
        <f t="shared" ca="1" si="85"/>
        <v>#N/A</v>
      </c>
      <c r="W135" s="24" t="e">
        <f t="shared" ca="1" si="85"/>
        <v>#N/A</v>
      </c>
      <c r="X135" s="24" t="e">
        <f t="shared" ca="1" si="85"/>
        <v>#N/A</v>
      </c>
      <c r="Y135" s="24" t="e">
        <f t="shared" ca="1" si="85"/>
        <v>#N/A</v>
      </c>
      <c r="Z135" s="24" t="e">
        <f t="shared" ca="1" si="85"/>
        <v>#N/A</v>
      </c>
      <c r="AA135" s="24" t="e">
        <f t="shared" ca="1" si="85"/>
        <v>#N/A</v>
      </c>
      <c r="AB135" s="24" t="e">
        <f t="shared" ca="1" si="85"/>
        <v>#N/A</v>
      </c>
      <c r="AC135" s="24" t="e">
        <f t="shared" ca="1" si="85"/>
        <v>#N/A</v>
      </c>
      <c r="AD135" s="24" t="e">
        <f t="shared" ca="1" si="85"/>
        <v>#N/A</v>
      </c>
      <c r="AE135" s="24" t="e">
        <f t="shared" ca="1" si="85"/>
        <v>#N/A</v>
      </c>
      <c r="AF135" s="24" t="e">
        <f t="shared" ca="1" si="85"/>
        <v>#N/A</v>
      </c>
      <c r="AG135" s="24" t="e">
        <f t="shared" ca="1" si="85"/>
        <v>#N/A</v>
      </c>
      <c r="AH135" s="24" t="e">
        <f t="shared" ca="1" si="85"/>
        <v>#N/A</v>
      </c>
      <c r="AI135" s="24" t="e">
        <f t="shared" ca="1" si="85"/>
        <v>#N/A</v>
      </c>
      <c r="AJ135" s="24" t="e">
        <f t="shared" ca="1" si="85"/>
        <v>#N/A</v>
      </c>
      <c r="AK135" s="24" t="e">
        <f t="shared" ca="1" si="85"/>
        <v>#N/A</v>
      </c>
      <c r="AL135" s="24" t="e">
        <f t="shared" ca="1" si="85"/>
        <v>#N/A</v>
      </c>
      <c r="AM135" s="24" t="e">
        <f t="shared" ca="1" si="85"/>
        <v>#N/A</v>
      </c>
      <c r="AN135" s="24" t="e">
        <f t="shared" ca="1" si="85"/>
        <v>#N/A</v>
      </c>
      <c r="AO135" s="24" t="e">
        <f t="shared" ca="1" si="85"/>
        <v>#N/A</v>
      </c>
      <c r="AP135" s="24" t="e">
        <f t="shared" ca="1" si="85"/>
        <v>#N/A</v>
      </c>
      <c r="AQ135" s="6"/>
      <c r="AR135" s="6"/>
      <c r="AS135" s="6"/>
      <c r="AT135" s="6"/>
      <c r="AU135" s="6"/>
      <c r="AV135" s="6"/>
      <c r="BB135" s="4" t="e">
        <f>MATCH(MID(D135,2,2),$B$34:$B$38,0)</f>
        <v>#N/A</v>
      </c>
    </row>
    <row r="136" spans="1:54">
      <c r="A136" s="22" t="str">
        <f>'[6]TS BYDem'!A50</f>
        <v>*</v>
      </c>
      <c r="B136" s="22" t="str">
        <f>'[6]TS BYDem'!B50</f>
        <v>COM_PROJ</v>
      </c>
      <c r="C136" s="22" t="str">
        <f>'[6]TS BYDem'!C50</f>
        <v>-</v>
      </c>
      <c r="D136" s="22">
        <f>'[6]TS BYDem'!D50</f>
        <v>0</v>
      </c>
      <c r="E136" s="132" t="s">
        <v>137</v>
      </c>
      <c r="F136" s="132" t="s">
        <v>137</v>
      </c>
      <c r="G136" s="132" t="s">
        <v>137</v>
      </c>
      <c r="H136" s="132" t="s">
        <v>137</v>
      </c>
      <c r="I136" s="132">
        <v>0</v>
      </c>
      <c r="J136" s="6">
        <f>'[6]TS BYDem'!J50</f>
        <v>0</v>
      </c>
      <c r="K136" s="24">
        <f t="shared" si="47"/>
        <v>0</v>
      </c>
      <c r="L136" s="24">
        <f t="shared" si="47"/>
        <v>0</v>
      </c>
      <c r="M136" s="24">
        <f t="shared" si="47"/>
        <v>0</v>
      </c>
      <c r="N136" s="24">
        <f t="shared" si="47"/>
        <v>0</v>
      </c>
      <c r="O136" s="24">
        <f>'[6]TS BYDem'!O50</f>
        <v>0</v>
      </c>
      <c r="P136" s="24" t="e">
        <f t="shared" ca="1" si="85"/>
        <v>#N/A</v>
      </c>
      <c r="Q136" s="24" t="e">
        <f t="shared" ca="1" si="85"/>
        <v>#N/A</v>
      </c>
      <c r="R136" s="24" t="e">
        <f t="shared" ca="1" si="85"/>
        <v>#N/A</v>
      </c>
      <c r="S136" s="24" t="e">
        <f t="shared" ca="1" si="85"/>
        <v>#N/A</v>
      </c>
      <c r="T136" s="24" t="e">
        <f t="shared" ca="1" si="85"/>
        <v>#N/A</v>
      </c>
      <c r="U136" s="24" t="e">
        <f t="shared" ca="1" si="85"/>
        <v>#N/A</v>
      </c>
      <c r="V136" s="24" t="e">
        <f t="shared" ca="1" si="85"/>
        <v>#N/A</v>
      </c>
      <c r="W136" s="24" t="e">
        <f t="shared" ca="1" si="85"/>
        <v>#N/A</v>
      </c>
      <c r="X136" s="24" t="e">
        <f t="shared" ca="1" si="85"/>
        <v>#N/A</v>
      </c>
      <c r="Y136" s="24" t="e">
        <f t="shared" ca="1" si="85"/>
        <v>#N/A</v>
      </c>
      <c r="Z136" s="24" t="e">
        <f t="shared" ca="1" si="85"/>
        <v>#N/A</v>
      </c>
      <c r="AA136" s="24" t="e">
        <f t="shared" ca="1" si="85"/>
        <v>#N/A</v>
      </c>
      <c r="AB136" s="24" t="e">
        <f t="shared" ca="1" si="85"/>
        <v>#N/A</v>
      </c>
      <c r="AC136" s="24" t="e">
        <f t="shared" ca="1" si="85"/>
        <v>#N/A</v>
      </c>
      <c r="AD136" s="24" t="e">
        <f t="shared" ca="1" si="85"/>
        <v>#N/A</v>
      </c>
      <c r="AE136" s="24" t="e">
        <f t="shared" ca="1" si="85"/>
        <v>#N/A</v>
      </c>
      <c r="AF136" s="24" t="e">
        <f t="shared" ca="1" si="85"/>
        <v>#N/A</v>
      </c>
      <c r="AG136" s="24" t="e">
        <f t="shared" ca="1" si="85"/>
        <v>#N/A</v>
      </c>
      <c r="AH136" s="24" t="e">
        <f t="shared" ca="1" si="85"/>
        <v>#N/A</v>
      </c>
      <c r="AI136" s="24" t="e">
        <f t="shared" ca="1" si="85"/>
        <v>#N/A</v>
      </c>
      <c r="AJ136" s="24" t="e">
        <f t="shared" ca="1" si="85"/>
        <v>#N/A</v>
      </c>
      <c r="AK136" s="24" t="e">
        <f t="shared" ca="1" si="85"/>
        <v>#N/A</v>
      </c>
      <c r="AL136" s="24" t="e">
        <f t="shared" ca="1" si="85"/>
        <v>#N/A</v>
      </c>
      <c r="AM136" s="24" t="e">
        <f t="shared" ca="1" si="85"/>
        <v>#N/A</v>
      </c>
      <c r="AN136" s="24" t="e">
        <f t="shared" ca="1" si="85"/>
        <v>#N/A</v>
      </c>
      <c r="AO136" s="24" t="e">
        <f t="shared" ca="1" si="85"/>
        <v>#N/A</v>
      </c>
      <c r="AP136" s="24" t="e">
        <f t="shared" ca="1" si="85"/>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rgb="FFFFC000"/>
  </sheetPr>
  <dimension ref="A1:BC269"/>
  <sheetViews>
    <sheetView topLeftCell="A46" zoomScaleNormal="100" workbookViewId="0">
      <selection activeCell="G102" sqref="G102"/>
    </sheetView>
  </sheetViews>
  <sheetFormatPr defaultColWidth="9.140625" defaultRowHeight="15"/>
  <cols>
    <col min="1" max="1" width="9.140625" style="96"/>
    <col min="2" max="2" width="32.5703125" style="96" customWidth="1"/>
    <col min="3" max="3" width="31.85546875" style="96" customWidth="1"/>
    <col min="4" max="4" width="12" style="96" customWidth="1"/>
    <col min="5" max="5" width="13.42578125" style="96" customWidth="1"/>
    <col min="6" max="10" width="9.140625" style="96"/>
    <col min="11" max="11" width="6.85546875" style="95" customWidth="1"/>
    <col min="12" max="12" width="6.85546875" style="96" customWidth="1"/>
    <col min="13" max="13" width="8.5703125" style="96" customWidth="1"/>
    <col min="14" max="40" width="6.85546875" style="96" customWidth="1"/>
    <col min="41" max="41" width="9.42578125" style="96" customWidth="1"/>
    <col min="42" max="47" width="6.85546875" style="96" customWidth="1"/>
    <col min="48" max="48" width="9.85546875" style="96" customWidth="1"/>
    <col min="49" max="49" width="17.85546875" style="96" bestFit="1" customWidth="1"/>
    <col min="50" max="16384" width="9.140625" style="96"/>
  </cols>
  <sheetData>
    <row r="1" spans="1:48" s="4" customFormat="1">
      <c r="A1" s="4" t="str">
        <f>IF(COM,"TS DATA","")</f>
        <v>TS DATA</v>
      </c>
      <c r="B1" s="4" t="s">
        <v>17</v>
      </c>
      <c r="J1" s="41"/>
    </row>
    <row r="2" spans="1:48" s="4" customFormat="1" ht="15.75" thickBot="1">
      <c r="A2" s="4" t="s">
        <v>16</v>
      </c>
      <c r="B2" s="297" t="s">
        <v>296</v>
      </c>
      <c r="C2" s="297"/>
      <c r="J2" s="41"/>
    </row>
    <row r="3" spans="1:48">
      <c r="A3" s="4" t="s">
        <v>16</v>
      </c>
      <c r="J3" s="95">
        <f>MATCH(J4,Drivers!$C$5:$AG$5,0)</f>
        <v>1</v>
      </c>
      <c r="K3" s="95">
        <f>MATCH(K4,Drivers!$C$5:$AG$5,0)</f>
        <v>2</v>
      </c>
      <c r="L3" s="95">
        <f>MATCH(L4,Drivers!$C$5:$AG$5,0)</f>
        <v>3</v>
      </c>
      <c r="M3" s="95">
        <f>MATCH(M4,Drivers!$C$5:$AG$5,0)</f>
        <v>4</v>
      </c>
      <c r="N3" s="95">
        <f>MATCH(N4,Drivers!$C$5:$AG$5,0)</f>
        <v>5</v>
      </c>
      <c r="O3" s="95">
        <f>MATCH(O4,Drivers!$C$5:$AG$5,0)</f>
        <v>6</v>
      </c>
      <c r="P3" s="95">
        <f>MATCH(P4,Drivers!$C$5:$AG$5,0)</f>
        <v>7</v>
      </c>
      <c r="Q3" s="95">
        <f>MATCH(Q4,Drivers!$C$5:$AG$5,0)</f>
        <v>8</v>
      </c>
      <c r="R3" s="95">
        <f>MATCH(R4,Drivers!$C$5:$AG$5,0)</f>
        <v>9</v>
      </c>
      <c r="S3" s="95">
        <f>MATCH(S4,Drivers!$C$5:$AG$5,0)</f>
        <v>10</v>
      </c>
      <c r="T3" s="95">
        <f>MATCH(T4,Drivers!$C$5:$AG$5,0)</f>
        <v>11</v>
      </c>
      <c r="U3" s="95">
        <f>MATCH(U4,Drivers!$C$5:$AG$5,0)</f>
        <v>12</v>
      </c>
      <c r="V3" s="95">
        <f>MATCH(V4,Drivers!$C$5:$AG$5,0)</f>
        <v>13</v>
      </c>
      <c r="W3" s="95">
        <f>MATCH(W4,Drivers!$C$5:$AG$5,0)</f>
        <v>14</v>
      </c>
      <c r="X3" s="95">
        <f>MATCH(X4,Drivers!$C$5:$AG$5,0)</f>
        <v>15</v>
      </c>
      <c r="Y3" s="95">
        <f>MATCH(Y4,Drivers!$C$5:$AG$5,0)</f>
        <v>16</v>
      </c>
      <c r="Z3" s="95">
        <f>MATCH(Z4,Drivers!$C$5:$AG$5,0)</f>
        <v>17</v>
      </c>
      <c r="AA3" s="95">
        <f>MATCH(AA4,Drivers!$C$5:$AG$5,0)</f>
        <v>18</v>
      </c>
      <c r="AB3" s="95">
        <f>MATCH(AB4,Drivers!$C$5:$AG$5,0)</f>
        <v>19</v>
      </c>
      <c r="AC3" s="95">
        <f>MATCH(AC4,Drivers!$C$5:$AG$5,0)</f>
        <v>20</v>
      </c>
      <c r="AD3" s="95">
        <f>MATCH(AD4,Drivers!$C$5:$AG$5,0)</f>
        <v>21</v>
      </c>
      <c r="AE3" s="95">
        <f>MATCH(AE4,Drivers!$C$5:$AG$5,0)</f>
        <v>22</v>
      </c>
      <c r="AF3" s="95">
        <f>MATCH(AF4,Drivers!$C$5:$AG$5,0)</f>
        <v>23</v>
      </c>
      <c r="AG3" s="95">
        <f>MATCH(AG4,Drivers!$C$5:$AG$5,0)</f>
        <v>24</v>
      </c>
      <c r="AH3" s="95">
        <f>MATCH(AH4,Drivers!$C$5:$AG$5,0)</f>
        <v>25</v>
      </c>
      <c r="AI3" s="95">
        <f>MATCH(AI4,Drivers!$C$5:$AG$5,0)</f>
        <v>26</v>
      </c>
      <c r="AJ3" s="95">
        <f>MATCH(AJ4,Drivers!$C$5:$AG$5,0)</f>
        <v>27</v>
      </c>
      <c r="AK3" s="95">
        <f>MATCH(AK4,Drivers!$C$5:$AG$5,0)</f>
        <v>28</v>
      </c>
      <c r="AL3" s="95">
        <f>MATCH(AL4,Drivers!$C$5:$AG$5,0)</f>
        <v>29</v>
      </c>
      <c r="AM3" s="95" t="e">
        <f>MATCH(AM4,Drivers!$C$5:$AG$5,0)</f>
        <v>#N/A</v>
      </c>
      <c r="AN3" s="95" t="e">
        <f>MATCH(AN4,Drivers!$C$5:$AG$5,0)</f>
        <v>#N/A</v>
      </c>
      <c r="AO3" s="95" t="e">
        <f>MATCH(AO4,Drivers!$C$5:$AG$5,0)</f>
        <v>#N/A</v>
      </c>
      <c r="AP3" s="95" t="e">
        <f>MATCH(AP4,Drivers!$C$5:$AG$5,0)</f>
        <v>#N/A</v>
      </c>
      <c r="AQ3" s="95">
        <f>MATCH(AQ4,Drivers!$C$5:$AG$5,0)</f>
        <v>30</v>
      </c>
      <c r="AR3" s="95" t="e">
        <f>MATCH(AR4,Drivers!$C$5:$AG$5,0)</f>
        <v>#N/A</v>
      </c>
      <c r="AS3" s="95" t="e">
        <f>MATCH(AS4,Drivers!$C$5:$AG$5,0)</f>
        <v>#N/A</v>
      </c>
      <c r="AT3" s="95" t="e">
        <f>MATCH(AT4,Drivers!$C$5:$AG$5,0)</f>
        <v>#N/A</v>
      </c>
      <c r="AU3" s="95" t="e">
        <f>MATCH(AU4,Drivers!$C$5:$AG$5,0)</f>
        <v>#N/A</v>
      </c>
      <c r="AV3" s="95">
        <f>MATCH(AV4,Drivers!$C$5:$AG$5,0)</f>
        <v>31</v>
      </c>
    </row>
    <row r="4" spans="1:48" ht="15.75" thickBot="1">
      <c r="A4" s="4" t="s">
        <v>16</v>
      </c>
      <c r="B4" s="93" t="s">
        <v>11</v>
      </c>
      <c r="C4" s="93"/>
      <c r="D4" s="93"/>
      <c r="E4" s="94"/>
      <c r="F4" s="94"/>
      <c r="G4" s="94"/>
      <c r="H4" s="94"/>
      <c r="I4" s="94"/>
      <c r="J4" s="95">
        <v>2012</v>
      </c>
      <c r="K4" s="96">
        <f>J4+1</f>
        <v>2013</v>
      </c>
      <c r="L4" s="96">
        <f>K4+1</f>
        <v>2014</v>
      </c>
      <c r="M4" s="96">
        <f t="shared" ref="M4:AB4" si="0">L4+1</f>
        <v>2015</v>
      </c>
      <c r="N4" s="96">
        <f t="shared" si="0"/>
        <v>2016</v>
      </c>
      <c r="O4" s="96">
        <f t="shared" si="0"/>
        <v>2017</v>
      </c>
      <c r="P4" s="96">
        <f t="shared" si="0"/>
        <v>2018</v>
      </c>
      <c r="Q4" s="96">
        <f t="shared" si="0"/>
        <v>2019</v>
      </c>
      <c r="R4" s="96">
        <f t="shared" si="0"/>
        <v>2020</v>
      </c>
      <c r="S4" s="96">
        <f t="shared" si="0"/>
        <v>2021</v>
      </c>
      <c r="T4" s="96">
        <f t="shared" si="0"/>
        <v>2022</v>
      </c>
      <c r="U4" s="96">
        <f t="shared" si="0"/>
        <v>2023</v>
      </c>
      <c r="V4" s="96">
        <f t="shared" si="0"/>
        <v>2024</v>
      </c>
      <c r="W4" s="96">
        <f t="shared" si="0"/>
        <v>2025</v>
      </c>
      <c r="X4" s="96">
        <f t="shared" si="0"/>
        <v>2026</v>
      </c>
      <c r="Y4" s="96">
        <f t="shared" si="0"/>
        <v>2027</v>
      </c>
      <c r="Z4" s="96">
        <f t="shared" si="0"/>
        <v>2028</v>
      </c>
      <c r="AA4" s="96">
        <f t="shared" si="0"/>
        <v>2029</v>
      </c>
      <c r="AB4" s="96">
        <f t="shared" si="0"/>
        <v>2030</v>
      </c>
      <c r="AC4" s="96">
        <f t="shared" ref="AC4:AR4" si="1">AB4+1</f>
        <v>2031</v>
      </c>
      <c r="AD4" s="96">
        <f t="shared" si="1"/>
        <v>2032</v>
      </c>
      <c r="AE4" s="96">
        <f t="shared" si="1"/>
        <v>2033</v>
      </c>
      <c r="AF4" s="96">
        <f t="shared" si="1"/>
        <v>2034</v>
      </c>
      <c r="AG4" s="96">
        <f t="shared" si="1"/>
        <v>2035</v>
      </c>
      <c r="AH4" s="96">
        <f t="shared" si="1"/>
        <v>2036</v>
      </c>
      <c r="AI4" s="96">
        <f t="shared" si="1"/>
        <v>2037</v>
      </c>
      <c r="AJ4" s="96">
        <f t="shared" si="1"/>
        <v>2038</v>
      </c>
      <c r="AK4" s="96">
        <f t="shared" si="1"/>
        <v>2039</v>
      </c>
      <c r="AL4" s="96">
        <f t="shared" si="1"/>
        <v>2040</v>
      </c>
      <c r="AM4" s="96">
        <f t="shared" si="1"/>
        <v>2041</v>
      </c>
      <c r="AN4" s="96">
        <f t="shared" si="1"/>
        <v>2042</v>
      </c>
      <c r="AO4" s="96">
        <f t="shared" si="1"/>
        <v>2043</v>
      </c>
      <c r="AP4" s="96">
        <f t="shared" si="1"/>
        <v>2044</v>
      </c>
      <c r="AQ4" s="96">
        <f t="shared" si="1"/>
        <v>2045</v>
      </c>
      <c r="AR4" s="96">
        <f t="shared" si="1"/>
        <v>2046</v>
      </c>
      <c r="AS4" s="96">
        <f>AR4+1</f>
        <v>2047</v>
      </c>
      <c r="AT4" s="96">
        <f>AS4+1</f>
        <v>2048</v>
      </c>
      <c r="AU4" s="96">
        <f>AT4+1</f>
        <v>2049</v>
      </c>
      <c r="AV4" s="96">
        <f>AU4+1</f>
        <v>2050</v>
      </c>
    </row>
    <row r="5" spans="1:48" s="4" customFormat="1">
      <c r="A5" s="4" t="s">
        <v>16</v>
      </c>
      <c r="C5" s="15">
        <v>1</v>
      </c>
      <c r="D5" s="4">
        <v>2012</v>
      </c>
      <c r="E5" s="9">
        <v>2017</v>
      </c>
      <c r="F5" s="9">
        <v>2020</v>
      </c>
      <c r="G5" s="15">
        <v>2030</v>
      </c>
      <c r="H5" s="15">
        <v>2050</v>
      </c>
      <c r="I5" s="4" t="s">
        <v>393</v>
      </c>
      <c r="J5" s="4">
        <f>MATCH(J$4,$D$5:$H$5,$C5)</f>
        <v>1</v>
      </c>
      <c r="K5" s="225">
        <f t="shared" ref="K5:P5" si="2">MATCH(K$4,$D$5:$H$5,$C5)</f>
        <v>1</v>
      </c>
      <c r="L5" s="225">
        <f t="shared" si="2"/>
        <v>1</v>
      </c>
      <c r="M5" s="225">
        <f t="shared" si="2"/>
        <v>1</v>
      </c>
      <c r="N5" s="225">
        <f t="shared" si="2"/>
        <v>1</v>
      </c>
      <c r="O5" s="225">
        <f t="shared" si="2"/>
        <v>2</v>
      </c>
      <c r="P5" s="225">
        <f t="shared" si="2"/>
        <v>2</v>
      </c>
      <c r="Q5" s="4">
        <f t="shared" ref="K5:AV6" si="3">MATCH(Q$4,$D$5:$H$5,$C5)</f>
        <v>2</v>
      </c>
      <c r="R5" s="4">
        <f t="shared" si="3"/>
        <v>3</v>
      </c>
      <c r="S5" s="4">
        <f t="shared" si="3"/>
        <v>3</v>
      </c>
      <c r="T5" s="4">
        <f t="shared" si="3"/>
        <v>3</v>
      </c>
      <c r="U5" s="4">
        <f t="shared" si="3"/>
        <v>3</v>
      </c>
      <c r="V5" s="4">
        <f t="shared" si="3"/>
        <v>3</v>
      </c>
      <c r="W5" s="4">
        <f t="shared" si="3"/>
        <v>3</v>
      </c>
      <c r="X5" s="4">
        <f t="shared" si="3"/>
        <v>3</v>
      </c>
      <c r="Y5" s="4">
        <f t="shared" si="3"/>
        <v>3</v>
      </c>
      <c r="Z5" s="4">
        <f t="shared" si="3"/>
        <v>3</v>
      </c>
      <c r="AA5" s="4">
        <f t="shared" si="3"/>
        <v>3</v>
      </c>
      <c r="AB5" s="4">
        <f t="shared" si="3"/>
        <v>4</v>
      </c>
      <c r="AC5" s="4">
        <f t="shared" si="3"/>
        <v>4</v>
      </c>
      <c r="AD5" s="4">
        <f t="shared" si="3"/>
        <v>4</v>
      </c>
      <c r="AE5" s="4">
        <f t="shared" si="3"/>
        <v>4</v>
      </c>
      <c r="AF5" s="4">
        <f t="shared" si="3"/>
        <v>4</v>
      </c>
      <c r="AG5" s="4">
        <f t="shared" si="3"/>
        <v>4</v>
      </c>
      <c r="AH5" s="4">
        <f t="shared" si="3"/>
        <v>4</v>
      </c>
      <c r="AI5" s="4">
        <f t="shared" si="3"/>
        <v>4</v>
      </c>
      <c r="AJ5" s="4">
        <f t="shared" si="3"/>
        <v>4</v>
      </c>
      <c r="AK5" s="4">
        <f t="shared" si="3"/>
        <v>4</v>
      </c>
      <c r="AL5" s="4">
        <f t="shared" si="3"/>
        <v>4</v>
      </c>
      <c r="AM5" s="4">
        <f t="shared" si="3"/>
        <v>4</v>
      </c>
      <c r="AN5" s="4">
        <f t="shared" si="3"/>
        <v>4</v>
      </c>
      <c r="AO5" s="4">
        <f t="shared" si="3"/>
        <v>4</v>
      </c>
      <c r="AP5" s="4">
        <f t="shared" si="3"/>
        <v>4</v>
      </c>
      <c r="AQ5" s="4">
        <f t="shared" si="3"/>
        <v>4</v>
      </c>
      <c r="AR5" s="4">
        <f t="shared" si="3"/>
        <v>4</v>
      </c>
      <c r="AS5" s="4">
        <f t="shared" si="3"/>
        <v>4</v>
      </c>
      <c r="AT5" s="4">
        <f t="shared" si="3"/>
        <v>4</v>
      </c>
      <c r="AU5" s="4">
        <f t="shared" si="3"/>
        <v>4</v>
      </c>
      <c r="AV5" s="4">
        <f t="shared" si="3"/>
        <v>5</v>
      </c>
    </row>
    <row r="6" spans="1:48" s="4" customFormat="1">
      <c r="A6" s="4" t="s">
        <v>16</v>
      </c>
      <c r="C6" s="15">
        <v>0</v>
      </c>
      <c r="D6" s="4">
        <f>INDEX($D5:$H5,0,COUNT($D5:$H5)-D7)</f>
        <v>2050</v>
      </c>
      <c r="E6" s="4">
        <f>INDEX($D5:$H5,0,COUNT($D5:$H5)-E7)</f>
        <v>2030</v>
      </c>
      <c r="F6" s="4">
        <f>INDEX($D5:$H5,0,COUNT($D5:$H5)-F7)</f>
        <v>2020</v>
      </c>
      <c r="G6" s="4">
        <f>INDEX($D5:$H5,0,COUNT($D5:$H5)-G7)</f>
        <v>2017</v>
      </c>
      <c r="H6" s="4">
        <f>INDEX($D5:$H5,0,COUNT($D5:$H5)-H7)</f>
        <v>2012</v>
      </c>
      <c r="I6" s="4" t="s">
        <v>394</v>
      </c>
      <c r="J6" s="4">
        <f>MATCH(J$4,$D$5:$H$5,$C6)</f>
        <v>1</v>
      </c>
      <c r="K6" s="4" t="e">
        <f t="shared" si="3"/>
        <v>#N/A</v>
      </c>
      <c r="L6" s="4" t="e">
        <f t="shared" si="3"/>
        <v>#N/A</v>
      </c>
      <c r="M6" s="4" t="e">
        <f t="shared" si="3"/>
        <v>#N/A</v>
      </c>
      <c r="N6" s="4" t="e">
        <f t="shared" si="3"/>
        <v>#N/A</v>
      </c>
      <c r="O6" s="4">
        <f t="shared" si="3"/>
        <v>2</v>
      </c>
      <c r="P6" s="4" t="e">
        <f t="shared" si="3"/>
        <v>#N/A</v>
      </c>
      <c r="Q6" s="4" t="e">
        <f t="shared" si="3"/>
        <v>#N/A</v>
      </c>
      <c r="R6" s="4">
        <f t="shared" si="3"/>
        <v>3</v>
      </c>
      <c r="S6" s="4" t="e">
        <f t="shared" si="3"/>
        <v>#N/A</v>
      </c>
      <c r="T6" s="4" t="e">
        <f t="shared" si="3"/>
        <v>#N/A</v>
      </c>
      <c r="U6" s="4" t="e">
        <f t="shared" si="3"/>
        <v>#N/A</v>
      </c>
      <c r="V6" s="4" t="e">
        <f t="shared" si="3"/>
        <v>#N/A</v>
      </c>
      <c r="W6" s="4" t="e">
        <f t="shared" si="3"/>
        <v>#N/A</v>
      </c>
      <c r="X6" s="4" t="e">
        <f t="shared" si="3"/>
        <v>#N/A</v>
      </c>
      <c r="Y6" s="4" t="e">
        <f t="shared" si="3"/>
        <v>#N/A</v>
      </c>
      <c r="Z6" s="4" t="e">
        <f t="shared" si="3"/>
        <v>#N/A</v>
      </c>
      <c r="AA6" s="4" t="e">
        <f t="shared" si="3"/>
        <v>#N/A</v>
      </c>
      <c r="AB6" s="4">
        <f t="shared" si="3"/>
        <v>4</v>
      </c>
      <c r="AC6" s="4" t="e">
        <f t="shared" si="3"/>
        <v>#N/A</v>
      </c>
      <c r="AD6" s="4" t="e">
        <f t="shared" si="3"/>
        <v>#N/A</v>
      </c>
      <c r="AE6" s="4" t="e">
        <f t="shared" si="3"/>
        <v>#N/A</v>
      </c>
      <c r="AF6" s="4" t="e">
        <f t="shared" si="3"/>
        <v>#N/A</v>
      </c>
      <c r="AG6" s="4" t="e">
        <f t="shared" si="3"/>
        <v>#N/A</v>
      </c>
      <c r="AH6" s="4" t="e">
        <f t="shared" si="3"/>
        <v>#N/A</v>
      </c>
      <c r="AI6" s="4" t="e">
        <f t="shared" si="3"/>
        <v>#N/A</v>
      </c>
      <c r="AJ6" s="4" t="e">
        <f t="shared" si="3"/>
        <v>#N/A</v>
      </c>
      <c r="AK6" s="4" t="e">
        <f t="shared" si="3"/>
        <v>#N/A</v>
      </c>
      <c r="AL6" s="4" t="e">
        <f t="shared" si="3"/>
        <v>#N/A</v>
      </c>
      <c r="AM6" s="4" t="e">
        <f t="shared" si="3"/>
        <v>#N/A</v>
      </c>
      <c r="AN6" s="4" t="e">
        <f t="shared" si="3"/>
        <v>#N/A</v>
      </c>
      <c r="AO6" s="4" t="e">
        <f t="shared" si="3"/>
        <v>#N/A</v>
      </c>
      <c r="AP6" s="4" t="e">
        <f t="shared" si="3"/>
        <v>#N/A</v>
      </c>
      <c r="AQ6" s="4" t="e">
        <f t="shared" si="3"/>
        <v>#N/A</v>
      </c>
      <c r="AR6" s="4" t="e">
        <f t="shared" si="3"/>
        <v>#N/A</v>
      </c>
      <c r="AS6" s="4" t="e">
        <f t="shared" si="3"/>
        <v>#N/A</v>
      </c>
      <c r="AT6" s="4" t="e">
        <f t="shared" si="3"/>
        <v>#N/A</v>
      </c>
      <c r="AU6" s="4" t="e">
        <f t="shared" si="3"/>
        <v>#N/A</v>
      </c>
      <c r="AV6" s="4">
        <f t="shared" si="3"/>
        <v>5</v>
      </c>
    </row>
    <row r="7" spans="1:48" s="4" customFormat="1">
      <c r="A7" s="4" t="s">
        <v>16</v>
      </c>
      <c r="C7" s="15">
        <v>-1</v>
      </c>
      <c r="D7" s="4">
        <v>0</v>
      </c>
      <c r="E7" s="4">
        <v>1</v>
      </c>
      <c r="F7" s="4">
        <v>2</v>
      </c>
      <c r="G7" s="4">
        <v>3</v>
      </c>
      <c r="H7" s="4">
        <v>4</v>
      </c>
      <c r="I7" s="4" t="s">
        <v>392</v>
      </c>
      <c r="J7" s="4">
        <f>MATCH(J$4,$D$6:$H$6,$C7)</f>
        <v>5</v>
      </c>
      <c r="K7" s="4">
        <f t="shared" ref="K7:AV7" si="4">MATCH(K$4,$D$6:$H$6,$C7)</f>
        <v>4</v>
      </c>
      <c r="L7" s="4">
        <f t="shared" si="4"/>
        <v>4</v>
      </c>
      <c r="M7" s="4">
        <f t="shared" si="4"/>
        <v>4</v>
      </c>
      <c r="N7" s="4">
        <f t="shared" si="4"/>
        <v>4</v>
      </c>
      <c r="O7" s="4">
        <f t="shared" si="4"/>
        <v>4</v>
      </c>
      <c r="P7" s="4">
        <f t="shared" si="4"/>
        <v>3</v>
      </c>
      <c r="Q7" s="4">
        <f t="shared" si="4"/>
        <v>3</v>
      </c>
      <c r="R7" s="4">
        <f t="shared" si="4"/>
        <v>3</v>
      </c>
      <c r="S7" s="4">
        <f t="shared" si="4"/>
        <v>2</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1</v>
      </c>
      <c r="AD7" s="4">
        <f t="shared" si="4"/>
        <v>1</v>
      </c>
      <c r="AE7" s="4">
        <f t="shared" si="4"/>
        <v>1</v>
      </c>
      <c r="AF7" s="4">
        <f t="shared" si="4"/>
        <v>1</v>
      </c>
      <c r="AG7" s="4">
        <f t="shared" si="4"/>
        <v>1</v>
      </c>
      <c r="AH7" s="4">
        <f t="shared" si="4"/>
        <v>1</v>
      </c>
      <c r="AI7" s="4">
        <f t="shared" si="4"/>
        <v>1</v>
      </c>
      <c r="AJ7" s="4">
        <f t="shared" si="4"/>
        <v>1</v>
      </c>
      <c r="AK7" s="4">
        <f t="shared" si="4"/>
        <v>1</v>
      </c>
      <c r="AL7" s="4">
        <f t="shared" si="4"/>
        <v>1</v>
      </c>
      <c r="AM7" s="4">
        <f t="shared" si="4"/>
        <v>1</v>
      </c>
      <c r="AN7" s="4">
        <f t="shared" si="4"/>
        <v>1</v>
      </c>
      <c r="AO7" s="4">
        <f t="shared" si="4"/>
        <v>1</v>
      </c>
      <c r="AP7" s="4">
        <f t="shared" si="4"/>
        <v>1</v>
      </c>
      <c r="AQ7" s="4">
        <f t="shared" si="4"/>
        <v>1</v>
      </c>
      <c r="AR7" s="4">
        <f t="shared" si="4"/>
        <v>1</v>
      </c>
      <c r="AS7" s="4">
        <f t="shared" si="4"/>
        <v>1</v>
      </c>
      <c r="AT7" s="4">
        <f t="shared" si="4"/>
        <v>1</v>
      </c>
      <c r="AU7" s="4">
        <f t="shared" si="4"/>
        <v>1</v>
      </c>
      <c r="AV7" s="4">
        <f t="shared" si="4"/>
        <v>1</v>
      </c>
    </row>
    <row r="8" spans="1:48" s="4" customFormat="1">
      <c r="A8" s="4" t="s">
        <v>16</v>
      </c>
      <c r="I8" s="4" t="s">
        <v>395</v>
      </c>
      <c r="J8" s="5">
        <f>IF(ISNA(J5),-1,IF(ISNA(J7),99,IF(ISNA(J6),J5,0)))</f>
        <v>0</v>
      </c>
      <c r="K8" s="5">
        <f t="shared" ref="K8:AV8" si="5">IF(ISNA(K5),-1,IF(ISNA(K7),99,IF(ISNA(K6),K5,0)))</f>
        <v>1</v>
      </c>
      <c r="L8" s="5">
        <f t="shared" si="5"/>
        <v>1</v>
      </c>
      <c r="M8" s="5">
        <v>1</v>
      </c>
      <c r="N8" s="5">
        <v>1</v>
      </c>
      <c r="O8" s="5">
        <v>0</v>
      </c>
      <c r="P8" s="5">
        <f t="shared" si="5"/>
        <v>2</v>
      </c>
      <c r="Q8" s="5">
        <f t="shared" si="5"/>
        <v>2</v>
      </c>
      <c r="R8" s="5">
        <f t="shared" si="5"/>
        <v>0</v>
      </c>
      <c r="S8" s="5">
        <f t="shared" si="5"/>
        <v>3</v>
      </c>
      <c r="T8" s="5">
        <f t="shared" si="5"/>
        <v>3</v>
      </c>
      <c r="U8" s="5">
        <f t="shared" si="5"/>
        <v>3</v>
      </c>
      <c r="V8" s="5">
        <f t="shared" si="5"/>
        <v>3</v>
      </c>
      <c r="W8" s="5">
        <f t="shared" si="5"/>
        <v>3</v>
      </c>
      <c r="X8" s="5">
        <f t="shared" si="5"/>
        <v>3</v>
      </c>
      <c r="Y8" s="5">
        <f t="shared" si="5"/>
        <v>3</v>
      </c>
      <c r="Z8" s="5">
        <f t="shared" si="5"/>
        <v>3</v>
      </c>
      <c r="AA8" s="5">
        <f t="shared" si="5"/>
        <v>3</v>
      </c>
      <c r="AB8" s="5">
        <f t="shared" si="5"/>
        <v>0</v>
      </c>
      <c r="AC8" s="5">
        <f t="shared" si="5"/>
        <v>4</v>
      </c>
      <c r="AD8" s="5">
        <f t="shared" si="5"/>
        <v>4</v>
      </c>
      <c r="AE8" s="5">
        <f t="shared" si="5"/>
        <v>4</v>
      </c>
      <c r="AF8" s="5">
        <f t="shared" si="5"/>
        <v>4</v>
      </c>
      <c r="AG8" s="5">
        <f t="shared" si="5"/>
        <v>4</v>
      </c>
      <c r="AH8" s="5">
        <f t="shared" si="5"/>
        <v>4</v>
      </c>
      <c r="AI8" s="5">
        <f t="shared" si="5"/>
        <v>4</v>
      </c>
      <c r="AJ8" s="5">
        <f t="shared" si="5"/>
        <v>4</v>
      </c>
      <c r="AK8" s="5">
        <f t="shared" si="5"/>
        <v>4</v>
      </c>
      <c r="AL8" s="5">
        <f t="shared" si="5"/>
        <v>4</v>
      </c>
      <c r="AM8" s="5">
        <f t="shared" si="5"/>
        <v>4</v>
      </c>
      <c r="AN8" s="5">
        <f t="shared" si="5"/>
        <v>4</v>
      </c>
      <c r="AO8" s="5">
        <f t="shared" si="5"/>
        <v>4</v>
      </c>
      <c r="AP8" s="5">
        <f t="shared" si="5"/>
        <v>4</v>
      </c>
      <c r="AQ8" s="5">
        <f t="shared" si="5"/>
        <v>4</v>
      </c>
      <c r="AR8" s="5">
        <f t="shared" si="5"/>
        <v>4</v>
      </c>
      <c r="AS8" s="5">
        <f t="shared" si="5"/>
        <v>4</v>
      </c>
      <c r="AT8" s="5">
        <f t="shared" si="5"/>
        <v>4</v>
      </c>
      <c r="AU8" s="5">
        <f t="shared" si="5"/>
        <v>4</v>
      </c>
      <c r="AV8" s="5">
        <f t="shared" si="5"/>
        <v>0</v>
      </c>
    </row>
    <row r="9" spans="1:48">
      <c r="A9" s="4" t="s">
        <v>16</v>
      </c>
      <c r="B9" s="96" t="s">
        <v>9</v>
      </c>
      <c r="C9" s="96" t="s">
        <v>10</v>
      </c>
      <c r="J9" s="95"/>
      <c r="K9" s="96"/>
    </row>
    <row r="10" spans="1:48">
      <c r="A10" s="4" t="s">
        <v>16</v>
      </c>
      <c r="B10" s="174" t="s">
        <v>4</v>
      </c>
      <c r="C10" s="96" t="s">
        <v>3</v>
      </c>
      <c r="E10" s="96">
        <f>MATCH(B10,Drivers!A7:A22,0)</f>
        <v>2</v>
      </c>
      <c r="J10" s="6">
        <f>INDEX(Drivers!$C$7:$AG$22,$E$10,J3)</f>
        <v>1833.85</v>
      </c>
      <c r="K10" s="6">
        <f>INDEX(Drivers!$C$7:$AG$22,$E$10,K3)</f>
        <v>1884.55</v>
      </c>
      <c r="L10" s="6">
        <f>INDEX(Drivers!$C$7:$AG$22,$E$10,L3)</f>
        <v>1927.88</v>
      </c>
      <c r="M10" s="6">
        <f>INDEX(Drivers!$C$7:$AG$22,$E$10,M3)</f>
        <v>1957.41</v>
      </c>
      <c r="N10" s="6">
        <f>INDEX(Drivers!$C$7:$AG$22,$E$10,N3)</f>
        <v>1982.72</v>
      </c>
      <c r="O10" s="6">
        <f>INDEX(Drivers!$C$7:$AG$22,$E$10,O3)</f>
        <v>2007.4</v>
      </c>
      <c r="P10" s="6">
        <f>INDEX(Drivers!$C$7:$AG$22,$E$10,P3)</f>
        <v>2036.6</v>
      </c>
      <c r="Q10" s="6">
        <f>INDEX(Drivers!$C$7:$AG$22,$E$10,Q3)</f>
        <v>2071.14</v>
      </c>
      <c r="R10" s="6">
        <f>INDEX(Drivers!$C$7:$AG$22,$E$10,R3)</f>
        <v>1915.6</v>
      </c>
      <c r="S10" s="6">
        <f>INDEX(Drivers!$C$7:$AG$22,$E$10,S3)</f>
        <v>1960.19</v>
      </c>
      <c r="T10" s="6">
        <f>INDEX(Drivers!$C$7:$AG$22,$E$10,T3)</f>
        <v>2004.23</v>
      </c>
      <c r="U10" s="6">
        <f>INDEX(Drivers!$C$7:$AG$22,$E$10,U3)</f>
        <v>2048.11</v>
      </c>
      <c r="V10" s="6">
        <f>INDEX(Drivers!$C$7:$AG$22,$E$10,V3)</f>
        <v>2091.16</v>
      </c>
      <c r="W10" s="6">
        <f>INDEX(Drivers!$C$7:$AG$22,$E$10,W3)</f>
        <v>2135.91</v>
      </c>
      <c r="X10" s="6">
        <f>INDEX(Drivers!$C$7:$AG$22,$E$10,X3)</f>
        <v>2188.48</v>
      </c>
      <c r="Y10" s="6">
        <f>INDEX(Drivers!$C$7:$AG$22,$E$10,Y3)</f>
        <v>2240.58</v>
      </c>
      <c r="Z10" s="6">
        <f>INDEX(Drivers!$C$7:$AG$22,$E$10,Z3)</f>
        <v>2295.15</v>
      </c>
      <c r="AA10" s="6">
        <f>INDEX(Drivers!$C$7:$AG$22,$E$10,AA3)</f>
        <v>2351.59</v>
      </c>
      <c r="AB10" s="6">
        <f>INDEX(Drivers!$C$7:$AG$22,$E$10,AB3)</f>
        <v>2409.79</v>
      </c>
      <c r="AC10" s="6">
        <f>INDEX(Drivers!$C$7:$AG$22,$E$10,AC3)</f>
        <v>2477.56</v>
      </c>
      <c r="AD10" s="6">
        <f>INDEX(Drivers!$C$7:$AG$22,$E$10,AD3)</f>
        <v>2544.31</v>
      </c>
      <c r="AE10" s="6">
        <f>INDEX(Drivers!$C$7:$AG$22,$E$10,AE3)</f>
        <v>2617.34</v>
      </c>
      <c r="AF10" s="6">
        <f>INDEX(Drivers!$C$7:$AG$22,$E$10,AF3)</f>
        <v>2695.68</v>
      </c>
      <c r="AG10" s="6">
        <f>INDEX(Drivers!$C$7:$AG$22,$E$10,AG3)</f>
        <v>2779.08</v>
      </c>
      <c r="AH10" s="6">
        <f>INDEX(Drivers!$C$7:$AG$22,$E$10,AH3)</f>
        <v>2866.42</v>
      </c>
      <c r="AI10" s="6">
        <f>INDEX(Drivers!$C$7:$AG$22,$E$10,AI3)</f>
        <v>2957.38</v>
      </c>
      <c r="AJ10" s="6">
        <f>INDEX(Drivers!$C$7:$AG$22,$E$10,AJ3)</f>
        <v>3050.01</v>
      </c>
      <c r="AK10" s="6">
        <f>INDEX(Drivers!$C$7:$AG$22,$E$10,AK3)</f>
        <v>3146.53</v>
      </c>
      <c r="AL10" s="6">
        <f>INDEX(Drivers!$C$7:$AG$22,$E$10,AL3)</f>
        <v>3249.04</v>
      </c>
      <c r="AM10" s="6">
        <f>(AQ10-AL10)/5+AL10</f>
        <v>3365.5160000000001</v>
      </c>
      <c r="AN10" s="6">
        <f>(AQ10-AL10)/5+AM10</f>
        <v>3481.9920000000002</v>
      </c>
      <c r="AO10" s="6">
        <f>(AQ10-AL10)/5+AN10</f>
        <v>3598.4680000000003</v>
      </c>
      <c r="AP10" s="6">
        <f>(AQ10-AL10)/5+AO10</f>
        <v>3714.9440000000004</v>
      </c>
      <c r="AQ10" s="6">
        <f>INDEX(Drivers!$C$7:$AG$22,$E$10,AQ3)</f>
        <v>3831.42</v>
      </c>
      <c r="AR10" s="6">
        <f>(AV10-AQ10)/5+AQ10</f>
        <v>3977.1440000000002</v>
      </c>
      <c r="AS10" s="6">
        <f>(AV10-AQ10)/5+AR10</f>
        <v>4122.8680000000004</v>
      </c>
      <c r="AT10" s="6">
        <f>(AV10-AQ10)/5+AS10</f>
        <v>4268.5920000000006</v>
      </c>
      <c r="AU10" s="6">
        <f>(AV10-AQ10)/5+AT10</f>
        <v>4414.3160000000007</v>
      </c>
      <c r="AV10" s="6">
        <f>INDEX(Drivers!$C$7:$AG$22,$E$10,AV3)</f>
        <v>4560.04</v>
      </c>
    </row>
    <row r="11" spans="1:48">
      <c r="A11" s="4" t="s">
        <v>16</v>
      </c>
      <c r="B11" s="99" t="s">
        <v>227</v>
      </c>
      <c r="C11" s="100"/>
      <c r="D11" s="100"/>
      <c r="E11" s="100"/>
      <c r="F11" s="100"/>
      <c r="G11" s="100"/>
      <c r="H11" s="100"/>
      <c r="I11" s="100"/>
      <c r="J11" s="101" t="str">
        <f t="shared" ref="J11:AV11" si="6">INDEX($C$14:$C$18,MATCH(J$12,$B$14:$B$18,0))</f>
        <v>A</v>
      </c>
      <c r="K11" s="101" t="str">
        <f t="shared" si="6"/>
        <v>A</v>
      </c>
      <c r="L11" s="101" t="str">
        <f t="shared" si="6"/>
        <v>A</v>
      </c>
      <c r="M11" s="101" t="str">
        <f t="shared" si="6"/>
        <v>A</v>
      </c>
      <c r="N11" s="101" t="str">
        <f t="shared" si="6"/>
        <v>A</v>
      </c>
      <c r="O11" s="101" t="str">
        <f t="shared" si="6"/>
        <v>A</v>
      </c>
      <c r="P11" s="101" t="str">
        <f t="shared" si="6"/>
        <v>B</v>
      </c>
      <c r="Q11" s="101" t="str">
        <f t="shared" si="6"/>
        <v>B</v>
      </c>
      <c r="R11" s="101" t="str">
        <f t="shared" si="6"/>
        <v>B</v>
      </c>
      <c r="S11" s="101" t="str">
        <f t="shared" si="6"/>
        <v>B</v>
      </c>
      <c r="T11" s="101" t="str">
        <f t="shared" si="6"/>
        <v>B</v>
      </c>
      <c r="U11" s="101" t="str">
        <f t="shared" si="6"/>
        <v>B</v>
      </c>
      <c r="V11" s="101" t="str">
        <f t="shared" si="6"/>
        <v>B</v>
      </c>
      <c r="W11" s="101" t="str">
        <f t="shared" si="6"/>
        <v>B</v>
      </c>
      <c r="X11" s="101" t="str">
        <f t="shared" si="6"/>
        <v>B</v>
      </c>
      <c r="Y11" s="101" t="str">
        <f t="shared" si="6"/>
        <v>B</v>
      </c>
      <c r="Z11" s="101" t="str">
        <f t="shared" si="6"/>
        <v>B</v>
      </c>
      <c r="AA11" s="101" t="str">
        <f t="shared" si="6"/>
        <v>B</v>
      </c>
      <c r="AB11" s="101" t="str">
        <f t="shared" si="6"/>
        <v>B</v>
      </c>
      <c r="AC11" s="101" t="str">
        <f t="shared" si="6"/>
        <v>C</v>
      </c>
      <c r="AD11" s="101" t="str">
        <f t="shared" si="6"/>
        <v>C</v>
      </c>
      <c r="AE11" s="101" t="str">
        <f t="shared" si="6"/>
        <v>C</v>
      </c>
      <c r="AF11" s="101" t="str">
        <f t="shared" si="6"/>
        <v>C</v>
      </c>
      <c r="AG11" s="101" t="str">
        <f t="shared" si="6"/>
        <v>C</v>
      </c>
      <c r="AH11" s="101" t="str">
        <f t="shared" si="6"/>
        <v>C</v>
      </c>
      <c r="AI11" s="101" t="str">
        <f t="shared" si="6"/>
        <v>C</v>
      </c>
      <c r="AJ11" s="101" t="str">
        <f t="shared" si="6"/>
        <v>C</v>
      </c>
      <c r="AK11" s="101" t="str">
        <f t="shared" si="6"/>
        <v>C</v>
      </c>
      <c r="AL11" s="101" t="str">
        <f t="shared" si="6"/>
        <v>C</v>
      </c>
      <c r="AM11" s="101" t="str">
        <f t="shared" si="6"/>
        <v>D</v>
      </c>
      <c r="AN11" s="101" t="str">
        <f t="shared" si="6"/>
        <v>D</v>
      </c>
      <c r="AO11" s="101" t="str">
        <f t="shared" si="6"/>
        <v>D</v>
      </c>
      <c r="AP11" s="101" t="str">
        <f t="shared" si="6"/>
        <v>D</v>
      </c>
      <c r="AQ11" s="101" t="str">
        <f t="shared" si="6"/>
        <v>D</v>
      </c>
      <c r="AR11" s="101" t="str">
        <f t="shared" si="6"/>
        <v>D</v>
      </c>
      <c r="AS11" s="101" t="str">
        <f t="shared" si="6"/>
        <v>D</v>
      </c>
      <c r="AT11" s="101" t="str">
        <f t="shared" si="6"/>
        <v>D</v>
      </c>
      <c r="AU11" s="101" t="str">
        <f t="shared" si="6"/>
        <v>D</v>
      </c>
      <c r="AV11" s="101" t="str">
        <f t="shared" si="6"/>
        <v>D</v>
      </c>
    </row>
    <row r="12" spans="1:48">
      <c r="A12" s="4" t="s">
        <v>16</v>
      </c>
      <c r="B12" s="174"/>
      <c r="J12" s="95">
        <f t="array" ref="J12">SUM($B$14:$B$18*(J4&gt;=$D$14:$D$18)*(J4&lt;=$E$14:$E$18))</f>
        <v>1</v>
      </c>
      <c r="K12" s="95">
        <f t="array" ref="K12">SUM($B$14:$B$17*(K4&gt;=$D$14:$D$17)*(K4&lt;=$E$14:$E$17))</f>
        <v>1</v>
      </c>
      <c r="L12" s="95">
        <f t="array" ref="L12">SUM($B$14:$B$17*(L4&gt;=$D$14:$D$17)*(L4&lt;=$E$14:$E$17))</f>
        <v>1</v>
      </c>
      <c r="M12" s="95">
        <f t="array" ref="M12">SUM($B$14:$B$17*(M4&gt;=$D$14:$D$17)*(M4&lt;=$E$14:$E$17))</f>
        <v>1</v>
      </c>
      <c r="N12" s="95">
        <f t="array" ref="N12">SUM($B$14:$B$17*(N4&gt;=$D$14:$D$17)*(N4&lt;=$E$14:$E$17))</f>
        <v>1</v>
      </c>
      <c r="O12" s="95">
        <f t="array" ref="O12">SUM($B$14:$B$17*(O4&gt;=$D$14:$D$17)*(O4&lt;=$E$14:$E$17))</f>
        <v>1</v>
      </c>
      <c r="P12" s="95">
        <f t="array" ref="P12">SUM($B$14:$B$17*(P4&gt;=$D$14:$D$17)*(P4&lt;=$E$14:$E$17))</f>
        <v>2</v>
      </c>
      <c r="Q12" s="95">
        <f t="array" ref="Q12">SUM($B$14:$B$17*(Q4&gt;=$D$14:$D$17)*(Q4&lt;=$E$14:$E$17))</f>
        <v>2</v>
      </c>
      <c r="R12" s="95">
        <f t="array" ref="R12">SUM($B$14:$B$17*(R4&gt;=$D$14:$D$17)*(R4&lt;=$E$14:$E$17))</f>
        <v>2</v>
      </c>
      <c r="S12" s="95">
        <f t="array" ref="S12">SUM($B$14:$B$17*(S4&gt;=$D$14:$D$17)*(S4&lt;=$E$14:$E$17))</f>
        <v>2</v>
      </c>
      <c r="T12" s="95">
        <f t="array" ref="T12">SUM($B$14:$B$17*(T4&gt;=$D$14:$D$17)*(T4&lt;=$E$14:$E$17))</f>
        <v>2</v>
      </c>
      <c r="U12" s="95">
        <f t="array" ref="U12">SUM($B$14:$B$17*(U4&gt;=$D$14:$D$17)*(U4&lt;=$E$14:$E$17))</f>
        <v>2</v>
      </c>
      <c r="V12" s="95">
        <f t="array" ref="V12">SUM($B$14:$B$17*(V4&gt;=$D$14:$D$17)*(V4&lt;=$E$14:$E$17))</f>
        <v>2</v>
      </c>
      <c r="W12" s="95">
        <f t="array" ref="W12">SUM($B$14:$B$17*(W4&gt;=$D$14:$D$17)*(W4&lt;=$E$14:$E$17))</f>
        <v>2</v>
      </c>
      <c r="X12" s="95">
        <f t="array" ref="X12">SUM($B$14:$B$17*(X4&gt;=$D$14:$D$17)*(X4&lt;=$E$14:$E$17))</f>
        <v>2</v>
      </c>
      <c r="Y12" s="95">
        <f t="array" ref="Y12">SUM($B$14:$B$17*(Y4&gt;=$D$14:$D$17)*(Y4&lt;=$E$14:$E$17))</f>
        <v>2</v>
      </c>
      <c r="Z12" s="95">
        <f t="array" ref="Z12">SUM($B$14:$B$17*(Z4&gt;=$D$14:$D$17)*(Z4&lt;=$E$14:$E$17))</f>
        <v>2</v>
      </c>
      <c r="AA12" s="95">
        <f t="array" ref="AA12">SUM($B$14:$B$17*(AA4&gt;=$D$14:$D$17)*(AA4&lt;=$E$14:$E$17))</f>
        <v>2</v>
      </c>
      <c r="AB12" s="95">
        <f t="array" ref="AB12">SUM($B$14:$B$17*(AB4&gt;=$D$14:$D$17)*(AB4&lt;=$E$14:$E$17))</f>
        <v>2</v>
      </c>
      <c r="AC12" s="95">
        <f t="array" ref="AC12">SUM($B$14:$B$17*(AC4&gt;=$D$14:$D$17)*(AC4&lt;=$E$14:$E$17))</f>
        <v>3</v>
      </c>
      <c r="AD12" s="95">
        <f t="array" ref="AD12">SUM($B$14:$B$17*(AD4&gt;=$D$14:$D$17)*(AD4&lt;=$E$14:$E$17))</f>
        <v>3</v>
      </c>
      <c r="AE12" s="95">
        <f t="array" ref="AE12">SUM($B$14:$B$17*(AE4&gt;=$D$14:$D$17)*(AE4&lt;=$E$14:$E$17))</f>
        <v>3</v>
      </c>
      <c r="AF12" s="95">
        <f t="array" ref="AF12">SUM($B$14:$B$17*(AF4&gt;=$D$14:$D$17)*(AF4&lt;=$E$14:$E$17))</f>
        <v>3</v>
      </c>
      <c r="AG12" s="95">
        <f t="array" ref="AG12">SUM($B$14:$B$17*(AG4&gt;=$D$14:$D$17)*(AG4&lt;=$E$14:$E$17))</f>
        <v>3</v>
      </c>
      <c r="AH12" s="95">
        <f t="array" ref="AH12">SUM($B$14:$B$17*(AH4&gt;=$D$14:$D$17)*(AH4&lt;=$E$14:$E$17))</f>
        <v>3</v>
      </c>
      <c r="AI12" s="95">
        <f t="array" ref="AI12">SUM($B$14:$B$17*(AI4&gt;=$D$14:$D$17)*(AI4&lt;=$E$14:$E$17))</f>
        <v>3</v>
      </c>
      <c r="AJ12" s="95">
        <f t="array" ref="AJ12">SUM($B$14:$B$17*(AJ4&gt;=$D$14:$D$17)*(AJ4&lt;=$E$14:$E$17))</f>
        <v>3</v>
      </c>
      <c r="AK12" s="95">
        <f t="array" ref="AK12">SUM($B$14:$B$17*(AK4&gt;=$D$14:$D$17)*(AK4&lt;=$E$14:$E$17))</f>
        <v>3</v>
      </c>
      <c r="AL12" s="95">
        <f t="array" ref="AL12">SUM($B$14:$B$17*(AL4&gt;=$D$14:$D$17)*(AL4&lt;=$E$14:$E$17))</f>
        <v>3</v>
      </c>
      <c r="AM12" s="95">
        <f t="array" ref="AM12">SUM($B$14:$B$17*(AM4&gt;=$D$14:$D$17)*(AM4&lt;=$E$14:$E$17))</f>
        <v>4</v>
      </c>
      <c r="AN12" s="95">
        <f t="array" ref="AN12">SUM($B$14:$B$17*(AN4&gt;=$D$14:$D$17)*(AN4&lt;=$E$14:$E$17))</f>
        <v>4</v>
      </c>
      <c r="AO12" s="95">
        <f t="array" ref="AO12">SUM($B$14:$B$17*(AO4&gt;=$D$14:$D$17)*(AO4&lt;=$E$14:$E$17))</f>
        <v>4</v>
      </c>
      <c r="AP12" s="95">
        <f t="array" ref="AP12">SUM($B$14:$B$17*(AP4&gt;=$D$14:$D$17)*(AP4&lt;=$E$14:$E$17))</f>
        <v>4</v>
      </c>
      <c r="AQ12" s="95">
        <f t="array" ref="AQ12">SUM($B$14:$B$17*(AQ4&gt;=$D$14:$D$17)*(AQ4&lt;=$E$14:$E$17))</f>
        <v>4</v>
      </c>
      <c r="AR12" s="95">
        <f t="array" ref="AR12">SUM($B$14:$B$17*(AR4&gt;=$D$14:$D$17)*(AR4&lt;=$E$14:$E$17))</f>
        <v>4</v>
      </c>
      <c r="AS12" s="95">
        <f t="array" ref="AS12">SUM($B$14:$B$17*(AS4&gt;=$D$14:$D$17)*(AS4&lt;=$E$14:$E$17))</f>
        <v>4</v>
      </c>
      <c r="AT12" s="95">
        <f t="array" ref="AT12">SUM($B$14:$B$17*(AT4&gt;=$D$14:$D$17)*(AT4&lt;=$E$14:$E$17))</f>
        <v>4</v>
      </c>
      <c r="AU12" s="95">
        <f t="array" ref="AU12">SUM($B$14:$B$17*(AU4&gt;=$D$14:$D$17)*(AU4&lt;=$E$14:$E$17))</f>
        <v>4</v>
      </c>
      <c r="AV12" s="95">
        <f t="array" ref="AV12">SUM($B$14:$B$17*(AV4&gt;=$D$14:$D$17)*(AV4&lt;=$E$14:$E$17))</f>
        <v>4</v>
      </c>
    </row>
    <row r="13" spans="1:48">
      <c r="A13" s="4" t="s">
        <v>16</v>
      </c>
      <c r="B13" s="298" t="s">
        <v>228</v>
      </c>
      <c r="C13" s="299"/>
      <c r="D13" s="102" t="s">
        <v>229</v>
      </c>
      <c r="E13" s="102" t="s">
        <v>230</v>
      </c>
      <c r="J13" s="95"/>
      <c r="K13" s="96"/>
    </row>
    <row r="14" spans="1:48">
      <c r="A14" s="4" t="s">
        <v>16</v>
      </c>
      <c r="B14" s="174">
        <v>1</v>
      </c>
      <c r="C14" s="102" t="s">
        <v>109</v>
      </c>
      <c r="D14" s="103">
        <v>2012</v>
      </c>
      <c r="E14" s="103">
        <f>D14+5</f>
        <v>2017</v>
      </c>
      <c r="J14" s="95"/>
      <c r="K14" s="96"/>
    </row>
    <row r="15" spans="1:48">
      <c r="A15" s="4" t="s">
        <v>16</v>
      </c>
      <c r="B15" s="174">
        <v>2</v>
      </c>
      <c r="C15" s="102" t="s">
        <v>231</v>
      </c>
      <c r="D15" s="103">
        <f>E14+1</f>
        <v>2018</v>
      </c>
      <c r="E15" s="103">
        <v>2030</v>
      </c>
      <c r="J15" s="95"/>
      <c r="K15" s="96"/>
    </row>
    <row r="16" spans="1:48">
      <c r="A16" s="4" t="s">
        <v>16</v>
      </c>
      <c r="B16" s="174">
        <v>3</v>
      </c>
      <c r="C16" s="102" t="s">
        <v>112</v>
      </c>
      <c r="D16" s="103">
        <v>2031</v>
      </c>
      <c r="E16" s="103">
        <v>2040</v>
      </c>
      <c r="J16" s="95"/>
      <c r="K16" s="96"/>
    </row>
    <row r="17" spans="1:48">
      <c r="A17" s="4" t="s">
        <v>16</v>
      </c>
      <c r="B17" s="174">
        <v>4</v>
      </c>
      <c r="C17" s="102" t="s">
        <v>232</v>
      </c>
      <c r="D17" s="103">
        <v>2041</v>
      </c>
      <c r="E17" s="103">
        <v>2070</v>
      </c>
      <c r="J17" s="95"/>
      <c r="K17" s="96"/>
    </row>
    <row r="18" spans="1:48">
      <c r="A18" s="4" t="s">
        <v>16</v>
      </c>
      <c r="B18" s="174"/>
      <c r="C18" s="102"/>
      <c r="J18" s="95"/>
      <c r="K18" s="96"/>
    </row>
    <row r="19" spans="1:48" ht="15.75" thickBot="1">
      <c r="A19" s="4" t="s">
        <v>16</v>
      </c>
      <c r="B19" s="93" t="s">
        <v>532</v>
      </c>
      <c r="C19" s="93" t="s">
        <v>233</v>
      </c>
      <c r="D19" s="93"/>
      <c r="E19" s="94"/>
      <c r="F19" s="94"/>
      <c r="G19" s="94"/>
      <c r="H19" s="94"/>
      <c r="I19" s="94"/>
      <c r="J19" s="95"/>
      <c r="K19" s="96"/>
    </row>
    <row r="20" spans="1:48">
      <c r="A20" s="4" t="s">
        <v>16</v>
      </c>
      <c r="B20" s="98">
        <f>'[7]SA GDP'!$I$30</f>
        <v>0.44318133021912642</v>
      </c>
      <c r="C20" s="104">
        <v>0.01</v>
      </c>
      <c r="J20" s="95"/>
      <c r="K20" s="96"/>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row>
    <row r="21" spans="1:48">
      <c r="A21" s="4" t="s">
        <v>16</v>
      </c>
      <c r="B21" s="174"/>
      <c r="J21" s="106"/>
      <c r="K21" s="107"/>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row>
    <row r="22" spans="1:48" ht="19.5" thickBot="1">
      <c r="A22" s="4" t="s">
        <v>16</v>
      </c>
      <c r="B22" s="201" t="s">
        <v>70</v>
      </c>
      <c r="C22" s="93"/>
      <c r="D22" s="93"/>
      <c r="E22" s="108">
        <v>2006</v>
      </c>
      <c r="F22" s="108">
        <v>2010</v>
      </c>
      <c r="G22" s="108">
        <v>2020</v>
      </c>
      <c r="H22" s="109">
        <v>2030</v>
      </c>
      <c r="I22" s="109">
        <v>2050</v>
      </c>
      <c r="J22" s="95">
        <f t="shared" ref="J22:AV22" si="7">J4</f>
        <v>2012</v>
      </c>
      <c r="K22" s="96">
        <f t="shared" si="7"/>
        <v>2013</v>
      </c>
      <c r="L22" s="96">
        <f t="shared" si="7"/>
        <v>2014</v>
      </c>
      <c r="M22" s="96">
        <f t="shared" si="7"/>
        <v>2015</v>
      </c>
      <c r="N22" s="96">
        <f t="shared" si="7"/>
        <v>2016</v>
      </c>
      <c r="O22" s="96">
        <f t="shared" si="7"/>
        <v>2017</v>
      </c>
      <c r="P22" s="96">
        <f t="shared" si="7"/>
        <v>2018</v>
      </c>
      <c r="Q22" s="96">
        <f t="shared" si="7"/>
        <v>2019</v>
      </c>
      <c r="R22" s="96">
        <f t="shared" si="7"/>
        <v>2020</v>
      </c>
      <c r="S22" s="96">
        <f t="shared" si="7"/>
        <v>2021</v>
      </c>
      <c r="T22" s="96">
        <f t="shared" si="7"/>
        <v>2022</v>
      </c>
      <c r="U22" s="96">
        <f t="shared" si="7"/>
        <v>2023</v>
      </c>
      <c r="V22" s="96">
        <f t="shared" si="7"/>
        <v>2024</v>
      </c>
      <c r="W22" s="96">
        <f t="shared" si="7"/>
        <v>2025</v>
      </c>
      <c r="X22" s="96">
        <f t="shared" si="7"/>
        <v>2026</v>
      </c>
      <c r="Y22" s="96">
        <f t="shared" si="7"/>
        <v>2027</v>
      </c>
      <c r="Z22" s="96">
        <f t="shared" si="7"/>
        <v>2028</v>
      </c>
      <c r="AA22" s="96">
        <f t="shared" si="7"/>
        <v>2029</v>
      </c>
      <c r="AB22" s="96">
        <f t="shared" si="7"/>
        <v>2030</v>
      </c>
      <c r="AC22" s="96">
        <f t="shared" si="7"/>
        <v>2031</v>
      </c>
      <c r="AD22" s="96">
        <f t="shared" si="7"/>
        <v>2032</v>
      </c>
      <c r="AE22" s="96">
        <f t="shared" si="7"/>
        <v>2033</v>
      </c>
      <c r="AF22" s="96">
        <f t="shared" si="7"/>
        <v>2034</v>
      </c>
      <c r="AG22" s="96">
        <f t="shared" si="7"/>
        <v>2035</v>
      </c>
      <c r="AH22" s="96">
        <f t="shared" si="7"/>
        <v>2036</v>
      </c>
      <c r="AI22" s="96">
        <f t="shared" si="7"/>
        <v>2037</v>
      </c>
      <c r="AJ22" s="96">
        <f t="shared" si="7"/>
        <v>2038</v>
      </c>
      <c r="AK22" s="96">
        <f t="shared" si="7"/>
        <v>2039</v>
      </c>
      <c r="AL22" s="96">
        <f t="shared" si="7"/>
        <v>2040</v>
      </c>
      <c r="AM22" s="96">
        <f t="shared" si="7"/>
        <v>2041</v>
      </c>
      <c r="AN22" s="96">
        <f t="shared" si="7"/>
        <v>2042</v>
      </c>
      <c r="AO22" s="96">
        <f t="shared" si="7"/>
        <v>2043</v>
      </c>
      <c r="AP22" s="96">
        <f t="shared" si="7"/>
        <v>2044</v>
      </c>
      <c r="AQ22" s="96">
        <f t="shared" si="7"/>
        <v>2045</v>
      </c>
      <c r="AR22" s="96">
        <f t="shared" si="7"/>
        <v>2046</v>
      </c>
      <c r="AS22" s="96">
        <f t="shared" si="7"/>
        <v>2047</v>
      </c>
      <c r="AT22" s="96">
        <f t="shared" si="7"/>
        <v>2048</v>
      </c>
      <c r="AU22" s="96">
        <f t="shared" si="7"/>
        <v>2049</v>
      </c>
      <c r="AV22" s="96">
        <f t="shared" si="7"/>
        <v>2050</v>
      </c>
    </row>
    <row r="23" spans="1:48">
      <c r="A23" s="4" t="s">
        <v>16</v>
      </c>
      <c r="B23" s="174" t="str">
        <f>B10</f>
        <v>COM</v>
      </c>
      <c r="C23" s="96" t="str">
        <f>C10</f>
        <v>Commercial</v>
      </c>
      <c r="D23" s="96" t="s">
        <v>71</v>
      </c>
      <c r="J23" s="261">
        <f>[7]Forecast!I$8</f>
        <v>132.81548999999998</v>
      </c>
      <c r="K23" s="261">
        <f>[7]Forecast!J$8</f>
        <v>134.00787499999998</v>
      </c>
      <c r="L23" s="261">
        <f>[7]Forecast!K$8</f>
        <v>135.598851</v>
      </c>
      <c r="M23" s="261">
        <f>[7]Forecast!L$8</f>
        <v>136.99421599999999</v>
      </c>
      <c r="N23" s="261">
        <f>[7]Forecast!M$8</f>
        <v>138.328236</v>
      </c>
      <c r="O23" s="262">
        <f>(1+$B$20*(M10/L10-1))*N23</f>
        <v>139.26725795056268</v>
      </c>
      <c r="P23" s="110">
        <f t="shared" ref="P23:AV23" si="8">(1+$B$20*(N10/M10-1))*O23</f>
        <v>140.06532765335322</v>
      </c>
      <c r="Q23" s="110">
        <f t="shared" si="8"/>
        <v>140.83800088378521</v>
      </c>
      <c r="R23" s="110">
        <f t="shared" si="8"/>
        <v>141.7459264388568</v>
      </c>
      <c r="S23" s="110">
        <f t="shared" si="8"/>
        <v>142.81131649087689</v>
      </c>
      <c r="T23" s="110">
        <f t="shared" si="8"/>
        <v>138.05821904939324</v>
      </c>
      <c r="U23" s="110">
        <f t="shared" si="8"/>
        <v>139.48243671182362</v>
      </c>
      <c r="V23" s="110">
        <f t="shared" si="8"/>
        <v>140.87127001962358</v>
      </c>
      <c r="W23" s="110">
        <f t="shared" si="8"/>
        <v>142.23812659736444</v>
      </c>
      <c r="X23" s="110">
        <f t="shared" si="8"/>
        <v>143.5631311121119</v>
      </c>
      <c r="Y23" s="110">
        <f t="shared" si="8"/>
        <v>144.92467032905219</v>
      </c>
      <c r="Z23" s="110">
        <f t="shared" si="8"/>
        <v>146.50547716684844</v>
      </c>
      <c r="AA23" s="110">
        <f t="shared" si="8"/>
        <v>148.05119586041451</v>
      </c>
      <c r="AB23" s="110">
        <f t="shared" si="8"/>
        <v>149.64923302470271</v>
      </c>
      <c r="AC23" s="110">
        <f t="shared" si="8"/>
        <v>151.28015011211161</v>
      </c>
      <c r="AD23" s="110">
        <f t="shared" si="8"/>
        <v>152.9394496162997</v>
      </c>
      <c r="AE23" s="110">
        <f t="shared" si="8"/>
        <v>154.84560924606865</v>
      </c>
      <c r="AF23" s="110">
        <f t="shared" si="8"/>
        <v>156.6944837822553</v>
      </c>
      <c r="AG23" s="110">
        <f t="shared" si="8"/>
        <v>158.68775520539873</v>
      </c>
      <c r="AH23" s="110">
        <f t="shared" si="8"/>
        <v>160.79273677736893</v>
      </c>
      <c r="AI23" s="110">
        <f t="shared" si="8"/>
        <v>162.99741695842863</v>
      </c>
      <c r="AJ23" s="110">
        <f t="shared" si="8"/>
        <v>165.26767026894385</v>
      </c>
      <c r="AK23" s="110">
        <f t="shared" si="8"/>
        <v>167.59190500767525</v>
      </c>
      <c r="AL23" s="110">
        <f t="shared" si="8"/>
        <v>169.91827628309568</v>
      </c>
      <c r="AM23" s="110">
        <f t="shared" si="8"/>
        <v>172.30135067837034</v>
      </c>
      <c r="AN23" s="110">
        <f t="shared" si="8"/>
        <v>174.78908784951366</v>
      </c>
      <c r="AO23" s="110">
        <f t="shared" si="8"/>
        <v>177.56609605053546</v>
      </c>
      <c r="AP23" s="110">
        <f t="shared" si="8"/>
        <v>180.28958922578062</v>
      </c>
      <c r="AQ23" s="110">
        <f t="shared" si="8"/>
        <v>182.9623542820724</v>
      </c>
      <c r="AR23" s="110">
        <f t="shared" si="8"/>
        <v>185.58694748275488</v>
      </c>
      <c r="AS23" s="110">
        <f t="shared" si="8"/>
        <v>188.1657201686476</v>
      </c>
      <c r="AT23" s="110">
        <f t="shared" si="8"/>
        <v>191.33742881056193</v>
      </c>
      <c r="AU23" s="110">
        <f t="shared" si="8"/>
        <v>194.44442813158855</v>
      </c>
      <c r="AV23" s="110">
        <f t="shared" si="8"/>
        <v>197.49027884108969</v>
      </c>
    </row>
    <row r="24" spans="1:48">
      <c r="A24" s="4" t="s">
        <v>16</v>
      </c>
      <c r="B24" s="174" t="str">
        <f>B23 &amp; "-" &amp; "indexed"</f>
        <v>COM-indexed</v>
      </c>
      <c r="C24" s="96" t="str">
        <f>C23 &amp;"-" &amp; "indexed"</f>
        <v>Commercial-indexed</v>
      </c>
      <c r="I24" s="179"/>
      <c r="J24" s="98">
        <f>K24*(1+((J23-K23)/K23))</f>
        <v>0.95367347612420894</v>
      </c>
      <c r="K24" s="98">
        <f>L24*(1+((K23-L23)/L23))</f>
        <v>0.96223532344961027</v>
      </c>
      <c r="L24" s="98">
        <f>M24*(1+((L23-M23)/M23))</f>
        <v>0.9736592289921806</v>
      </c>
      <c r="M24" s="98">
        <f>N24*(1+((M23-N23)/N23))</f>
        <v>0.98367856175232826</v>
      </c>
      <c r="N24" s="98">
        <f>O24*(1+((N23-O23)/O23))</f>
        <v>0.99325741050422622</v>
      </c>
      <c r="O24" s="98">
        <v>1</v>
      </c>
      <c r="P24" s="98">
        <f t="shared" ref="P24:AV24" si="9">O24*(1+((P23-O23)/O23))</f>
        <v>1.0057304905297542</v>
      </c>
      <c r="Q24" s="98">
        <f t="shared" si="9"/>
        <v>1.0112786232481157</v>
      </c>
      <c r="R24" s="98">
        <f t="shared" si="9"/>
        <v>1.0177979269842019</v>
      </c>
      <c r="S24" s="98">
        <f t="shared" si="9"/>
        <v>1.0254478948782944</v>
      </c>
      <c r="T24" s="98">
        <f t="shared" si="9"/>
        <v>0.99131857035916793</v>
      </c>
      <c r="U24" s="98">
        <f t="shared" si="9"/>
        <v>1.0015450778914405</v>
      </c>
      <c r="V24" s="98">
        <f t="shared" si="9"/>
        <v>1.0115175102365432</v>
      </c>
      <c r="W24" s="98">
        <f t="shared" si="9"/>
        <v>1.0213321400199922</v>
      </c>
      <c r="X24" s="98">
        <f t="shared" si="9"/>
        <v>1.0308462536332421</v>
      </c>
      <c r="Y24" s="98">
        <f t="shared" si="9"/>
        <v>1.0406227024337462</v>
      </c>
      <c r="Z24" s="98">
        <f t="shared" si="9"/>
        <v>1.0519735889311121</v>
      </c>
      <c r="AA24" s="98">
        <f t="shared" si="9"/>
        <v>1.0630725271619113</v>
      </c>
      <c r="AB24" s="98">
        <f t="shared" si="9"/>
        <v>1.074547134961366</v>
      </c>
      <c r="AC24" s="98">
        <f t="shared" si="9"/>
        <v>1.086257835031212</v>
      </c>
      <c r="AD24" s="98">
        <f t="shared" si="9"/>
        <v>1.0981723333031397</v>
      </c>
      <c r="AE24" s="98">
        <f t="shared" si="9"/>
        <v>1.1118593955589757</v>
      </c>
      <c r="AF24" s="98">
        <f t="shared" si="9"/>
        <v>1.1251351257154707</v>
      </c>
      <c r="AG24" s="98">
        <f t="shared" si="9"/>
        <v>1.1394476888582805</v>
      </c>
      <c r="AH24" s="98">
        <f t="shared" si="9"/>
        <v>1.1545623798699858</v>
      </c>
      <c r="AI24" s="98">
        <f t="shared" si="9"/>
        <v>1.1703929506265545</v>
      </c>
      <c r="AJ24" s="98">
        <f t="shared" si="9"/>
        <v>1.186694365215482</v>
      </c>
      <c r="AK24" s="98">
        <f t="shared" si="9"/>
        <v>1.2033833901373088</v>
      </c>
      <c r="AL24" s="98">
        <f t="shared" si="9"/>
        <v>1.2200877563297288</v>
      </c>
      <c r="AM24" s="98">
        <f t="shared" si="9"/>
        <v>1.2371992757948469</v>
      </c>
      <c r="AN24" s="98">
        <f t="shared" si="9"/>
        <v>1.2550623198997752</v>
      </c>
      <c r="AO24" s="98">
        <f t="shared" si="9"/>
        <v>1.2750024568845042</v>
      </c>
      <c r="AP24" s="98">
        <f t="shared" si="9"/>
        <v>1.2945583325104315</v>
      </c>
      <c r="AQ24" s="98">
        <f t="shared" si="9"/>
        <v>1.3137499579909917</v>
      </c>
      <c r="AR24" s="98">
        <f t="shared" si="9"/>
        <v>1.3325956884182697</v>
      </c>
      <c r="AS24" s="98">
        <f t="shared" si="9"/>
        <v>1.351112407450737</v>
      </c>
      <c r="AT24" s="98">
        <f t="shared" si="9"/>
        <v>1.3738866667316962</v>
      </c>
      <c r="AU24" s="98">
        <f t="shared" si="9"/>
        <v>1.3961962847047129</v>
      </c>
      <c r="AV24" s="98">
        <f t="shared" si="9"/>
        <v>1.4180668288248706</v>
      </c>
    </row>
    <row r="25" spans="1:48">
      <c r="A25" s="4" t="s">
        <v>16</v>
      </c>
      <c r="B25" s="174" t="str">
        <f>B10 &amp; "-" &amp; "EXISTING"</f>
        <v>COM-EXISTING</v>
      </c>
      <c r="C25" s="96" t="str">
        <f>C10 &amp; "-" &amp; "existing"</f>
        <v>Commercial-existing</v>
      </c>
      <c r="D25" s="96" t="s">
        <v>53</v>
      </c>
      <c r="E25" s="111">
        <v>1</v>
      </c>
      <c r="I25" s="179"/>
      <c r="J25" s="260">
        <f>E25</f>
        <v>1</v>
      </c>
      <c r="K25" s="260">
        <v>1</v>
      </c>
      <c r="L25" s="260">
        <v>1</v>
      </c>
      <c r="M25" s="260">
        <v>1</v>
      </c>
      <c r="N25" s="260">
        <v>1</v>
      </c>
      <c r="O25" s="260">
        <f>E25</f>
        <v>1</v>
      </c>
      <c r="P25" s="98">
        <f t="shared" ref="P25:AV25" si="10">IF(O25-$C$20*(P22-O22)&lt;0,0,O25-$C$20*(P22-O22))</f>
        <v>0.99</v>
      </c>
      <c r="Q25" s="98">
        <f t="shared" si="10"/>
        <v>0.98</v>
      </c>
      <c r="R25" s="98">
        <f t="shared" si="10"/>
        <v>0.97</v>
      </c>
      <c r="S25" s="98">
        <f t="shared" si="10"/>
        <v>0.96</v>
      </c>
      <c r="T25" s="98">
        <f t="shared" si="10"/>
        <v>0.95</v>
      </c>
      <c r="U25" s="98">
        <f t="shared" si="10"/>
        <v>0.94</v>
      </c>
      <c r="V25" s="98">
        <f t="shared" si="10"/>
        <v>0.92999999999999994</v>
      </c>
      <c r="W25" s="98">
        <f t="shared" si="10"/>
        <v>0.91999999999999993</v>
      </c>
      <c r="X25" s="98">
        <f t="shared" si="10"/>
        <v>0.90999999999999992</v>
      </c>
      <c r="Y25" s="98">
        <f t="shared" si="10"/>
        <v>0.89999999999999991</v>
      </c>
      <c r="Z25" s="98">
        <f t="shared" si="10"/>
        <v>0.8899999999999999</v>
      </c>
      <c r="AA25" s="98">
        <f t="shared" si="10"/>
        <v>0.87999999999999989</v>
      </c>
      <c r="AB25" s="98">
        <f t="shared" si="10"/>
        <v>0.86999999999999988</v>
      </c>
      <c r="AC25" s="98">
        <f t="shared" si="10"/>
        <v>0.85999999999999988</v>
      </c>
      <c r="AD25" s="98">
        <f t="shared" si="10"/>
        <v>0.84999999999999987</v>
      </c>
      <c r="AE25" s="98">
        <f t="shared" si="10"/>
        <v>0.83999999999999986</v>
      </c>
      <c r="AF25" s="98">
        <f t="shared" si="10"/>
        <v>0.82999999999999985</v>
      </c>
      <c r="AG25" s="98">
        <f t="shared" si="10"/>
        <v>0.81999999999999984</v>
      </c>
      <c r="AH25" s="98">
        <f t="shared" si="10"/>
        <v>0.80999999999999983</v>
      </c>
      <c r="AI25" s="98">
        <f t="shared" si="10"/>
        <v>0.79999999999999982</v>
      </c>
      <c r="AJ25" s="98">
        <f t="shared" si="10"/>
        <v>0.78999999999999981</v>
      </c>
      <c r="AK25" s="98">
        <f t="shared" si="10"/>
        <v>0.7799999999999998</v>
      </c>
      <c r="AL25" s="98">
        <f t="shared" si="10"/>
        <v>0.7699999999999998</v>
      </c>
      <c r="AM25" s="98">
        <f t="shared" si="10"/>
        <v>0.75999999999999979</v>
      </c>
      <c r="AN25" s="98">
        <f t="shared" si="10"/>
        <v>0.74999999999999978</v>
      </c>
      <c r="AO25" s="98">
        <f t="shared" si="10"/>
        <v>0.73999999999999977</v>
      </c>
      <c r="AP25" s="98">
        <f t="shared" si="10"/>
        <v>0.72999999999999976</v>
      </c>
      <c r="AQ25" s="98">
        <f t="shared" si="10"/>
        <v>0.71999999999999975</v>
      </c>
      <c r="AR25" s="98">
        <f t="shared" si="10"/>
        <v>0.70999999999999974</v>
      </c>
      <c r="AS25" s="98">
        <f t="shared" si="10"/>
        <v>0.69999999999999973</v>
      </c>
      <c r="AT25" s="98">
        <f t="shared" si="10"/>
        <v>0.68999999999999972</v>
      </c>
      <c r="AU25" s="98">
        <f t="shared" si="10"/>
        <v>0.67999999999999972</v>
      </c>
      <c r="AV25" s="98">
        <f t="shared" si="10"/>
        <v>0.66999999999999971</v>
      </c>
    </row>
    <row r="26" spans="1:48">
      <c r="A26" s="4" t="s">
        <v>16</v>
      </c>
      <c r="B26" s="174"/>
      <c r="I26" s="179"/>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row>
    <row r="27" spans="1:48">
      <c r="A27" s="4" t="s">
        <v>16</v>
      </c>
      <c r="B27" s="202" t="s">
        <v>498</v>
      </c>
      <c r="C27" s="203">
        <v>0.2</v>
      </c>
      <c r="I27" s="179"/>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row>
    <row r="28" spans="1:48">
      <c r="A28" s="4" t="s">
        <v>16</v>
      </c>
      <c r="B28" s="174"/>
      <c r="I28" s="179"/>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row>
    <row r="29" spans="1:48">
      <c r="A29" s="4" t="s">
        <v>16</v>
      </c>
      <c r="B29" s="207" t="s">
        <v>502</v>
      </c>
      <c r="C29" s="197"/>
      <c r="D29" s="197"/>
      <c r="I29" s="179"/>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row>
    <row r="30" spans="1:48">
      <c r="A30" s="4" t="s">
        <v>16</v>
      </c>
      <c r="B30" s="174" t="s">
        <v>499</v>
      </c>
      <c r="D30" s="96" t="s">
        <v>71</v>
      </c>
      <c r="I30" s="179"/>
      <c r="J30" s="260">
        <f>J23</f>
        <v>132.81548999999998</v>
      </c>
      <c r="K30" s="260">
        <f t="shared" ref="K30:O30" si="11">K23</f>
        <v>134.00787499999998</v>
      </c>
      <c r="L30" s="260">
        <f t="shared" si="11"/>
        <v>135.598851</v>
      </c>
      <c r="M30" s="260">
        <f t="shared" si="11"/>
        <v>136.99421599999999</v>
      </c>
      <c r="N30" s="260">
        <f t="shared" si="11"/>
        <v>138.328236</v>
      </c>
      <c r="O30" s="260">
        <f t="shared" si="11"/>
        <v>139.26725795056268</v>
      </c>
      <c r="P30" s="98">
        <f>P25*$O$23</f>
        <v>137.87458537105707</v>
      </c>
      <c r="Q30" s="98">
        <f t="shared" ref="Q30:AV30" si="12">Q25*$O$23</f>
        <v>136.48191279155142</v>
      </c>
      <c r="R30" s="98">
        <f t="shared" si="12"/>
        <v>135.08924021204581</v>
      </c>
      <c r="S30" s="98">
        <f t="shared" si="12"/>
        <v>133.69656763254017</v>
      </c>
      <c r="T30" s="98">
        <f t="shared" si="12"/>
        <v>132.30389505303455</v>
      </c>
      <c r="U30" s="98">
        <f t="shared" si="12"/>
        <v>130.91122247352891</v>
      </c>
      <c r="V30" s="98">
        <f t="shared" si="12"/>
        <v>129.51854989402329</v>
      </c>
      <c r="W30" s="98">
        <f t="shared" si="12"/>
        <v>128.12587731451765</v>
      </c>
      <c r="X30" s="98">
        <f t="shared" si="12"/>
        <v>126.73320473501202</v>
      </c>
      <c r="Y30" s="98">
        <f t="shared" si="12"/>
        <v>125.34053215550639</v>
      </c>
      <c r="Z30" s="98">
        <f t="shared" si="12"/>
        <v>123.94785957600077</v>
      </c>
      <c r="AA30" s="98">
        <f t="shared" si="12"/>
        <v>122.55518699649514</v>
      </c>
      <c r="AB30" s="98">
        <f t="shared" si="12"/>
        <v>121.16251441698951</v>
      </c>
      <c r="AC30" s="98">
        <f t="shared" si="12"/>
        <v>119.76984183748388</v>
      </c>
      <c r="AD30" s="98">
        <f t="shared" si="12"/>
        <v>118.37716925797825</v>
      </c>
      <c r="AE30" s="98">
        <f t="shared" si="12"/>
        <v>116.98449667847264</v>
      </c>
      <c r="AF30" s="98">
        <f t="shared" si="12"/>
        <v>115.59182409896701</v>
      </c>
      <c r="AG30" s="98">
        <f t="shared" si="12"/>
        <v>114.19915151946138</v>
      </c>
      <c r="AH30" s="98">
        <f t="shared" si="12"/>
        <v>112.80647893995575</v>
      </c>
      <c r="AI30" s="98">
        <f t="shared" si="12"/>
        <v>111.41380636045012</v>
      </c>
      <c r="AJ30" s="98">
        <f t="shared" si="12"/>
        <v>110.0211337809445</v>
      </c>
      <c r="AK30" s="98">
        <f t="shared" si="12"/>
        <v>108.62846120143887</v>
      </c>
      <c r="AL30" s="98">
        <f t="shared" si="12"/>
        <v>107.23578862193324</v>
      </c>
      <c r="AM30" s="98">
        <f t="shared" si="12"/>
        <v>105.84311604242761</v>
      </c>
      <c r="AN30" s="98">
        <f t="shared" si="12"/>
        <v>104.45044346292198</v>
      </c>
      <c r="AO30" s="98">
        <f t="shared" si="12"/>
        <v>103.05777088341635</v>
      </c>
      <c r="AP30" s="98">
        <f t="shared" si="12"/>
        <v>101.66509830391072</v>
      </c>
      <c r="AQ30" s="98">
        <f t="shared" si="12"/>
        <v>100.2724257244051</v>
      </c>
      <c r="AR30" s="98">
        <f t="shared" si="12"/>
        <v>98.879753144899468</v>
      </c>
      <c r="AS30" s="98">
        <f t="shared" si="12"/>
        <v>97.487080565393839</v>
      </c>
      <c r="AT30" s="98">
        <f t="shared" si="12"/>
        <v>96.094407985888211</v>
      </c>
      <c r="AU30" s="98">
        <f t="shared" si="12"/>
        <v>94.701735406382582</v>
      </c>
      <c r="AV30" s="98">
        <f t="shared" si="12"/>
        <v>93.309062826876954</v>
      </c>
    </row>
    <row r="31" spans="1:48">
      <c r="A31" s="4" t="s">
        <v>16</v>
      </c>
      <c r="B31" s="174" t="s">
        <v>500</v>
      </c>
      <c r="D31" s="96" t="s">
        <v>71</v>
      </c>
      <c r="I31" s="179"/>
      <c r="J31" s="98">
        <f>J23-J30</f>
        <v>0</v>
      </c>
      <c r="K31" s="98">
        <f t="shared" ref="K31:AV31" si="13">K23-K30</f>
        <v>0</v>
      </c>
      <c r="L31" s="98">
        <f t="shared" si="13"/>
        <v>0</v>
      </c>
      <c r="M31" s="98">
        <f t="shared" si="13"/>
        <v>0</v>
      </c>
      <c r="N31" s="98">
        <f t="shared" si="13"/>
        <v>0</v>
      </c>
      <c r="O31" s="98">
        <f t="shared" si="13"/>
        <v>0</v>
      </c>
      <c r="P31" s="98">
        <f t="shared" si="13"/>
        <v>2.1907422822961564</v>
      </c>
      <c r="Q31" s="98">
        <f t="shared" si="13"/>
        <v>4.3560880922337901</v>
      </c>
      <c r="R31" s="98">
        <f t="shared" si="13"/>
        <v>6.6566862268109901</v>
      </c>
      <c r="S31" s="98">
        <f t="shared" si="13"/>
        <v>9.1147488583367249</v>
      </c>
      <c r="T31" s="98">
        <f t="shared" si="13"/>
        <v>5.7543239963586927</v>
      </c>
      <c r="U31" s="98">
        <f t="shared" si="13"/>
        <v>8.571214238294715</v>
      </c>
      <c r="V31" s="98">
        <f t="shared" si="13"/>
        <v>11.352720125600285</v>
      </c>
      <c r="W31" s="98">
        <f t="shared" si="13"/>
        <v>14.11224928284679</v>
      </c>
      <c r="X31" s="98">
        <f t="shared" si="13"/>
        <v>16.829926377099881</v>
      </c>
      <c r="Y31" s="98">
        <f t="shared" si="13"/>
        <v>19.584138173545796</v>
      </c>
      <c r="Z31" s="98">
        <f t="shared" si="13"/>
        <v>22.55761759084767</v>
      </c>
      <c r="AA31" s="98">
        <f t="shared" si="13"/>
        <v>25.496008863919371</v>
      </c>
      <c r="AB31" s="98">
        <f t="shared" si="13"/>
        <v>28.4867186077132</v>
      </c>
      <c r="AC31" s="98">
        <f t="shared" si="13"/>
        <v>31.510308274627732</v>
      </c>
      <c r="AD31" s="98">
        <f t="shared" si="13"/>
        <v>34.562280358321445</v>
      </c>
      <c r="AE31" s="98">
        <f t="shared" si="13"/>
        <v>37.86111256759601</v>
      </c>
      <c r="AF31" s="98">
        <f t="shared" si="13"/>
        <v>41.102659683288294</v>
      </c>
      <c r="AG31" s="98">
        <f t="shared" si="13"/>
        <v>44.488603685937349</v>
      </c>
      <c r="AH31" s="98">
        <f t="shared" si="13"/>
        <v>47.986257837413177</v>
      </c>
      <c r="AI31" s="98">
        <f t="shared" si="13"/>
        <v>51.583610597978506</v>
      </c>
      <c r="AJ31" s="98">
        <f t="shared" si="13"/>
        <v>55.24653648799935</v>
      </c>
      <c r="AK31" s="98">
        <f t="shared" si="13"/>
        <v>58.963443806236384</v>
      </c>
      <c r="AL31" s="98">
        <f t="shared" si="13"/>
        <v>62.68248766116244</v>
      </c>
      <c r="AM31" s="98">
        <f t="shared" si="13"/>
        <v>66.458234635942731</v>
      </c>
      <c r="AN31" s="98">
        <f t="shared" si="13"/>
        <v>70.338644386591682</v>
      </c>
      <c r="AO31" s="98">
        <f t="shared" si="13"/>
        <v>74.508325167119111</v>
      </c>
      <c r="AP31" s="98">
        <f t="shared" si="13"/>
        <v>78.624490921869892</v>
      </c>
      <c r="AQ31" s="98">
        <f t="shared" si="13"/>
        <v>82.689928557667301</v>
      </c>
      <c r="AR31" s="98">
        <f t="shared" si="13"/>
        <v>86.707194337855412</v>
      </c>
      <c r="AS31" s="98">
        <f t="shared" si="13"/>
        <v>90.678639603253757</v>
      </c>
      <c r="AT31" s="98">
        <f t="shared" si="13"/>
        <v>95.243020824673721</v>
      </c>
      <c r="AU31" s="98">
        <f t="shared" si="13"/>
        <v>99.74269272520597</v>
      </c>
      <c r="AV31" s="98">
        <f t="shared" si="13"/>
        <v>104.18121601421274</v>
      </c>
    </row>
    <row r="32" spans="1:48">
      <c r="A32" s="4" t="s">
        <v>16</v>
      </c>
      <c r="B32" s="175"/>
      <c r="I32" s="179"/>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row>
    <row r="33" spans="1:48">
      <c r="A33" s="4" t="s">
        <v>16</v>
      </c>
      <c r="B33" s="207" t="s">
        <v>507</v>
      </c>
      <c r="C33" s="197"/>
      <c r="D33" s="197"/>
      <c r="I33" s="179"/>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row>
    <row r="34" spans="1:48">
      <c r="A34" s="4" t="s">
        <v>16</v>
      </c>
      <c r="B34" s="174" t="s">
        <v>501</v>
      </c>
      <c r="D34" s="96" t="s">
        <v>71</v>
      </c>
      <c r="I34" s="179"/>
      <c r="J34" s="98">
        <f>SUM(J30:J31)*$C$27</f>
        <v>26.563097999999997</v>
      </c>
      <c r="K34" s="98">
        <f t="shared" ref="K34:AV34" si="14">SUM(K30:K31)*$C$27</f>
        <v>26.801575</v>
      </c>
      <c r="L34" s="98">
        <f t="shared" si="14"/>
        <v>27.119770200000001</v>
      </c>
      <c r="M34" s="98">
        <f t="shared" si="14"/>
        <v>27.398843200000002</v>
      </c>
      <c r="N34" s="98">
        <f t="shared" si="14"/>
        <v>27.665647200000002</v>
      </c>
      <c r="O34" s="98">
        <f t="shared" si="14"/>
        <v>27.853451590112538</v>
      </c>
      <c r="P34" s="263">
        <f t="shared" si="14"/>
        <v>28.013065530670644</v>
      </c>
      <c r="Q34" s="98">
        <f t="shared" si="14"/>
        <v>28.167600176757045</v>
      </c>
      <c r="R34" s="98">
        <f t="shared" si="14"/>
        <v>28.349185287771363</v>
      </c>
      <c r="S34" s="98">
        <f t="shared" si="14"/>
        <v>28.562263298175381</v>
      </c>
      <c r="T34" s="98">
        <f t="shared" si="14"/>
        <v>27.61164380987865</v>
      </c>
      <c r="U34" s="98">
        <f t="shared" si="14"/>
        <v>27.896487342364725</v>
      </c>
      <c r="V34" s="98">
        <f t="shared" si="14"/>
        <v>28.174254003924716</v>
      </c>
      <c r="W34" s="98">
        <f t="shared" si="14"/>
        <v>28.447625319472891</v>
      </c>
      <c r="X34" s="98">
        <f t="shared" si="14"/>
        <v>28.712626222422383</v>
      </c>
      <c r="Y34" s="98">
        <f t="shared" si="14"/>
        <v>28.984934065810439</v>
      </c>
      <c r="Z34" s="98">
        <f t="shared" si="14"/>
        <v>29.301095433369689</v>
      </c>
      <c r="AA34" s="98">
        <f t="shared" si="14"/>
        <v>29.610239172082903</v>
      </c>
      <c r="AB34" s="98">
        <f t="shared" si="14"/>
        <v>29.929846604940543</v>
      </c>
      <c r="AC34" s="98">
        <f t="shared" si="14"/>
        <v>30.256030022422323</v>
      </c>
      <c r="AD34" s="98">
        <f t="shared" si="14"/>
        <v>30.58788992325994</v>
      </c>
      <c r="AE34" s="98">
        <f t="shared" si="14"/>
        <v>30.969121849213732</v>
      </c>
      <c r="AF34" s="98">
        <f t="shared" si="14"/>
        <v>31.338896756451064</v>
      </c>
      <c r="AG34" s="98">
        <f t="shared" si="14"/>
        <v>31.737551041079747</v>
      </c>
      <c r="AH34" s="98">
        <f t="shared" si="14"/>
        <v>32.158547355473786</v>
      </c>
      <c r="AI34" s="98">
        <f t="shared" si="14"/>
        <v>32.59948339168573</v>
      </c>
      <c r="AJ34" s="98">
        <f t="shared" si="14"/>
        <v>33.053534053788773</v>
      </c>
      <c r="AK34" s="98">
        <f t="shared" si="14"/>
        <v>33.518381001535055</v>
      </c>
      <c r="AL34" s="98">
        <f t="shared" si="14"/>
        <v>33.983655256619137</v>
      </c>
      <c r="AM34" s="98">
        <f t="shared" si="14"/>
        <v>34.460270135674072</v>
      </c>
      <c r="AN34" s="98">
        <f t="shared" si="14"/>
        <v>34.957817569902737</v>
      </c>
      <c r="AO34" s="98">
        <f t="shared" si="14"/>
        <v>35.513219210107096</v>
      </c>
      <c r="AP34" s="98">
        <f t="shared" si="14"/>
        <v>36.057917845156126</v>
      </c>
      <c r="AQ34" s="98">
        <f t="shared" si="14"/>
        <v>36.592470856414479</v>
      </c>
      <c r="AR34" s="98">
        <f t="shared" si="14"/>
        <v>37.117389496550977</v>
      </c>
      <c r="AS34" s="98">
        <f t="shared" si="14"/>
        <v>37.633144033729522</v>
      </c>
      <c r="AT34" s="98">
        <f t="shared" si="14"/>
        <v>38.267485762112386</v>
      </c>
      <c r="AU34" s="98">
        <f t="shared" si="14"/>
        <v>38.888885626317716</v>
      </c>
      <c r="AV34" s="98">
        <f t="shared" si="14"/>
        <v>39.498055768217938</v>
      </c>
    </row>
    <row r="35" spans="1:48">
      <c r="A35" s="4" t="s">
        <v>16</v>
      </c>
      <c r="B35" s="174" t="s">
        <v>503</v>
      </c>
      <c r="C35" s="174"/>
      <c r="D35" s="96" t="s">
        <v>71</v>
      </c>
      <c r="E35" s="98"/>
      <c r="F35" s="98"/>
      <c r="G35" s="98"/>
      <c r="H35" s="98"/>
      <c r="I35" s="179"/>
      <c r="J35" s="98">
        <f>J30-J34*(J30/SUM(J30:J31))</f>
        <v>106.25239199999999</v>
      </c>
      <c r="K35" s="98">
        <f t="shared" ref="K35:AV35" si="15">K30-K34*(K30/SUM(K30:K31))</f>
        <v>107.20629999999998</v>
      </c>
      <c r="L35" s="98">
        <f t="shared" si="15"/>
        <v>108.47908079999999</v>
      </c>
      <c r="M35" s="98">
        <f t="shared" si="15"/>
        <v>109.59537279999999</v>
      </c>
      <c r="N35" s="98">
        <f t="shared" si="15"/>
        <v>110.66258880000001</v>
      </c>
      <c r="O35" s="98">
        <f t="shared" si="15"/>
        <v>111.41380636045014</v>
      </c>
      <c r="P35" s="263">
        <f t="shared" si="15"/>
        <v>110.29966829684565</v>
      </c>
      <c r="Q35" s="98">
        <f t="shared" si="15"/>
        <v>109.18553023324114</v>
      </c>
      <c r="R35" s="98">
        <f t="shared" si="15"/>
        <v>108.07139216963664</v>
      </c>
      <c r="S35" s="98">
        <f t="shared" si="15"/>
        <v>106.95725410603212</v>
      </c>
      <c r="T35" s="98">
        <f t="shared" si="15"/>
        <v>105.84311604242764</v>
      </c>
      <c r="U35" s="98">
        <f t="shared" si="15"/>
        <v>104.72897797882312</v>
      </c>
      <c r="V35" s="98">
        <f t="shared" si="15"/>
        <v>103.61483991521864</v>
      </c>
      <c r="W35" s="98">
        <f t="shared" si="15"/>
        <v>102.50070185161412</v>
      </c>
      <c r="X35" s="98">
        <f t="shared" si="15"/>
        <v>101.38656378800962</v>
      </c>
      <c r="Y35" s="98">
        <f t="shared" si="15"/>
        <v>100.27242572440511</v>
      </c>
      <c r="Z35" s="98">
        <f t="shared" si="15"/>
        <v>99.15828766080061</v>
      </c>
      <c r="AA35" s="98">
        <f t="shared" si="15"/>
        <v>98.04414959719611</v>
      </c>
      <c r="AB35" s="98">
        <f t="shared" si="15"/>
        <v>96.930011533591596</v>
      </c>
      <c r="AC35" s="98">
        <f t="shared" si="15"/>
        <v>95.81587346998711</v>
      </c>
      <c r="AD35" s="98">
        <f t="shared" si="15"/>
        <v>94.701735406382596</v>
      </c>
      <c r="AE35" s="98">
        <f t="shared" si="15"/>
        <v>93.58759734277811</v>
      </c>
      <c r="AF35" s="98">
        <f t="shared" si="15"/>
        <v>92.473459279173611</v>
      </c>
      <c r="AG35" s="98">
        <f t="shared" si="15"/>
        <v>91.359321215569111</v>
      </c>
      <c r="AH35" s="98">
        <f t="shared" si="15"/>
        <v>90.245183151964596</v>
      </c>
      <c r="AI35" s="98">
        <f t="shared" si="15"/>
        <v>89.131045088360096</v>
      </c>
      <c r="AJ35" s="98">
        <f t="shared" si="15"/>
        <v>88.016907024755596</v>
      </c>
      <c r="AK35" s="98">
        <f t="shared" si="15"/>
        <v>86.902768961151082</v>
      </c>
      <c r="AL35" s="98">
        <f t="shared" si="15"/>
        <v>85.788630897546597</v>
      </c>
      <c r="AM35" s="98">
        <f t="shared" si="15"/>
        <v>84.674492833942082</v>
      </c>
      <c r="AN35" s="98">
        <f t="shared" si="15"/>
        <v>83.560354770337582</v>
      </c>
      <c r="AO35" s="98">
        <f t="shared" si="15"/>
        <v>82.446216706733082</v>
      </c>
      <c r="AP35" s="98">
        <f t="shared" si="15"/>
        <v>81.332078643128582</v>
      </c>
      <c r="AQ35" s="98">
        <f t="shared" si="15"/>
        <v>80.217940579524083</v>
      </c>
      <c r="AR35" s="98">
        <f t="shared" si="15"/>
        <v>79.103802515919568</v>
      </c>
      <c r="AS35" s="98">
        <f t="shared" si="15"/>
        <v>77.989664452315068</v>
      </c>
      <c r="AT35" s="98">
        <f t="shared" si="15"/>
        <v>76.875526388710568</v>
      </c>
      <c r="AU35" s="98">
        <f t="shared" si="15"/>
        <v>75.761388325106054</v>
      </c>
      <c r="AV35" s="98">
        <f t="shared" si="15"/>
        <v>74.647250261501569</v>
      </c>
    </row>
    <row r="36" spans="1:48">
      <c r="A36" s="4" t="s">
        <v>16</v>
      </c>
      <c r="B36" s="174" t="s">
        <v>504</v>
      </c>
      <c r="C36" s="174"/>
      <c r="D36" s="96" t="s">
        <v>71</v>
      </c>
      <c r="E36" s="98"/>
      <c r="F36" s="98"/>
      <c r="G36" s="98"/>
      <c r="H36" s="98"/>
      <c r="I36" s="179"/>
      <c r="J36" s="98">
        <f>J23-J35-J34</f>
        <v>0</v>
      </c>
      <c r="K36" s="98">
        <f t="shared" ref="K36:AV36" si="16">K23-K35-K34</f>
        <v>0</v>
      </c>
      <c r="L36" s="98">
        <f t="shared" si="16"/>
        <v>0</v>
      </c>
      <c r="M36" s="98">
        <f t="shared" si="16"/>
        <v>0</v>
      </c>
      <c r="N36" s="98">
        <f t="shared" si="16"/>
        <v>0</v>
      </c>
      <c r="O36" s="98">
        <f t="shared" si="16"/>
        <v>0</v>
      </c>
      <c r="P36" s="263">
        <f t="shared" si="16"/>
        <v>1.7525938258369251</v>
      </c>
      <c r="Q36" s="98">
        <f t="shared" si="16"/>
        <v>3.48487047378703</v>
      </c>
      <c r="R36" s="98">
        <f t="shared" si="16"/>
        <v>5.3253489814487978</v>
      </c>
      <c r="S36" s="98">
        <f t="shared" si="16"/>
        <v>7.2917990866693856</v>
      </c>
      <c r="T36" s="98">
        <f t="shared" si="16"/>
        <v>4.6034591970869556</v>
      </c>
      <c r="U36" s="98">
        <f t="shared" si="16"/>
        <v>6.8569713906357741</v>
      </c>
      <c r="V36" s="98">
        <f t="shared" si="16"/>
        <v>9.0821761004802255</v>
      </c>
      <c r="W36" s="98">
        <f t="shared" si="16"/>
        <v>11.289799426277426</v>
      </c>
      <c r="X36" s="98">
        <f t="shared" si="16"/>
        <v>13.463941101679897</v>
      </c>
      <c r="Y36" s="98">
        <f t="shared" si="16"/>
        <v>15.667310538836642</v>
      </c>
      <c r="Z36" s="98">
        <f t="shared" si="16"/>
        <v>18.046094072678137</v>
      </c>
      <c r="AA36" s="98">
        <f t="shared" si="16"/>
        <v>20.396807091135496</v>
      </c>
      <c r="AB36" s="98">
        <f t="shared" si="16"/>
        <v>22.78937488617057</v>
      </c>
      <c r="AC36" s="98">
        <f t="shared" si="16"/>
        <v>25.20824661970218</v>
      </c>
      <c r="AD36" s="98">
        <f t="shared" si="16"/>
        <v>27.649824286657161</v>
      </c>
      <c r="AE36" s="98">
        <f t="shared" si="16"/>
        <v>30.288890054076806</v>
      </c>
      <c r="AF36" s="98">
        <f t="shared" si="16"/>
        <v>32.88212774663063</v>
      </c>
      <c r="AG36" s="98">
        <f t="shared" si="16"/>
        <v>35.590882948749872</v>
      </c>
      <c r="AH36" s="98">
        <f t="shared" si="16"/>
        <v>38.389006269930547</v>
      </c>
      <c r="AI36" s="98">
        <f t="shared" si="16"/>
        <v>41.266888478382803</v>
      </c>
      <c r="AJ36" s="98">
        <f t="shared" si="16"/>
        <v>44.197229190399476</v>
      </c>
      <c r="AK36" s="98">
        <f t="shared" si="16"/>
        <v>47.170755044989114</v>
      </c>
      <c r="AL36" s="98">
        <f t="shared" si="16"/>
        <v>50.145990128929945</v>
      </c>
      <c r="AM36" s="98">
        <f t="shared" si="16"/>
        <v>53.166587708754186</v>
      </c>
      <c r="AN36" s="98">
        <f t="shared" si="16"/>
        <v>56.270915509273344</v>
      </c>
      <c r="AO36" s="98">
        <f t="shared" si="16"/>
        <v>59.606660133695286</v>
      </c>
      <c r="AP36" s="98">
        <f t="shared" si="16"/>
        <v>62.899592737495908</v>
      </c>
      <c r="AQ36" s="98">
        <f t="shared" si="16"/>
        <v>66.151942846133835</v>
      </c>
      <c r="AR36" s="98">
        <f t="shared" si="16"/>
        <v>69.365755470284341</v>
      </c>
      <c r="AS36" s="98">
        <f t="shared" si="16"/>
        <v>72.542911682603005</v>
      </c>
      <c r="AT36" s="98">
        <f t="shared" si="16"/>
        <v>76.194416659738977</v>
      </c>
      <c r="AU36" s="98">
        <f t="shared" si="16"/>
        <v>79.794154180164782</v>
      </c>
      <c r="AV36" s="98">
        <f t="shared" si="16"/>
        <v>83.344972811370184</v>
      </c>
    </row>
    <row r="37" spans="1:48">
      <c r="A37" s="4" t="s">
        <v>16</v>
      </c>
      <c r="B37" s="174"/>
      <c r="C37" s="174"/>
      <c r="E37" s="98"/>
      <c r="F37" s="98"/>
      <c r="G37" s="98"/>
      <c r="H37" s="98"/>
      <c r="I37" s="179"/>
      <c r="J37" s="98"/>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row>
    <row r="38" spans="1:48">
      <c r="A38" s="4" t="s">
        <v>16</v>
      </c>
      <c r="E38" s="98"/>
      <c r="F38" s="98"/>
      <c r="G38" s="98"/>
      <c r="H38" s="98"/>
      <c r="I38" s="179"/>
      <c r="J38" s="98"/>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row>
    <row r="39" spans="1:48" ht="15.75">
      <c r="A39" s="4" t="s">
        <v>16</v>
      </c>
      <c r="B39" s="199" t="s">
        <v>505</v>
      </c>
      <c r="C39" s="174"/>
      <c r="E39" s="98"/>
      <c r="F39" s="98"/>
      <c r="G39" s="98"/>
      <c r="H39" s="98"/>
      <c r="I39" s="179"/>
      <c r="J39" s="115"/>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row>
    <row r="40" spans="1:48">
      <c r="A40" s="4" t="s">
        <v>16</v>
      </c>
      <c r="B40" s="198" t="s">
        <v>511</v>
      </c>
      <c r="C40" s="174"/>
      <c r="E40" s="98"/>
      <c r="F40" s="98"/>
      <c r="G40" s="98"/>
      <c r="H40" s="98"/>
      <c r="I40" s="98"/>
      <c r="J40" s="97"/>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row>
    <row r="41" spans="1:48">
      <c r="A41" s="4" t="s">
        <v>16</v>
      </c>
      <c r="B41" s="99" t="s">
        <v>234</v>
      </c>
      <c r="C41" s="99"/>
      <c r="D41" s="112" t="s">
        <v>235</v>
      </c>
      <c r="E41" s="113"/>
      <c r="F41" s="113"/>
      <c r="G41" s="113"/>
      <c r="H41" s="113"/>
      <c r="I41" s="113"/>
      <c r="J41" s="114">
        <v>0</v>
      </c>
      <c r="K41" s="113">
        <f t="shared" ref="K41:AV41" si="17">K36-J36</f>
        <v>0</v>
      </c>
      <c r="L41" s="113">
        <f t="shared" si="17"/>
        <v>0</v>
      </c>
      <c r="M41" s="113">
        <f t="shared" si="17"/>
        <v>0</v>
      </c>
      <c r="N41" s="113">
        <f t="shared" si="17"/>
        <v>0</v>
      </c>
      <c r="O41" s="113">
        <f t="shared" si="17"/>
        <v>0</v>
      </c>
      <c r="P41" s="113">
        <f t="shared" si="17"/>
        <v>1.7525938258369251</v>
      </c>
      <c r="Q41" s="113">
        <f t="shared" si="17"/>
        <v>1.7322766479501048</v>
      </c>
      <c r="R41" s="113">
        <f t="shared" si="17"/>
        <v>1.8404785076617678</v>
      </c>
      <c r="S41" s="113">
        <f t="shared" si="17"/>
        <v>1.9664501052205878</v>
      </c>
      <c r="T41" s="113">
        <f t="shared" si="17"/>
        <v>-2.68833988958243</v>
      </c>
      <c r="U41" s="113">
        <f t="shared" si="17"/>
        <v>2.2535121935488185</v>
      </c>
      <c r="V41" s="113">
        <f t="shared" si="17"/>
        <v>2.2252047098444514</v>
      </c>
      <c r="W41" s="113">
        <f t="shared" si="17"/>
        <v>2.2076233257972007</v>
      </c>
      <c r="X41" s="113">
        <f t="shared" si="17"/>
        <v>2.1741416754024705</v>
      </c>
      <c r="Y41" s="113">
        <f t="shared" si="17"/>
        <v>2.2033694371567449</v>
      </c>
      <c r="Z41" s="113">
        <f t="shared" si="17"/>
        <v>2.3787835338414958</v>
      </c>
      <c r="AA41" s="113">
        <f t="shared" si="17"/>
        <v>2.350713018457359</v>
      </c>
      <c r="AB41" s="113">
        <f t="shared" si="17"/>
        <v>2.3925677950350739</v>
      </c>
      <c r="AC41" s="113">
        <f t="shared" si="17"/>
        <v>2.4188717335316099</v>
      </c>
      <c r="AD41" s="113">
        <f t="shared" si="17"/>
        <v>2.4415776669549807</v>
      </c>
      <c r="AE41" s="113">
        <f t="shared" si="17"/>
        <v>2.6390657674196447</v>
      </c>
      <c r="AF41" s="113">
        <f t="shared" si="17"/>
        <v>2.5932376925538243</v>
      </c>
      <c r="AG41" s="113">
        <f t="shared" si="17"/>
        <v>2.7087552021192423</v>
      </c>
      <c r="AH41" s="113">
        <f t="shared" si="17"/>
        <v>2.7981233211806753</v>
      </c>
      <c r="AI41" s="113">
        <f t="shared" si="17"/>
        <v>2.877882208452256</v>
      </c>
      <c r="AJ41" s="113">
        <f t="shared" si="17"/>
        <v>2.9303407120166725</v>
      </c>
      <c r="AK41" s="113">
        <f t="shared" si="17"/>
        <v>2.9735258545896386</v>
      </c>
      <c r="AL41" s="113">
        <f t="shared" si="17"/>
        <v>2.9752350839408308</v>
      </c>
      <c r="AM41" s="113">
        <f t="shared" si="17"/>
        <v>3.0205975798242406</v>
      </c>
      <c r="AN41" s="113">
        <f t="shared" si="17"/>
        <v>3.1043278005191581</v>
      </c>
      <c r="AO41" s="113">
        <f t="shared" si="17"/>
        <v>3.3357446244219418</v>
      </c>
      <c r="AP41" s="113">
        <f t="shared" si="17"/>
        <v>3.2929326038006224</v>
      </c>
      <c r="AQ41" s="113">
        <f t="shared" si="17"/>
        <v>3.252350108637927</v>
      </c>
      <c r="AR41" s="113">
        <f t="shared" si="17"/>
        <v>3.2138126241505063</v>
      </c>
      <c r="AS41" s="113">
        <f t="shared" si="17"/>
        <v>3.1771562123186641</v>
      </c>
      <c r="AT41" s="113">
        <f t="shared" si="17"/>
        <v>3.6515049771359713</v>
      </c>
      <c r="AU41" s="113">
        <f t="shared" si="17"/>
        <v>3.5997375204258049</v>
      </c>
      <c r="AV41" s="113">
        <f t="shared" si="17"/>
        <v>3.5508186312054022</v>
      </c>
    </row>
    <row r="42" spans="1:48">
      <c r="A42" s="4" t="s">
        <v>16</v>
      </c>
      <c r="B42" s="174" t="s">
        <v>236</v>
      </c>
      <c r="C42" s="174"/>
      <c r="E42" s="98"/>
      <c r="F42" s="98"/>
      <c r="G42" s="98"/>
      <c r="H42" s="98"/>
      <c r="I42" s="98"/>
      <c r="J42" s="97"/>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row>
    <row r="43" spans="1:48">
      <c r="A43" s="4" t="s">
        <v>16</v>
      </c>
      <c r="B43" s="198" t="str">
        <f>C14</f>
        <v>A</v>
      </c>
      <c r="C43" s="174"/>
      <c r="E43" s="98"/>
      <c r="F43" s="98"/>
      <c r="G43" s="98"/>
      <c r="H43" s="98"/>
      <c r="I43" s="200"/>
      <c r="J43" s="115">
        <f t="shared" ref="J43:S46" si="18">SUM($J$41:$AV$41*(J$4=$J$4:$AV$4)*($B43=$J$11:$AV$11))</f>
        <v>0</v>
      </c>
      <c r="K43" s="115">
        <f t="shared" si="18"/>
        <v>0</v>
      </c>
      <c r="L43" s="115">
        <f t="shared" si="18"/>
        <v>0</v>
      </c>
      <c r="M43" s="115">
        <f t="shared" si="18"/>
        <v>0</v>
      </c>
      <c r="N43" s="115">
        <f t="shared" si="18"/>
        <v>0</v>
      </c>
      <c r="O43" s="115">
        <f t="shared" si="18"/>
        <v>0</v>
      </c>
      <c r="P43" s="115">
        <f t="shared" si="18"/>
        <v>0</v>
      </c>
      <c r="Q43" s="115">
        <f t="shared" si="18"/>
        <v>0</v>
      </c>
      <c r="R43" s="115">
        <f t="shared" si="18"/>
        <v>0</v>
      </c>
      <c r="S43" s="115">
        <f t="shared" si="18"/>
        <v>0</v>
      </c>
      <c r="T43" s="115">
        <f t="shared" ref="T43:AC46" si="19">SUM($J$41:$AV$41*(T$4=$J$4:$AV$4)*($B43=$J$11:$AV$11))</f>
        <v>0</v>
      </c>
      <c r="U43" s="115">
        <f t="shared" si="19"/>
        <v>0</v>
      </c>
      <c r="V43" s="115">
        <f t="shared" si="19"/>
        <v>0</v>
      </c>
      <c r="W43" s="115">
        <f t="shared" si="19"/>
        <v>0</v>
      </c>
      <c r="X43" s="115">
        <f t="shared" si="19"/>
        <v>0</v>
      </c>
      <c r="Y43" s="115">
        <f t="shared" si="19"/>
        <v>0</v>
      </c>
      <c r="Z43" s="115">
        <f t="shared" si="19"/>
        <v>0</v>
      </c>
      <c r="AA43" s="115">
        <f t="shared" si="19"/>
        <v>0</v>
      </c>
      <c r="AB43" s="115">
        <f t="shared" si="19"/>
        <v>0</v>
      </c>
      <c r="AC43" s="115">
        <f t="shared" si="19"/>
        <v>0</v>
      </c>
      <c r="AD43" s="115">
        <f t="shared" ref="AD43:AM46" si="20">SUM($J$41:$AV$41*(AD$4=$J$4:$AV$4)*($B43=$J$11:$AV$11))</f>
        <v>0</v>
      </c>
      <c r="AE43" s="115">
        <f t="shared" si="20"/>
        <v>0</v>
      </c>
      <c r="AF43" s="115">
        <f t="shared" si="20"/>
        <v>0</v>
      </c>
      <c r="AG43" s="115">
        <f t="shared" si="20"/>
        <v>0</v>
      </c>
      <c r="AH43" s="115">
        <f t="shared" si="20"/>
        <v>0</v>
      </c>
      <c r="AI43" s="115">
        <f t="shared" si="20"/>
        <v>0</v>
      </c>
      <c r="AJ43" s="115">
        <f t="shared" si="20"/>
        <v>0</v>
      </c>
      <c r="AK43" s="115">
        <f t="shared" si="20"/>
        <v>0</v>
      </c>
      <c r="AL43" s="115">
        <f t="shared" si="20"/>
        <v>0</v>
      </c>
      <c r="AM43" s="115">
        <f t="shared" si="20"/>
        <v>0</v>
      </c>
      <c r="AN43" s="115">
        <f t="shared" ref="AN43:AV46" si="21">SUM($J$41:$AV$41*(AN$4=$J$4:$AV$4)*($B43=$J$11:$AV$11))</f>
        <v>0</v>
      </c>
      <c r="AO43" s="115">
        <f t="shared" si="21"/>
        <v>0</v>
      </c>
      <c r="AP43" s="115">
        <f t="shared" si="21"/>
        <v>0</v>
      </c>
      <c r="AQ43" s="115">
        <f t="shared" si="21"/>
        <v>0</v>
      </c>
      <c r="AR43" s="115">
        <f t="shared" si="21"/>
        <v>0</v>
      </c>
      <c r="AS43" s="115">
        <f t="shared" si="21"/>
        <v>0</v>
      </c>
      <c r="AT43" s="115">
        <f t="shared" si="21"/>
        <v>0</v>
      </c>
      <c r="AU43" s="115">
        <f t="shared" si="21"/>
        <v>0</v>
      </c>
      <c r="AV43" s="115">
        <f t="shared" si="21"/>
        <v>0</v>
      </c>
    </row>
    <row r="44" spans="1:48">
      <c r="A44" s="4" t="s">
        <v>16</v>
      </c>
      <c r="B44" s="198" t="str">
        <f>C15</f>
        <v>B</v>
      </c>
      <c r="C44" s="174"/>
      <c r="E44" s="98"/>
      <c r="F44" s="98"/>
      <c r="G44" s="98"/>
      <c r="H44" s="98"/>
      <c r="I44" s="200"/>
      <c r="J44" s="115">
        <f t="shared" si="18"/>
        <v>0</v>
      </c>
      <c r="K44" s="115">
        <f t="shared" si="18"/>
        <v>0</v>
      </c>
      <c r="L44" s="115">
        <f t="shared" si="18"/>
        <v>0</v>
      </c>
      <c r="M44" s="115">
        <f t="shared" si="18"/>
        <v>0</v>
      </c>
      <c r="N44" s="115">
        <f t="shared" si="18"/>
        <v>0</v>
      </c>
      <c r="O44" s="115">
        <f t="shared" si="18"/>
        <v>0</v>
      </c>
      <c r="P44" s="115">
        <f t="shared" si="18"/>
        <v>1.7525938258369251</v>
      </c>
      <c r="Q44" s="115">
        <f t="shared" si="18"/>
        <v>1.7322766479501048</v>
      </c>
      <c r="R44" s="115">
        <f t="shared" si="18"/>
        <v>1.8404785076617678</v>
      </c>
      <c r="S44" s="115">
        <f t="shared" si="18"/>
        <v>1.9664501052205878</v>
      </c>
      <c r="T44" s="115">
        <f t="shared" si="19"/>
        <v>-2.68833988958243</v>
      </c>
      <c r="U44" s="115">
        <f t="shared" si="19"/>
        <v>2.2535121935488185</v>
      </c>
      <c r="V44" s="115">
        <f t="shared" si="19"/>
        <v>2.2252047098444514</v>
      </c>
      <c r="W44" s="115">
        <f t="shared" si="19"/>
        <v>2.2076233257972007</v>
      </c>
      <c r="X44" s="115">
        <f t="shared" si="19"/>
        <v>2.1741416754024705</v>
      </c>
      <c r="Y44" s="115">
        <f t="shared" si="19"/>
        <v>2.2033694371567449</v>
      </c>
      <c r="Z44" s="115">
        <f t="shared" si="19"/>
        <v>2.3787835338414958</v>
      </c>
      <c r="AA44" s="115">
        <f t="shared" si="19"/>
        <v>2.350713018457359</v>
      </c>
      <c r="AB44" s="115">
        <f t="shared" si="19"/>
        <v>2.3925677950350739</v>
      </c>
      <c r="AC44" s="115">
        <f t="shared" si="19"/>
        <v>0</v>
      </c>
      <c r="AD44" s="115">
        <f t="shared" si="20"/>
        <v>0</v>
      </c>
      <c r="AE44" s="115">
        <f t="shared" si="20"/>
        <v>0</v>
      </c>
      <c r="AF44" s="115">
        <f t="shared" si="20"/>
        <v>0</v>
      </c>
      <c r="AG44" s="115">
        <f t="shared" si="20"/>
        <v>0</v>
      </c>
      <c r="AH44" s="115">
        <f t="shared" si="20"/>
        <v>0</v>
      </c>
      <c r="AI44" s="115">
        <f t="shared" si="20"/>
        <v>0</v>
      </c>
      <c r="AJ44" s="115">
        <f t="shared" si="20"/>
        <v>0</v>
      </c>
      <c r="AK44" s="115">
        <f t="shared" si="20"/>
        <v>0</v>
      </c>
      <c r="AL44" s="115">
        <f t="shared" si="20"/>
        <v>0</v>
      </c>
      <c r="AM44" s="115">
        <f t="shared" si="20"/>
        <v>0</v>
      </c>
      <c r="AN44" s="115">
        <f t="shared" si="21"/>
        <v>0</v>
      </c>
      <c r="AO44" s="115">
        <f t="shared" si="21"/>
        <v>0</v>
      </c>
      <c r="AP44" s="115">
        <f t="shared" si="21"/>
        <v>0</v>
      </c>
      <c r="AQ44" s="115">
        <f t="shared" si="21"/>
        <v>0</v>
      </c>
      <c r="AR44" s="115">
        <f t="shared" si="21"/>
        <v>0</v>
      </c>
      <c r="AS44" s="115">
        <f t="shared" si="21"/>
        <v>0</v>
      </c>
      <c r="AT44" s="115">
        <f t="shared" si="21"/>
        <v>0</v>
      </c>
      <c r="AU44" s="115">
        <f t="shared" si="21"/>
        <v>0</v>
      </c>
      <c r="AV44" s="115">
        <f t="shared" si="21"/>
        <v>0</v>
      </c>
    </row>
    <row r="45" spans="1:48">
      <c r="A45" s="4" t="s">
        <v>16</v>
      </c>
      <c r="B45" s="198" t="str">
        <f>C16</f>
        <v>C</v>
      </c>
      <c r="C45" s="174"/>
      <c r="E45" s="98"/>
      <c r="F45" s="98"/>
      <c r="G45" s="98"/>
      <c r="H45" s="98"/>
      <c r="I45" s="200"/>
      <c r="J45" s="115">
        <f t="shared" si="18"/>
        <v>0</v>
      </c>
      <c r="K45" s="115">
        <f t="shared" si="18"/>
        <v>0</v>
      </c>
      <c r="L45" s="115">
        <f t="shared" si="18"/>
        <v>0</v>
      </c>
      <c r="M45" s="115">
        <f t="shared" si="18"/>
        <v>0</v>
      </c>
      <c r="N45" s="115">
        <f t="shared" si="18"/>
        <v>0</v>
      </c>
      <c r="O45" s="115">
        <f t="shared" si="18"/>
        <v>0</v>
      </c>
      <c r="P45" s="115">
        <f t="shared" si="18"/>
        <v>0</v>
      </c>
      <c r="Q45" s="115">
        <f t="shared" si="18"/>
        <v>0</v>
      </c>
      <c r="R45" s="115">
        <f t="shared" si="18"/>
        <v>0</v>
      </c>
      <c r="S45" s="115">
        <f t="shared" si="18"/>
        <v>0</v>
      </c>
      <c r="T45" s="115">
        <f t="shared" si="19"/>
        <v>0</v>
      </c>
      <c r="U45" s="115">
        <f t="shared" si="19"/>
        <v>0</v>
      </c>
      <c r="V45" s="115">
        <f t="shared" si="19"/>
        <v>0</v>
      </c>
      <c r="W45" s="115">
        <f t="shared" si="19"/>
        <v>0</v>
      </c>
      <c r="X45" s="115">
        <f t="shared" si="19"/>
        <v>0</v>
      </c>
      <c r="Y45" s="115">
        <f t="shared" si="19"/>
        <v>0</v>
      </c>
      <c r="Z45" s="115">
        <f t="shared" si="19"/>
        <v>0</v>
      </c>
      <c r="AA45" s="115">
        <f t="shared" si="19"/>
        <v>0</v>
      </c>
      <c r="AB45" s="115">
        <f t="shared" si="19"/>
        <v>0</v>
      </c>
      <c r="AC45" s="115">
        <f t="shared" si="19"/>
        <v>2.4188717335316099</v>
      </c>
      <c r="AD45" s="115">
        <f t="shared" si="20"/>
        <v>2.4415776669549807</v>
      </c>
      <c r="AE45" s="115">
        <f t="shared" si="20"/>
        <v>2.6390657674196447</v>
      </c>
      <c r="AF45" s="115">
        <f t="shared" si="20"/>
        <v>2.5932376925538243</v>
      </c>
      <c r="AG45" s="115">
        <f t="shared" si="20"/>
        <v>2.7087552021192423</v>
      </c>
      <c r="AH45" s="115">
        <f t="shared" si="20"/>
        <v>2.7981233211806753</v>
      </c>
      <c r="AI45" s="115">
        <f t="shared" si="20"/>
        <v>2.877882208452256</v>
      </c>
      <c r="AJ45" s="115">
        <f t="shared" si="20"/>
        <v>2.9303407120166725</v>
      </c>
      <c r="AK45" s="115">
        <f t="shared" si="20"/>
        <v>2.9735258545896386</v>
      </c>
      <c r="AL45" s="115">
        <f t="shared" si="20"/>
        <v>2.9752350839408308</v>
      </c>
      <c r="AM45" s="115">
        <f t="shared" si="20"/>
        <v>0</v>
      </c>
      <c r="AN45" s="115">
        <f t="shared" si="21"/>
        <v>0</v>
      </c>
      <c r="AO45" s="115">
        <f t="shared" si="21"/>
        <v>0</v>
      </c>
      <c r="AP45" s="115">
        <f t="shared" si="21"/>
        <v>0</v>
      </c>
      <c r="AQ45" s="115">
        <f t="shared" si="21"/>
        <v>0</v>
      </c>
      <c r="AR45" s="115">
        <f t="shared" si="21"/>
        <v>0</v>
      </c>
      <c r="AS45" s="115">
        <f t="shared" si="21"/>
        <v>0</v>
      </c>
      <c r="AT45" s="115">
        <f t="shared" si="21"/>
        <v>0</v>
      </c>
      <c r="AU45" s="115">
        <f t="shared" si="21"/>
        <v>0</v>
      </c>
      <c r="AV45" s="115">
        <f t="shared" si="21"/>
        <v>0</v>
      </c>
    </row>
    <row r="46" spans="1:48">
      <c r="A46" s="4" t="s">
        <v>16</v>
      </c>
      <c r="B46" s="198" t="str">
        <f>C17</f>
        <v>D</v>
      </c>
      <c r="C46" s="174"/>
      <c r="E46" s="98"/>
      <c r="F46" s="98"/>
      <c r="G46" s="98"/>
      <c r="H46" s="98"/>
      <c r="I46" s="200"/>
      <c r="J46" s="115">
        <f t="shared" si="18"/>
        <v>0</v>
      </c>
      <c r="K46" s="115">
        <f t="shared" si="18"/>
        <v>0</v>
      </c>
      <c r="L46" s="115">
        <f t="shared" si="18"/>
        <v>0</v>
      </c>
      <c r="M46" s="115">
        <f t="shared" si="18"/>
        <v>0</v>
      </c>
      <c r="N46" s="115">
        <f t="shared" si="18"/>
        <v>0</v>
      </c>
      <c r="O46" s="115">
        <f t="shared" si="18"/>
        <v>0</v>
      </c>
      <c r="P46" s="115">
        <f t="shared" si="18"/>
        <v>0</v>
      </c>
      <c r="Q46" s="115">
        <f t="shared" si="18"/>
        <v>0</v>
      </c>
      <c r="R46" s="115">
        <f t="shared" si="18"/>
        <v>0</v>
      </c>
      <c r="S46" s="115">
        <f t="shared" si="18"/>
        <v>0</v>
      </c>
      <c r="T46" s="115">
        <f t="shared" si="19"/>
        <v>0</v>
      </c>
      <c r="U46" s="115">
        <f t="shared" si="19"/>
        <v>0</v>
      </c>
      <c r="V46" s="115">
        <f t="shared" si="19"/>
        <v>0</v>
      </c>
      <c r="W46" s="115">
        <f t="shared" si="19"/>
        <v>0</v>
      </c>
      <c r="X46" s="115">
        <f t="shared" si="19"/>
        <v>0</v>
      </c>
      <c r="Y46" s="115">
        <f t="shared" si="19"/>
        <v>0</v>
      </c>
      <c r="Z46" s="115">
        <f t="shared" si="19"/>
        <v>0</v>
      </c>
      <c r="AA46" s="115">
        <f t="shared" si="19"/>
        <v>0</v>
      </c>
      <c r="AB46" s="115">
        <f t="shared" si="19"/>
        <v>0</v>
      </c>
      <c r="AC46" s="115">
        <f t="shared" si="19"/>
        <v>0</v>
      </c>
      <c r="AD46" s="115">
        <f t="shared" si="20"/>
        <v>0</v>
      </c>
      <c r="AE46" s="115">
        <f t="shared" si="20"/>
        <v>0</v>
      </c>
      <c r="AF46" s="115">
        <f t="shared" si="20"/>
        <v>0</v>
      </c>
      <c r="AG46" s="115">
        <f t="shared" si="20"/>
        <v>0</v>
      </c>
      <c r="AH46" s="115">
        <f t="shared" si="20"/>
        <v>0</v>
      </c>
      <c r="AI46" s="115">
        <f t="shared" si="20"/>
        <v>0</v>
      </c>
      <c r="AJ46" s="115">
        <f t="shared" si="20"/>
        <v>0</v>
      </c>
      <c r="AK46" s="115">
        <f t="shared" si="20"/>
        <v>0</v>
      </c>
      <c r="AL46" s="115">
        <f t="shared" si="20"/>
        <v>0</v>
      </c>
      <c r="AM46" s="115">
        <f t="shared" si="20"/>
        <v>3.0205975798242406</v>
      </c>
      <c r="AN46" s="115">
        <f t="shared" si="21"/>
        <v>3.1043278005191581</v>
      </c>
      <c r="AO46" s="115">
        <f t="shared" si="21"/>
        <v>3.3357446244219418</v>
      </c>
      <c r="AP46" s="115">
        <f t="shared" si="21"/>
        <v>3.2929326038006224</v>
      </c>
      <c r="AQ46" s="115">
        <f t="shared" si="21"/>
        <v>3.252350108637927</v>
      </c>
      <c r="AR46" s="115">
        <f t="shared" si="21"/>
        <v>3.2138126241505063</v>
      </c>
      <c r="AS46" s="115">
        <f t="shared" si="21"/>
        <v>3.1771562123186641</v>
      </c>
      <c r="AT46" s="115">
        <f t="shared" si="21"/>
        <v>3.6515049771359713</v>
      </c>
      <c r="AU46" s="115">
        <f t="shared" si="21"/>
        <v>3.5997375204258049</v>
      </c>
      <c r="AV46" s="115">
        <f t="shared" si="21"/>
        <v>3.5508186312054022</v>
      </c>
    </row>
    <row r="47" spans="1:48">
      <c r="A47" s="4" t="s">
        <v>16</v>
      </c>
      <c r="B47" s="174"/>
      <c r="C47" s="174"/>
      <c r="E47" s="98"/>
      <c r="F47" s="98"/>
      <c r="G47" s="98"/>
      <c r="H47" s="98"/>
      <c r="I47" s="200"/>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row>
    <row r="48" spans="1:48">
      <c r="A48" s="4" t="s">
        <v>16</v>
      </c>
      <c r="B48" s="198" t="s">
        <v>237</v>
      </c>
      <c r="C48" s="174"/>
      <c r="E48" s="98"/>
      <c r="F48" s="98"/>
      <c r="G48" s="98"/>
      <c r="H48" s="98"/>
      <c r="I48" s="200"/>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row>
    <row r="49" spans="1:48">
      <c r="A49" s="4" t="s">
        <v>16</v>
      </c>
      <c r="B49" s="198" t="str">
        <f>B43</f>
        <v>A</v>
      </c>
      <c r="C49" s="174"/>
      <c r="E49" s="98"/>
      <c r="F49" s="98"/>
      <c r="G49" s="98"/>
      <c r="H49" s="98"/>
      <c r="I49" s="200" t="str">
        <f>B43</f>
        <v>A</v>
      </c>
      <c r="J49" s="115">
        <f>J36</f>
        <v>0</v>
      </c>
      <c r="K49" s="115">
        <f t="shared" ref="K49:AV52" si="22">J49+K43</f>
        <v>0</v>
      </c>
      <c r="L49" s="115">
        <f t="shared" si="22"/>
        <v>0</v>
      </c>
      <c r="M49" s="115">
        <f t="shared" si="22"/>
        <v>0</v>
      </c>
      <c r="N49" s="115">
        <f t="shared" si="22"/>
        <v>0</v>
      </c>
      <c r="O49" s="115">
        <f t="shared" si="22"/>
        <v>0</v>
      </c>
      <c r="P49" s="115">
        <f t="shared" si="22"/>
        <v>0</v>
      </c>
      <c r="Q49" s="115">
        <f t="shared" si="22"/>
        <v>0</v>
      </c>
      <c r="R49" s="115">
        <f t="shared" si="22"/>
        <v>0</v>
      </c>
      <c r="S49" s="115">
        <f t="shared" si="22"/>
        <v>0</v>
      </c>
      <c r="T49" s="115">
        <f t="shared" si="22"/>
        <v>0</v>
      </c>
      <c r="U49" s="115">
        <f t="shared" si="22"/>
        <v>0</v>
      </c>
      <c r="V49" s="115">
        <f t="shared" si="22"/>
        <v>0</v>
      </c>
      <c r="W49" s="115">
        <f t="shared" si="22"/>
        <v>0</v>
      </c>
      <c r="X49" s="115">
        <f t="shared" si="22"/>
        <v>0</v>
      </c>
      <c r="Y49" s="115">
        <f t="shared" si="22"/>
        <v>0</v>
      </c>
      <c r="Z49" s="115">
        <f t="shared" si="22"/>
        <v>0</v>
      </c>
      <c r="AA49" s="115">
        <f t="shared" si="22"/>
        <v>0</v>
      </c>
      <c r="AB49" s="115">
        <f t="shared" si="22"/>
        <v>0</v>
      </c>
      <c r="AC49" s="115">
        <f t="shared" si="22"/>
        <v>0</v>
      </c>
      <c r="AD49" s="115">
        <f t="shared" si="22"/>
        <v>0</v>
      </c>
      <c r="AE49" s="115">
        <f t="shared" si="22"/>
        <v>0</v>
      </c>
      <c r="AF49" s="115">
        <f t="shared" si="22"/>
        <v>0</v>
      </c>
      <c r="AG49" s="115">
        <f t="shared" si="22"/>
        <v>0</v>
      </c>
      <c r="AH49" s="115">
        <f t="shared" si="22"/>
        <v>0</v>
      </c>
      <c r="AI49" s="115">
        <f t="shared" si="22"/>
        <v>0</v>
      </c>
      <c r="AJ49" s="115">
        <f t="shared" si="22"/>
        <v>0</v>
      </c>
      <c r="AK49" s="115">
        <f t="shared" si="22"/>
        <v>0</v>
      </c>
      <c r="AL49" s="115">
        <f t="shared" si="22"/>
        <v>0</v>
      </c>
      <c r="AM49" s="115">
        <f t="shared" si="22"/>
        <v>0</v>
      </c>
      <c r="AN49" s="115">
        <f t="shared" si="22"/>
        <v>0</v>
      </c>
      <c r="AO49" s="115">
        <f t="shared" si="22"/>
        <v>0</v>
      </c>
      <c r="AP49" s="115">
        <f t="shared" si="22"/>
        <v>0</v>
      </c>
      <c r="AQ49" s="115">
        <f t="shared" si="22"/>
        <v>0</v>
      </c>
      <c r="AR49" s="115">
        <f t="shared" si="22"/>
        <v>0</v>
      </c>
      <c r="AS49" s="115">
        <f t="shared" si="22"/>
        <v>0</v>
      </c>
      <c r="AT49" s="115">
        <f t="shared" si="22"/>
        <v>0</v>
      </c>
      <c r="AU49" s="115">
        <f t="shared" si="22"/>
        <v>0</v>
      </c>
      <c r="AV49" s="115">
        <f t="shared" si="22"/>
        <v>0</v>
      </c>
    </row>
    <row r="50" spans="1:48">
      <c r="A50" s="4" t="s">
        <v>16</v>
      </c>
      <c r="B50" s="198" t="str">
        <f>B44</f>
        <v>B</v>
      </c>
      <c r="C50" s="174"/>
      <c r="E50" s="98"/>
      <c r="F50" s="98"/>
      <c r="G50" s="98"/>
      <c r="H50" s="98"/>
      <c r="I50" s="200" t="str">
        <f>B44</f>
        <v>B</v>
      </c>
      <c r="J50" s="115">
        <v>0</v>
      </c>
      <c r="K50" s="115">
        <f t="shared" si="22"/>
        <v>0</v>
      </c>
      <c r="L50" s="115">
        <f t="shared" si="22"/>
        <v>0</v>
      </c>
      <c r="M50" s="115">
        <f t="shared" si="22"/>
        <v>0</v>
      </c>
      <c r="N50" s="115">
        <f t="shared" si="22"/>
        <v>0</v>
      </c>
      <c r="O50" s="115">
        <f t="shared" si="22"/>
        <v>0</v>
      </c>
      <c r="P50" s="115">
        <f t="shared" si="22"/>
        <v>1.7525938258369251</v>
      </c>
      <c r="Q50" s="115">
        <f t="shared" si="22"/>
        <v>3.48487047378703</v>
      </c>
      <c r="R50" s="115">
        <f t="shared" si="22"/>
        <v>5.3253489814487978</v>
      </c>
      <c r="S50" s="115">
        <f t="shared" si="22"/>
        <v>7.2917990866693856</v>
      </c>
      <c r="T50" s="115">
        <f t="shared" si="22"/>
        <v>4.6034591970869556</v>
      </c>
      <c r="U50" s="115">
        <f t="shared" si="22"/>
        <v>6.8569713906357741</v>
      </c>
      <c r="V50" s="115">
        <f t="shared" si="22"/>
        <v>9.0821761004802255</v>
      </c>
      <c r="W50" s="115">
        <f t="shared" si="22"/>
        <v>11.289799426277426</v>
      </c>
      <c r="X50" s="115">
        <f t="shared" si="22"/>
        <v>13.463941101679897</v>
      </c>
      <c r="Y50" s="115">
        <f t="shared" si="22"/>
        <v>15.667310538836642</v>
      </c>
      <c r="Z50" s="115">
        <f t="shared" si="22"/>
        <v>18.046094072678137</v>
      </c>
      <c r="AA50" s="115">
        <f t="shared" si="22"/>
        <v>20.396807091135496</v>
      </c>
      <c r="AB50" s="115">
        <f t="shared" si="22"/>
        <v>22.78937488617057</v>
      </c>
      <c r="AC50" s="115">
        <f t="shared" si="22"/>
        <v>22.78937488617057</v>
      </c>
      <c r="AD50" s="115">
        <f t="shared" si="22"/>
        <v>22.78937488617057</v>
      </c>
      <c r="AE50" s="115">
        <f t="shared" si="22"/>
        <v>22.78937488617057</v>
      </c>
      <c r="AF50" s="115">
        <f t="shared" si="22"/>
        <v>22.78937488617057</v>
      </c>
      <c r="AG50" s="115">
        <f t="shared" si="22"/>
        <v>22.78937488617057</v>
      </c>
      <c r="AH50" s="115">
        <f t="shared" si="22"/>
        <v>22.78937488617057</v>
      </c>
      <c r="AI50" s="115">
        <f t="shared" si="22"/>
        <v>22.78937488617057</v>
      </c>
      <c r="AJ50" s="115">
        <f t="shared" si="22"/>
        <v>22.78937488617057</v>
      </c>
      <c r="AK50" s="115">
        <f t="shared" si="22"/>
        <v>22.78937488617057</v>
      </c>
      <c r="AL50" s="115">
        <f t="shared" si="22"/>
        <v>22.78937488617057</v>
      </c>
      <c r="AM50" s="115">
        <f t="shared" si="22"/>
        <v>22.78937488617057</v>
      </c>
      <c r="AN50" s="115">
        <f t="shared" si="22"/>
        <v>22.78937488617057</v>
      </c>
      <c r="AO50" s="115">
        <f t="shared" si="22"/>
        <v>22.78937488617057</v>
      </c>
      <c r="AP50" s="115">
        <f t="shared" si="22"/>
        <v>22.78937488617057</v>
      </c>
      <c r="AQ50" s="115">
        <f t="shared" si="22"/>
        <v>22.78937488617057</v>
      </c>
      <c r="AR50" s="115">
        <f t="shared" si="22"/>
        <v>22.78937488617057</v>
      </c>
      <c r="AS50" s="115">
        <f t="shared" si="22"/>
        <v>22.78937488617057</v>
      </c>
      <c r="AT50" s="115">
        <f t="shared" si="22"/>
        <v>22.78937488617057</v>
      </c>
      <c r="AU50" s="115">
        <f t="shared" si="22"/>
        <v>22.78937488617057</v>
      </c>
      <c r="AV50" s="115">
        <f t="shared" si="22"/>
        <v>22.78937488617057</v>
      </c>
    </row>
    <row r="51" spans="1:48">
      <c r="A51" s="4" t="s">
        <v>16</v>
      </c>
      <c r="B51" s="198" t="str">
        <f>B45</f>
        <v>C</v>
      </c>
      <c r="C51" s="174"/>
      <c r="E51" s="98"/>
      <c r="F51" s="98"/>
      <c r="G51" s="98"/>
      <c r="H51" s="98"/>
      <c r="I51" s="200" t="str">
        <f>B45</f>
        <v>C</v>
      </c>
      <c r="J51" s="115">
        <v>0</v>
      </c>
      <c r="K51" s="115">
        <f t="shared" si="22"/>
        <v>0</v>
      </c>
      <c r="L51" s="115">
        <f t="shared" si="22"/>
        <v>0</v>
      </c>
      <c r="M51" s="115">
        <f t="shared" si="22"/>
        <v>0</v>
      </c>
      <c r="N51" s="115">
        <f t="shared" si="22"/>
        <v>0</v>
      </c>
      <c r="O51" s="115">
        <f t="shared" si="22"/>
        <v>0</v>
      </c>
      <c r="P51" s="115">
        <f t="shared" si="22"/>
        <v>0</v>
      </c>
      <c r="Q51" s="115">
        <f t="shared" si="22"/>
        <v>0</v>
      </c>
      <c r="R51" s="115">
        <f t="shared" si="22"/>
        <v>0</v>
      </c>
      <c r="S51" s="115">
        <f t="shared" si="22"/>
        <v>0</v>
      </c>
      <c r="T51" s="115">
        <f t="shared" si="22"/>
        <v>0</v>
      </c>
      <c r="U51" s="115">
        <f t="shared" si="22"/>
        <v>0</v>
      </c>
      <c r="V51" s="115">
        <f t="shared" si="22"/>
        <v>0</v>
      </c>
      <c r="W51" s="115">
        <f t="shared" si="22"/>
        <v>0</v>
      </c>
      <c r="X51" s="115">
        <f t="shared" si="22"/>
        <v>0</v>
      </c>
      <c r="Y51" s="115">
        <f t="shared" si="22"/>
        <v>0</v>
      </c>
      <c r="Z51" s="115">
        <f t="shared" si="22"/>
        <v>0</v>
      </c>
      <c r="AA51" s="115">
        <f t="shared" si="22"/>
        <v>0</v>
      </c>
      <c r="AB51" s="115">
        <f t="shared" si="22"/>
        <v>0</v>
      </c>
      <c r="AC51" s="115">
        <f t="shared" si="22"/>
        <v>2.4188717335316099</v>
      </c>
      <c r="AD51" s="115">
        <f t="shared" si="22"/>
        <v>4.8604494004865906</v>
      </c>
      <c r="AE51" s="115">
        <f t="shared" si="22"/>
        <v>7.4995151679062353</v>
      </c>
      <c r="AF51" s="115">
        <f t="shared" si="22"/>
        <v>10.09275286046006</v>
      </c>
      <c r="AG51" s="115">
        <f t="shared" si="22"/>
        <v>12.801508062579302</v>
      </c>
      <c r="AH51" s="115">
        <f t="shared" si="22"/>
        <v>15.599631383759977</v>
      </c>
      <c r="AI51" s="115">
        <f t="shared" si="22"/>
        <v>18.477513592212233</v>
      </c>
      <c r="AJ51" s="115">
        <f t="shared" si="22"/>
        <v>21.407854304228906</v>
      </c>
      <c r="AK51" s="115">
        <f t="shared" si="22"/>
        <v>24.381380158818544</v>
      </c>
      <c r="AL51" s="115">
        <f t="shared" si="22"/>
        <v>27.356615242759375</v>
      </c>
      <c r="AM51" s="115">
        <f t="shared" si="22"/>
        <v>27.356615242759375</v>
      </c>
      <c r="AN51" s="115">
        <f t="shared" si="22"/>
        <v>27.356615242759375</v>
      </c>
      <c r="AO51" s="115">
        <f t="shared" si="22"/>
        <v>27.356615242759375</v>
      </c>
      <c r="AP51" s="115">
        <f t="shared" si="22"/>
        <v>27.356615242759375</v>
      </c>
      <c r="AQ51" s="115">
        <f t="shared" si="22"/>
        <v>27.356615242759375</v>
      </c>
      <c r="AR51" s="115">
        <f t="shared" si="22"/>
        <v>27.356615242759375</v>
      </c>
      <c r="AS51" s="115">
        <f t="shared" si="22"/>
        <v>27.356615242759375</v>
      </c>
      <c r="AT51" s="115">
        <f t="shared" si="22"/>
        <v>27.356615242759375</v>
      </c>
      <c r="AU51" s="115">
        <f t="shared" si="22"/>
        <v>27.356615242759375</v>
      </c>
      <c r="AV51" s="115">
        <f t="shared" si="22"/>
        <v>27.356615242759375</v>
      </c>
    </row>
    <row r="52" spans="1:48">
      <c r="A52" s="4" t="s">
        <v>16</v>
      </c>
      <c r="B52" s="198" t="str">
        <f>B46</f>
        <v>D</v>
      </c>
      <c r="C52" s="174"/>
      <c r="E52" s="98"/>
      <c r="F52" s="98"/>
      <c r="G52" s="98"/>
      <c r="H52" s="98"/>
      <c r="I52" s="200" t="str">
        <f>B46</f>
        <v>D</v>
      </c>
      <c r="J52" s="115">
        <v>0</v>
      </c>
      <c r="K52" s="115">
        <f t="shared" si="22"/>
        <v>0</v>
      </c>
      <c r="L52" s="115">
        <f t="shared" si="22"/>
        <v>0</v>
      </c>
      <c r="M52" s="115">
        <f t="shared" si="22"/>
        <v>0</v>
      </c>
      <c r="N52" s="115">
        <f t="shared" si="22"/>
        <v>0</v>
      </c>
      <c r="O52" s="115">
        <f t="shared" si="22"/>
        <v>0</v>
      </c>
      <c r="P52" s="115">
        <f t="shared" si="22"/>
        <v>0</v>
      </c>
      <c r="Q52" s="115">
        <f t="shared" si="22"/>
        <v>0</v>
      </c>
      <c r="R52" s="115">
        <f t="shared" si="22"/>
        <v>0</v>
      </c>
      <c r="S52" s="115">
        <f t="shared" si="22"/>
        <v>0</v>
      </c>
      <c r="T52" s="115">
        <f t="shared" si="22"/>
        <v>0</v>
      </c>
      <c r="U52" s="115">
        <f t="shared" si="22"/>
        <v>0</v>
      </c>
      <c r="V52" s="115">
        <f t="shared" si="22"/>
        <v>0</v>
      </c>
      <c r="W52" s="115">
        <f t="shared" si="22"/>
        <v>0</v>
      </c>
      <c r="X52" s="115">
        <f t="shared" si="22"/>
        <v>0</v>
      </c>
      <c r="Y52" s="115">
        <f t="shared" si="22"/>
        <v>0</v>
      </c>
      <c r="Z52" s="115">
        <f t="shared" si="22"/>
        <v>0</v>
      </c>
      <c r="AA52" s="115">
        <f t="shared" si="22"/>
        <v>0</v>
      </c>
      <c r="AB52" s="115">
        <f t="shared" si="22"/>
        <v>0</v>
      </c>
      <c r="AC52" s="115">
        <f t="shared" si="22"/>
        <v>0</v>
      </c>
      <c r="AD52" s="115">
        <f t="shared" si="22"/>
        <v>0</v>
      </c>
      <c r="AE52" s="115">
        <f t="shared" si="22"/>
        <v>0</v>
      </c>
      <c r="AF52" s="115">
        <f t="shared" si="22"/>
        <v>0</v>
      </c>
      <c r="AG52" s="115">
        <f t="shared" si="22"/>
        <v>0</v>
      </c>
      <c r="AH52" s="115">
        <f t="shared" si="22"/>
        <v>0</v>
      </c>
      <c r="AI52" s="115">
        <f t="shared" si="22"/>
        <v>0</v>
      </c>
      <c r="AJ52" s="115">
        <f t="shared" si="22"/>
        <v>0</v>
      </c>
      <c r="AK52" s="115">
        <f t="shared" si="22"/>
        <v>0</v>
      </c>
      <c r="AL52" s="115">
        <f t="shared" si="22"/>
        <v>0</v>
      </c>
      <c r="AM52" s="115">
        <f t="shared" si="22"/>
        <v>3.0205975798242406</v>
      </c>
      <c r="AN52" s="115">
        <f t="shared" si="22"/>
        <v>6.1249253803433987</v>
      </c>
      <c r="AO52" s="115">
        <f t="shared" si="22"/>
        <v>9.4606700047653405</v>
      </c>
      <c r="AP52" s="115">
        <f t="shared" si="22"/>
        <v>12.753602608565963</v>
      </c>
      <c r="AQ52" s="115">
        <f t="shared" si="22"/>
        <v>16.00595271720389</v>
      </c>
      <c r="AR52" s="115">
        <f t="shared" si="22"/>
        <v>19.219765341354396</v>
      </c>
      <c r="AS52" s="115">
        <f t="shared" si="22"/>
        <v>22.39692155367306</v>
      </c>
      <c r="AT52" s="115">
        <f t="shared" si="22"/>
        <v>26.048426530809031</v>
      </c>
      <c r="AU52" s="115">
        <f t="shared" si="22"/>
        <v>29.648164051234836</v>
      </c>
      <c r="AV52" s="115">
        <f t="shared" si="22"/>
        <v>33.198982682440239</v>
      </c>
    </row>
    <row r="53" spans="1:48">
      <c r="A53" s="4" t="s">
        <v>16</v>
      </c>
      <c r="B53" s="174" t="s">
        <v>238</v>
      </c>
      <c r="C53" s="174"/>
      <c r="E53" s="98"/>
      <c r="F53" s="98"/>
      <c r="G53" s="98"/>
      <c r="H53" s="98"/>
      <c r="I53" s="200"/>
      <c r="J53" s="115">
        <f t="shared" ref="J53:AV53" si="23">SUM(J49:J52)</f>
        <v>0</v>
      </c>
      <c r="K53" s="115">
        <f t="shared" si="23"/>
        <v>0</v>
      </c>
      <c r="L53" s="115">
        <f t="shared" si="23"/>
        <v>0</v>
      </c>
      <c r="M53" s="115">
        <f t="shared" si="23"/>
        <v>0</v>
      </c>
      <c r="N53" s="115">
        <f t="shared" si="23"/>
        <v>0</v>
      </c>
      <c r="O53" s="115">
        <f t="shared" si="23"/>
        <v>0</v>
      </c>
      <c r="P53" s="115">
        <f t="shared" si="23"/>
        <v>1.7525938258369251</v>
      </c>
      <c r="Q53" s="115">
        <f t="shared" si="23"/>
        <v>3.48487047378703</v>
      </c>
      <c r="R53" s="115">
        <f t="shared" si="23"/>
        <v>5.3253489814487978</v>
      </c>
      <c r="S53" s="115">
        <f t="shared" si="23"/>
        <v>7.2917990866693856</v>
      </c>
      <c r="T53" s="115">
        <f t="shared" si="23"/>
        <v>4.6034591970869556</v>
      </c>
      <c r="U53" s="115">
        <f t="shared" si="23"/>
        <v>6.8569713906357741</v>
      </c>
      <c r="V53" s="115">
        <f t="shared" si="23"/>
        <v>9.0821761004802255</v>
      </c>
      <c r="W53" s="115">
        <f t="shared" si="23"/>
        <v>11.289799426277426</v>
      </c>
      <c r="X53" s="115">
        <f t="shared" si="23"/>
        <v>13.463941101679897</v>
      </c>
      <c r="Y53" s="115">
        <f t="shared" si="23"/>
        <v>15.667310538836642</v>
      </c>
      <c r="Z53" s="115">
        <f t="shared" si="23"/>
        <v>18.046094072678137</v>
      </c>
      <c r="AA53" s="115">
        <f t="shared" si="23"/>
        <v>20.396807091135496</v>
      </c>
      <c r="AB53" s="115">
        <f t="shared" si="23"/>
        <v>22.78937488617057</v>
      </c>
      <c r="AC53" s="115">
        <f t="shared" si="23"/>
        <v>25.20824661970218</v>
      </c>
      <c r="AD53" s="115">
        <f t="shared" si="23"/>
        <v>27.649824286657161</v>
      </c>
      <c r="AE53" s="115">
        <f t="shared" si="23"/>
        <v>30.288890054076806</v>
      </c>
      <c r="AF53" s="115">
        <f t="shared" si="23"/>
        <v>32.88212774663063</v>
      </c>
      <c r="AG53" s="115">
        <f t="shared" si="23"/>
        <v>35.590882948749872</v>
      </c>
      <c r="AH53" s="115">
        <f t="shared" si="23"/>
        <v>38.389006269930547</v>
      </c>
      <c r="AI53" s="115">
        <f t="shared" si="23"/>
        <v>41.266888478382803</v>
      </c>
      <c r="AJ53" s="115">
        <f t="shared" si="23"/>
        <v>44.197229190399476</v>
      </c>
      <c r="AK53" s="115">
        <f t="shared" si="23"/>
        <v>47.170755044989114</v>
      </c>
      <c r="AL53" s="115">
        <f t="shared" si="23"/>
        <v>50.145990128929945</v>
      </c>
      <c r="AM53" s="115">
        <f t="shared" si="23"/>
        <v>53.166587708754186</v>
      </c>
      <c r="AN53" s="115">
        <f t="shared" si="23"/>
        <v>56.270915509273344</v>
      </c>
      <c r="AO53" s="115">
        <f t="shared" si="23"/>
        <v>59.606660133695286</v>
      </c>
      <c r="AP53" s="115">
        <f t="shared" si="23"/>
        <v>62.899592737495908</v>
      </c>
      <c r="AQ53" s="115">
        <f t="shared" si="23"/>
        <v>66.151942846133835</v>
      </c>
      <c r="AR53" s="115">
        <f t="shared" si="23"/>
        <v>69.365755470284341</v>
      </c>
      <c r="AS53" s="115">
        <f t="shared" si="23"/>
        <v>72.542911682603005</v>
      </c>
      <c r="AT53" s="115">
        <f t="shared" si="23"/>
        <v>76.194416659738977</v>
      </c>
      <c r="AU53" s="115">
        <f t="shared" si="23"/>
        <v>79.794154180164782</v>
      </c>
      <c r="AV53" s="115">
        <f t="shared" si="23"/>
        <v>83.344972811370184</v>
      </c>
    </row>
    <row r="54" spans="1:48">
      <c r="A54" s="4" t="s">
        <v>16</v>
      </c>
      <c r="B54" s="174"/>
      <c r="I54" s="179"/>
      <c r="J54" s="115"/>
      <c r="K54" s="118"/>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c r="AP54" s="118"/>
      <c r="AQ54" s="118"/>
      <c r="AR54" s="118"/>
      <c r="AS54" s="118"/>
      <c r="AT54" s="118"/>
      <c r="AU54" s="118"/>
      <c r="AV54" s="115"/>
    </row>
    <row r="55" spans="1:48" ht="15.75" thickBot="1">
      <c r="A55" s="4" t="s">
        <v>16</v>
      </c>
      <c r="B55" s="94" t="s">
        <v>14</v>
      </c>
      <c r="C55" s="94" t="s">
        <v>510</v>
      </c>
      <c r="D55" s="94" t="s">
        <v>508</v>
      </c>
      <c r="E55" s="94">
        <v>2017</v>
      </c>
      <c r="F55" s="94" t="s">
        <v>509</v>
      </c>
      <c r="G55" s="96">
        <v>2017</v>
      </c>
      <c r="I55" s="179"/>
      <c r="J55" s="118"/>
      <c r="K55" s="96"/>
    </row>
    <row r="56" spans="1:48">
      <c r="A56" s="4" t="s">
        <v>16</v>
      </c>
      <c r="B56" s="98" t="s">
        <v>72</v>
      </c>
      <c r="C56" s="98" t="s">
        <v>112</v>
      </c>
      <c r="D56" s="116">
        <f t="shared" ref="D56:E64" si="24">F56*1000</f>
        <v>139664.39435388436</v>
      </c>
      <c r="E56" s="116">
        <f t="shared" si="24"/>
        <v>120283.34032399778</v>
      </c>
      <c r="F56" s="24">
        <f>'[7]TS BYDem'!$J10</f>
        <v>139.66439435388435</v>
      </c>
      <c r="G56" s="96">
        <f>'[7]TS BYDem'!$O10</f>
        <v>120.28334032399778</v>
      </c>
      <c r="J56" s="95"/>
      <c r="K56" s="96"/>
    </row>
    <row r="57" spans="1:48">
      <c r="A57" s="4" t="s">
        <v>16</v>
      </c>
      <c r="B57" s="98" t="s">
        <v>262</v>
      </c>
      <c r="C57" s="98" t="s">
        <v>113</v>
      </c>
      <c r="D57" s="116">
        <f t="shared" si="24"/>
        <v>7851.7549075018987</v>
      </c>
      <c r="E57" s="116">
        <f t="shared" si="24"/>
        <v>11470.981711368382</v>
      </c>
      <c r="F57" s="24">
        <f>'[7]TS BYDem'!$J11</f>
        <v>7.8517549075018991</v>
      </c>
      <c r="G57" s="96">
        <f>'[7]TS BYDem'!$O11</f>
        <v>11.470981711368381</v>
      </c>
      <c r="J57" s="95"/>
      <c r="K57" s="96"/>
    </row>
    <row r="58" spans="1:48">
      <c r="A58" s="4" t="s">
        <v>16</v>
      </c>
      <c r="B58" s="98" t="s">
        <v>263</v>
      </c>
      <c r="C58" s="98" t="s">
        <v>107</v>
      </c>
      <c r="D58" s="116">
        <f t="shared" si="24"/>
        <v>9894.4997565297635</v>
      </c>
      <c r="E58" s="116">
        <f t="shared" si="24"/>
        <v>8579.7067698540795</v>
      </c>
      <c r="F58" s="24">
        <f>'[7]TS BYDem'!$J12</f>
        <v>9.894499756529763</v>
      </c>
      <c r="G58" s="96">
        <f>'[7]TS BYDem'!$O12</f>
        <v>8.579706769854079</v>
      </c>
      <c r="J58" s="95"/>
      <c r="K58" s="96"/>
    </row>
    <row r="59" spans="1:48">
      <c r="A59" s="4" t="s">
        <v>16</v>
      </c>
      <c r="B59" s="98" t="s">
        <v>73</v>
      </c>
      <c r="C59" s="98" t="s">
        <v>111</v>
      </c>
      <c r="D59" s="116">
        <f t="shared" si="24"/>
        <v>121540.2719056889</v>
      </c>
      <c r="E59" s="116">
        <f t="shared" si="24"/>
        <v>104674.27977141128</v>
      </c>
      <c r="F59" s="24">
        <f>'[7]TS BYDem'!$J13</f>
        <v>121.5402719056889</v>
      </c>
      <c r="G59" s="96">
        <f>'[7]TS BYDem'!$O13</f>
        <v>104.67427977141128</v>
      </c>
      <c r="J59" s="95"/>
      <c r="K59" s="96"/>
    </row>
    <row r="60" spans="1:48">
      <c r="A60" s="4" t="s">
        <v>16</v>
      </c>
      <c r="B60" s="98" t="s">
        <v>264</v>
      </c>
      <c r="C60" s="98" t="s">
        <v>124</v>
      </c>
      <c r="D60" s="116">
        <f t="shared" si="24"/>
        <v>29566.39037374705</v>
      </c>
      <c r="E60" s="116">
        <f t="shared" si="24"/>
        <v>25463.499211305458</v>
      </c>
      <c r="F60" s="24">
        <f>'[7]TS BYDem'!$J14</f>
        <v>29.566390373747051</v>
      </c>
      <c r="G60" s="96">
        <f>'[7]TS BYDem'!$O14</f>
        <v>25.463499211305457</v>
      </c>
      <c r="J60" s="95"/>
      <c r="K60" s="96"/>
    </row>
    <row r="61" spans="1:48">
      <c r="A61" s="4" t="s">
        <v>16</v>
      </c>
      <c r="B61" s="98" t="s">
        <v>265</v>
      </c>
      <c r="C61" s="98" t="s">
        <v>266</v>
      </c>
      <c r="D61" s="116">
        <f t="shared" si="24"/>
        <v>9683.1090230750324</v>
      </c>
      <c r="E61" s="116">
        <f t="shared" si="24"/>
        <v>13273.861719969342</v>
      </c>
      <c r="F61" s="24">
        <f>'[7]TS BYDem'!$J15</f>
        <v>9.6831090230750316</v>
      </c>
      <c r="G61" s="96">
        <f>'[7]TS BYDem'!$O15</f>
        <v>13.273861719969341</v>
      </c>
      <c r="J61" s="95"/>
      <c r="K61" s="96"/>
    </row>
    <row r="62" spans="1:48">
      <c r="A62" s="4" t="s">
        <v>16</v>
      </c>
      <c r="B62" s="128" t="s">
        <v>269</v>
      </c>
      <c r="C62" s="128" t="s">
        <v>270</v>
      </c>
      <c r="D62" s="116">
        <f t="shared" si="24"/>
        <v>10300.552873773209</v>
      </c>
      <c r="E62" s="116">
        <f t="shared" si="24"/>
        <v>8871.1579824850141</v>
      </c>
      <c r="F62" s="24">
        <f>'[7]TS BYDem'!$J16</f>
        <v>10.30055287377321</v>
      </c>
      <c r="G62" s="96">
        <f>'[7]TS BYDem'!$O16</f>
        <v>8.8711579824850144</v>
      </c>
      <c r="J62" s="95"/>
      <c r="K62" s="96"/>
    </row>
    <row r="63" spans="1:48">
      <c r="A63" s="4" t="s">
        <v>16</v>
      </c>
      <c r="B63" s="128" t="s">
        <v>268</v>
      </c>
      <c r="C63" s="128" t="s">
        <v>221</v>
      </c>
      <c r="D63" s="116">
        <f t="shared" si="24"/>
        <v>3559.3512487513526</v>
      </c>
      <c r="E63" s="116">
        <f t="shared" si="24"/>
        <v>3065.4245097100388</v>
      </c>
      <c r="F63" s="24">
        <f>'[7]TS BYDem'!$J17</f>
        <v>3.5593512487513528</v>
      </c>
      <c r="G63" s="96">
        <f>'[7]TS BYDem'!$O17</f>
        <v>3.0654245097100388</v>
      </c>
      <c r="J63" s="95"/>
      <c r="K63" s="96"/>
    </row>
    <row r="64" spans="1:48">
      <c r="A64" s="4" t="s">
        <v>16</v>
      </c>
      <c r="B64" s="128" t="s">
        <v>0</v>
      </c>
      <c r="C64" s="128" t="s">
        <v>119</v>
      </c>
      <c r="D64" s="116">
        <f t="shared" si="24"/>
        <v>18760.184357078931</v>
      </c>
      <c r="E64" s="116">
        <f t="shared" si="24"/>
        <v>16999.241745794043</v>
      </c>
      <c r="F64" s="24">
        <f>'[7]TS BYDem'!$J18</f>
        <v>18.760184357078931</v>
      </c>
      <c r="G64" s="96">
        <f>'[7]TS BYDem'!$O18</f>
        <v>16.999241745794041</v>
      </c>
      <c r="J64" s="95"/>
      <c r="K64" s="96"/>
    </row>
    <row r="65" spans="1:55">
      <c r="A65" s="4" t="s">
        <v>16</v>
      </c>
      <c r="B65" s="98"/>
      <c r="C65" s="98"/>
      <c r="D65" s="98"/>
      <c r="J65" s="95"/>
      <c r="K65" s="96"/>
    </row>
    <row r="66" spans="1:55">
      <c r="A66" s="4" t="s">
        <v>16</v>
      </c>
      <c r="B66" s="98"/>
      <c r="F66" s="264"/>
      <c r="I66" s="179"/>
      <c r="J66" s="118"/>
      <c r="K66" s="96"/>
    </row>
    <row r="67" spans="1:55" ht="15.75" thickBot="1">
      <c r="A67" s="4" t="s">
        <v>16</v>
      </c>
      <c r="B67" s="176" t="s">
        <v>12</v>
      </c>
      <c r="C67" s="177"/>
      <c r="D67" s="94"/>
      <c r="E67" s="108">
        <v>2012</v>
      </c>
      <c r="F67" s="265">
        <v>2017</v>
      </c>
      <c r="G67" s="108">
        <f>G22</f>
        <v>2020</v>
      </c>
      <c r="H67" s="108">
        <f>H22</f>
        <v>2030</v>
      </c>
      <c r="I67" s="211">
        <f>I22</f>
        <v>2050</v>
      </c>
      <c r="J67" s="108">
        <f t="shared" ref="J67:AV67" si="25">J4</f>
        <v>2012</v>
      </c>
      <c r="K67" s="108">
        <f t="shared" si="25"/>
        <v>2013</v>
      </c>
      <c r="L67" s="108">
        <f t="shared" si="25"/>
        <v>2014</v>
      </c>
      <c r="M67" s="108">
        <f t="shared" si="25"/>
        <v>2015</v>
      </c>
      <c r="N67" s="108">
        <f t="shared" si="25"/>
        <v>2016</v>
      </c>
      <c r="O67" s="108">
        <f t="shared" si="25"/>
        <v>2017</v>
      </c>
      <c r="P67" s="108">
        <f t="shared" si="25"/>
        <v>2018</v>
      </c>
      <c r="Q67" s="108">
        <f t="shared" si="25"/>
        <v>2019</v>
      </c>
      <c r="R67" s="108">
        <f t="shared" si="25"/>
        <v>2020</v>
      </c>
      <c r="S67" s="108">
        <f t="shared" si="25"/>
        <v>2021</v>
      </c>
      <c r="T67" s="108">
        <f t="shared" si="25"/>
        <v>2022</v>
      </c>
      <c r="U67" s="108">
        <f t="shared" si="25"/>
        <v>2023</v>
      </c>
      <c r="V67" s="108">
        <f t="shared" si="25"/>
        <v>2024</v>
      </c>
      <c r="W67" s="108">
        <f t="shared" si="25"/>
        <v>2025</v>
      </c>
      <c r="X67" s="108">
        <f t="shared" si="25"/>
        <v>2026</v>
      </c>
      <c r="Y67" s="108">
        <f t="shared" si="25"/>
        <v>2027</v>
      </c>
      <c r="Z67" s="108">
        <f t="shared" si="25"/>
        <v>2028</v>
      </c>
      <c r="AA67" s="108">
        <f t="shared" si="25"/>
        <v>2029</v>
      </c>
      <c r="AB67" s="108">
        <f t="shared" si="25"/>
        <v>2030</v>
      </c>
      <c r="AC67" s="108">
        <f t="shared" si="25"/>
        <v>2031</v>
      </c>
      <c r="AD67" s="108">
        <f t="shared" si="25"/>
        <v>2032</v>
      </c>
      <c r="AE67" s="108">
        <f t="shared" si="25"/>
        <v>2033</v>
      </c>
      <c r="AF67" s="108">
        <f t="shared" si="25"/>
        <v>2034</v>
      </c>
      <c r="AG67" s="108">
        <f t="shared" si="25"/>
        <v>2035</v>
      </c>
      <c r="AH67" s="108">
        <f t="shared" si="25"/>
        <v>2036</v>
      </c>
      <c r="AI67" s="108">
        <f t="shared" si="25"/>
        <v>2037</v>
      </c>
      <c r="AJ67" s="108">
        <f t="shared" si="25"/>
        <v>2038</v>
      </c>
      <c r="AK67" s="108">
        <f t="shared" si="25"/>
        <v>2039</v>
      </c>
      <c r="AL67" s="108">
        <f t="shared" si="25"/>
        <v>2040</v>
      </c>
      <c r="AM67" s="108">
        <f t="shared" si="25"/>
        <v>2041</v>
      </c>
      <c r="AN67" s="108">
        <f t="shared" si="25"/>
        <v>2042</v>
      </c>
      <c r="AO67" s="108">
        <f t="shared" si="25"/>
        <v>2043</v>
      </c>
      <c r="AP67" s="108">
        <f t="shared" si="25"/>
        <v>2044</v>
      </c>
      <c r="AQ67" s="108">
        <f t="shared" si="25"/>
        <v>2045</v>
      </c>
      <c r="AR67" s="108">
        <f t="shared" si="25"/>
        <v>2046</v>
      </c>
      <c r="AS67" s="108">
        <f t="shared" si="25"/>
        <v>2047</v>
      </c>
      <c r="AT67" s="108">
        <f t="shared" si="25"/>
        <v>2048</v>
      </c>
      <c r="AU67" s="108">
        <f t="shared" si="25"/>
        <v>2049</v>
      </c>
      <c r="AV67" s="108">
        <f t="shared" si="25"/>
        <v>2050</v>
      </c>
      <c r="AY67" s="217" t="s">
        <v>534</v>
      </c>
      <c r="AZ67" s="100"/>
      <c r="BA67" s="100" t="s">
        <v>450</v>
      </c>
      <c r="BB67" s="100"/>
      <c r="BC67" s="100"/>
    </row>
    <row r="68" spans="1:55">
      <c r="A68" s="4" t="s">
        <v>16</v>
      </c>
      <c r="B68" s="118"/>
      <c r="C68" s="118"/>
      <c r="D68" s="118"/>
      <c r="E68" s="118"/>
      <c r="F68" s="118"/>
      <c r="G68" s="118"/>
      <c r="H68" s="118"/>
      <c r="I68" s="179"/>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118"/>
      <c r="AQ68" s="118"/>
      <c r="AR68" s="118"/>
      <c r="AS68" s="118"/>
      <c r="AT68" s="118"/>
      <c r="AU68" s="118"/>
      <c r="AV68" s="118"/>
      <c r="AY68" s="100"/>
      <c r="AZ68" s="100"/>
      <c r="BA68" s="100"/>
      <c r="BB68" s="100"/>
      <c r="BC68" s="100"/>
    </row>
    <row r="69" spans="1:55" ht="15.75" thickBot="1">
      <c r="A69" s="4" t="s">
        <v>16</v>
      </c>
      <c r="B69" s="117" t="s">
        <v>74</v>
      </c>
      <c r="C69" s="94"/>
      <c r="D69" s="94"/>
      <c r="E69" s="118"/>
      <c r="F69" s="118"/>
      <c r="G69" s="118"/>
      <c r="H69" s="239">
        <f>VLOOKUP($AZ$75,$AY$70:$BC$73,3)</f>
        <v>0</v>
      </c>
      <c r="I69" s="209"/>
      <c r="J69" s="118"/>
      <c r="K69" s="96"/>
      <c r="AY69" s="217" t="s">
        <v>535</v>
      </c>
      <c r="AZ69" s="100"/>
      <c r="BA69" s="100"/>
      <c r="BB69" s="100"/>
      <c r="BC69" s="100"/>
    </row>
    <row r="70" spans="1:55">
      <c r="A70" s="4" t="s">
        <v>16</v>
      </c>
      <c r="B70" s="174" t="s">
        <v>239</v>
      </c>
      <c r="C70" s="96" t="str">
        <f t="shared" ref="C70:C78" si="26">"Commercial"&amp;" - "&amp;B56</f>
        <v>Commercial - Cooling</v>
      </c>
      <c r="D70" s="96" t="s">
        <v>75</v>
      </c>
      <c r="E70" s="107">
        <f>$D56/J$23</f>
        <v>1051.567060091292</v>
      </c>
      <c r="F70" s="120">
        <f>E56/$O$23</f>
        <v>863.68714437313156</v>
      </c>
      <c r="G70" s="120">
        <f t="shared" ref="G70:I78" si="27">F70</f>
        <v>863.68714437313156</v>
      </c>
      <c r="H70" s="120">
        <f>G70*(1+$H$69)</f>
        <v>863.68714437313156</v>
      </c>
      <c r="I70" s="178">
        <f t="shared" si="27"/>
        <v>863.68714437313156</v>
      </c>
      <c r="J70" s="8">
        <f>IF(J$8=-1,K70,IF(J$8=99,I70,IF(J$8=0,INDEX($E70:$I70,0,J$6),(INDEX($E70:$I70,0,J$8+1)-INDEX($E70:$I70,0,J$8))/(INDEX($D$5:$H$5,0,J$8+1)-INDEX($D$5:$H$5,0,J$8))+I70)))</f>
        <v>1051.567060091292</v>
      </c>
      <c r="K70" s="8">
        <f>IF(K$8=-1,L70,IF(K$8=99,J70,IF(K$8=0,INDEX($E70:$I70,0,K$6),(INDEX($E70:$I70,0,K$8+1)-INDEX($E70:$I70,0,K$8))/(INDEX($D$5:$H$5,0,K$8+1)-INDEX($D$5:$H$5,0,K$8))+J70)))</f>
        <v>1013.9910769476598</v>
      </c>
      <c r="L70" s="8">
        <f t="shared" ref="L70:AV70" si="28">IF(L$8=-1,M70,IF(L$8=99,K70,IF(L$8=0,INDEX($E70:$I70,0,L$6),(INDEX($E70:$I70,0,L$8+1)-INDEX($E70:$I70,0,L$8))/(INDEX($D$5:$H$5,0,L$8+1)-INDEX($D$5:$H$5,0,L$8))+K70)))</f>
        <v>976.41509380402772</v>
      </c>
      <c r="M70" s="8">
        <f t="shared" si="28"/>
        <v>938.83911066039559</v>
      </c>
      <c r="N70" s="8">
        <f t="shared" si="28"/>
        <v>901.26312751676346</v>
      </c>
      <c r="O70" s="8">
        <f t="shared" si="28"/>
        <v>863.68714437313156</v>
      </c>
      <c r="P70" s="8">
        <f t="shared" si="28"/>
        <v>863.68714437313156</v>
      </c>
      <c r="Q70" s="8">
        <f t="shared" si="28"/>
        <v>863.68714437313156</v>
      </c>
      <c r="R70" s="8">
        <f t="shared" si="28"/>
        <v>863.68714437313156</v>
      </c>
      <c r="S70" s="8">
        <f t="shared" si="28"/>
        <v>863.68714437313156</v>
      </c>
      <c r="T70" s="8">
        <f t="shared" si="28"/>
        <v>863.68714437313156</v>
      </c>
      <c r="U70" s="8">
        <f t="shared" si="28"/>
        <v>863.68714437313156</v>
      </c>
      <c r="V70" s="8">
        <f t="shared" si="28"/>
        <v>863.68714437313156</v>
      </c>
      <c r="W70" s="8">
        <f t="shared" si="28"/>
        <v>863.68714437313156</v>
      </c>
      <c r="X70" s="8">
        <f t="shared" si="28"/>
        <v>863.68714437313156</v>
      </c>
      <c r="Y70" s="8">
        <f t="shared" si="28"/>
        <v>863.68714437313156</v>
      </c>
      <c r="Z70" s="8">
        <f t="shared" si="28"/>
        <v>863.68714437313156</v>
      </c>
      <c r="AA70" s="8">
        <f t="shared" si="28"/>
        <v>863.68714437313156</v>
      </c>
      <c r="AB70" s="8">
        <f t="shared" si="28"/>
        <v>863.68714437313156</v>
      </c>
      <c r="AC70" s="8">
        <f t="shared" si="28"/>
        <v>863.68714437313156</v>
      </c>
      <c r="AD70" s="8">
        <f t="shared" si="28"/>
        <v>863.68714437313156</v>
      </c>
      <c r="AE70" s="8">
        <f t="shared" si="28"/>
        <v>863.68714437313156</v>
      </c>
      <c r="AF70" s="8">
        <f t="shared" si="28"/>
        <v>863.68714437313156</v>
      </c>
      <c r="AG70" s="8">
        <f t="shared" si="28"/>
        <v>863.68714437313156</v>
      </c>
      <c r="AH70" s="8">
        <f t="shared" si="28"/>
        <v>863.68714437313156</v>
      </c>
      <c r="AI70" s="8">
        <f t="shared" si="28"/>
        <v>863.68714437313156</v>
      </c>
      <c r="AJ70" s="8">
        <f t="shared" si="28"/>
        <v>863.68714437313156</v>
      </c>
      <c r="AK70" s="8">
        <f t="shared" si="28"/>
        <v>863.68714437313156</v>
      </c>
      <c r="AL70" s="8">
        <f t="shared" si="28"/>
        <v>863.68714437313156</v>
      </c>
      <c r="AM70" s="8">
        <f t="shared" si="28"/>
        <v>863.68714437313156</v>
      </c>
      <c r="AN70" s="8">
        <f t="shared" si="28"/>
        <v>863.68714437313156</v>
      </c>
      <c r="AO70" s="8">
        <f t="shared" si="28"/>
        <v>863.68714437313156</v>
      </c>
      <c r="AP70" s="8">
        <f t="shared" si="28"/>
        <v>863.68714437313156</v>
      </c>
      <c r="AQ70" s="8">
        <f t="shared" si="28"/>
        <v>863.68714437313156</v>
      </c>
      <c r="AR70" s="8">
        <f t="shared" si="28"/>
        <v>863.68714437313156</v>
      </c>
      <c r="AS70" s="8">
        <f t="shared" si="28"/>
        <v>863.68714437313156</v>
      </c>
      <c r="AT70" s="8">
        <f t="shared" si="28"/>
        <v>863.68714437313156</v>
      </c>
      <c r="AU70" s="8">
        <f t="shared" si="28"/>
        <v>863.68714437313156</v>
      </c>
      <c r="AV70" s="8">
        <f t="shared" si="28"/>
        <v>863.68714437313156</v>
      </c>
      <c r="AY70" s="100">
        <v>-1</v>
      </c>
      <c r="AZ70" s="217" t="s">
        <v>536</v>
      </c>
      <c r="BA70" s="100"/>
      <c r="BB70" s="100"/>
      <c r="BC70" s="100"/>
    </row>
    <row r="71" spans="1:55">
      <c r="A71" s="4" t="s">
        <v>16</v>
      </c>
      <c r="B71" s="174" t="s">
        <v>240</v>
      </c>
      <c r="C71" s="96" t="str">
        <f t="shared" si="26"/>
        <v>Commercial - Space Heating</v>
      </c>
      <c r="D71" s="96" t="s">
        <v>75</v>
      </c>
      <c r="E71" s="107">
        <f t="shared" ref="E71:E75" si="29">$D57/J$23</f>
        <v>59.117764859369188</v>
      </c>
      <c r="F71" s="120">
        <f t="shared" ref="F71:F78" si="30">E57/$O$23</f>
        <v>82.366680296386463</v>
      </c>
      <c r="G71" s="120">
        <f t="shared" si="27"/>
        <v>82.366680296386463</v>
      </c>
      <c r="H71" s="120">
        <f t="shared" ref="H71:H78" si="31">G71*(1+$H$69)</f>
        <v>82.366680296386463</v>
      </c>
      <c r="I71" s="178">
        <f t="shared" si="27"/>
        <v>82.366680296386463</v>
      </c>
      <c r="J71" s="8">
        <f t="shared" ref="J71:AV77" si="32">IF(J$8=-1,K71,IF(J$8=99,I71,IF(J$8=0,INDEX($E71:$I71,0,J$6),(INDEX($E71:$I71,0,J$8+1)-INDEX($E71:$I71,0,J$8))/(INDEX($D$5:$H$5,0,J$8+1)-INDEX($D$5:$H$5,0,J$8))+I71)))</f>
        <v>59.117764859369188</v>
      </c>
      <c r="K71" s="8">
        <f t="shared" si="32"/>
        <v>63.767547946772645</v>
      </c>
      <c r="L71" s="8">
        <f t="shared" si="32"/>
        <v>68.417331034176101</v>
      </c>
      <c r="M71" s="8">
        <f t="shared" si="32"/>
        <v>73.06711412157955</v>
      </c>
      <c r="N71" s="8">
        <f t="shared" si="32"/>
        <v>77.716897208982999</v>
      </c>
      <c r="O71" s="8">
        <f t="shared" si="32"/>
        <v>82.366680296386463</v>
      </c>
      <c r="P71" s="8">
        <f t="shared" si="32"/>
        <v>82.366680296386463</v>
      </c>
      <c r="Q71" s="8">
        <f t="shared" si="32"/>
        <v>82.366680296386463</v>
      </c>
      <c r="R71" s="8">
        <f t="shared" si="32"/>
        <v>82.366680296386463</v>
      </c>
      <c r="S71" s="8">
        <f t="shared" si="32"/>
        <v>82.366680296386463</v>
      </c>
      <c r="T71" s="8">
        <f t="shared" si="32"/>
        <v>82.366680296386463</v>
      </c>
      <c r="U71" s="8">
        <f t="shared" si="32"/>
        <v>82.366680296386463</v>
      </c>
      <c r="V71" s="8">
        <f t="shared" si="32"/>
        <v>82.366680296386463</v>
      </c>
      <c r="W71" s="8">
        <f t="shared" si="32"/>
        <v>82.366680296386463</v>
      </c>
      <c r="X71" s="8">
        <f t="shared" si="32"/>
        <v>82.366680296386463</v>
      </c>
      <c r="Y71" s="8">
        <f t="shared" si="32"/>
        <v>82.366680296386463</v>
      </c>
      <c r="Z71" s="8">
        <f t="shared" si="32"/>
        <v>82.366680296386463</v>
      </c>
      <c r="AA71" s="8">
        <f t="shared" si="32"/>
        <v>82.366680296386463</v>
      </c>
      <c r="AB71" s="8">
        <f t="shared" si="32"/>
        <v>82.366680296386463</v>
      </c>
      <c r="AC71" s="8">
        <f t="shared" si="32"/>
        <v>82.366680296386463</v>
      </c>
      <c r="AD71" s="8">
        <f t="shared" si="32"/>
        <v>82.366680296386463</v>
      </c>
      <c r="AE71" s="8">
        <f t="shared" si="32"/>
        <v>82.366680296386463</v>
      </c>
      <c r="AF71" s="8">
        <f t="shared" si="32"/>
        <v>82.366680296386463</v>
      </c>
      <c r="AG71" s="8">
        <f t="shared" si="32"/>
        <v>82.366680296386463</v>
      </c>
      <c r="AH71" s="8">
        <f t="shared" si="32"/>
        <v>82.366680296386463</v>
      </c>
      <c r="AI71" s="8">
        <f t="shared" si="32"/>
        <v>82.366680296386463</v>
      </c>
      <c r="AJ71" s="8">
        <f t="shared" si="32"/>
        <v>82.366680296386463</v>
      </c>
      <c r="AK71" s="8">
        <f t="shared" si="32"/>
        <v>82.366680296386463</v>
      </c>
      <c r="AL71" s="8">
        <f t="shared" si="32"/>
        <v>82.366680296386463</v>
      </c>
      <c r="AM71" s="8">
        <f t="shared" si="32"/>
        <v>82.366680296386463</v>
      </c>
      <c r="AN71" s="8">
        <f t="shared" si="32"/>
        <v>82.366680296386463</v>
      </c>
      <c r="AO71" s="8">
        <f t="shared" si="32"/>
        <v>82.366680296386463</v>
      </c>
      <c r="AP71" s="8">
        <f t="shared" si="32"/>
        <v>82.366680296386463</v>
      </c>
      <c r="AQ71" s="8">
        <f t="shared" si="32"/>
        <v>82.366680296386463</v>
      </c>
      <c r="AR71" s="8">
        <f t="shared" si="32"/>
        <v>82.366680296386463</v>
      </c>
      <c r="AS71" s="8">
        <f t="shared" si="32"/>
        <v>82.366680296386463</v>
      </c>
      <c r="AT71" s="8">
        <f t="shared" si="32"/>
        <v>82.366680296386463</v>
      </c>
      <c r="AU71" s="8">
        <f t="shared" si="32"/>
        <v>82.366680296386463</v>
      </c>
      <c r="AV71" s="8">
        <f t="shared" si="32"/>
        <v>82.366680296386463</v>
      </c>
      <c r="AY71" s="100">
        <v>1</v>
      </c>
      <c r="AZ71" s="217" t="s">
        <v>537</v>
      </c>
      <c r="BA71" s="218">
        <v>-0.37</v>
      </c>
      <c r="BB71" s="100"/>
      <c r="BC71" s="100"/>
    </row>
    <row r="72" spans="1:55">
      <c r="A72" s="4" t="s">
        <v>16</v>
      </c>
      <c r="B72" s="174" t="s">
        <v>241</v>
      </c>
      <c r="C72" s="96" t="str">
        <f t="shared" si="26"/>
        <v>Commercial - Cooking</v>
      </c>
      <c r="D72" s="96" t="s">
        <v>75</v>
      </c>
      <c r="E72" s="107">
        <f t="shared" si="29"/>
        <v>74.498085701673531</v>
      </c>
      <c r="F72" s="120">
        <f t="shared" si="30"/>
        <v>61.606057993183995</v>
      </c>
      <c r="G72" s="120">
        <f t="shared" si="27"/>
        <v>61.606057993183995</v>
      </c>
      <c r="H72" s="120">
        <f t="shared" si="31"/>
        <v>61.606057993183995</v>
      </c>
      <c r="I72" s="178">
        <f t="shared" si="27"/>
        <v>61.606057993183995</v>
      </c>
      <c r="J72" s="8">
        <f t="shared" si="32"/>
        <v>74.498085701673531</v>
      </c>
      <c r="K72" s="8">
        <f t="shared" si="32"/>
        <v>71.919680159975627</v>
      </c>
      <c r="L72" s="8">
        <f t="shared" si="32"/>
        <v>69.341274618277723</v>
      </c>
      <c r="M72" s="8">
        <f t="shared" si="32"/>
        <v>66.762869076579818</v>
      </c>
      <c r="N72" s="8">
        <f t="shared" si="32"/>
        <v>64.184463534881914</v>
      </c>
      <c r="O72" s="8">
        <f t="shared" si="32"/>
        <v>61.606057993183995</v>
      </c>
      <c r="P72" s="8">
        <f t="shared" si="32"/>
        <v>61.606057993183995</v>
      </c>
      <c r="Q72" s="8">
        <f t="shared" si="32"/>
        <v>61.606057993183995</v>
      </c>
      <c r="R72" s="8">
        <f t="shared" si="32"/>
        <v>61.606057993183995</v>
      </c>
      <c r="S72" s="8">
        <f t="shared" si="32"/>
        <v>61.606057993183995</v>
      </c>
      <c r="T72" s="8">
        <f t="shared" si="32"/>
        <v>61.606057993183995</v>
      </c>
      <c r="U72" s="8">
        <f t="shared" si="32"/>
        <v>61.606057993183995</v>
      </c>
      <c r="V72" s="8">
        <f t="shared" si="32"/>
        <v>61.606057993183995</v>
      </c>
      <c r="W72" s="8">
        <f t="shared" si="32"/>
        <v>61.606057993183995</v>
      </c>
      <c r="X72" s="8">
        <f t="shared" si="32"/>
        <v>61.606057993183995</v>
      </c>
      <c r="Y72" s="8">
        <f t="shared" si="32"/>
        <v>61.606057993183995</v>
      </c>
      <c r="Z72" s="8">
        <f t="shared" si="32"/>
        <v>61.606057993183995</v>
      </c>
      <c r="AA72" s="8">
        <f t="shared" si="32"/>
        <v>61.606057993183995</v>
      </c>
      <c r="AB72" s="8">
        <f t="shared" si="32"/>
        <v>61.606057993183995</v>
      </c>
      <c r="AC72" s="8">
        <f t="shared" si="32"/>
        <v>61.606057993183995</v>
      </c>
      <c r="AD72" s="8">
        <f t="shared" si="32"/>
        <v>61.606057993183995</v>
      </c>
      <c r="AE72" s="8">
        <f t="shared" si="32"/>
        <v>61.606057993183995</v>
      </c>
      <c r="AF72" s="8">
        <f t="shared" si="32"/>
        <v>61.606057993183995</v>
      </c>
      <c r="AG72" s="8">
        <f t="shared" si="32"/>
        <v>61.606057993183995</v>
      </c>
      <c r="AH72" s="8">
        <f t="shared" si="32"/>
        <v>61.606057993183995</v>
      </c>
      <c r="AI72" s="8">
        <f t="shared" si="32"/>
        <v>61.606057993183995</v>
      </c>
      <c r="AJ72" s="8">
        <f t="shared" si="32"/>
        <v>61.606057993183995</v>
      </c>
      <c r="AK72" s="8">
        <f t="shared" si="32"/>
        <v>61.606057993183995</v>
      </c>
      <c r="AL72" s="8">
        <f t="shared" si="32"/>
        <v>61.606057993183995</v>
      </c>
      <c r="AM72" s="8">
        <f t="shared" si="32"/>
        <v>61.606057993183995</v>
      </c>
      <c r="AN72" s="8">
        <f t="shared" si="32"/>
        <v>61.606057993183995</v>
      </c>
      <c r="AO72" s="8">
        <f t="shared" si="32"/>
        <v>61.606057993183995</v>
      </c>
      <c r="AP72" s="8">
        <f t="shared" si="32"/>
        <v>61.606057993183995</v>
      </c>
      <c r="AQ72" s="8">
        <f t="shared" si="32"/>
        <v>61.606057993183995</v>
      </c>
      <c r="AR72" s="8">
        <f t="shared" si="32"/>
        <v>61.606057993183995</v>
      </c>
      <c r="AS72" s="8">
        <f t="shared" si="32"/>
        <v>61.606057993183995</v>
      </c>
      <c r="AT72" s="8">
        <f t="shared" si="32"/>
        <v>61.606057993183995</v>
      </c>
      <c r="AU72" s="8">
        <f t="shared" si="32"/>
        <v>61.606057993183995</v>
      </c>
      <c r="AV72" s="8">
        <f t="shared" si="32"/>
        <v>61.606057993183995</v>
      </c>
      <c r="AY72" s="100">
        <v>2</v>
      </c>
      <c r="AZ72" s="217" t="s">
        <v>538</v>
      </c>
      <c r="BA72" s="100"/>
      <c r="BB72" s="218">
        <v>-0.5</v>
      </c>
      <c r="BC72" s="218">
        <v>-0.2</v>
      </c>
    </row>
    <row r="73" spans="1:55">
      <c r="A73" s="4" t="s">
        <v>16</v>
      </c>
      <c r="B73" s="174" t="s">
        <v>242</v>
      </c>
      <c r="C73" s="96" t="str">
        <f t="shared" si="26"/>
        <v>Commercial - Lighting</v>
      </c>
      <c r="D73" s="96" t="s">
        <v>75</v>
      </c>
      <c r="E73" s="107">
        <f t="shared" si="29"/>
        <v>915.10615144128838</v>
      </c>
      <c r="F73" s="120">
        <f t="shared" si="30"/>
        <v>751.6072428780692</v>
      </c>
      <c r="G73" s="120">
        <f t="shared" si="27"/>
        <v>751.6072428780692</v>
      </c>
      <c r="H73" s="120">
        <f t="shared" si="31"/>
        <v>751.6072428780692</v>
      </c>
      <c r="I73" s="178">
        <f t="shared" si="27"/>
        <v>751.6072428780692</v>
      </c>
      <c r="J73" s="8">
        <f t="shared" si="32"/>
        <v>915.10615144128838</v>
      </c>
      <c r="K73" s="8">
        <f t="shared" si="32"/>
        <v>882.40636972864456</v>
      </c>
      <c r="L73" s="8">
        <f t="shared" si="32"/>
        <v>849.70658801600075</v>
      </c>
      <c r="M73" s="8">
        <f t="shared" si="32"/>
        <v>817.00680630335694</v>
      </c>
      <c r="N73" s="8">
        <f t="shared" si="32"/>
        <v>784.30702459071313</v>
      </c>
      <c r="O73" s="8">
        <f t="shared" si="32"/>
        <v>751.6072428780692</v>
      </c>
      <c r="P73" s="8">
        <f t="shared" si="32"/>
        <v>751.6072428780692</v>
      </c>
      <c r="Q73" s="8">
        <f t="shared" si="32"/>
        <v>751.6072428780692</v>
      </c>
      <c r="R73" s="8">
        <f t="shared" si="32"/>
        <v>751.6072428780692</v>
      </c>
      <c r="S73" s="8">
        <f t="shared" si="32"/>
        <v>751.6072428780692</v>
      </c>
      <c r="T73" s="8">
        <f t="shared" si="32"/>
        <v>751.6072428780692</v>
      </c>
      <c r="U73" s="8">
        <f t="shared" si="32"/>
        <v>751.6072428780692</v>
      </c>
      <c r="V73" s="8">
        <f t="shared" si="32"/>
        <v>751.6072428780692</v>
      </c>
      <c r="W73" s="8">
        <f t="shared" si="32"/>
        <v>751.6072428780692</v>
      </c>
      <c r="X73" s="8">
        <f t="shared" si="32"/>
        <v>751.6072428780692</v>
      </c>
      <c r="Y73" s="8">
        <f t="shared" si="32"/>
        <v>751.6072428780692</v>
      </c>
      <c r="Z73" s="8">
        <f t="shared" si="32"/>
        <v>751.6072428780692</v>
      </c>
      <c r="AA73" s="8">
        <f t="shared" si="32"/>
        <v>751.6072428780692</v>
      </c>
      <c r="AB73" s="8">
        <f t="shared" si="32"/>
        <v>751.6072428780692</v>
      </c>
      <c r="AC73" s="8">
        <f t="shared" si="32"/>
        <v>751.6072428780692</v>
      </c>
      <c r="AD73" s="8">
        <f t="shared" si="32"/>
        <v>751.6072428780692</v>
      </c>
      <c r="AE73" s="8">
        <f t="shared" si="32"/>
        <v>751.6072428780692</v>
      </c>
      <c r="AF73" s="8">
        <f t="shared" si="32"/>
        <v>751.6072428780692</v>
      </c>
      <c r="AG73" s="8">
        <f t="shared" si="32"/>
        <v>751.6072428780692</v>
      </c>
      <c r="AH73" s="8">
        <f t="shared" si="32"/>
        <v>751.6072428780692</v>
      </c>
      <c r="AI73" s="8">
        <f t="shared" si="32"/>
        <v>751.6072428780692</v>
      </c>
      <c r="AJ73" s="8">
        <f t="shared" si="32"/>
        <v>751.6072428780692</v>
      </c>
      <c r="AK73" s="8">
        <f t="shared" si="32"/>
        <v>751.6072428780692</v>
      </c>
      <c r="AL73" s="8">
        <f t="shared" si="32"/>
        <v>751.6072428780692</v>
      </c>
      <c r="AM73" s="8">
        <f t="shared" si="32"/>
        <v>751.6072428780692</v>
      </c>
      <c r="AN73" s="8">
        <f t="shared" si="32"/>
        <v>751.6072428780692</v>
      </c>
      <c r="AO73" s="8">
        <f t="shared" si="32"/>
        <v>751.6072428780692</v>
      </c>
      <c r="AP73" s="8">
        <f t="shared" si="32"/>
        <v>751.6072428780692</v>
      </c>
      <c r="AQ73" s="8">
        <f t="shared" si="32"/>
        <v>751.6072428780692</v>
      </c>
      <c r="AR73" s="8">
        <f t="shared" si="32"/>
        <v>751.6072428780692</v>
      </c>
      <c r="AS73" s="8">
        <f t="shared" si="32"/>
        <v>751.6072428780692</v>
      </c>
      <c r="AT73" s="8">
        <f t="shared" si="32"/>
        <v>751.6072428780692</v>
      </c>
      <c r="AU73" s="8">
        <f t="shared" si="32"/>
        <v>751.6072428780692</v>
      </c>
      <c r="AV73" s="8">
        <f t="shared" si="32"/>
        <v>751.6072428780692</v>
      </c>
      <c r="AY73" s="100">
        <v>3</v>
      </c>
      <c r="AZ73" s="217" t="s">
        <v>539</v>
      </c>
      <c r="BA73" s="218">
        <v>-0.37</v>
      </c>
      <c r="BB73" s="218">
        <v>-0.5</v>
      </c>
      <c r="BC73" s="218">
        <v>-0.2</v>
      </c>
    </row>
    <row r="74" spans="1:55">
      <c r="A74" s="4" t="s">
        <v>16</v>
      </c>
      <c r="B74" s="174" t="s">
        <v>243</v>
      </c>
      <c r="C74" s="96" t="str">
        <f t="shared" si="26"/>
        <v>Commercial - Refrigeration</v>
      </c>
      <c r="D74" s="96" t="s">
        <v>75</v>
      </c>
      <c r="E74" s="107">
        <f t="shared" si="29"/>
        <v>222.61251585750318</v>
      </c>
      <c r="F74" s="120">
        <f t="shared" si="30"/>
        <v>182.83909359617414</v>
      </c>
      <c r="G74" s="120">
        <f t="shared" si="27"/>
        <v>182.83909359617414</v>
      </c>
      <c r="H74" s="120">
        <f t="shared" si="31"/>
        <v>182.83909359617414</v>
      </c>
      <c r="I74" s="178">
        <f t="shared" si="27"/>
        <v>182.83909359617414</v>
      </c>
      <c r="J74" s="8">
        <f t="shared" si="32"/>
        <v>222.61251585750318</v>
      </c>
      <c r="K74" s="8">
        <f t="shared" si="32"/>
        <v>214.65783140523737</v>
      </c>
      <c r="L74" s="8">
        <f t="shared" si="32"/>
        <v>206.70314695297157</v>
      </c>
      <c r="M74" s="8">
        <f t="shared" si="32"/>
        <v>198.74846250070576</v>
      </c>
      <c r="N74" s="8">
        <f t="shared" si="32"/>
        <v>190.79377804843995</v>
      </c>
      <c r="O74" s="8">
        <f t="shared" si="32"/>
        <v>182.83909359617414</v>
      </c>
      <c r="P74" s="8">
        <f t="shared" si="32"/>
        <v>182.83909359617414</v>
      </c>
      <c r="Q74" s="8">
        <f t="shared" si="32"/>
        <v>182.83909359617414</v>
      </c>
      <c r="R74" s="8">
        <f t="shared" si="32"/>
        <v>182.83909359617414</v>
      </c>
      <c r="S74" s="8">
        <f t="shared" si="32"/>
        <v>182.83909359617414</v>
      </c>
      <c r="T74" s="8">
        <f t="shared" si="32"/>
        <v>182.83909359617414</v>
      </c>
      <c r="U74" s="8">
        <f t="shared" si="32"/>
        <v>182.83909359617414</v>
      </c>
      <c r="V74" s="8">
        <f t="shared" si="32"/>
        <v>182.83909359617414</v>
      </c>
      <c r="W74" s="8">
        <f t="shared" si="32"/>
        <v>182.83909359617414</v>
      </c>
      <c r="X74" s="8">
        <f t="shared" si="32"/>
        <v>182.83909359617414</v>
      </c>
      <c r="Y74" s="8">
        <f t="shared" si="32"/>
        <v>182.83909359617414</v>
      </c>
      <c r="Z74" s="8">
        <f t="shared" si="32"/>
        <v>182.83909359617414</v>
      </c>
      <c r="AA74" s="8">
        <f t="shared" si="32"/>
        <v>182.83909359617414</v>
      </c>
      <c r="AB74" s="8">
        <f t="shared" si="32"/>
        <v>182.83909359617414</v>
      </c>
      <c r="AC74" s="8">
        <f t="shared" si="32"/>
        <v>182.83909359617414</v>
      </c>
      <c r="AD74" s="8">
        <f t="shared" si="32"/>
        <v>182.83909359617414</v>
      </c>
      <c r="AE74" s="8">
        <f t="shared" si="32"/>
        <v>182.83909359617414</v>
      </c>
      <c r="AF74" s="8">
        <f t="shared" si="32"/>
        <v>182.83909359617414</v>
      </c>
      <c r="AG74" s="8">
        <f t="shared" si="32"/>
        <v>182.83909359617414</v>
      </c>
      <c r="AH74" s="8">
        <f t="shared" si="32"/>
        <v>182.83909359617414</v>
      </c>
      <c r="AI74" s="8">
        <f t="shared" si="32"/>
        <v>182.83909359617414</v>
      </c>
      <c r="AJ74" s="8">
        <f t="shared" si="32"/>
        <v>182.83909359617414</v>
      </c>
      <c r="AK74" s="8">
        <f t="shared" si="32"/>
        <v>182.83909359617414</v>
      </c>
      <c r="AL74" s="8">
        <f t="shared" si="32"/>
        <v>182.83909359617414</v>
      </c>
      <c r="AM74" s="8">
        <f t="shared" si="32"/>
        <v>182.83909359617414</v>
      </c>
      <c r="AN74" s="8">
        <f t="shared" si="32"/>
        <v>182.83909359617414</v>
      </c>
      <c r="AO74" s="8">
        <f t="shared" si="32"/>
        <v>182.83909359617414</v>
      </c>
      <c r="AP74" s="8">
        <f t="shared" si="32"/>
        <v>182.83909359617414</v>
      </c>
      <c r="AQ74" s="8">
        <f t="shared" si="32"/>
        <v>182.83909359617414</v>
      </c>
      <c r="AR74" s="8">
        <f t="shared" si="32"/>
        <v>182.83909359617414</v>
      </c>
      <c r="AS74" s="8">
        <f t="shared" si="32"/>
        <v>182.83909359617414</v>
      </c>
      <c r="AT74" s="8">
        <f t="shared" si="32"/>
        <v>182.83909359617414</v>
      </c>
      <c r="AU74" s="8">
        <f t="shared" si="32"/>
        <v>182.83909359617414</v>
      </c>
      <c r="AV74" s="8">
        <f t="shared" si="32"/>
        <v>182.83909359617414</v>
      </c>
      <c r="AY74" s="100"/>
      <c r="AZ74" s="100"/>
      <c r="BA74" s="100"/>
      <c r="BB74" s="100"/>
      <c r="BC74" s="100"/>
    </row>
    <row r="75" spans="1:55">
      <c r="A75" s="4" t="s">
        <v>16</v>
      </c>
      <c r="B75" s="174" t="s">
        <v>244</v>
      </c>
      <c r="C75" s="96" t="str">
        <f t="shared" si="26"/>
        <v>Commercial - Water Heating</v>
      </c>
      <c r="D75" s="96" t="s">
        <v>75</v>
      </c>
      <c r="E75" s="107">
        <f t="shared" si="29"/>
        <v>72.906473658117989</v>
      </c>
      <c r="F75" s="120">
        <f t="shared" si="30"/>
        <v>95.312149569867444</v>
      </c>
      <c r="G75" s="120">
        <f t="shared" si="27"/>
        <v>95.312149569867444</v>
      </c>
      <c r="H75" s="120">
        <f t="shared" si="31"/>
        <v>95.312149569867444</v>
      </c>
      <c r="I75" s="178">
        <f t="shared" si="27"/>
        <v>95.312149569867444</v>
      </c>
      <c r="J75" s="8">
        <f t="shared" si="32"/>
        <v>72.906473658117989</v>
      </c>
      <c r="K75" s="8">
        <f t="shared" si="32"/>
        <v>77.387608840467877</v>
      </c>
      <c r="L75" s="8">
        <f t="shared" si="32"/>
        <v>81.868744022817765</v>
      </c>
      <c r="M75" s="8">
        <f t="shared" si="32"/>
        <v>86.349879205167653</v>
      </c>
      <c r="N75" s="8">
        <f t="shared" si="32"/>
        <v>90.831014387517541</v>
      </c>
      <c r="O75" s="8">
        <f t="shared" si="32"/>
        <v>95.312149569867444</v>
      </c>
      <c r="P75" s="8">
        <f t="shared" si="32"/>
        <v>95.312149569867444</v>
      </c>
      <c r="Q75" s="8">
        <f t="shared" si="32"/>
        <v>95.312149569867444</v>
      </c>
      <c r="R75" s="8">
        <f t="shared" si="32"/>
        <v>95.312149569867444</v>
      </c>
      <c r="S75" s="8">
        <f t="shared" si="32"/>
        <v>95.312149569867444</v>
      </c>
      <c r="T75" s="8">
        <f t="shared" si="32"/>
        <v>95.312149569867444</v>
      </c>
      <c r="U75" s="8">
        <f t="shared" si="32"/>
        <v>95.312149569867444</v>
      </c>
      <c r="V75" s="8">
        <f t="shared" si="32"/>
        <v>95.312149569867444</v>
      </c>
      <c r="W75" s="8">
        <f t="shared" si="32"/>
        <v>95.312149569867444</v>
      </c>
      <c r="X75" s="8">
        <f t="shared" si="32"/>
        <v>95.312149569867444</v>
      </c>
      <c r="Y75" s="8">
        <f t="shared" si="32"/>
        <v>95.312149569867444</v>
      </c>
      <c r="Z75" s="8">
        <f t="shared" si="32"/>
        <v>95.312149569867444</v>
      </c>
      <c r="AA75" s="8">
        <f t="shared" si="32"/>
        <v>95.312149569867444</v>
      </c>
      <c r="AB75" s="8">
        <f t="shared" si="32"/>
        <v>95.312149569867444</v>
      </c>
      <c r="AC75" s="8">
        <f t="shared" si="32"/>
        <v>95.312149569867444</v>
      </c>
      <c r="AD75" s="8">
        <f t="shared" si="32"/>
        <v>95.312149569867444</v>
      </c>
      <c r="AE75" s="8">
        <f t="shared" si="32"/>
        <v>95.312149569867444</v>
      </c>
      <c r="AF75" s="8">
        <f t="shared" si="32"/>
        <v>95.312149569867444</v>
      </c>
      <c r="AG75" s="8">
        <f t="shared" si="32"/>
        <v>95.312149569867444</v>
      </c>
      <c r="AH75" s="8">
        <f t="shared" si="32"/>
        <v>95.312149569867444</v>
      </c>
      <c r="AI75" s="8">
        <f t="shared" si="32"/>
        <v>95.312149569867444</v>
      </c>
      <c r="AJ75" s="8">
        <f t="shared" si="32"/>
        <v>95.312149569867444</v>
      </c>
      <c r="AK75" s="8">
        <f t="shared" si="32"/>
        <v>95.312149569867444</v>
      </c>
      <c r="AL75" s="8">
        <f t="shared" si="32"/>
        <v>95.312149569867444</v>
      </c>
      <c r="AM75" s="8">
        <f t="shared" si="32"/>
        <v>95.312149569867444</v>
      </c>
      <c r="AN75" s="8">
        <f t="shared" si="32"/>
        <v>95.312149569867444</v>
      </c>
      <c r="AO75" s="8">
        <f t="shared" si="32"/>
        <v>95.312149569867444</v>
      </c>
      <c r="AP75" s="8">
        <f t="shared" si="32"/>
        <v>95.312149569867444</v>
      </c>
      <c r="AQ75" s="8">
        <f t="shared" si="32"/>
        <v>95.312149569867444</v>
      </c>
      <c r="AR75" s="8">
        <f t="shared" si="32"/>
        <v>95.312149569867444</v>
      </c>
      <c r="AS75" s="8">
        <f t="shared" si="32"/>
        <v>95.312149569867444</v>
      </c>
      <c r="AT75" s="8">
        <f t="shared" si="32"/>
        <v>95.312149569867444</v>
      </c>
      <c r="AU75" s="8">
        <f t="shared" si="32"/>
        <v>95.312149569867444</v>
      </c>
      <c r="AV75" s="8">
        <f t="shared" si="32"/>
        <v>95.312149569867444</v>
      </c>
      <c r="AY75" s="217" t="s">
        <v>540</v>
      </c>
      <c r="AZ75" s="100">
        <f>DriversGams!$B$162</f>
        <v>-1</v>
      </c>
      <c r="BA75" s="100"/>
      <c r="BB75" s="100"/>
      <c r="BC75" s="100"/>
    </row>
    <row r="76" spans="1:55">
      <c r="A76" s="4" t="s">
        <v>16</v>
      </c>
      <c r="B76" s="174" t="s">
        <v>245</v>
      </c>
      <c r="C76" s="124" t="str">
        <f t="shared" si="26"/>
        <v>Commercial - Public lights</v>
      </c>
      <c r="D76" s="124" t="s">
        <v>75</v>
      </c>
      <c r="E76" s="204">
        <v>0</v>
      </c>
      <c r="F76" s="120">
        <v>0</v>
      </c>
      <c r="G76" s="205">
        <f t="shared" si="27"/>
        <v>0</v>
      </c>
      <c r="H76" s="120">
        <f t="shared" si="31"/>
        <v>0</v>
      </c>
      <c r="I76" s="206">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32"/>
        <v>0</v>
      </c>
      <c r="AA76" s="8">
        <f t="shared" si="32"/>
        <v>0</v>
      </c>
      <c r="AB76" s="8">
        <f t="shared" si="32"/>
        <v>0</v>
      </c>
      <c r="AC76" s="8">
        <f t="shared" si="32"/>
        <v>0</v>
      </c>
      <c r="AD76" s="8">
        <f t="shared" si="32"/>
        <v>0</v>
      </c>
      <c r="AE76" s="8">
        <f t="shared" si="32"/>
        <v>0</v>
      </c>
      <c r="AF76" s="8">
        <f t="shared" si="32"/>
        <v>0</v>
      </c>
      <c r="AG76" s="8">
        <f t="shared" si="32"/>
        <v>0</v>
      </c>
      <c r="AH76" s="8">
        <f t="shared" si="32"/>
        <v>0</v>
      </c>
      <c r="AI76" s="8">
        <f t="shared" si="32"/>
        <v>0</v>
      </c>
      <c r="AJ76" s="8">
        <f t="shared" si="32"/>
        <v>0</v>
      </c>
      <c r="AK76" s="8">
        <f t="shared" si="32"/>
        <v>0</v>
      </c>
      <c r="AL76" s="8">
        <f t="shared" si="32"/>
        <v>0</v>
      </c>
      <c r="AM76" s="8">
        <f t="shared" si="32"/>
        <v>0</v>
      </c>
      <c r="AN76" s="8">
        <f t="shared" si="32"/>
        <v>0</v>
      </c>
      <c r="AO76" s="8">
        <f t="shared" si="32"/>
        <v>0</v>
      </c>
      <c r="AP76" s="8">
        <f t="shared" si="32"/>
        <v>0</v>
      </c>
      <c r="AQ76" s="8">
        <f t="shared" si="32"/>
        <v>0</v>
      </c>
      <c r="AR76" s="8">
        <f t="shared" si="32"/>
        <v>0</v>
      </c>
      <c r="AS76" s="8">
        <f t="shared" si="32"/>
        <v>0</v>
      </c>
      <c r="AT76" s="8">
        <f t="shared" si="32"/>
        <v>0</v>
      </c>
      <c r="AU76" s="8">
        <f t="shared" si="32"/>
        <v>0</v>
      </c>
      <c r="AV76" s="8">
        <f t="shared" si="32"/>
        <v>0</v>
      </c>
      <c r="AY76" s="217"/>
      <c r="AZ76" s="100"/>
      <c r="BA76" s="100"/>
      <c r="BB76" s="100"/>
      <c r="BC76" s="100"/>
    </row>
    <row r="77" spans="1:55">
      <c r="A77" s="4" t="s">
        <v>16</v>
      </c>
      <c r="B77" s="174" t="s">
        <v>246</v>
      </c>
      <c r="C77" s="124" t="str">
        <f t="shared" si="26"/>
        <v>Commercial - Public Water</v>
      </c>
      <c r="D77" s="124" t="s">
        <v>75</v>
      </c>
      <c r="E77" s="204">
        <v>0</v>
      </c>
      <c r="F77" s="120">
        <v>0</v>
      </c>
      <c r="G77" s="205">
        <f t="shared" si="27"/>
        <v>0</v>
      </c>
      <c r="H77" s="120">
        <f t="shared" si="31"/>
        <v>0</v>
      </c>
      <c r="I77" s="206">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32"/>
        <v>0</v>
      </c>
      <c r="AA77" s="8">
        <f t="shared" si="32"/>
        <v>0</v>
      </c>
      <c r="AB77" s="8">
        <f t="shared" si="32"/>
        <v>0</v>
      </c>
      <c r="AC77" s="8">
        <f t="shared" si="32"/>
        <v>0</v>
      </c>
      <c r="AD77" s="8">
        <f t="shared" si="32"/>
        <v>0</v>
      </c>
      <c r="AE77" s="8">
        <f t="shared" ref="AE77:AV77" si="33">IF(AE$8=-1,AF77,IF(AE$8=99,AD77,IF(AE$8=0,INDEX($E77:$I77,0,AE$6),(INDEX($E77:$I77,0,AE$8+1)-INDEX($E77:$I77,0,AE$8))/(INDEX($D$5:$H$5,0,AE$8+1)-INDEX($D$5:$H$5,0,AE$8))+AD77)))</f>
        <v>0</v>
      </c>
      <c r="AF77" s="8">
        <f t="shared" si="33"/>
        <v>0</v>
      </c>
      <c r="AG77" s="8">
        <f t="shared" si="33"/>
        <v>0</v>
      </c>
      <c r="AH77" s="8">
        <f t="shared" si="33"/>
        <v>0</v>
      </c>
      <c r="AI77" s="8">
        <f t="shared" si="33"/>
        <v>0</v>
      </c>
      <c r="AJ77" s="8">
        <f t="shared" si="33"/>
        <v>0</v>
      </c>
      <c r="AK77" s="8">
        <f t="shared" si="33"/>
        <v>0</v>
      </c>
      <c r="AL77" s="8">
        <f t="shared" si="33"/>
        <v>0</v>
      </c>
      <c r="AM77" s="8">
        <f t="shared" si="33"/>
        <v>0</v>
      </c>
      <c r="AN77" s="8">
        <f t="shared" si="33"/>
        <v>0</v>
      </c>
      <c r="AO77" s="8">
        <f t="shared" si="33"/>
        <v>0</v>
      </c>
      <c r="AP77" s="8">
        <f t="shared" si="33"/>
        <v>0</v>
      </c>
      <c r="AQ77" s="8">
        <f t="shared" si="33"/>
        <v>0</v>
      </c>
      <c r="AR77" s="8">
        <f t="shared" si="33"/>
        <v>0</v>
      </c>
      <c r="AS77" s="8">
        <f t="shared" si="33"/>
        <v>0</v>
      </c>
      <c r="AT77" s="8">
        <f t="shared" si="33"/>
        <v>0</v>
      </c>
      <c r="AU77" s="8">
        <f t="shared" si="33"/>
        <v>0</v>
      </c>
      <c r="AV77" s="8">
        <f t="shared" si="33"/>
        <v>0</v>
      </c>
      <c r="AY77" s="217"/>
      <c r="AZ77" s="100"/>
      <c r="BA77" s="100"/>
      <c r="BB77" s="100"/>
      <c r="BC77" s="100"/>
    </row>
    <row r="78" spans="1:55">
      <c r="A78" s="4" t="s">
        <v>16</v>
      </c>
      <c r="B78" s="174" t="s">
        <v>247</v>
      </c>
      <c r="C78" s="96" t="str">
        <f t="shared" si="26"/>
        <v>Commercial - Other</v>
      </c>
      <c r="D78" s="102" t="s">
        <v>75</v>
      </c>
      <c r="E78" s="107">
        <f>$D64/J$23</f>
        <v>141.24997285391134</v>
      </c>
      <c r="F78" s="120">
        <f t="shared" si="30"/>
        <v>122.06201224862531</v>
      </c>
      <c r="G78" s="120">
        <f t="shared" si="27"/>
        <v>122.06201224862531</v>
      </c>
      <c r="H78" s="120">
        <f t="shared" si="31"/>
        <v>122.06201224862531</v>
      </c>
      <c r="I78" s="178">
        <f t="shared" si="27"/>
        <v>122.06201224862531</v>
      </c>
      <c r="J78" s="8">
        <f t="shared" ref="J78:AV78" si="34">IF(J$8=-1,K78,IF(J$8=99,I78,IF(J$8=0,INDEX($E78:$I78,0,J$6),(INDEX($E78:$I78,0,J$8+1)-INDEX($E78:$I78,0,J$8))/(INDEX($D$5:$H$5,0,J$8+1)-INDEX($D$5:$H$5,0,J$8))+I78)))</f>
        <v>141.24997285391134</v>
      </c>
      <c r="K78" s="8">
        <f t="shared" si="34"/>
        <v>137.41238073285413</v>
      </c>
      <c r="L78" s="8">
        <f t="shared" si="34"/>
        <v>133.57478861179692</v>
      </c>
      <c r="M78" s="8">
        <f t="shared" si="34"/>
        <v>129.73719649073971</v>
      </c>
      <c r="N78" s="8">
        <f t="shared" si="34"/>
        <v>125.89960436968249</v>
      </c>
      <c r="O78" s="8">
        <f t="shared" si="34"/>
        <v>122.06201224862531</v>
      </c>
      <c r="P78" s="8">
        <f t="shared" si="34"/>
        <v>122.06201224862531</v>
      </c>
      <c r="Q78" s="8">
        <f t="shared" si="34"/>
        <v>122.06201224862531</v>
      </c>
      <c r="R78" s="8">
        <f t="shared" si="34"/>
        <v>122.06201224862531</v>
      </c>
      <c r="S78" s="8">
        <f t="shared" si="34"/>
        <v>122.06201224862531</v>
      </c>
      <c r="T78" s="8">
        <f t="shared" si="34"/>
        <v>122.06201224862531</v>
      </c>
      <c r="U78" s="8">
        <f t="shared" si="34"/>
        <v>122.06201224862531</v>
      </c>
      <c r="V78" s="8">
        <f t="shared" si="34"/>
        <v>122.06201224862531</v>
      </c>
      <c r="W78" s="8">
        <f t="shared" si="34"/>
        <v>122.06201224862531</v>
      </c>
      <c r="X78" s="8">
        <f t="shared" si="34"/>
        <v>122.06201224862531</v>
      </c>
      <c r="Y78" s="8">
        <f t="shared" si="34"/>
        <v>122.06201224862531</v>
      </c>
      <c r="Z78" s="8">
        <f t="shared" si="34"/>
        <v>122.06201224862531</v>
      </c>
      <c r="AA78" s="8">
        <f t="shared" si="34"/>
        <v>122.06201224862531</v>
      </c>
      <c r="AB78" s="8">
        <f t="shared" si="34"/>
        <v>122.06201224862531</v>
      </c>
      <c r="AC78" s="8">
        <f t="shared" si="34"/>
        <v>122.06201224862531</v>
      </c>
      <c r="AD78" s="8">
        <f t="shared" si="34"/>
        <v>122.06201224862531</v>
      </c>
      <c r="AE78" s="8">
        <f t="shared" si="34"/>
        <v>122.06201224862531</v>
      </c>
      <c r="AF78" s="8">
        <f t="shared" si="34"/>
        <v>122.06201224862531</v>
      </c>
      <c r="AG78" s="8">
        <f t="shared" si="34"/>
        <v>122.06201224862531</v>
      </c>
      <c r="AH78" s="8">
        <f t="shared" si="34"/>
        <v>122.06201224862531</v>
      </c>
      <c r="AI78" s="8">
        <f t="shared" si="34"/>
        <v>122.06201224862531</v>
      </c>
      <c r="AJ78" s="8">
        <f t="shared" si="34"/>
        <v>122.06201224862531</v>
      </c>
      <c r="AK78" s="8">
        <f t="shared" si="34"/>
        <v>122.06201224862531</v>
      </c>
      <c r="AL78" s="8">
        <f t="shared" si="34"/>
        <v>122.06201224862531</v>
      </c>
      <c r="AM78" s="8">
        <f t="shared" si="34"/>
        <v>122.06201224862531</v>
      </c>
      <c r="AN78" s="8">
        <f t="shared" si="34"/>
        <v>122.06201224862531</v>
      </c>
      <c r="AO78" s="8">
        <f t="shared" si="34"/>
        <v>122.06201224862531</v>
      </c>
      <c r="AP78" s="8">
        <f t="shared" si="34"/>
        <v>122.06201224862531</v>
      </c>
      <c r="AQ78" s="8">
        <f t="shared" si="34"/>
        <v>122.06201224862531</v>
      </c>
      <c r="AR78" s="8">
        <f t="shared" si="34"/>
        <v>122.06201224862531</v>
      </c>
      <c r="AS78" s="8">
        <f t="shared" si="34"/>
        <v>122.06201224862531</v>
      </c>
      <c r="AT78" s="8">
        <f t="shared" si="34"/>
        <v>122.06201224862531</v>
      </c>
      <c r="AU78" s="8">
        <f t="shared" si="34"/>
        <v>122.06201224862531</v>
      </c>
      <c r="AV78" s="8">
        <f t="shared" si="34"/>
        <v>122.06201224862531</v>
      </c>
    </row>
    <row r="79" spans="1:55">
      <c r="A79" s="4" t="s">
        <v>16</v>
      </c>
      <c r="B79" s="174"/>
      <c r="I79" s="208"/>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55" ht="15.75" thickBot="1">
      <c r="A80" s="4" t="s">
        <v>16</v>
      </c>
      <c r="B80" s="117" t="s">
        <v>77</v>
      </c>
      <c r="C80" s="93"/>
      <c r="D80" s="94"/>
      <c r="E80" s="118"/>
      <c r="F80" s="118"/>
      <c r="G80" s="118"/>
      <c r="H80" s="214"/>
      <c r="I80" s="209"/>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row>
    <row r="81" spans="1:48">
      <c r="A81" s="4" t="s">
        <v>16</v>
      </c>
      <c r="B81" s="174" t="s">
        <v>248</v>
      </c>
      <c r="C81" s="96" t="str">
        <f t="shared" ref="C81:C89" si="35">C70</f>
        <v>Commercial - Cooling</v>
      </c>
      <c r="D81" s="96" t="s">
        <v>75</v>
      </c>
      <c r="E81" s="107">
        <f>E70</f>
        <v>1051.567060091292</v>
      </c>
      <c r="F81" s="120">
        <f>F70</f>
        <v>863.68714437313156</v>
      </c>
      <c r="G81" s="120">
        <f t="shared" ref="G81:G89" si="36">F81</f>
        <v>863.68714437313156</v>
      </c>
      <c r="H81" s="120">
        <f>G81*(1+$H$69)</f>
        <v>863.68714437313156</v>
      </c>
      <c r="I81" s="178">
        <f t="shared" ref="I81:I89" si="37">H81</f>
        <v>863.68714437313156</v>
      </c>
      <c r="J81" s="8">
        <f>IF(J$8=-1,K81,IF(J$8=99,I81,IF(J$8=0,INDEX($E81:$I81,0,J$6),(INDEX($E81:$I81,0,J$8+1)-INDEX($E81:$I81,0,J$8))/(INDEX($D$5:$H$5,0,J$8+1)-INDEX($D$5:$H$5,0,J$8))+I81)))</f>
        <v>1051.567060091292</v>
      </c>
      <c r="K81" s="8">
        <f>IF(K$8=-1,L81,IF(K$8=99,J81,IF(K$8=0,INDEX($E81:$I81,0,K$6),(INDEX($E81:$I81,0,K$8+1)-INDEX($E81:$I81,0,K$8))/(INDEX($D$5:$H$5,0,K$8+1)-INDEX($D$5:$H$5,0,K$8))+J81)))</f>
        <v>1013.9910769476598</v>
      </c>
      <c r="L81" s="8">
        <f t="shared" ref="L81:L89" si="38">IF(L$8=-1,M81,IF(L$8=99,K81,IF(L$8=0,INDEX($E81:$I81,0,L$6),(INDEX($E81:$I81,0,L$8+1)-INDEX($E81:$I81,0,L$8))/(INDEX($D$5:$H$5,0,L$8+1)-INDEX($D$5:$H$5,0,L$8))+K81)))</f>
        <v>976.41509380402772</v>
      </c>
      <c r="M81" s="8">
        <f t="shared" ref="M81:M86" si="39">IF(M$8=-1,N81,IF(M$8=99,L81,IF(M$8=0,INDEX($E81:$I81,0,M$6),(INDEX($E81:$I81,0,M$8+1)-INDEX($E81:$I81,0,M$8))/(INDEX($D$5:$H$5,0,M$8+1)-INDEX($D$5:$H$5,0,M$8))+L81)))</f>
        <v>938.83911066039559</v>
      </c>
      <c r="N81" s="8">
        <f t="shared" ref="N81:N89" si="40">IF(N$8=-1,O81,IF(N$8=99,M81,IF(N$8=0,INDEX($E81:$I81,0,N$6),(INDEX($E81:$I81,0,N$8+1)-INDEX($E81:$I81,0,N$8))/(INDEX($D$5:$H$5,0,N$8+1)-INDEX($D$5:$H$5,0,N$8))+M81)))</f>
        <v>901.26312751676346</v>
      </c>
      <c r="O81" s="8">
        <f t="shared" ref="O81:O89" si="41">IF(O$8=-1,P81,IF(O$8=99,N81,IF(O$8=0,INDEX($E81:$I81,0,O$6),(INDEX($E81:$I81,0,O$8+1)-INDEX($E81:$I81,0,O$8))/(INDEX($D$5:$H$5,0,O$8+1)-INDEX($D$5:$H$5,0,O$8))+N81)))</f>
        <v>863.68714437313156</v>
      </c>
      <c r="P81" s="8">
        <f t="shared" ref="P81:P89" si="42">IF(P$8=-1,Q81,IF(P$8=99,O81,IF(P$8=0,INDEX($E81:$I81,0,P$6),(INDEX($E81:$I81,0,P$8+1)-INDEX($E81:$I81,0,P$8))/(INDEX($D$5:$H$5,0,P$8+1)-INDEX($D$5:$H$5,0,P$8))+O81)))</f>
        <v>863.68714437313156</v>
      </c>
      <c r="Q81" s="8">
        <f t="shared" ref="Q81:Q89" si="43">IF(Q$8=-1,R81,IF(Q$8=99,P81,IF(Q$8=0,INDEX($E81:$I81,0,Q$6),(INDEX($E81:$I81,0,Q$8+1)-INDEX($E81:$I81,0,Q$8))/(INDEX($D$5:$H$5,0,Q$8+1)-INDEX($D$5:$H$5,0,Q$8))+P81)))</f>
        <v>863.68714437313156</v>
      </c>
      <c r="R81" s="8">
        <f t="shared" ref="R81:R89" si="44">IF(R$8=-1,S81,IF(R$8=99,Q81,IF(R$8=0,INDEX($E81:$I81,0,R$6),(INDEX($E81:$I81,0,R$8+1)-INDEX($E81:$I81,0,R$8))/(INDEX($D$5:$H$5,0,R$8+1)-INDEX($D$5:$H$5,0,R$8))+Q81)))</f>
        <v>863.68714437313156</v>
      </c>
      <c r="S81" s="8">
        <f t="shared" ref="S81:S89" si="45">IF(S$8=-1,T81,IF(S$8=99,R81,IF(S$8=0,INDEX($E81:$I81,0,S$6),(INDEX($E81:$I81,0,S$8+1)-INDEX($E81:$I81,0,S$8))/(INDEX($D$5:$H$5,0,S$8+1)-INDEX($D$5:$H$5,0,S$8))+R81)))</f>
        <v>863.68714437313156</v>
      </c>
      <c r="T81" s="8">
        <f t="shared" ref="T81:T89" si="46">IF(T$8=-1,U81,IF(T$8=99,S81,IF(T$8=0,INDEX($E81:$I81,0,T$6),(INDEX($E81:$I81,0,T$8+1)-INDEX($E81:$I81,0,T$8))/(INDEX($D$5:$H$5,0,T$8+1)-INDEX($D$5:$H$5,0,T$8))+S81)))</f>
        <v>863.68714437313156</v>
      </c>
      <c r="U81" s="8">
        <f t="shared" ref="U81:U89" si="47">IF(U$8=-1,V81,IF(U$8=99,T81,IF(U$8=0,INDEX($E81:$I81,0,U$6),(INDEX($E81:$I81,0,U$8+1)-INDEX($E81:$I81,0,U$8))/(INDEX($D$5:$H$5,0,U$8+1)-INDEX($D$5:$H$5,0,U$8))+T81)))</f>
        <v>863.68714437313156</v>
      </c>
      <c r="V81" s="8">
        <f t="shared" ref="V81:V89" si="48">IF(V$8=-1,W81,IF(V$8=99,U81,IF(V$8=0,INDEX($E81:$I81,0,V$6),(INDEX($E81:$I81,0,V$8+1)-INDEX($E81:$I81,0,V$8))/(INDEX($D$5:$H$5,0,V$8+1)-INDEX($D$5:$H$5,0,V$8))+U81)))</f>
        <v>863.68714437313156</v>
      </c>
      <c r="W81" s="8">
        <f t="shared" ref="W81:W89" si="49">IF(W$8=-1,X81,IF(W$8=99,V81,IF(W$8=0,INDEX($E81:$I81,0,W$6),(INDEX($E81:$I81,0,W$8+1)-INDEX($E81:$I81,0,W$8))/(INDEX($D$5:$H$5,0,W$8+1)-INDEX($D$5:$H$5,0,W$8))+V81)))</f>
        <v>863.68714437313156</v>
      </c>
      <c r="X81" s="8">
        <f t="shared" ref="X81:X89" si="50">IF(X$8=-1,Y81,IF(X$8=99,W81,IF(X$8=0,INDEX($E81:$I81,0,X$6),(INDEX($E81:$I81,0,X$8+1)-INDEX($E81:$I81,0,X$8))/(INDEX($D$5:$H$5,0,X$8+1)-INDEX($D$5:$H$5,0,X$8))+W81)))</f>
        <v>863.68714437313156</v>
      </c>
      <c r="Y81" s="8">
        <f t="shared" ref="Y81:Y89" si="51">IF(Y$8=-1,Z81,IF(Y$8=99,X81,IF(Y$8=0,INDEX($E81:$I81,0,Y$6),(INDEX($E81:$I81,0,Y$8+1)-INDEX($E81:$I81,0,Y$8))/(INDEX($D$5:$H$5,0,Y$8+1)-INDEX($D$5:$H$5,0,Y$8))+X81)))</f>
        <v>863.68714437313156</v>
      </c>
      <c r="Z81" s="8">
        <f t="shared" ref="Z81:Z89" si="52">IF(Z$8=-1,AA81,IF(Z$8=99,Y81,IF(Z$8=0,INDEX($E81:$I81,0,Z$6),(INDEX($E81:$I81,0,Z$8+1)-INDEX($E81:$I81,0,Z$8))/(INDEX($D$5:$H$5,0,Z$8+1)-INDEX($D$5:$H$5,0,Z$8))+Y81)))</f>
        <v>863.68714437313156</v>
      </c>
      <c r="AA81" s="8">
        <f t="shared" ref="AA81:AA89" si="53">IF(AA$8=-1,AB81,IF(AA$8=99,Z81,IF(AA$8=0,INDEX($E81:$I81,0,AA$6),(INDEX($E81:$I81,0,AA$8+1)-INDEX($E81:$I81,0,AA$8))/(INDEX($D$5:$H$5,0,AA$8+1)-INDEX($D$5:$H$5,0,AA$8))+Z81)))</f>
        <v>863.68714437313156</v>
      </c>
      <c r="AB81" s="8">
        <f t="shared" ref="AB81:AB89" si="54">IF(AB$8=-1,AC81,IF(AB$8=99,AA81,IF(AB$8=0,INDEX($E81:$I81,0,AB$6),(INDEX($E81:$I81,0,AB$8+1)-INDEX($E81:$I81,0,AB$8))/(INDEX($D$5:$H$5,0,AB$8+1)-INDEX($D$5:$H$5,0,AB$8))+AA81)))</f>
        <v>863.68714437313156</v>
      </c>
      <c r="AC81" s="8">
        <f t="shared" ref="AC81:AC89" si="55">IF(AC$8=-1,AD81,IF(AC$8=99,AB81,IF(AC$8=0,INDEX($E81:$I81,0,AC$6),(INDEX($E81:$I81,0,AC$8+1)-INDEX($E81:$I81,0,AC$8))/(INDEX($D$5:$H$5,0,AC$8+1)-INDEX($D$5:$H$5,0,AC$8))+AB81)))</f>
        <v>863.68714437313156</v>
      </c>
      <c r="AD81" s="8">
        <f t="shared" ref="AD81:AD89" si="56">IF(AD$8=-1,AE81,IF(AD$8=99,AC81,IF(AD$8=0,INDEX($E81:$I81,0,AD$6),(INDEX($E81:$I81,0,AD$8+1)-INDEX($E81:$I81,0,AD$8))/(INDEX($D$5:$H$5,0,AD$8+1)-INDEX($D$5:$H$5,0,AD$8))+AC81)))</f>
        <v>863.68714437313156</v>
      </c>
      <c r="AE81" s="8">
        <f t="shared" ref="AE81:AE89" si="57">IF(AE$8=-1,AF81,IF(AE$8=99,AD81,IF(AE$8=0,INDEX($E81:$I81,0,AE$6),(INDEX($E81:$I81,0,AE$8+1)-INDEX($E81:$I81,0,AE$8))/(INDEX($D$5:$H$5,0,AE$8+1)-INDEX($D$5:$H$5,0,AE$8))+AD81)))</f>
        <v>863.68714437313156</v>
      </c>
      <c r="AF81" s="8">
        <f t="shared" ref="AF81:AF89" si="58">IF(AF$8=-1,AG81,IF(AF$8=99,AE81,IF(AF$8=0,INDEX($E81:$I81,0,AF$6),(INDEX($E81:$I81,0,AF$8+1)-INDEX($E81:$I81,0,AF$8))/(INDEX($D$5:$H$5,0,AF$8+1)-INDEX($D$5:$H$5,0,AF$8))+AE81)))</f>
        <v>863.68714437313156</v>
      </c>
      <c r="AG81" s="8">
        <f t="shared" ref="AG81:AG89" si="59">IF(AG$8=-1,AH81,IF(AG$8=99,AF81,IF(AG$8=0,INDEX($E81:$I81,0,AG$6),(INDEX($E81:$I81,0,AG$8+1)-INDEX($E81:$I81,0,AG$8))/(INDEX($D$5:$H$5,0,AG$8+1)-INDEX($D$5:$H$5,0,AG$8))+AF81)))</f>
        <v>863.68714437313156</v>
      </c>
      <c r="AH81" s="8">
        <f t="shared" ref="AH81:AH89" si="60">IF(AH$8=-1,AI81,IF(AH$8=99,AG81,IF(AH$8=0,INDEX($E81:$I81,0,AH$6),(INDEX($E81:$I81,0,AH$8+1)-INDEX($E81:$I81,0,AH$8))/(INDEX($D$5:$H$5,0,AH$8+1)-INDEX($D$5:$H$5,0,AH$8))+AG81)))</f>
        <v>863.68714437313156</v>
      </c>
      <c r="AI81" s="8">
        <f t="shared" ref="AI81:AI89" si="61">IF(AI$8=-1,AJ81,IF(AI$8=99,AH81,IF(AI$8=0,INDEX($E81:$I81,0,AI$6),(INDEX($E81:$I81,0,AI$8+1)-INDEX($E81:$I81,0,AI$8))/(INDEX($D$5:$H$5,0,AI$8+1)-INDEX($D$5:$H$5,0,AI$8))+AH81)))</f>
        <v>863.68714437313156</v>
      </c>
      <c r="AJ81" s="8">
        <f t="shared" ref="AJ81:AJ89" si="62">IF(AJ$8=-1,AK81,IF(AJ$8=99,AI81,IF(AJ$8=0,INDEX($E81:$I81,0,AJ$6),(INDEX($E81:$I81,0,AJ$8+1)-INDEX($E81:$I81,0,AJ$8))/(INDEX($D$5:$H$5,0,AJ$8+1)-INDEX($D$5:$H$5,0,AJ$8))+AI81)))</f>
        <v>863.68714437313156</v>
      </c>
      <c r="AK81" s="8">
        <f t="shared" ref="AK81:AK89" si="63">IF(AK$8=-1,AL81,IF(AK$8=99,AJ81,IF(AK$8=0,INDEX($E81:$I81,0,AK$6),(INDEX($E81:$I81,0,AK$8+1)-INDEX($E81:$I81,0,AK$8))/(INDEX($D$5:$H$5,0,AK$8+1)-INDEX($D$5:$H$5,0,AK$8))+AJ81)))</f>
        <v>863.68714437313156</v>
      </c>
      <c r="AL81" s="8">
        <f t="shared" ref="AL81:AL89" si="64">IF(AL$8=-1,AM81,IF(AL$8=99,AK81,IF(AL$8=0,INDEX($E81:$I81,0,AL$6),(INDEX($E81:$I81,0,AL$8+1)-INDEX($E81:$I81,0,AL$8))/(INDEX($D$5:$H$5,0,AL$8+1)-INDEX($D$5:$H$5,0,AL$8))+AK81)))</f>
        <v>863.68714437313156</v>
      </c>
      <c r="AM81" s="8">
        <f t="shared" ref="AM81:AM89" si="65">IF(AM$8=-1,AN81,IF(AM$8=99,AL81,IF(AM$8=0,INDEX($E81:$I81,0,AM$6),(INDEX($E81:$I81,0,AM$8+1)-INDEX($E81:$I81,0,AM$8))/(INDEX($D$5:$H$5,0,AM$8+1)-INDEX($D$5:$H$5,0,AM$8))+AL81)))</f>
        <v>863.68714437313156</v>
      </c>
      <c r="AN81" s="8">
        <f t="shared" ref="AN81:AN89" si="66">IF(AN$8=-1,AO81,IF(AN$8=99,AM81,IF(AN$8=0,INDEX($E81:$I81,0,AN$6),(INDEX($E81:$I81,0,AN$8+1)-INDEX($E81:$I81,0,AN$8))/(INDEX($D$5:$H$5,0,AN$8+1)-INDEX($D$5:$H$5,0,AN$8))+AM81)))</f>
        <v>863.68714437313156</v>
      </c>
      <c r="AO81" s="8">
        <f t="shared" ref="AO81:AO89" si="67">IF(AO$8=-1,AP81,IF(AO$8=99,AN81,IF(AO$8=0,INDEX($E81:$I81,0,AO$6),(INDEX($E81:$I81,0,AO$8+1)-INDEX($E81:$I81,0,AO$8))/(INDEX($D$5:$H$5,0,AO$8+1)-INDEX($D$5:$H$5,0,AO$8))+AN81)))</f>
        <v>863.68714437313156</v>
      </c>
      <c r="AP81" s="8">
        <f t="shared" ref="AP81:AP89" si="68">IF(AP$8=-1,AQ81,IF(AP$8=99,AO81,IF(AP$8=0,INDEX($E81:$I81,0,AP$6),(INDEX($E81:$I81,0,AP$8+1)-INDEX($E81:$I81,0,AP$8))/(INDEX($D$5:$H$5,0,AP$8+1)-INDEX($D$5:$H$5,0,AP$8))+AO81)))</f>
        <v>863.68714437313156</v>
      </c>
      <c r="AQ81" s="8">
        <f t="shared" ref="AQ81:AQ89" si="69">IF(AQ$8=-1,AR81,IF(AQ$8=99,AP81,IF(AQ$8=0,INDEX($E81:$I81,0,AQ$6),(INDEX($E81:$I81,0,AQ$8+1)-INDEX($E81:$I81,0,AQ$8))/(INDEX($D$5:$H$5,0,AQ$8+1)-INDEX($D$5:$H$5,0,AQ$8))+AP81)))</f>
        <v>863.68714437313156</v>
      </c>
      <c r="AR81" s="8">
        <f t="shared" ref="AR81:AR89" si="70">IF(AR$8=-1,AS81,IF(AR$8=99,AQ81,IF(AR$8=0,INDEX($E81:$I81,0,AR$6),(INDEX($E81:$I81,0,AR$8+1)-INDEX($E81:$I81,0,AR$8))/(INDEX($D$5:$H$5,0,AR$8+1)-INDEX($D$5:$H$5,0,AR$8))+AQ81)))</f>
        <v>863.68714437313156</v>
      </c>
      <c r="AS81" s="8">
        <f t="shared" ref="AS81:AS89" si="71">IF(AS$8=-1,AT81,IF(AS$8=99,AR81,IF(AS$8=0,INDEX($E81:$I81,0,AS$6),(INDEX($E81:$I81,0,AS$8+1)-INDEX($E81:$I81,0,AS$8))/(INDEX($D$5:$H$5,0,AS$8+1)-INDEX($D$5:$H$5,0,AS$8))+AR81)))</f>
        <v>863.68714437313156</v>
      </c>
      <c r="AT81" s="8">
        <f t="shared" ref="AT81:AT89" si="72">IF(AT$8=-1,AU81,IF(AT$8=99,AS81,IF(AT$8=0,INDEX($E81:$I81,0,AT$6),(INDEX($E81:$I81,0,AT$8+1)-INDEX($E81:$I81,0,AT$8))/(INDEX($D$5:$H$5,0,AT$8+1)-INDEX($D$5:$H$5,0,AT$8))+AS81)))</f>
        <v>863.68714437313156</v>
      </c>
      <c r="AU81" s="8">
        <f t="shared" ref="AU81:AU89" si="73">IF(AU$8=-1,AV81,IF(AU$8=99,AT81,IF(AU$8=0,INDEX($E81:$I81,0,AU$6),(INDEX($E81:$I81,0,AU$8+1)-INDEX($E81:$I81,0,AU$8))/(INDEX($D$5:$H$5,0,AU$8+1)-INDEX($D$5:$H$5,0,AU$8))+AT81)))</f>
        <v>863.68714437313156</v>
      </c>
      <c r="AV81" s="8">
        <f t="shared" ref="AV81:AV89" si="74">IF(AV$8=-1,AW81,IF(AV$8=99,AU81,IF(AV$8=0,INDEX($E81:$I81,0,AV$6),(INDEX($E81:$I81,0,AV$8+1)-INDEX($E81:$I81,0,AV$8))/(INDEX($D$5:$H$5,0,AV$8+1)-INDEX($D$5:$H$5,0,AV$8))+AU81)))</f>
        <v>863.68714437313156</v>
      </c>
    </row>
    <row r="82" spans="1:48">
      <c r="A82" s="4" t="s">
        <v>16</v>
      </c>
      <c r="B82" s="174" t="s">
        <v>249</v>
      </c>
      <c r="C82" s="96" t="str">
        <f t="shared" si="35"/>
        <v>Commercial - Space Heating</v>
      </c>
      <c r="D82" s="96" t="s">
        <v>75</v>
      </c>
      <c r="E82" s="107">
        <f t="shared" ref="E82:F89" si="75">E71</f>
        <v>59.117764859369188</v>
      </c>
      <c r="F82" s="120">
        <f t="shared" si="75"/>
        <v>82.366680296386463</v>
      </c>
      <c r="G82" s="120">
        <f t="shared" si="36"/>
        <v>82.366680296386463</v>
      </c>
      <c r="H82" s="120">
        <f t="shared" ref="H82:H89" si="76">G82*(1+$H$69)</f>
        <v>82.366680296386463</v>
      </c>
      <c r="I82" s="178">
        <f t="shared" si="37"/>
        <v>82.366680296386463</v>
      </c>
      <c r="J82" s="8">
        <f t="shared" ref="J82:J89" si="77">IF(J$8=-1,K82,IF(J$8=99,I82,IF(J$8=0,INDEX($E82:$I82,0,J$6),(INDEX($E82:$I82,0,J$8+1)-INDEX($E82:$I82,0,J$8))/(INDEX($D$5:$H$5,0,J$8+1)-INDEX($D$5:$H$5,0,J$8))+I82)))</f>
        <v>59.117764859369188</v>
      </c>
      <c r="K82" s="8">
        <f t="shared" ref="K82:K89" si="78">IF(K$8=-1,L82,IF(K$8=99,J82,IF(K$8=0,INDEX($E82:$I82,0,K$6),(INDEX($E82:$I82,0,K$8+1)-INDEX($E82:$I82,0,K$8))/(INDEX($D$5:$H$5,0,K$8+1)-INDEX($D$5:$H$5,0,K$8))+J82)))</f>
        <v>63.767547946772645</v>
      </c>
      <c r="L82" s="8">
        <f t="shared" si="38"/>
        <v>68.417331034176101</v>
      </c>
      <c r="M82" s="8">
        <f t="shared" si="39"/>
        <v>73.06711412157955</v>
      </c>
      <c r="N82" s="8">
        <f t="shared" si="40"/>
        <v>77.716897208982999</v>
      </c>
      <c r="O82" s="8">
        <f t="shared" si="41"/>
        <v>82.366680296386463</v>
      </c>
      <c r="P82" s="8">
        <f t="shared" si="42"/>
        <v>82.366680296386463</v>
      </c>
      <c r="Q82" s="8">
        <f t="shared" si="43"/>
        <v>82.366680296386463</v>
      </c>
      <c r="R82" s="8">
        <f t="shared" si="44"/>
        <v>82.366680296386463</v>
      </c>
      <c r="S82" s="8">
        <f t="shared" si="45"/>
        <v>82.366680296386463</v>
      </c>
      <c r="T82" s="8">
        <f t="shared" si="46"/>
        <v>82.366680296386463</v>
      </c>
      <c r="U82" s="8">
        <f t="shared" si="47"/>
        <v>82.366680296386463</v>
      </c>
      <c r="V82" s="8">
        <f t="shared" si="48"/>
        <v>82.366680296386463</v>
      </c>
      <c r="W82" s="8">
        <f t="shared" si="49"/>
        <v>82.366680296386463</v>
      </c>
      <c r="X82" s="8">
        <f t="shared" si="50"/>
        <v>82.366680296386463</v>
      </c>
      <c r="Y82" s="8">
        <f t="shared" si="51"/>
        <v>82.366680296386463</v>
      </c>
      <c r="Z82" s="8">
        <f t="shared" si="52"/>
        <v>82.366680296386463</v>
      </c>
      <c r="AA82" s="8">
        <f t="shared" si="53"/>
        <v>82.366680296386463</v>
      </c>
      <c r="AB82" s="8">
        <f t="shared" si="54"/>
        <v>82.366680296386463</v>
      </c>
      <c r="AC82" s="8">
        <f t="shared" si="55"/>
        <v>82.366680296386463</v>
      </c>
      <c r="AD82" s="8">
        <f t="shared" si="56"/>
        <v>82.366680296386463</v>
      </c>
      <c r="AE82" s="8">
        <f t="shared" si="57"/>
        <v>82.366680296386463</v>
      </c>
      <c r="AF82" s="8">
        <f t="shared" si="58"/>
        <v>82.366680296386463</v>
      </c>
      <c r="AG82" s="8">
        <f t="shared" si="59"/>
        <v>82.366680296386463</v>
      </c>
      <c r="AH82" s="8">
        <f t="shared" si="60"/>
        <v>82.366680296386463</v>
      </c>
      <c r="AI82" s="8">
        <f t="shared" si="61"/>
        <v>82.366680296386463</v>
      </c>
      <c r="AJ82" s="8">
        <f t="shared" si="62"/>
        <v>82.366680296386463</v>
      </c>
      <c r="AK82" s="8">
        <f t="shared" si="63"/>
        <v>82.366680296386463</v>
      </c>
      <c r="AL82" s="8">
        <f t="shared" si="64"/>
        <v>82.366680296386463</v>
      </c>
      <c r="AM82" s="8">
        <f t="shared" si="65"/>
        <v>82.366680296386463</v>
      </c>
      <c r="AN82" s="8">
        <f t="shared" si="66"/>
        <v>82.366680296386463</v>
      </c>
      <c r="AO82" s="8">
        <f t="shared" si="67"/>
        <v>82.366680296386463</v>
      </c>
      <c r="AP82" s="8">
        <f t="shared" si="68"/>
        <v>82.366680296386463</v>
      </c>
      <c r="AQ82" s="8">
        <f t="shared" si="69"/>
        <v>82.366680296386463</v>
      </c>
      <c r="AR82" s="8">
        <f t="shared" si="70"/>
        <v>82.366680296386463</v>
      </c>
      <c r="AS82" s="8">
        <f t="shared" si="71"/>
        <v>82.366680296386463</v>
      </c>
      <c r="AT82" s="8">
        <f t="shared" si="72"/>
        <v>82.366680296386463</v>
      </c>
      <c r="AU82" s="8">
        <f t="shared" si="73"/>
        <v>82.366680296386463</v>
      </c>
      <c r="AV82" s="8">
        <f t="shared" si="74"/>
        <v>82.366680296386463</v>
      </c>
    </row>
    <row r="83" spans="1:48">
      <c r="A83" s="4" t="s">
        <v>16</v>
      </c>
      <c r="B83" s="174" t="s">
        <v>250</v>
      </c>
      <c r="C83" s="96" t="str">
        <f t="shared" si="35"/>
        <v>Commercial - Cooking</v>
      </c>
      <c r="D83" s="96" t="s">
        <v>75</v>
      </c>
      <c r="E83" s="107">
        <f t="shared" si="75"/>
        <v>74.498085701673531</v>
      </c>
      <c r="F83" s="120">
        <f t="shared" si="75"/>
        <v>61.606057993183995</v>
      </c>
      <c r="G83" s="120">
        <f t="shared" si="36"/>
        <v>61.606057993183995</v>
      </c>
      <c r="H83" s="120">
        <f t="shared" si="76"/>
        <v>61.606057993183995</v>
      </c>
      <c r="I83" s="178">
        <f t="shared" si="37"/>
        <v>61.606057993183995</v>
      </c>
      <c r="J83" s="8">
        <f t="shared" si="77"/>
        <v>74.498085701673531</v>
      </c>
      <c r="K83" s="8">
        <f t="shared" si="78"/>
        <v>71.919680159975627</v>
      </c>
      <c r="L83" s="8">
        <f t="shared" si="38"/>
        <v>69.341274618277723</v>
      </c>
      <c r="M83" s="8">
        <f t="shared" si="39"/>
        <v>66.762869076579818</v>
      </c>
      <c r="N83" s="8">
        <f t="shared" si="40"/>
        <v>64.184463534881914</v>
      </c>
      <c r="O83" s="8">
        <f t="shared" si="41"/>
        <v>61.606057993183995</v>
      </c>
      <c r="P83" s="8">
        <f t="shared" si="42"/>
        <v>61.606057993183995</v>
      </c>
      <c r="Q83" s="8">
        <f t="shared" si="43"/>
        <v>61.606057993183995</v>
      </c>
      <c r="R83" s="8">
        <f t="shared" si="44"/>
        <v>61.606057993183995</v>
      </c>
      <c r="S83" s="8">
        <f t="shared" si="45"/>
        <v>61.606057993183995</v>
      </c>
      <c r="T83" s="8">
        <f t="shared" si="46"/>
        <v>61.606057993183995</v>
      </c>
      <c r="U83" s="8">
        <f t="shared" si="47"/>
        <v>61.606057993183995</v>
      </c>
      <c r="V83" s="8">
        <f t="shared" si="48"/>
        <v>61.606057993183995</v>
      </c>
      <c r="W83" s="8">
        <f t="shared" si="49"/>
        <v>61.606057993183995</v>
      </c>
      <c r="X83" s="8">
        <f t="shared" si="50"/>
        <v>61.606057993183995</v>
      </c>
      <c r="Y83" s="8">
        <f t="shared" si="51"/>
        <v>61.606057993183995</v>
      </c>
      <c r="Z83" s="8">
        <f t="shared" si="52"/>
        <v>61.606057993183995</v>
      </c>
      <c r="AA83" s="8">
        <f t="shared" si="53"/>
        <v>61.606057993183995</v>
      </c>
      <c r="AB83" s="8">
        <f t="shared" si="54"/>
        <v>61.606057993183995</v>
      </c>
      <c r="AC83" s="8">
        <f t="shared" si="55"/>
        <v>61.606057993183995</v>
      </c>
      <c r="AD83" s="8">
        <f t="shared" si="56"/>
        <v>61.606057993183995</v>
      </c>
      <c r="AE83" s="8">
        <f t="shared" si="57"/>
        <v>61.606057993183995</v>
      </c>
      <c r="AF83" s="8">
        <f t="shared" si="58"/>
        <v>61.606057993183995</v>
      </c>
      <c r="AG83" s="8">
        <f t="shared" si="59"/>
        <v>61.606057993183995</v>
      </c>
      <c r="AH83" s="8">
        <f t="shared" si="60"/>
        <v>61.606057993183995</v>
      </c>
      <c r="AI83" s="8">
        <f t="shared" si="61"/>
        <v>61.606057993183995</v>
      </c>
      <c r="AJ83" s="8">
        <f t="shared" si="62"/>
        <v>61.606057993183995</v>
      </c>
      <c r="AK83" s="8">
        <f t="shared" si="63"/>
        <v>61.606057993183995</v>
      </c>
      <c r="AL83" s="8">
        <f t="shared" si="64"/>
        <v>61.606057993183995</v>
      </c>
      <c r="AM83" s="8">
        <f t="shared" si="65"/>
        <v>61.606057993183995</v>
      </c>
      <c r="AN83" s="8">
        <f t="shared" si="66"/>
        <v>61.606057993183995</v>
      </c>
      <c r="AO83" s="8">
        <f t="shared" si="67"/>
        <v>61.606057993183995</v>
      </c>
      <c r="AP83" s="8">
        <f t="shared" si="68"/>
        <v>61.606057993183995</v>
      </c>
      <c r="AQ83" s="8">
        <f t="shared" si="69"/>
        <v>61.606057993183995</v>
      </c>
      <c r="AR83" s="8">
        <f t="shared" si="70"/>
        <v>61.606057993183995</v>
      </c>
      <c r="AS83" s="8">
        <f t="shared" si="71"/>
        <v>61.606057993183995</v>
      </c>
      <c r="AT83" s="8">
        <f t="shared" si="72"/>
        <v>61.606057993183995</v>
      </c>
      <c r="AU83" s="8">
        <f t="shared" si="73"/>
        <v>61.606057993183995</v>
      </c>
      <c r="AV83" s="8">
        <f t="shared" si="74"/>
        <v>61.606057993183995</v>
      </c>
    </row>
    <row r="84" spans="1:48">
      <c r="A84" s="4" t="s">
        <v>16</v>
      </c>
      <c r="B84" s="174" t="s">
        <v>251</v>
      </c>
      <c r="C84" s="96" t="str">
        <f t="shared" si="35"/>
        <v>Commercial - Lighting</v>
      </c>
      <c r="D84" s="96" t="s">
        <v>75</v>
      </c>
      <c r="E84" s="107">
        <f t="shared" si="75"/>
        <v>915.10615144128838</v>
      </c>
      <c r="F84" s="120">
        <f t="shared" si="75"/>
        <v>751.6072428780692</v>
      </c>
      <c r="G84" s="120">
        <f t="shared" si="36"/>
        <v>751.6072428780692</v>
      </c>
      <c r="H84" s="120">
        <f t="shared" si="76"/>
        <v>751.6072428780692</v>
      </c>
      <c r="I84" s="178">
        <f t="shared" si="37"/>
        <v>751.6072428780692</v>
      </c>
      <c r="J84" s="8">
        <f t="shared" si="77"/>
        <v>915.10615144128838</v>
      </c>
      <c r="K84" s="8">
        <f t="shared" si="78"/>
        <v>882.40636972864456</v>
      </c>
      <c r="L84" s="8">
        <f t="shared" si="38"/>
        <v>849.70658801600075</v>
      </c>
      <c r="M84" s="8">
        <f t="shared" si="39"/>
        <v>817.00680630335694</v>
      </c>
      <c r="N84" s="8">
        <f t="shared" si="40"/>
        <v>784.30702459071313</v>
      </c>
      <c r="O84" s="8">
        <f t="shared" si="41"/>
        <v>751.6072428780692</v>
      </c>
      <c r="P84" s="8">
        <f t="shared" si="42"/>
        <v>751.6072428780692</v>
      </c>
      <c r="Q84" s="8">
        <f t="shared" si="43"/>
        <v>751.6072428780692</v>
      </c>
      <c r="R84" s="8">
        <f t="shared" si="44"/>
        <v>751.6072428780692</v>
      </c>
      <c r="S84" s="8">
        <f t="shared" si="45"/>
        <v>751.6072428780692</v>
      </c>
      <c r="T84" s="8">
        <f t="shared" si="46"/>
        <v>751.6072428780692</v>
      </c>
      <c r="U84" s="8">
        <f t="shared" si="47"/>
        <v>751.6072428780692</v>
      </c>
      <c r="V84" s="8">
        <f t="shared" si="48"/>
        <v>751.6072428780692</v>
      </c>
      <c r="W84" s="8">
        <f t="shared" si="49"/>
        <v>751.6072428780692</v>
      </c>
      <c r="X84" s="8">
        <f t="shared" si="50"/>
        <v>751.6072428780692</v>
      </c>
      <c r="Y84" s="8">
        <f t="shared" si="51"/>
        <v>751.6072428780692</v>
      </c>
      <c r="Z84" s="8">
        <f t="shared" si="52"/>
        <v>751.6072428780692</v>
      </c>
      <c r="AA84" s="8">
        <f t="shared" si="53"/>
        <v>751.6072428780692</v>
      </c>
      <c r="AB84" s="8">
        <f t="shared" si="54"/>
        <v>751.6072428780692</v>
      </c>
      <c r="AC84" s="8">
        <f t="shared" si="55"/>
        <v>751.6072428780692</v>
      </c>
      <c r="AD84" s="8">
        <f t="shared" si="56"/>
        <v>751.6072428780692</v>
      </c>
      <c r="AE84" s="8">
        <f t="shared" si="57"/>
        <v>751.6072428780692</v>
      </c>
      <c r="AF84" s="8">
        <f t="shared" si="58"/>
        <v>751.6072428780692</v>
      </c>
      <c r="AG84" s="8">
        <f t="shared" si="59"/>
        <v>751.6072428780692</v>
      </c>
      <c r="AH84" s="8">
        <f t="shared" si="60"/>
        <v>751.6072428780692</v>
      </c>
      <c r="AI84" s="8">
        <f t="shared" si="61"/>
        <v>751.6072428780692</v>
      </c>
      <c r="AJ84" s="8">
        <f t="shared" si="62"/>
        <v>751.6072428780692</v>
      </c>
      <c r="AK84" s="8">
        <f t="shared" si="63"/>
        <v>751.6072428780692</v>
      </c>
      <c r="AL84" s="8">
        <f t="shared" si="64"/>
        <v>751.6072428780692</v>
      </c>
      <c r="AM84" s="8">
        <f t="shared" si="65"/>
        <v>751.6072428780692</v>
      </c>
      <c r="AN84" s="8">
        <f t="shared" si="66"/>
        <v>751.6072428780692</v>
      </c>
      <c r="AO84" s="8">
        <f t="shared" si="67"/>
        <v>751.6072428780692</v>
      </c>
      <c r="AP84" s="8">
        <f t="shared" si="68"/>
        <v>751.6072428780692</v>
      </c>
      <c r="AQ84" s="8">
        <f t="shared" si="69"/>
        <v>751.6072428780692</v>
      </c>
      <c r="AR84" s="8">
        <f t="shared" si="70"/>
        <v>751.6072428780692</v>
      </c>
      <c r="AS84" s="8">
        <f t="shared" si="71"/>
        <v>751.6072428780692</v>
      </c>
      <c r="AT84" s="8">
        <f t="shared" si="72"/>
        <v>751.6072428780692</v>
      </c>
      <c r="AU84" s="8">
        <f t="shared" si="73"/>
        <v>751.6072428780692</v>
      </c>
      <c r="AV84" s="8">
        <f t="shared" si="74"/>
        <v>751.6072428780692</v>
      </c>
    </row>
    <row r="85" spans="1:48">
      <c r="A85" s="4" t="s">
        <v>16</v>
      </c>
      <c r="B85" s="174" t="s">
        <v>252</v>
      </c>
      <c r="C85" s="96" t="str">
        <f t="shared" si="35"/>
        <v>Commercial - Refrigeration</v>
      </c>
      <c r="D85" s="96" t="s">
        <v>75</v>
      </c>
      <c r="E85" s="107">
        <f t="shared" si="75"/>
        <v>222.61251585750318</v>
      </c>
      <c r="F85" s="120">
        <f t="shared" si="75"/>
        <v>182.83909359617414</v>
      </c>
      <c r="G85" s="120">
        <f t="shared" si="36"/>
        <v>182.83909359617414</v>
      </c>
      <c r="H85" s="120">
        <f t="shared" si="76"/>
        <v>182.83909359617414</v>
      </c>
      <c r="I85" s="178">
        <f t="shared" si="37"/>
        <v>182.83909359617414</v>
      </c>
      <c r="J85" s="8">
        <f t="shared" si="77"/>
        <v>222.61251585750318</v>
      </c>
      <c r="K85" s="8">
        <f t="shared" si="78"/>
        <v>214.65783140523737</v>
      </c>
      <c r="L85" s="8">
        <f t="shared" si="38"/>
        <v>206.70314695297157</v>
      </c>
      <c r="M85" s="8">
        <f t="shared" si="39"/>
        <v>198.74846250070576</v>
      </c>
      <c r="N85" s="8">
        <f t="shared" si="40"/>
        <v>190.79377804843995</v>
      </c>
      <c r="O85" s="8">
        <f t="shared" si="41"/>
        <v>182.83909359617414</v>
      </c>
      <c r="P85" s="8">
        <f t="shared" si="42"/>
        <v>182.83909359617414</v>
      </c>
      <c r="Q85" s="8">
        <f t="shared" si="43"/>
        <v>182.83909359617414</v>
      </c>
      <c r="R85" s="8">
        <f t="shared" si="44"/>
        <v>182.83909359617414</v>
      </c>
      <c r="S85" s="8">
        <f t="shared" si="45"/>
        <v>182.83909359617414</v>
      </c>
      <c r="T85" s="8">
        <f t="shared" si="46"/>
        <v>182.83909359617414</v>
      </c>
      <c r="U85" s="8">
        <f t="shared" si="47"/>
        <v>182.83909359617414</v>
      </c>
      <c r="V85" s="8">
        <f t="shared" si="48"/>
        <v>182.83909359617414</v>
      </c>
      <c r="W85" s="8">
        <f t="shared" si="49"/>
        <v>182.83909359617414</v>
      </c>
      <c r="X85" s="8">
        <f t="shared" si="50"/>
        <v>182.83909359617414</v>
      </c>
      <c r="Y85" s="8">
        <f t="shared" si="51"/>
        <v>182.83909359617414</v>
      </c>
      <c r="Z85" s="8">
        <f t="shared" si="52"/>
        <v>182.83909359617414</v>
      </c>
      <c r="AA85" s="8">
        <f t="shared" si="53"/>
        <v>182.83909359617414</v>
      </c>
      <c r="AB85" s="8">
        <f t="shared" si="54"/>
        <v>182.83909359617414</v>
      </c>
      <c r="AC85" s="8">
        <f t="shared" si="55"/>
        <v>182.83909359617414</v>
      </c>
      <c r="AD85" s="8">
        <f t="shared" si="56"/>
        <v>182.83909359617414</v>
      </c>
      <c r="AE85" s="8">
        <f t="shared" si="57"/>
        <v>182.83909359617414</v>
      </c>
      <c r="AF85" s="8">
        <f t="shared" si="58"/>
        <v>182.83909359617414</v>
      </c>
      <c r="AG85" s="8">
        <f t="shared" si="59"/>
        <v>182.83909359617414</v>
      </c>
      <c r="AH85" s="8">
        <f t="shared" si="60"/>
        <v>182.83909359617414</v>
      </c>
      <c r="AI85" s="8">
        <f t="shared" si="61"/>
        <v>182.83909359617414</v>
      </c>
      <c r="AJ85" s="8">
        <f t="shared" si="62"/>
        <v>182.83909359617414</v>
      </c>
      <c r="AK85" s="8">
        <f t="shared" si="63"/>
        <v>182.83909359617414</v>
      </c>
      <c r="AL85" s="8">
        <f t="shared" si="64"/>
        <v>182.83909359617414</v>
      </c>
      <c r="AM85" s="8">
        <f t="shared" si="65"/>
        <v>182.83909359617414</v>
      </c>
      <c r="AN85" s="8">
        <f t="shared" si="66"/>
        <v>182.83909359617414</v>
      </c>
      <c r="AO85" s="8">
        <f t="shared" si="67"/>
        <v>182.83909359617414</v>
      </c>
      <c r="AP85" s="8">
        <f t="shared" si="68"/>
        <v>182.83909359617414</v>
      </c>
      <c r="AQ85" s="8">
        <f t="shared" si="69"/>
        <v>182.83909359617414</v>
      </c>
      <c r="AR85" s="8">
        <f t="shared" si="70"/>
        <v>182.83909359617414</v>
      </c>
      <c r="AS85" s="8">
        <f t="shared" si="71"/>
        <v>182.83909359617414</v>
      </c>
      <c r="AT85" s="8">
        <f t="shared" si="72"/>
        <v>182.83909359617414</v>
      </c>
      <c r="AU85" s="8">
        <f t="shared" si="73"/>
        <v>182.83909359617414</v>
      </c>
      <c r="AV85" s="8">
        <f t="shared" si="74"/>
        <v>182.83909359617414</v>
      </c>
    </row>
    <row r="86" spans="1:48">
      <c r="A86" s="4" t="s">
        <v>16</v>
      </c>
      <c r="B86" s="174" t="s">
        <v>253</v>
      </c>
      <c r="C86" s="96" t="str">
        <f t="shared" si="35"/>
        <v>Commercial - Water Heating</v>
      </c>
      <c r="D86" s="96" t="s">
        <v>75</v>
      </c>
      <c r="E86" s="107">
        <f t="shared" si="75"/>
        <v>72.906473658117989</v>
      </c>
      <c r="F86" s="120">
        <f t="shared" si="75"/>
        <v>95.312149569867444</v>
      </c>
      <c r="G86" s="120">
        <f t="shared" si="36"/>
        <v>95.312149569867444</v>
      </c>
      <c r="H86" s="120">
        <f t="shared" si="76"/>
        <v>95.312149569867444</v>
      </c>
      <c r="I86" s="178">
        <f t="shared" si="37"/>
        <v>95.312149569867444</v>
      </c>
      <c r="J86" s="8">
        <f t="shared" si="77"/>
        <v>72.906473658117989</v>
      </c>
      <c r="K86" s="8">
        <f t="shared" si="78"/>
        <v>77.387608840467877</v>
      </c>
      <c r="L86" s="8">
        <f t="shared" si="38"/>
        <v>81.868744022817765</v>
      </c>
      <c r="M86" s="8">
        <f t="shared" si="39"/>
        <v>86.349879205167653</v>
      </c>
      <c r="N86" s="8">
        <f t="shared" si="40"/>
        <v>90.831014387517541</v>
      </c>
      <c r="O86" s="8">
        <f t="shared" si="41"/>
        <v>95.312149569867444</v>
      </c>
      <c r="P86" s="8">
        <f t="shared" si="42"/>
        <v>95.312149569867444</v>
      </c>
      <c r="Q86" s="8">
        <f t="shared" si="43"/>
        <v>95.312149569867444</v>
      </c>
      <c r="R86" s="8">
        <f t="shared" si="44"/>
        <v>95.312149569867444</v>
      </c>
      <c r="S86" s="8">
        <f t="shared" si="45"/>
        <v>95.312149569867444</v>
      </c>
      <c r="T86" s="8">
        <f t="shared" si="46"/>
        <v>95.312149569867444</v>
      </c>
      <c r="U86" s="8">
        <f t="shared" si="47"/>
        <v>95.312149569867444</v>
      </c>
      <c r="V86" s="8">
        <f t="shared" si="48"/>
        <v>95.312149569867444</v>
      </c>
      <c r="W86" s="8">
        <f t="shared" si="49"/>
        <v>95.312149569867444</v>
      </c>
      <c r="X86" s="8">
        <f t="shared" si="50"/>
        <v>95.312149569867444</v>
      </c>
      <c r="Y86" s="8">
        <f t="shared" si="51"/>
        <v>95.312149569867444</v>
      </c>
      <c r="Z86" s="8">
        <f t="shared" si="52"/>
        <v>95.312149569867444</v>
      </c>
      <c r="AA86" s="8">
        <f t="shared" si="53"/>
        <v>95.312149569867444</v>
      </c>
      <c r="AB86" s="8">
        <f t="shared" si="54"/>
        <v>95.312149569867444</v>
      </c>
      <c r="AC86" s="8">
        <f t="shared" si="55"/>
        <v>95.312149569867444</v>
      </c>
      <c r="AD86" s="8">
        <f t="shared" si="56"/>
        <v>95.312149569867444</v>
      </c>
      <c r="AE86" s="8">
        <f t="shared" si="57"/>
        <v>95.312149569867444</v>
      </c>
      <c r="AF86" s="8">
        <f t="shared" si="58"/>
        <v>95.312149569867444</v>
      </c>
      <c r="AG86" s="8">
        <f t="shared" si="59"/>
        <v>95.312149569867444</v>
      </c>
      <c r="AH86" s="8">
        <f t="shared" si="60"/>
        <v>95.312149569867444</v>
      </c>
      <c r="AI86" s="8">
        <f t="shared" si="61"/>
        <v>95.312149569867444</v>
      </c>
      <c r="AJ86" s="8">
        <f t="shared" si="62"/>
        <v>95.312149569867444</v>
      </c>
      <c r="AK86" s="8">
        <f t="shared" si="63"/>
        <v>95.312149569867444</v>
      </c>
      <c r="AL86" s="8">
        <f t="shared" si="64"/>
        <v>95.312149569867444</v>
      </c>
      <c r="AM86" s="8">
        <f t="shared" si="65"/>
        <v>95.312149569867444</v>
      </c>
      <c r="AN86" s="8">
        <f t="shared" si="66"/>
        <v>95.312149569867444</v>
      </c>
      <c r="AO86" s="8">
        <f t="shared" si="67"/>
        <v>95.312149569867444</v>
      </c>
      <c r="AP86" s="8">
        <f t="shared" si="68"/>
        <v>95.312149569867444</v>
      </c>
      <c r="AQ86" s="8">
        <f t="shared" si="69"/>
        <v>95.312149569867444</v>
      </c>
      <c r="AR86" s="8">
        <f t="shared" si="70"/>
        <v>95.312149569867444</v>
      </c>
      <c r="AS86" s="8">
        <f t="shared" si="71"/>
        <v>95.312149569867444</v>
      </c>
      <c r="AT86" s="8">
        <f t="shared" si="72"/>
        <v>95.312149569867444</v>
      </c>
      <c r="AU86" s="8">
        <f t="shared" si="73"/>
        <v>95.312149569867444</v>
      </c>
      <c r="AV86" s="8">
        <f t="shared" si="74"/>
        <v>95.312149569867444</v>
      </c>
    </row>
    <row r="87" spans="1:48">
      <c r="A87" s="4" t="s">
        <v>16</v>
      </c>
      <c r="B87" s="174" t="s">
        <v>254</v>
      </c>
      <c r="C87" s="124" t="str">
        <f t="shared" si="35"/>
        <v>Commercial - Public lights</v>
      </c>
      <c r="D87" s="124" t="s">
        <v>75</v>
      </c>
      <c r="E87" s="204">
        <f t="shared" si="75"/>
        <v>0</v>
      </c>
      <c r="F87" s="120">
        <f t="shared" si="75"/>
        <v>0</v>
      </c>
      <c r="G87" s="205">
        <f t="shared" si="36"/>
        <v>0</v>
      </c>
      <c r="H87" s="120">
        <f t="shared" si="76"/>
        <v>0</v>
      </c>
      <c r="I87" s="206">
        <f t="shared" si="37"/>
        <v>0</v>
      </c>
      <c r="J87" s="8">
        <f t="shared" si="77"/>
        <v>0</v>
      </c>
      <c r="K87" s="8">
        <f t="shared" si="78"/>
        <v>0</v>
      </c>
      <c r="L87" s="8">
        <f t="shared" si="38"/>
        <v>0</v>
      </c>
      <c r="M87" s="8">
        <f>IF(M$8=-1,N87,IF(M$8=99,L87,IF(M$8=0,INDEX($E87:$I87,0,M$6),(INDEX($E87:$I87,0,M$8+1)-INDEX($E87:$I87,0,M$8))/(INDEX($D$5:$H$5,0,M$8+1)-INDEX($D$5:$H$5,0,M$8))+L87)))</f>
        <v>0</v>
      </c>
      <c r="N87" s="8">
        <f t="shared" si="40"/>
        <v>0</v>
      </c>
      <c r="O87" s="8">
        <f t="shared" si="41"/>
        <v>0</v>
      </c>
      <c r="P87" s="8">
        <f t="shared" si="42"/>
        <v>0</v>
      </c>
      <c r="Q87" s="8">
        <f t="shared" si="43"/>
        <v>0</v>
      </c>
      <c r="R87" s="8">
        <f t="shared" si="44"/>
        <v>0</v>
      </c>
      <c r="S87" s="8">
        <f t="shared" si="45"/>
        <v>0</v>
      </c>
      <c r="T87" s="8">
        <f t="shared" si="46"/>
        <v>0</v>
      </c>
      <c r="U87" s="8">
        <f t="shared" si="47"/>
        <v>0</v>
      </c>
      <c r="V87" s="8">
        <f t="shared" si="48"/>
        <v>0</v>
      </c>
      <c r="W87" s="8">
        <f t="shared" si="49"/>
        <v>0</v>
      </c>
      <c r="X87" s="8">
        <f t="shared" si="50"/>
        <v>0</v>
      </c>
      <c r="Y87" s="8">
        <f t="shared" si="51"/>
        <v>0</v>
      </c>
      <c r="Z87" s="8">
        <f t="shared" si="52"/>
        <v>0</v>
      </c>
      <c r="AA87" s="8">
        <f t="shared" si="53"/>
        <v>0</v>
      </c>
      <c r="AB87" s="8">
        <f t="shared" si="54"/>
        <v>0</v>
      </c>
      <c r="AC87" s="8">
        <f t="shared" si="55"/>
        <v>0</v>
      </c>
      <c r="AD87" s="8">
        <f t="shared" si="56"/>
        <v>0</v>
      </c>
      <c r="AE87" s="8">
        <f t="shared" si="57"/>
        <v>0</v>
      </c>
      <c r="AF87" s="8">
        <f t="shared" si="58"/>
        <v>0</v>
      </c>
      <c r="AG87" s="8">
        <f t="shared" si="59"/>
        <v>0</v>
      </c>
      <c r="AH87" s="8">
        <f t="shared" si="60"/>
        <v>0</v>
      </c>
      <c r="AI87" s="8">
        <f t="shared" si="61"/>
        <v>0</v>
      </c>
      <c r="AJ87" s="8">
        <f t="shared" si="62"/>
        <v>0</v>
      </c>
      <c r="AK87" s="8">
        <f t="shared" si="63"/>
        <v>0</v>
      </c>
      <c r="AL87" s="8">
        <f t="shared" si="64"/>
        <v>0</v>
      </c>
      <c r="AM87" s="8">
        <f t="shared" si="65"/>
        <v>0</v>
      </c>
      <c r="AN87" s="8">
        <f t="shared" si="66"/>
        <v>0</v>
      </c>
      <c r="AO87" s="8">
        <f t="shared" si="67"/>
        <v>0</v>
      </c>
      <c r="AP87" s="8">
        <f t="shared" si="68"/>
        <v>0</v>
      </c>
      <c r="AQ87" s="8">
        <f t="shared" si="69"/>
        <v>0</v>
      </c>
      <c r="AR87" s="8">
        <f t="shared" si="70"/>
        <v>0</v>
      </c>
      <c r="AS87" s="8">
        <f t="shared" si="71"/>
        <v>0</v>
      </c>
      <c r="AT87" s="8">
        <f t="shared" si="72"/>
        <v>0</v>
      </c>
      <c r="AU87" s="8">
        <f t="shared" si="73"/>
        <v>0</v>
      </c>
      <c r="AV87" s="8">
        <f t="shared" si="74"/>
        <v>0</v>
      </c>
    </row>
    <row r="88" spans="1:48">
      <c r="A88" s="4" t="s">
        <v>16</v>
      </c>
      <c r="B88" s="174" t="s">
        <v>255</v>
      </c>
      <c r="C88" s="124" t="str">
        <f t="shared" si="35"/>
        <v>Commercial - Public Water</v>
      </c>
      <c r="D88" s="124" t="s">
        <v>75</v>
      </c>
      <c r="E88" s="204">
        <f t="shared" si="75"/>
        <v>0</v>
      </c>
      <c r="F88" s="120">
        <f t="shared" si="75"/>
        <v>0</v>
      </c>
      <c r="G88" s="205">
        <f t="shared" si="36"/>
        <v>0</v>
      </c>
      <c r="H88" s="120">
        <f t="shared" si="76"/>
        <v>0</v>
      </c>
      <c r="I88" s="206">
        <f t="shared" si="37"/>
        <v>0</v>
      </c>
      <c r="J88" s="8">
        <f t="shared" si="77"/>
        <v>0</v>
      </c>
      <c r="K88" s="8">
        <f t="shared" si="78"/>
        <v>0</v>
      </c>
      <c r="L88" s="8">
        <f t="shared" si="38"/>
        <v>0</v>
      </c>
      <c r="M88" s="8">
        <f>IF(M$8=-1,N88,IF(M$8=99,L88,IF(M$8=0,INDEX($E88:$I88,0,M$6),(INDEX($E88:$I88,0,M$8+1)-INDEX($E88:$I88,0,M$8))/(INDEX($D$5:$H$5,0,M$8+1)-INDEX($D$5:$H$5,0,M$8))+L88)))</f>
        <v>0</v>
      </c>
      <c r="N88" s="8">
        <f t="shared" si="40"/>
        <v>0</v>
      </c>
      <c r="O88" s="8">
        <f t="shared" si="41"/>
        <v>0</v>
      </c>
      <c r="P88" s="8">
        <f t="shared" si="42"/>
        <v>0</v>
      </c>
      <c r="Q88" s="8">
        <f t="shared" si="43"/>
        <v>0</v>
      </c>
      <c r="R88" s="8">
        <f t="shared" si="44"/>
        <v>0</v>
      </c>
      <c r="S88" s="8">
        <f t="shared" si="45"/>
        <v>0</v>
      </c>
      <c r="T88" s="8">
        <f t="shared" si="46"/>
        <v>0</v>
      </c>
      <c r="U88" s="8">
        <f t="shared" si="47"/>
        <v>0</v>
      </c>
      <c r="V88" s="8">
        <f t="shared" si="48"/>
        <v>0</v>
      </c>
      <c r="W88" s="8">
        <f t="shared" si="49"/>
        <v>0</v>
      </c>
      <c r="X88" s="8">
        <f t="shared" si="50"/>
        <v>0</v>
      </c>
      <c r="Y88" s="8">
        <f t="shared" si="51"/>
        <v>0</v>
      </c>
      <c r="Z88" s="8">
        <f t="shared" si="52"/>
        <v>0</v>
      </c>
      <c r="AA88" s="8">
        <f t="shared" si="53"/>
        <v>0</v>
      </c>
      <c r="AB88" s="8">
        <f t="shared" si="54"/>
        <v>0</v>
      </c>
      <c r="AC88" s="8">
        <f t="shared" si="55"/>
        <v>0</v>
      </c>
      <c r="AD88" s="8">
        <f t="shared" si="56"/>
        <v>0</v>
      </c>
      <c r="AE88" s="8">
        <f t="shared" si="57"/>
        <v>0</v>
      </c>
      <c r="AF88" s="8">
        <f t="shared" si="58"/>
        <v>0</v>
      </c>
      <c r="AG88" s="8">
        <f t="shared" si="59"/>
        <v>0</v>
      </c>
      <c r="AH88" s="8">
        <f t="shared" si="60"/>
        <v>0</v>
      </c>
      <c r="AI88" s="8">
        <f t="shared" si="61"/>
        <v>0</v>
      </c>
      <c r="AJ88" s="8">
        <f t="shared" si="62"/>
        <v>0</v>
      </c>
      <c r="AK88" s="8">
        <f t="shared" si="63"/>
        <v>0</v>
      </c>
      <c r="AL88" s="8">
        <f t="shared" si="64"/>
        <v>0</v>
      </c>
      <c r="AM88" s="8">
        <f t="shared" si="65"/>
        <v>0</v>
      </c>
      <c r="AN88" s="8">
        <f t="shared" si="66"/>
        <v>0</v>
      </c>
      <c r="AO88" s="8">
        <f t="shared" si="67"/>
        <v>0</v>
      </c>
      <c r="AP88" s="8">
        <f t="shared" si="68"/>
        <v>0</v>
      </c>
      <c r="AQ88" s="8">
        <f t="shared" si="69"/>
        <v>0</v>
      </c>
      <c r="AR88" s="8">
        <f t="shared" si="70"/>
        <v>0</v>
      </c>
      <c r="AS88" s="8">
        <f t="shared" si="71"/>
        <v>0</v>
      </c>
      <c r="AT88" s="8">
        <f t="shared" si="72"/>
        <v>0</v>
      </c>
      <c r="AU88" s="8">
        <f t="shared" si="73"/>
        <v>0</v>
      </c>
      <c r="AV88" s="8">
        <f t="shared" si="74"/>
        <v>0</v>
      </c>
    </row>
    <row r="89" spans="1:48">
      <c r="A89" s="4" t="s">
        <v>16</v>
      </c>
      <c r="B89" s="174" t="s">
        <v>256</v>
      </c>
      <c r="C89" s="96" t="str">
        <f t="shared" si="35"/>
        <v>Commercial - Other</v>
      </c>
      <c r="D89" s="102" t="s">
        <v>75</v>
      </c>
      <c r="E89" s="107">
        <f t="shared" si="75"/>
        <v>141.24997285391134</v>
      </c>
      <c r="F89" s="120">
        <f t="shared" si="75"/>
        <v>122.06201224862531</v>
      </c>
      <c r="G89" s="120">
        <f t="shared" si="36"/>
        <v>122.06201224862531</v>
      </c>
      <c r="H89" s="120">
        <f t="shared" si="76"/>
        <v>122.06201224862531</v>
      </c>
      <c r="I89" s="178">
        <f t="shared" si="37"/>
        <v>122.06201224862531</v>
      </c>
      <c r="J89" s="8">
        <f t="shared" si="77"/>
        <v>141.24997285391134</v>
      </c>
      <c r="K89" s="8">
        <f t="shared" si="78"/>
        <v>137.41238073285413</v>
      </c>
      <c r="L89" s="8">
        <f t="shared" si="38"/>
        <v>133.57478861179692</v>
      </c>
      <c r="M89" s="8">
        <f>IF(M$8=-1,N89,IF(M$8=99,L89,IF(M$8=0,INDEX($E89:$I89,0,M$6),(INDEX($E89:$I89,0,M$8+1)-INDEX($E89:$I89,0,M$8))/(INDEX($D$5:$H$5,0,M$8+1)-INDEX($D$5:$H$5,0,M$8))+L89)))</f>
        <v>129.73719649073971</v>
      </c>
      <c r="N89" s="8">
        <f t="shared" si="40"/>
        <v>125.89960436968249</v>
      </c>
      <c r="O89" s="8">
        <f t="shared" si="41"/>
        <v>122.06201224862531</v>
      </c>
      <c r="P89" s="8">
        <f t="shared" si="42"/>
        <v>122.06201224862531</v>
      </c>
      <c r="Q89" s="8">
        <f t="shared" si="43"/>
        <v>122.06201224862531</v>
      </c>
      <c r="R89" s="8">
        <f t="shared" si="44"/>
        <v>122.06201224862531</v>
      </c>
      <c r="S89" s="8">
        <f t="shared" si="45"/>
        <v>122.06201224862531</v>
      </c>
      <c r="T89" s="8">
        <f t="shared" si="46"/>
        <v>122.06201224862531</v>
      </c>
      <c r="U89" s="8">
        <f t="shared" si="47"/>
        <v>122.06201224862531</v>
      </c>
      <c r="V89" s="8">
        <f t="shared" si="48"/>
        <v>122.06201224862531</v>
      </c>
      <c r="W89" s="8">
        <f t="shared" si="49"/>
        <v>122.06201224862531</v>
      </c>
      <c r="X89" s="8">
        <f t="shared" si="50"/>
        <v>122.06201224862531</v>
      </c>
      <c r="Y89" s="8">
        <f t="shared" si="51"/>
        <v>122.06201224862531</v>
      </c>
      <c r="Z89" s="8">
        <f t="shared" si="52"/>
        <v>122.06201224862531</v>
      </c>
      <c r="AA89" s="8">
        <f t="shared" si="53"/>
        <v>122.06201224862531</v>
      </c>
      <c r="AB89" s="8">
        <f t="shared" si="54"/>
        <v>122.06201224862531</v>
      </c>
      <c r="AC89" s="8">
        <f t="shared" si="55"/>
        <v>122.06201224862531</v>
      </c>
      <c r="AD89" s="8">
        <f t="shared" si="56"/>
        <v>122.06201224862531</v>
      </c>
      <c r="AE89" s="8">
        <f t="shared" si="57"/>
        <v>122.06201224862531</v>
      </c>
      <c r="AF89" s="8">
        <f t="shared" si="58"/>
        <v>122.06201224862531</v>
      </c>
      <c r="AG89" s="8">
        <f t="shared" si="59"/>
        <v>122.06201224862531</v>
      </c>
      <c r="AH89" s="8">
        <f t="shared" si="60"/>
        <v>122.06201224862531</v>
      </c>
      <c r="AI89" s="8">
        <f t="shared" si="61"/>
        <v>122.06201224862531</v>
      </c>
      <c r="AJ89" s="8">
        <f t="shared" si="62"/>
        <v>122.06201224862531</v>
      </c>
      <c r="AK89" s="8">
        <f t="shared" si="63"/>
        <v>122.06201224862531</v>
      </c>
      <c r="AL89" s="8">
        <f t="shared" si="64"/>
        <v>122.06201224862531</v>
      </c>
      <c r="AM89" s="8">
        <f t="shared" si="65"/>
        <v>122.06201224862531</v>
      </c>
      <c r="AN89" s="8">
        <f t="shared" si="66"/>
        <v>122.06201224862531</v>
      </c>
      <c r="AO89" s="8">
        <f t="shared" si="67"/>
        <v>122.06201224862531</v>
      </c>
      <c r="AP89" s="8">
        <f t="shared" si="68"/>
        <v>122.06201224862531</v>
      </c>
      <c r="AQ89" s="8">
        <f t="shared" si="69"/>
        <v>122.06201224862531</v>
      </c>
      <c r="AR89" s="8">
        <f t="shared" si="70"/>
        <v>122.06201224862531</v>
      </c>
      <c r="AS89" s="8">
        <f t="shared" si="71"/>
        <v>122.06201224862531</v>
      </c>
      <c r="AT89" s="8">
        <f t="shared" si="72"/>
        <v>122.06201224862531</v>
      </c>
      <c r="AU89" s="8">
        <f t="shared" si="73"/>
        <v>122.06201224862531</v>
      </c>
      <c r="AV89" s="8">
        <f t="shared" si="74"/>
        <v>122.06201224862531</v>
      </c>
    </row>
    <row r="90" spans="1:48">
      <c r="A90" s="4" t="s">
        <v>16</v>
      </c>
      <c r="B90" s="174"/>
      <c r="D90" s="102"/>
      <c r="E90" s="102"/>
      <c r="F90" s="102"/>
      <c r="G90" s="102"/>
      <c r="H90" s="102"/>
      <c r="I90" s="184"/>
      <c r="J90" s="102"/>
      <c r="K90" s="102"/>
      <c r="L90" s="102"/>
      <c r="M90" s="102"/>
      <c r="N90" s="102"/>
      <c r="O90" s="102"/>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4" t="s">
        <v>16</v>
      </c>
      <c r="B91" s="117" t="s">
        <v>497</v>
      </c>
      <c r="C91" s="93"/>
      <c r="D91" s="94"/>
      <c r="E91" s="118"/>
      <c r="F91" s="118"/>
      <c r="G91" s="118"/>
      <c r="H91" s="215">
        <f>VLOOKUP($AZ$75,$AY$70:$BC$73,4)</f>
        <v>0</v>
      </c>
      <c r="I91" s="216">
        <f>VLOOKUP($AZ$75,$AY$70:$BC$73,5)</f>
        <v>0</v>
      </c>
      <c r="J91" s="102"/>
      <c r="K91" s="102"/>
      <c r="L91" s="102"/>
      <c r="M91" s="102"/>
      <c r="N91" s="102"/>
      <c r="O91" s="102"/>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4" t="s">
        <v>16</v>
      </c>
      <c r="B92" s="174" t="str">
        <f>B70</f>
        <v>CEC</v>
      </c>
      <c r="C92" s="96" t="str">
        <f t="shared" ref="C92:C100" si="79">C81</f>
        <v>Commercial - Cooling</v>
      </c>
      <c r="D92" s="96" t="s">
        <v>75</v>
      </c>
      <c r="E92" s="107">
        <f>E81</f>
        <v>1051.567060091292</v>
      </c>
      <c r="F92" s="120">
        <f>F81</f>
        <v>863.68714437313156</v>
      </c>
      <c r="G92" s="120">
        <f t="shared" ref="G92:G100" si="80">F92</f>
        <v>863.68714437313156</v>
      </c>
      <c r="H92" s="120">
        <f t="shared" ref="H92:H97" si="81">G92*(1+$H$91)</f>
        <v>863.68714437313156</v>
      </c>
      <c r="I92" s="178">
        <f>H92</f>
        <v>863.68714437313156</v>
      </c>
      <c r="J92" s="8">
        <f>IF(J$8=-1,K92,IF(J$8=99,I92,IF(J$8=0,INDEX($E92:$I92,0,J$6),(INDEX($E92:$I92,0,J$8+1)-INDEX($E92:$I92,0,J$8))/(INDEX($D$5:$H$5,0,J$8+1)-INDEX($D$5:$H$5,0,J$8))+I92)))</f>
        <v>1051.567060091292</v>
      </c>
      <c r="K92" s="8">
        <f>IF(K$8=-1,L92,IF(K$8=99,J92,IF(K$8=0,INDEX($E92:$I92,0,K$6),(INDEX($E92:$I92,0,K$8+1)-INDEX($E92:$I92,0,K$8))/(INDEX($D$5:$H$5,0,K$8+1)-INDEX($D$5:$H$5,0,K$8))+J92)))</f>
        <v>1013.9910769476598</v>
      </c>
      <c r="L92" s="8">
        <f t="shared" ref="L92:L100" si="82">IF(L$8=-1,M92,IF(L$8=99,K92,IF(L$8=0,INDEX($E92:$I92,0,L$6),(INDEX($E92:$I92,0,L$8+1)-INDEX($E92:$I92,0,L$8))/(INDEX($D$5:$H$5,0,L$8+1)-INDEX($D$5:$H$5,0,L$8))+K92)))</f>
        <v>976.41509380402772</v>
      </c>
      <c r="M92" s="8">
        <f t="shared" ref="M92:M97" si="83">IF(M$8=-1,N92,IF(M$8=99,L92,IF(M$8=0,INDEX($E92:$I92,0,M$6),(INDEX($E92:$I92,0,M$8+1)-INDEX($E92:$I92,0,M$8))/(INDEX($D$5:$H$5,0,M$8+1)-INDEX($D$5:$H$5,0,M$8))+L92)))</f>
        <v>938.83911066039559</v>
      </c>
      <c r="N92" s="8">
        <f t="shared" ref="N92:N100" si="84">IF(N$8=-1,O92,IF(N$8=99,M92,IF(N$8=0,INDEX($E92:$I92,0,N$6),(INDEX($E92:$I92,0,N$8+1)-INDEX($E92:$I92,0,N$8))/(INDEX($D$5:$H$5,0,N$8+1)-INDEX($D$5:$H$5,0,N$8))+M92)))</f>
        <v>901.26312751676346</v>
      </c>
      <c r="O92" s="8">
        <f t="shared" ref="O92:O100" si="85">IF(O$8=-1,P92,IF(O$8=99,N92,IF(O$8=0,INDEX($E92:$I92,0,O$6),(INDEX($E92:$I92,0,O$8+1)-INDEX($E92:$I92,0,O$8))/(INDEX($D$5:$H$5,0,O$8+1)-INDEX($D$5:$H$5,0,O$8))+N92)))</f>
        <v>863.68714437313156</v>
      </c>
      <c r="P92" s="8">
        <f t="shared" ref="P92:P100" si="86">IF(P$8=-1,Q92,IF(P$8=99,O92,IF(P$8=0,INDEX($E92:$I92,0,P$6),(INDEX($E92:$I92,0,P$8+1)-INDEX($E92:$I92,0,P$8))/(INDEX($D$5:$H$5,0,P$8+1)-INDEX($D$5:$H$5,0,P$8))+O92)))</f>
        <v>863.68714437313156</v>
      </c>
      <c r="Q92" s="8">
        <f t="shared" ref="Q92:Q100" si="87">IF(Q$8=-1,R92,IF(Q$8=99,P92,IF(Q$8=0,INDEX($E92:$I92,0,Q$6),(INDEX($E92:$I92,0,Q$8+1)-INDEX($E92:$I92,0,Q$8))/(INDEX($D$5:$H$5,0,Q$8+1)-INDEX($D$5:$H$5,0,Q$8))+P92)))</f>
        <v>863.68714437313156</v>
      </c>
      <c r="R92" s="8">
        <f t="shared" ref="R92:R100" si="88">IF(R$8=-1,S92,IF(R$8=99,Q92,IF(R$8=0,INDEX($E92:$I92,0,R$6),(INDEX($E92:$I92,0,R$8+1)-INDEX($E92:$I92,0,R$8))/(INDEX($D$5:$H$5,0,R$8+1)-INDEX($D$5:$H$5,0,R$8))+Q92)))</f>
        <v>863.68714437313156</v>
      </c>
      <c r="S92" s="8">
        <f t="shared" ref="S92:S100" si="89">IF(S$8=-1,T92,IF(S$8=99,R92,IF(S$8=0,INDEX($E92:$I92,0,S$6),(INDEX($E92:$I92,0,S$8+1)-INDEX($E92:$I92,0,S$8))/(INDEX($D$5:$H$5,0,S$8+1)-INDEX($D$5:$H$5,0,S$8))+R92)))</f>
        <v>863.68714437313156</v>
      </c>
      <c r="T92" s="8">
        <f t="shared" ref="T92:T100" si="90">IF(T$8=-1,U92,IF(T$8=99,S92,IF(T$8=0,INDEX($E92:$I92,0,T$6),(INDEX($E92:$I92,0,T$8+1)-INDEX($E92:$I92,0,T$8))/(INDEX($D$5:$H$5,0,T$8+1)-INDEX($D$5:$H$5,0,T$8))+S92)))</f>
        <v>863.68714437313156</v>
      </c>
      <c r="U92" s="8">
        <f t="shared" ref="U92:U100" si="91">IF(U$8=-1,V92,IF(U$8=99,T92,IF(U$8=0,INDEX($E92:$I92,0,U$6),(INDEX($E92:$I92,0,U$8+1)-INDEX($E92:$I92,0,U$8))/(INDEX($D$5:$H$5,0,U$8+1)-INDEX($D$5:$H$5,0,U$8))+T92)))</f>
        <v>863.68714437313156</v>
      </c>
      <c r="V92" s="8">
        <f t="shared" ref="V92:V100" si="92">IF(V$8=-1,W92,IF(V$8=99,U92,IF(V$8=0,INDEX($E92:$I92,0,V$6),(INDEX($E92:$I92,0,V$8+1)-INDEX($E92:$I92,0,V$8))/(INDEX($D$5:$H$5,0,V$8+1)-INDEX($D$5:$H$5,0,V$8))+U92)))</f>
        <v>863.68714437313156</v>
      </c>
      <c r="W92" s="8">
        <f t="shared" ref="W92:W100" si="93">IF(W$8=-1,X92,IF(W$8=99,V92,IF(W$8=0,INDEX($E92:$I92,0,W$6),(INDEX($E92:$I92,0,W$8+1)-INDEX($E92:$I92,0,W$8))/(INDEX($D$5:$H$5,0,W$8+1)-INDEX($D$5:$H$5,0,W$8))+V92)))</f>
        <v>863.68714437313156</v>
      </c>
      <c r="X92" s="8">
        <f t="shared" ref="X92:X100" si="94">IF(X$8=-1,Y92,IF(X$8=99,W92,IF(X$8=0,INDEX($E92:$I92,0,X$6),(INDEX($E92:$I92,0,X$8+1)-INDEX($E92:$I92,0,X$8))/(INDEX($D$5:$H$5,0,X$8+1)-INDEX($D$5:$H$5,0,X$8))+W92)))</f>
        <v>863.68714437313156</v>
      </c>
      <c r="Y92" s="8">
        <f t="shared" ref="Y92:Y100" si="95">IF(Y$8=-1,Z92,IF(Y$8=99,X92,IF(Y$8=0,INDEX($E92:$I92,0,Y$6),(INDEX($E92:$I92,0,Y$8+1)-INDEX($E92:$I92,0,Y$8))/(INDEX($D$5:$H$5,0,Y$8+1)-INDEX($D$5:$H$5,0,Y$8))+X92)))</f>
        <v>863.68714437313156</v>
      </c>
      <c r="Z92" s="8">
        <f t="shared" ref="Z92:Z100" si="96">IF(Z$8=-1,AA92,IF(Z$8=99,Y92,IF(Z$8=0,INDEX($E92:$I92,0,Z$6),(INDEX($E92:$I92,0,Z$8+1)-INDEX($E92:$I92,0,Z$8))/(INDEX($D$5:$H$5,0,Z$8+1)-INDEX($D$5:$H$5,0,Z$8))+Y92)))</f>
        <v>863.68714437313156</v>
      </c>
      <c r="AA92" s="8">
        <f t="shared" ref="AA92:AA100" si="97">IF(AA$8=-1,AB92,IF(AA$8=99,Z92,IF(AA$8=0,INDEX($E92:$I92,0,AA$6),(INDEX($E92:$I92,0,AA$8+1)-INDEX($E92:$I92,0,AA$8))/(INDEX($D$5:$H$5,0,AA$8+1)-INDEX($D$5:$H$5,0,AA$8))+Z92)))</f>
        <v>863.68714437313156</v>
      </c>
      <c r="AB92" s="8">
        <f t="shared" ref="AB92:AB100" si="98">IF(AB$8=-1,AC92,IF(AB$8=99,AA92,IF(AB$8=0,INDEX($E92:$I92,0,AB$6),(INDEX($E92:$I92,0,AB$8+1)-INDEX($E92:$I92,0,AB$8))/(INDEX($D$5:$H$5,0,AB$8+1)-INDEX($D$5:$H$5,0,AB$8))+AA92)))</f>
        <v>863.68714437313156</v>
      </c>
      <c r="AC92" s="8">
        <f t="shared" ref="AC92:AC100" si="99">IF(AC$8=-1,AD92,IF(AC$8=99,AB92,IF(AC$8=0,INDEX($E92:$I92,0,AC$6),(INDEX($E92:$I92,0,AC$8+1)-INDEX($E92:$I92,0,AC$8))/(INDEX($D$5:$H$5,0,AC$8+1)-INDEX($D$5:$H$5,0,AC$8))+AB92)))</f>
        <v>863.68714437313156</v>
      </c>
      <c r="AD92" s="8">
        <f t="shared" ref="AD92:AD100" si="100">IF(AD$8=-1,AE92,IF(AD$8=99,AC92,IF(AD$8=0,INDEX($E92:$I92,0,AD$6),(INDEX($E92:$I92,0,AD$8+1)-INDEX($E92:$I92,0,AD$8))/(INDEX($D$5:$H$5,0,AD$8+1)-INDEX($D$5:$H$5,0,AD$8))+AC92)))</f>
        <v>863.68714437313156</v>
      </c>
      <c r="AE92" s="8">
        <f t="shared" ref="AE92:AE100" si="101">IF(AE$8=-1,AF92,IF(AE$8=99,AD92,IF(AE$8=0,INDEX($E92:$I92,0,AE$6),(INDEX($E92:$I92,0,AE$8+1)-INDEX($E92:$I92,0,AE$8))/(INDEX($D$5:$H$5,0,AE$8+1)-INDEX($D$5:$H$5,0,AE$8))+AD92)))</f>
        <v>863.68714437313156</v>
      </c>
      <c r="AF92" s="8">
        <f t="shared" ref="AF92:AF100" si="102">IF(AF$8=-1,AG92,IF(AF$8=99,AE92,IF(AF$8=0,INDEX($E92:$I92,0,AF$6),(INDEX($E92:$I92,0,AF$8+1)-INDEX($E92:$I92,0,AF$8))/(INDEX($D$5:$H$5,0,AF$8+1)-INDEX($D$5:$H$5,0,AF$8))+AE92)))</f>
        <v>863.68714437313156</v>
      </c>
      <c r="AG92" s="8">
        <f t="shared" ref="AG92:AG100" si="103">IF(AG$8=-1,AH92,IF(AG$8=99,AF92,IF(AG$8=0,INDEX($E92:$I92,0,AG$6),(INDEX($E92:$I92,0,AG$8+1)-INDEX($E92:$I92,0,AG$8))/(INDEX($D$5:$H$5,0,AG$8+1)-INDEX($D$5:$H$5,0,AG$8))+AF92)))</f>
        <v>863.68714437313156</v>
      </c>
      <c r="AH92" s="8">
        <f t="shared" ref="AH92:AH100" si="104">IF(AH$8=-1,AI92,IF(AH$8=99,AG92,IF(AH$8=0,INDEX($E92:$I92,0,AH$6),(INDEX($E92:$I92,0,AH$8+1)-INDEX($E92:$I92,0,AH$8))/(INDEX($D$5:$H$5,0,AH$8+1)-INDEX($D$5:$H$5,0,AH$8))+AG92)))</f>
        <v>863.68714437313156</v>
      </c>
      <c r="AI92" s="8">
        <f t="shared" ref="AI92:AI100" si="105">IF(AI$8=-1,AJ92,IF(AI$8=99,AH92,IF(AI$8=0,INDEX($E92:$I92,0,AI$6),(INDEX($E92:$I92,0,AI$8+1)-INDEX($E92:$I92,0,AI$8))/(INDEX($D$5:$H$5,0,AI$8+1)-INDEX($D$5:$H$5,0,AI$8))+AH92)))</f>
        <v>863.68714437313156</v>
      </c>
      <c r="AJ92" s="8">
        <f t="shared" ref="AJ92:AJ100" si="106">IF(AJ$8=-1,AK92,IF(AJ$8=99,AI92,IF(AJ$8=0,INDEX($E92:$I92,0,AJ$6),(INDEX($E92:$I92,0,AJ$8+1)-INDEX($E92:$I92,0,AJ$8))/(INDEX($D$5:$H$5,0,AJ$8+1)-INDEX($D$5:$H$5,0,AJ$8))+AI92)))</f>
        <v>863.68714437313156</v>
      </c>
      <c r="AK92" s="8">
        <f t="shared" ref="AK92:AK100" si="107">IF(AK$8=-1,AL92,IF(AK$8=99,AJ92,IF(AK$8=0,INDEX($E92:$I92,0,AK$6),(INDEX($E92:$I92,0,AK$8+1)-INDEX($E92:$I92,0,AK$8))/(INDEX($D$5:$H$5,0,AK$8+1)-INDEX($D$5:$H$5,0,AK$8))+AJ92)))</f>
        <v>863.68714437313156</v>
      </c>
      <c r="AL92" s="8">
        <f t="shared" ref="AL92:AL100" si="108">IF(AL$8=-1,AM92,IF(AL$8=99,AK92,IF(AL$8=0,INDEX($E92:$I92,0,AL$6),(INDEX($E92:$I92,0,AL$8+1)-INDEX($E92:$I92,0,AL$8))/(INDEX($D$5:$H$5,0,AL$8+1)-INDEX($D$5:$H$5,0,AL$8))+AK92)))</f>
        <v>863.68714437313156</v>
      </c>
      <c r="AM92" s="8">
        <f t="shared" ref="AM92:AM100" si="109">IF(AM$8=-1,AN92,IF(AM$8=99,AL92,IF(AM$8=0,INDEX($E92:$I92,0,AM$6),(INDEX($E92:$I92,0,AM$8+1)-INDEX($E92:$I92,0,AM$8))/(INDEX($D$5:$H$5,0,AM$8+1)-INDEX($D$5:$H$5,0,AM$8))+AL92)))</f>
        <v>863.68714437313156</v>
      </c>
      <c r="AN92" s="8">
        <f t="shared" ref="AN92:AN100" si="110">IF(AN$8=-1,AO92,IF(AN$8=99,AM92,IF(AN$8=0,INDEX($E92:$I92,0,AN$6),(INDEX($E92:$I92,0,AN$8+1)-INDEX($E92:$I92,0,AN$8))/(INDEX($D$5:$H$5,0,AN$8+1)-INDEX($D$5:$H$5,0,AN$8))+AM92)))</f>
        <v>863.68714437313156</v>
      </c>
      <c r="AO92" s="8">
        <f t="shared" ref="AO92:AO100" si="111">IF(AO$8=-1,AP92,IF(AO$8=99,AN92,IF(AO$8=0,INDEX($E92:$I92,0,AO$6),(INDEX($E92:$I92,0,AO$8+1)-INDEX($E92:$I92,0,AO$8))/(INDEX($D$5:$H$5,0,AO$8+1)-INDEX($D$5:$H$5,0,AO$8))+AN92)))</f>
        <v>863.68714437313156</v>
      </c>
      <c r="AP92" s="8">
        <f t="shared" ref="AP92:AP100" si="112">IF(AP$8=-1,AQ92,IF(AP$8=99,AO92,IF(AP$8=0,INDEX($E92:$I92,0,AP$6),(INDEX($E92:$I92,0,AP$8+1)-INDEX($E92:$I92,0,AP$8))/(INDEX($D$5:$H$5,0,AP$8+1)-INDEX($D$5:$H$5,0,AP$8))+AO92)))</f>
        <v>863.68714437313156</v>
      </c>
      <c r="AQ92" s="8">
        <f t="shared" ref="AQ92:AQ100" si="113">IF(AQ$8=-1,AR92,IF(AQ$8=99,AP92,IF(AQ$8=0,INDEX($E92:$I92,0,AQ$6),(INDEX($E92:$I92,0,AQ$8+1)-INDEX($E92:$I92,0,AQ$8))/(INDEX($D$5:$H$5,0,AQ$8+1)-INDEX($D$5:$H$5,0,AQ$8))+AP92)))</f>
        <v>863.68714437313156</v>
      </c>
      <c r="AR92" s="8">
        <f t="shared" ref="AR92:AR100" si="114">IF(AR$8=-1,AS92,IF(AR$8=99,AQ92,IF(AR$8=0,INDEX($E92:$I92,0,AR$6),(INDEX($E92:$I92,0,AR$8+1)-INDEX($E92:$I92,0,AR$8))/(INDEX($D$5:$H$5,0,AR$8+1)-INDEX($D$5:$H$5,0,AR$8))+AQ92)))</f>
        <v>863.68714437313156</v>
      </c>
      <c r="AS92" s="8">
        <f t="shared" ref="AS92:AS100" si="115">IF(AS$8=-1,AT92,IF(AS$8=99,AR92,IF(AS$8=0,INDEX($E92:$I92,0,AS$6),(INDEX($E92:$I92,0,AS$8+1)-INDEX($E92:$I92,0,AS$8))/(INDEX($D$5:$H$5,0,AS$8+1)-INDEX($D$5:$H$5,0,AS$8))+AR92)))</f>
        <v>863.68714437313156</v>
      </c>
      <c r="AT92" s="8">
        <f t="shared" ref="AT92:AT100" si="116">IF(AT$8=-1,AU92,IF(AT$8=99,AS92,IF(AT$8=0,INDEX($E92:$I92,0,AT$6),(INDEX($E92:$I92,0,AT$8+1)-INDEX($E92:$I92,0,AT$8))/(INDEX($D$5:$H$5,0,AT$8+1)-INDEX($D$5:$H$5,0,AT$8))+AS92)))</f>
        <v>863.68714437313156</v>
      </c>
      <c r="AU92" s="8">
        <f t="shared" ref="AU92:AU100" si="117">IF(AU$8=-1,AV92,IF(AU$8=99,AT92,IF(AU$8=0,INDEX($E92:$I92,0,AU$6),(INDEX($E92:$I92,0,AU$8+1)-INDEX($E92:$I92,0,AU$8))/(INDEX($D$5:$H$5,0,AU$8+1)-INDEX($D$5:$H$5,0,AU$8))+AT92)))</f>
        <v>863.68714437313156</v>
      </c>
      <c r="AV92" s="8">
        <f t="shared" ref="AV92:AV100" si="118">IF(AV$8=-1,AW92,IF(AV$8=99,AU92,IF(AV$8=0,INDEX($E92:$I92,0,AV$6),(INDEX($E92:$I92,0,AV$8+1)-INDEX($E92:$I92,0,AV$8))/(INDEX($D$5:$H$5,0,AV$8+1)-INDEX($D$5:$H$5,0,AV$8))+AU92)))</f>
        <v>863.68714437313156</v>
      </c>
    </row>
    <row r="93" spans="1:48">
      <c r="A93" s="4" t="s">
        <v>16</v>
      </c>
      <c r="B93" s="174" t="str">
        <f t="shared" ref="B93:B100" si="119">B71</f>
        <v>CEH</v>
      </c>
      <c r="C93" s="96" t="str">
        <f t="shared" si="79"/>
        <v>Commercial - Space Heating</v>
      </c>
      <c r="D93" s="96" t="s">
        <v>75</v>
      </c>
      <c r="E93" s="107">
        <f t="shared" ref="E93:F100" si="120">E82</f>
        <v>59.117764859369188</v>
      </c>
      <c r="F93" s="120">
        <f t="shared" si="120"/>
        <v>82.366680296386463</v>
      </c>
      <c r="G93" s="120">
        <f t="shared" si="80"/>
        <v>82.366680296386463</v>
      </c>
      <c r="H93" s="120">
        <f t="shared" si="81"/>
        <v>82.366680296386463</v>
      </c>
      <c r="I93" s="178">
        <f t="shared" ref="I93:I100" si="121">H93</f>
        <v>82.366680296386463</v>
      </c>
      <c r="J93" s="8">
        <f t="shared" ref="J93:J100" si="122">IF(J$8=-1,K93,IF(J$8=99,I93,IF(J$8=0,INDEX($E93:$I93,0,J$6),(INDEX($E93:$I93,0,J$8+1)-INDEX($E93:$I93,0,J$8))/(INDEX($D$5:$H$5,0,J$8+1)-INDEX($D$5:$H$5,0,J$8))+I93)))</f>
        <v>59.117764859369188</v>
      </c>
      <c r="K93" s="8">
        <f t="shared" ref="K93:K100" si="123">IF(K$8=-1,L93,IF(K$8=99,J93,IF(K$8=0,INDEX($E93:$I93,0,K$6),(INDEX($E93:$I93,0,K$8+1)-INDEX($E93:$I93,0,K$8))/(INDEX($D$5:$H$5,0,K$8+1)-INDEX($D$5:$H$5,0,K$8))+J93)))</f>
        <v>63.767547946772645</v>
      </c>
      <c r="L93" s="8">
        <f t="shared" si="82"/>
        <v>68.417331034176101</v>
      </c>
      <c r="M93" s="8">
        <f t="shared" si="83"/>
        <v>73.06711412157955</v>
      </c>
      <c r="N93" s="8">
        <f t="shared" si="84"/>
        <v>77.716897208982999</v>
      </c>
      <c r="O93" s="8">
        <f t="shared" si="85"/>
        <v>82.366680296386463</v>
      </c>
      <c r="P93" s="8">
        <f t="shared" si="86"/>
        <v>82.366680296386463</v>
      </c>
      <c r="Q93" s="8">
        <f t="shared" si="87"/>
        <v>82.366680296386463</v>
      </c>
      <c r="R93" s="8">
        <f t="shared" si="88"/>
        <v>82.366680296386463</v>
      </c>
      <c r="S93" s="8">
        <f t="shared" si="89"/>
        <v>82.366680296386463</v>
      </c>
      <c r="T93" s="8">
        <f t="shared" si="90"/>
        <v>82.366680296386463</v>
      </c>
      <c r="U93" s="8">
        <f t="shared" si="91"/>
        <v>82.366680296386463</v>
      </c>
      <c r="V93" s="8">
        <f t="shared" si="92"/>
        <v>82.366680296386463</v>
      </c>
      <c r="W93" s="8">
        <f t="shared" si="93"/>
        <v>82.366680296386463</v>
      </c>
      <c r="X93" s="8">
        <f t="shared" si="94"/>
        <v>82.366680296386463</v>
      </c>
      <c r="Y93" s="8">
        <f t="shared" si="95"/>
        <v>82.366680296386463</v>
      </c>
      <c r="Z93" s="8">
        <f t="shared" si="96"/>
        <v>82.366680296386463</v>
      </c>
      <c r="AA93" s="8">
        <f t="shared" si="97"/>
        <v>82.366680296386463</v>
      </c>
      <c r="AB93" s="8">
        <f t="shared" si="98"/>
        <v>82.366680296386463</v>
      </c>
      <c r="AC93" s="8">
        <f t="shared" si="99"/>
        <v>82.366680296386463</v>
      </c>
      <c r="AD93" s="8">
        <f t="shared" si="100"/>
        <v>82.366680296386463</v>
      </c>
      <c r="AE93" s="8">
        <f t="shared" si="101"/>
        <v>82.366680296386463</v>
      </c>
      <c r="AF93" s="8">
        <f t="shared" si="102"/>
        <v>82.366680296386463</v>
      </c>
      <c r="AG93" s="8">
        <f t="shared" si="103"/>
        <v>82.366680296386463</v>
      </c>
      <c r="AH93" s="8">
        <f t="shared" si="104"/>
        <v>82.366680296386463</v>
      </c>
      <c r="AI93" s="8">
        <f t="shared" si="105"/>
        <v>82.366680296386463</v>
      </c>
      <c r="AJ93" s="8">
        <f t="shared" si="106"/>
        <v>82.366680296386463</v>
      </c>
      <c r="AK93" s="8">
        <f t="shared" si="107"/>
        <v>82.366680296386463</v>
      </c>
      <c r="AL93" s="8">
        <f t="shared" si="108"/>
        <v>82.366680296386463</v>
      </c>
      <c r="AM93" s="8">
        <f t="shared" si="109"/>
        <v>82.366680296386463</v>
      </c>
      <c r="AN93" s="8">
        <f t="shared" si="110"/>
        <v>82.366680296386463</v>
      </c>
      <c r="AO93" s="8">
        <f t="shared" si="111"/>
        <v>82.366680296386463</v>
      </c>
      <c r="AP93" s="8">
        <f t="shared" si="112"/>
        <v>82.366680296386463</v>
      </c>
      <c r="AQ93" s="8">
        <f t="shared" si="113"/>
        <v>82.366680296386463</v>
      </c>
      <c r="AR93" s="8">
        <f t="shared" si="114"/>
        <v>82.366680296386463</v>
      </c>
      <c r="AS93" s="8">
        <f t="shared" si="115"/>
        <v>82.366680296386463</v>
      </c>
      <c r="AT93" s="8">
        <f t="shared" si="116"/>
        <v>82.366680296386463</v>
      </c>
      <c r="AU93" s="8">
        <f t="shared" si="117"/>
        <v>82.366680296386463</v>
      </c>
      <c r="AV93" s="8">
        <f t="shared" si="118"/>
        <v>82.366680296386463</v>
      </c>
    </row>
    <row r="94" spans="1:48">
      <c r="A94" s="4" t="s">
        <v>16</v>
      </c>
      <c r="B94" s="174" t="str">
        <f t="shared" si="119"/>
        <v>CEK</v>
      </c>
      <c r="C94" s="96" t="str">
        <f t="shared" si="79"/>
        <v>Commercial - Cooking</v>
      </c>
      <c r="D94" s="96" t="s">
        <v>75</v>
      </c>
      <c r="E94" s="107">
        <f t="shared" si="120"/>
        <v>74.498085701673531</v>
      </c>
      <c r="F94" s="120">
        <f t="shared" si="120"/>
        <v>61.606057993183995</v>
      </c>
      <c r="G94" s="120">
        <f t="shared" si="80"/>
        <v>61.606057993183995</v>
      </c>
      <c r="H94" s="120">
        <f t="shared" si="81"/>
        <v>61.606057993183995</v>
      </c>
      <c r="I94" s="178">
        <f t="shared" si="121"/>
        <v>61.606057993183995</v>
      </c>
      <c r="J94" s="8">
        <f t="shared" si="122"/>
        <v>74.498085701673531</v>
      </c>
      <c r="K94" s="8">
        <f t="shared" si="123"/>
        <v>71.919680159975627</v>
      </c>
      <c r="L94" s="8">
        <f t="shared" si="82"/>
        <v>69.341274618277723</v>
      </c>
      <c r="M94" s="8">
        <f t="shared" si="83"/>
        <v>66.762869076579818</v>
      </c>
      <c r="N94" s="8">
        <f t="shared" si="84"/>
        <v>64.184463534881914</v>
      </c>
      <c r="O94" s="8">
        <f t="shared" si="85"/>
        <v>61.606057993183995</v>
      </c>
      <c r="P94" s="8">
        <f t="shared" si="86"/>
        <v>61.606057993183995</v>
      </c>
      <c r="Q94" s="8">
        <f t="shared" si="87"/>
        <v>61.606057993183995</v>
      </c>
      <c r="R94" s="8">
        <f t="shared" si="88"/>
        <v>61.606057993183995</v>
      </c>
      <c r="S94" s="8">
        <f t="shared" si="89"/>
        <v>61.606057993183995</v>
      </c>
      <c r="T94" s="8">
        <f t="shared" si="90"/>
        <v>61.606057993183995</v>
      </c>
      <c r="U94" s="8">
        <f t="shared" si="91"/>
        <v>61.606057993183995</v>
      </c>
      <c r="V94" s="8">
        <f t="shared" si="92"/>
        <v>61.606057993183995</v>
      </c>
      <c r="W94" s="8">
        <f t="shared" si="93"/>
        <v>61.606057993183995</v>
      </c>
      <c r="X94" s="8">
        <f t="shared" si="94"/>
        <v>61.606057993183995</v>
      </c>
      <c r="Y94" s="8">
        <f t="shared" si="95"/>
        <v>61.606057993183995</v>
      </c>
      <c r="Z94" s="8">
        <f t="shared" si="96"/>
        <v>61.606057993183995</v>
      </c>
      <c r="AA94" s="8">
        <f t="shared" si="97"/>
        <v>61.606057993183995</v>
      </c>
      <c r="AB94" s="8">
        <f t="shared" si="98"/>
        <v>61.606057993183995</v>
      </c>
      <c r="AC94" s="8">
        <f t="shared" si="99"/>
        <v>61.606057993183995</v>
      </c>
      <c r="AD94" s="8">
        <f t="shared" si="100"/>
        <v>61.606057993183995</v>
      </c>
      <c r="AE94" s="8">
        <f t="shared" si="101"/>
        <v>61.606057993183995</v>
      </c>
      <c r="AF94" s="8">
        <f t="shared" si="102"/>
        <v>61.606057993183995</v>
      </c>
      <c r="AG94" s="8">
        <f t="shared" si="103"/>
        <v>61.606057993183995</v>
      </c>
      <c r="AH94" s="8">
        <f t="shared" si="104"/>
        <v>61.606057993183995</v>
      </c>
      <c r="AI94" s="8">
        <f t="shared" si="105"/>
        <v>61.606057993183995</v>
      </c>
      <c r="AJ94" s="8">
        <f t="shared" si="106"/>
        <v>61.606057993183995</v>
      </c>
      <c r="AK94" s="8">
        <f t="shared" si="107"/>
        <v>61.606057993183995</v>
      </c>
      <c r="AL94" s="8">
        <f t="shared" si="108"/>
        <v>61.606057993183995</v>
      </c>
      <c r="AM94" s="8">
        <f t="shared" si="109"/>
        <v>61.606057993183995</v>
      </c>
      <c r="AN94" s="8">
        <f t="shared" si="110"/>
        <v>61.606057993183995</v>
      </c>
      <c r="AO94" s="8">
        <f t="shared" si="111"/>
        <v>61.606057993183995</v>
      </c>
      <c r="AP94" s="8">
        <f t="shared" si="112"/>
        <v>61.606057993183995</v>
      </c>
      <c r="AQ94" s="8">
        <f t="shared" si="113"/>
        <v>61.606057993183995</v>
      </c>
      <c r="AR94" s="8">
        <f t="shared" si="114"/>
        <v>61.606057993183995</v>
      </c>
      <c r="AS94" s="8">
        <f t="shared" si="115"/>
        <v>61.606057993183995</v>
      </c>
      <c r="AT94" s="8">
        <f t="shared" si="116"/>
        <v>61.606057993183995</v>
      </c>
      <c r="AU94" s="8">
        <f t="shared" si="117"/>
        <v>61.606057993183995</v>
      </c>
      <c r="AV94" s="8">
        <f t="shared" si="118"/>
        <v>61.606057993183995</v>
      </c>
    </row>
    <row r="95" spans="1:48">
      <c r="A95" s="4" t="s">
        <v>16</v>
      </c>
      <c r="B95" s="174" t="str">
        <f t="shared" si="119"/>
        <v>CEL</v>
      </c>
      <c r="C95" s="96" t="str">
        <f t="shared" si="79"/>
        <v>Commercial - Lighting</v>
      </c>
      <c r="D95" s="96" t="s">
        <v>75</v>
      </c>
      <c r="E95" s="107">
        <f t="shared" si="120"/>
        <v>915.10615144128838</v>
      </c>
      <c r="F95" s="120">
        <f t="shared" si="120"/>
        <v>751.6072428780692</v>
      </c>
      <c r="G95" s="120">
        <f t="shared" si="80"/>
        <v>751.6072428780692</v>
      </c>
      <c r="H95" s="120">
        <f t="shared" si="81"/>
        <v>751.6072428780692</v>
      </c>
      <c r="I95" s="178">
        <f t="shared" si="121"/>
        <v>751.6072428780692</v>
      </c>
      <c r="J95" s="8">
        <f t="shared" si="122"/>
        <v>915.10615144128838</v>
      </c>
      <c r="K95" s="8">
        <f t="shared" si="123"/>
        <v>882.40636972864456</v>
      </c>
      <c r="L95" s="8">
        <f t="shared" si="82"/>
        <v>849.70658801600075</v>
      </c>
      <c r="M95" s="8">
        <f t="shared" si="83"/>
        <v>817.00680630335694</v>
      </c>
      <c r="N95" s="8">
        <f t="shared" si="84"/>
        <v>784.30702459071313</v>
      </c>
      <c r="O95" s="8">
        <f t="shared" si="85"/>
        <v>751.6072428780692</v>
      </c>
      <c r="P95" s="8">
        <f t="shared" si="86"/>
        <v>751.6072428780692</v>
      </c>
      <c r="Q95" s="8">
        <f t="shared" si="87"/>
        <v>751.6072428780692</v>
      </c>
      <c r="R95" s="8">
        <f t="shared" si="88"/>
        <v>751.6072428780692</v>
      </c>
      <c r="S95" s="8">
        <f t="shared" si="89"/>
        <v>751.6072428780692</v>
      </c>
      <c r="T95" s="8">
        <f t="shared" si="90"/>
        <v>751.6072428780692</v>
      </c>
      <c r="U95" s="8">
        <f t="shared" si="91"/>
        <v>751.6072428780692</v>
      </c>
      <c r="V95" s="8">
        <f t="shared" si="92"/>
        <v>751.6072428780692</v>
      </c>
      <c r="W95" s="8">
        <f t="shared" si="93"/>
        <v>751.6072428780692</v>
      </c>
      <c r="X95" s="8">
        <f t="shared" si="94"/>
        <v>751.6072428780692</v>
      </c>
      <c r="Y95" s="8">
        <f t="shared" si="95"/>
        <v>751.6072428780692</v>
      </c>
      <c r="Z95" s="8">
        <f t="shared" si="96"/>
        <v>751.6072428780692</v>
      </c>
      <c r="AA95" s="8">
        <f t="shared" si="97"/>
        <v>751.6072428780692</v>
      </c>
      <c r="AB95" s="8">
        <f t="shared" si="98"/>
        <v>751.6072428780692</v>
      </c>
      <c r="AC95" s="8">
        <f t="shared" si="99"/>
        <v>751.6072428780692</v>
      </c>
      <c r="AD95" s="8">
        <f t="shared" si="100"/>
        <v>751.6072428780692</v>
      </c>
      <c r="AE95" s="8">
        <f t="shared" si="101"/>
        <v>751.6072428780692</v>
      </c>
      <c r="AF95" s="8">
        <f t="shared" si="102"/>
        <v>751.6072428780692</v>
      </c>
      <c r="AG95" s="8">
        <f t="shared" si="103"/>
        <v>751.6072428780692</v>
      </c>
      <c r="AH95" s="8">
        <f t="shared" si="104"/>
        <v>751.6072428780692</v>
      </c>
      <c r="AI95" s="8">
        <f t="shared" si="105"/>
        <v>751.6072428780692</v>
      </c>
      <c r="AJ95" s="8">
        <f t="shared" si="106"/>
        <v>751.6072428780692</v>
      </c>
      <c r="AK95" s="8">
        <f t="shared" si="107"/>
        <v>751.6072428780692</v>
      </c>
      <c r="AL95" s="8">
        <f t="shared" si="108"/>
        <v>751.6072428780692</v>
      </c>
      <c r="AM95" s="8">
        <f t="shared" si="109"/>
        <v>751.6072428780692</v>
      </c>
      <c r="AN95" s="8">
        <f t="shared" si="110"/>
        <v>751.6072428780692</v>
      </c>
      <c r="AO95" s="8">
        <f t="shared" si="111"/>
        <v>751.6072428780692</v>
      </c>
      <c r="AP95" s="8">
        <f t="shared" si="112"/>
        <v>751.6072428780692</v>
      </c>
      <c r="AQ95" s="8">
        <f t="shared" si="113"/>
        <v>751.6072428780692</v>
      </c>
      <c r="AR95" s="8">
        <f t="shared" si="114"/>
        <v>751.6072428780692</v>
      </c>
      <c r="AS95" s="8">
        <f t="shared" si="115"/>
        <v>751.6072428780692</v>
      </c>
      <c r="AT95" s="8">
        <f t="shared" si="116"/>
        <v>751.6072428780692</v>
      </c>
      <c r="AU95" s="8">
        <f t="shared" si="117"/>
        <v>751.6072428780692</v>
      </c>
      <c r="AV95" s="8">
        <f t="shared" si="118"/>
        <v>751.6072428780692</v>
      </c>
    </row>
    <row r="96" spans="1:48">
      <c r="A96" s="4" t="s">
        <v>16</v>
      </c>
      <c r="B96" s="174" t="str">
        <f t="shared" si="119"/>
        <v>CER</v>
      </c>
      <c r="C96" s="96" t="str">
        <f t="shared" si="79"/>
        <v>Commercial - Refrigeration</v>
      </c>
      <c r="D96" s="96" t="s">
        <v>75</v>
      </c>
      <c r="E96" s="107">
        <f t="shared" si="120"/>
        <v>222.61251585750318</v>
      </c>
      <c r="F96" s="120">
        <f t="shared" si="120"/>
        <v>182.83909359617414</v>
      </c>
      <c r="G96" s="120">
        <f t="shared" si="80"/>
        <v>182.83909359617414</v>
      </c>
      <c r="H96" s="120">
        <f t="shared" si="81"/>
        <v>182.83909359617414</v>
      </c>
      <c r="I96" s="178">
        <f t="shared" si="121"/>
        <v>182.83909359617414</v>
      </c>
      <c r="J96" s="8">
        <f t="shared" si="122"/>
        <v>222.61251585750318</v>
      </c>
      <c r="K96" s="8">
        <f t="shared" si="123"/>
        <v>214.65783140523737</v>
      </c>
      <c r="L96" s="8">
        <f t="shared" si="82"/>
        <v>206.70314695297157</v>
      </c>
      <c r="M96" s="8">
        <f t="shared" si="83"/>
        <v>198.74846250070576</v>
      </c>
      <c r="N96" s="8">
        <f t="shared" si="84"/>
        <v>190.79377804843995</v>
      </c>
      <c r="O96" s="8">
        <f t="shared" si="85"/>
        <v>182.83909359617414</v>
      </c>
      <c r="P96" s="8">
        <f t="shared" si="86"/>
        <v>182.83909359617414</v>
      </c>
      <c r="Q96" s="8">
        <f t="shared" si="87"/>
        <v>182.83909359617414</v>
      </c>
      <c r="R96" s="8">
        <f t="shared" si="88"/>
        <v>182.83909359617414</v>
      </c>
      <c r="S96" s="8">
        <f t="shared" si="89"/>
        <v>182.83909359617414</v>
      </c>
      <c r="T96" s="8">
        <f t="shared" si="90"/>
        <v>182.83909359617414</v>
      </c>
      <c r="U96" s="8">
        <f t="shared" si="91"/>
        <v>182.83909359617414</v>
      </c>
      <c r="V96" s="8">
        <f t="shared" si="92"/>
        <v>182.83909359617414</v>
      </c>
      <c r="W96" s="8">
        <f t="shared" si="93"/>
        <v>182.83909359617414</v>
      </c>
      <c r="X96" s="8">
        <f t="shared" si="94"/>
        <v>182.83909359617414</v>
      </c>
      <c r="Y96" s="8">
        <f t="shared" si="95"/>
        <v>182.83909359617414</v>
      </c>
      <c r="Z96" s="8">
        <f t="shared" si="96"/>
        <v>182.83909359617414</v>
      </c>
      <c r="AA96" s="8">
        <f t="shared" si="97"/>
        <v>182.83909359617414</v>
      </c>
      <c r="AB96" s="8">
        <f t="shared" si="98"/>
        <v>182.83909359617414</v>
      </c>
      <c r="AC96" s="8">
        <f t="shared" si="99"/>
        <v>182.83909359617414</v>
      </c>
      <c r="AD96" s="8">
        <f t="shared" si="100"/>
        <v>182.83909359617414</v>
      </c>
      <c r="AE96" s="8">
        <f t="shared" si="101"/>
        <v>182.83909359617414</v>
      </c>
      <c r="AF96" s="8">
        <f t="shared" si="102"/>
        <v>182.83909359617414</v>
      </c>
      <c r="AG96" s="8">
        <f t="shared" si="103"/>
        <v>182.83909359617414</v>
      </c>
      <c r="AH96" s="8">
        <f t="shared" si="104"/>
        <v>182.83909359617414</v>
      </c>
      <c r="AI96" s="8">
        <f t="shared" si="105"/>
        <v>182.83909359617414</v>
      </c>
      <c r="AJ96" s="8">
        <f t="shared" si="106"/>
        <v>182.83909359617414</v>
      </c>
      <c r="AK96" s="8">
        <f t="shared" si="107"/>
        <v>182.83909359617414</v>
      </c>
      <c r="AL96" s="8">
        <f t="shared" si="108"/>
        <v>182.83909359617414</v>
      </c>
      <c r="AM96" s="8">
        <f t="shared" si="109"/>
        <v>182.83909359617414</v>
      </c>
      <c r="AN96" s="8">
        <f t="shared" si="110"/>
        <v>182.83909359617414</v>
      </c>
      <c r="AO96" s="8">
        <f t="shared" si="111"/>
        <v>182.83909359617414</v>
      </c>
      <c r="AP96" s="8">
        <f t="shared" si="112"/>
        <v>182.83909359617414</v>
      </c>
      <c r="AQ96" s="8">
        <f t="shared" si="113"/>
        <v>182.83909359617414</v>
      </c>
      <c r="AR96" s="8">
        <f t="shared" si="114"/>
        <v>182.83909359617414</v>
      </c>
      <c r="AS96" s="8">
        <f t="shared" si="115"/>
        <v>182.83909359617414</v>
      </c>
      <c r="AT96" s="8">
        <f t="shared" si="116"/>
        <v>182.83909359617414</v>
      </c>
      <c r="AU96" s="8">
        <f t="shared" si="117"/>
        <v>182.83909359617414</v>
      </c>
      <c r="AV96" s="8">
        <f t="shared" si="118"/>
        <v>182.83909359617414</v>
      </c>
    </row>
    <row r="97" spans="1:50">
      <c r="A97" s="4" t="s">
        <v>16</v>
      </c>
      <c r="B97" s="174" t="str">
        <f t="shared" si="119"/>
        <v>CEW</v>
      </c>
      <c r="C97" s="96" t="str">
        <f t="shared" si="79"/>
        <v>Commercial - Water Heating</v>
      </c>
      <c r="D97" s="96" t="s">
        <v>75</v>
      </c>
      <c r="E97" s="107">
        <f t="shared" si="120"/>
        <v>72.906473658117989</v>
      </c>
      <c r="F97" s="120">
        <f t="shared" si="120"/>
        <v>95.312149569867444</v>
      </c>
      <c r="G97" s="120">
        <f t="shared" si="80"/>
        <v>95.312149569867444</v>
      </c>
      <c r="H97" s="120">
        <f t="shared" si="81"/>
        <v>95.312149569867444</v>
      </c>
      <c r="I97" s="178">
        <f t="shared" si="121"/>
        <v>95.312149569867444</v>
      </c>
      <c r="J97" s="8">
        <f t="shared" si="122"/>
        <v>72.906473658117989</v>
      </c>
      <c r="K97" s="8">
        <f t="shared" si="123"/>
        <v>77.387608840467877</v>
      </c>
      <c r="L97" s="8">
        <f t="shared" si="82"/>
        <v>81.868744022817765</v>
      </c>
      <c r="M97" s="8">
        <f t="shared" si="83"/>
        <v>86.349879205167653</v>
      </c>
      <c r="N97" s="8">
        <f t="shared" si="84"/>
        <v>90.831014387517541</v>
      </c>
      <c r="O97" s="8">
        <f t="shared" si="85"/>
        <v>95.312149569867444</v>
      </c>
      <c r="P97" s="8">
        <f t="shared" si="86"/>
        <v>95.312149569867444</v>
      </c>
      <c r="Q97" s="8">
        <f t="shared" si="87"/>
        <v>95.312149569867444</v>
      </c>
      <c r="R97" s="8">
        <f t="shared" si="88"/>
        <v>95.312149569867444</v>
      </c>
      <c r="S97" s="8">
        <f t="shared" si="89"/>
        <v>95.312149569867444</v>
      </c>
      <c r="T97" s="8">
        <f t="shared" si="90"/>
        <v>95.312149569867444</v>
      </c>
      <c r="U97" s="8">
        <f t="shared" si="91"/>
        <v>95.312149569867444</v>
      </c>
      <c r="V97" s="8">
        <f t="shared" si="92"/>
        <v>95.312149569867444</v>
      </c>
      <c r="W97" s="8">
        <f t="shared" si="93"/>
        <v>95.312149569867444</v>
      </c>
      <c r="X97" s="8">
        <f t="shared" si="94"/>
        <v>95.312149569867444</v>
      </c>
      <c r="Y97" s="8">
        <f t="shared" si="95"/>
        <v>95.312149569867444</v>
      </c>
      <c r="Z97" s="8">
        <f t="shared" si="96"/>
        <v>95.312149569867444</v>
      </c>
      <c r="AA97" s="8">
        <f t="shared" si="97"/>
        <v>95.312149569867444</v>
      </c>
      <c r="AB97" s="8">
        <f t="shared" si="98"/>
        <v>95.312149569867444</v>
      </c>
      <c r="AC97" s="8">
        <f t="shared" si="99"/>
        <v>95.312149569867444</v>
      </c>
      <c r="AD97" s="8">
        <f t="shared" si="100"/>
        <v>95.312149569867444</v>
      </c>
      <c r="AE97" s="8">
        <f t="shared" si="101"/>
        <v>95.312149569867444</v>
      </c>
      <c r="AF97" s="8">
        <f t="shared" si="102"/>
        <v>95.312149569867444</v>
      </c>
      <c r="AG97" s="8">
        <f t="shared" si="103"/>
        <v>95.312149569867444</v>
      </c>
      <c r="AH97" s="8">
        <f t="shared" si="104"/>
        <v>95.312149569867444</v>
      </c>
      <c r="AI97" s="8">
        <f t="shared" si="105"/>
        <v>95.312149569867444</v>
      </c>
      <c r="AJ97" s="8">
        <f t="shared" si="106"/>
        <v>95.312149569867444</v>
      </c>
      <c r="AK97" s="8">
        <f t="shared" si="107"/>
        <v>95.312149569867444</v>
      </c>
      <c r="AL97" s="8">
        <f t="shared" si="108"/>
        <v>95.312149569867444</v>
      </c>
      <c r="AM97" s="8">
        <f t="shared" si="109"/>
        <v>95.312149569867444</v>
      </c>
      <c r="AN97" s="8">
        <f t="shared" si="110"/>
        <v>95.312149569867444</v>
      </c>
      <c r="AO97" s="8">
        <f t="shared" si="111"/>
        <v>95.312149569867444</v>
      </c>
      <c r="AP97" s="8">
        <f t="shared" si="112"/>
        <v>95.312149569867444</v>
      </c>
      <c r="AQ97" s="8">
        <f t="shared" si="113"/>
        <v>95.312149569867444</v>
      </c>
      <c r="AR97" s="8">
        <f t="shared" si="114"/>
        <v>95.312149569867444</v>
      </c>
      <c r="AS97" s="8">
        <f t="shared" si="115"/>
        <v>95.312149569867444</v>
      </c>
      <c r="AT97" s="8">
        <f t="shared" si="116"/>
        <v>95.312149569867444</v>
      </c>
      <c r="AU97" s="8">
        <f t="shared" si="117"/>
        <v>95.312149569867444</v>
      </c>
      <c r="AV97" s="8">
        <f t="shared" si="118"/>
        <v>95.312149569867444</v>
      </c>
    </row>
    <row r="98" spans="1:50">
      <c r="A98" s="4" t="s">
        <v>16</v>
      </c>
      <c r="B98" s="174" t="str">
        <f t="shared" si="119"/>
        <v>CEG</v>
      </c>
      <c r="C98" s="124" t="str">
        <f t="shared" si="79"/>
        <v>Commercial - Public lights</v>
      </c>
      <c r="D98" s="124" t="s">
        <v>75</v>
      </c>
      <c r="E98" s="212">
        <f>D62/$J$34</f>
        <v>387.77678995775307</v>
      </c>
      <c r="F98" s="212">
        <f>E62/$O$34</f>
        <v>318.49402770729182</v>
      </c>
      <c r="G98" s="205">
        <f t="shared" si="80"/>
        <v>318.49402770729182</v>
      </c>
      <c r="H98" s="205">
        <f>G98*(1+$I$91)</f>
        <v>318.49402770729182</v>
      </c>
      <c r="I98" s="206">
        <f t="shared" si="121"/>
        <v>318.49402770729182</v>
      </c>
      <c r="J98" s="8">
        <f t="shared" si="122"/>
        <v>387.77678995775307</v>
      </c>
      <c r="K98" s="8">
        <f t="shared" si="123"/>
        <v>373.92023750766083</v>
      </c>
      <c r="L98" s="8">
        <f t="shared" si="82"/>
        <v>360.06368505756859</v>
      </c>
      <c r="M98" s="8">
        <f>IF(M$8=-1,N98,IF(M$8=99,L98,IF(M$8=0,INDEX($E98:$I98,0,M$6),(INDEX($E98:$I98,0,M$8+1)-INDEX($E98:$I98,0,M$8))/(INDEX($D$5:$H$5,0,M$8+1)-INDEX($D$5:$H$5,0,M$8))+L98)))</f>
        <v>346.20713260747635</v>
      </c>
      <c r="N98" s="8">
        <f t="shared" si="84"/>
        <v>332.35058015738412</v>
      </c>
      <c r="O98" s="8">
        <f t="shared" si="85"/>
        <v>318.49402770729182</v>
      </c>
      <c r="P98" s="8">
        <f t="shared" si="86"/>
        <v>318.49402770729182</v>
      </c>
      <c r="Q98" s="8">
        <f t="shared" si="87"/>
        <v>318.49402770729182</v>
      </c>
      <c r="R98" s="8">
        <f t="shared" si="88"/>
        <v>318.49402770729182</v>
      </c>
      <c r="S98" s="8">
        <f t="shared" si="89"/>
        <v>318.49402770729182</v>
      </c>
      <c r="T98" s="8">
        <f t="shared" si="90"/>
        <v>318.49402770729182</v>
      </c>
      <c r="U98" s="8">
        <f t="shared" si="91"/>
        <v>318.49402770729182</v>
      </c>
      <c r="V98" s="8">
        <f t="shared" si="92"/>
        <v>318.49402770729182</v>
      </c>
      <c r="W98" s="8">
        <f t="shared" si="93"/>
        <v>318.49402770729182</v>
      </c>
      <c r="X98" s="8">
        <f t="shared" si="94"/>
        <v>318.49402770729182</v>
      </c>
      <c r="Y98" s="8">
        <f t="shared" si="95"/>
        <v>318.49402770729182</v>
      </c>
      <c r="Z98" s="8">
        <f t="shared" si="96"/>
        <v>318.49402770729182</v>
      </c>
      <c r="AA98" s="8">
        <f t="shared" si="97"/>
        <v>318.49402770729182</v>
      </c>
      <c r="AB98" s="8">
        <f t="shared" si="98"/>
        <v>318.49402770729182</v>
      </c>
      <c r="AC98" s="8">
        <f t="shared" si="99"/>
        <v>318.49402770729182</v>
      </c>
      <c r="AD98" s="8">
        <f t="shared" si="100"/>
        <v>318.49402770729182</v>
      </c>
      <c r="AE98" s="8">
        <f t="shared" si="101"/>
        <v>318.49402770729182</v>
      </c>
      <c r="AF98" s="8">
        <f t="shared" si="102"/>
        <v>318.49402770729182</v>
      </c>
      <c r="AG98" s="8">
        <f t="shared" si="103"/>
        <v>318.49402770729182</v>
      </c>
      <c r="AH98" s="8">
        <f t="shared" si="104"/>
        <v>318.49402770729182</v>
      </c>
      <c r="AI98" s="8">
        <f t="shared" si="105"/>
        <v>318.49402770729182</v>
      </c>
      <c r="AJ98" s="8">
        <f t="shared" si="106"/>
        <v>318.49402770729182</v>
      </c>
      <c r="AK98" s="8">
        <f t="shared" si="107"/>
        <v>318.49402770729182</v>
      </c>
      <c r="AL98" s="8">
        <f t="shared" si="108"/>
        <v>318.49402770729182</v>
      </c>
      <c r="AM98" s="8">
        <f t="shared" si="109"/>
        <v>318.49402770729182</v>
      </c>
      <c r="AN98" s="8">
        <f t="shared" si="110"/>
        <v>318.49402770729182</v>
      </c>
      <c r="AO98" s="8">
        <f t="shared" si="111"/>
        <v>318.49402770729182</v>
      </c>
      <c r="AP98" s="8">
        <f t="shared" si="112"/>
        <v>318.49402770729182</v>
      </c>
      <c r="AQ98" s="8">
        <f t="shared" si="113"/>
        <v>318.49402770729182</v>
      </c>
      <c r="AR98" s="8">
        <f t="shared" si="114"/>
        <v>318.49402770729182</v>
      </c>
      <c r="AS98" s="8">
        <f t="shared" si="115"/>
        <v>318.49402770729182</v>
      </c>
      <c r="AT98" s="8">
        <f t="shared" si="116"/>
        <v>318.49402770729182</v>
      </c>
      <c r="AU98" s="8">
        <f t="shared" si="117"/>
        <v>318.49402770729182</v>
      </c>
      <c r="AV98" s="8">
        <f t="shared" si="118"/>
        <v>318.49402770729182</v>
      </c>
    </row>
    <row r="99" spans="1:50">
      <c r="A99" s="4" t="s">
        <v>16</v>
      </c>
      <c r="B99" s="174" t="str">
        <f t="shared" si="119"/>
        <v>CET</v>
      </c>
      <c r="C99" s="124" t="str">
        <f t="shared" si="79"/>
        <v>Commercial - Public Water</v>
      </c>
      <c r="D99" s="124" t="s">
        <v>75</v>
      </c>
      <c r="E99" s="212">
        <f>D63/$J$34</f>
        <v>133.99608918927126</v>
      </c>
      <c r="F99" s="212">
        <f>E63/$O$34</f>
        <v>110.0554629573524</v>
      </c>
      <c r="G99" s="205">
        <f t="shared" si="80"/>
        <v>110.0554629573524</v>
      </c>
      <c r="H99" s="205">
        <f>G99*(1+$I$91)</f>
        <v>110.0554629573524</v>
      </c>
      <c r="I99" s="206">
        <f t="shared" si="121"/>
        <v>110.0554629573524</v>
      </c>
      <c r="J99" s="8">
        <f t="shared" si="122"/>
        <v>133.99608918927126</v>
      </c>
      <c r="K99" s="8">
        <f t="shared" si="123"/>
        <v>129.20796394288749</v>
      </c>
      <c r="L99" s="8">
        <f t="shared" si="82"/>
        <v>124.41983869650372</v>
      </c>
      <c r="M99" s="8">
        <f>IF(M$8=-1,N99,IF(M$8=99,L99,IF(M$8=0,INDEX($E99:$I99,0,M$6),(INDEX($E99:$I99,0,M$8+1)-INDEX($E99:$I99,0,M$8))/(INDEX($D$5:$H$5,0,M$8+1)-INDEX($D$5:$H$5,0,M$8))+L99)))</f>
        <v>119.63171345011995</v>
      </c>
      <c r="N99" s="8">
        <f t="shared" si="84"/>
        <v>114.84358820373618</v>
      </c>
      <c r="O99" s="8">
        <f t="shared" si="85"/>
        <v>110.0554629573524</v>
      </c>
      <c r="P99" s="8">
        <f t="shared" si="86"/>
        <v>110.0554629573524</v>
      </c>
      <c r="Q99" s="8">
        <f t="shared" si="87"/>
        <v>110.0554629573524</v>
      </c>
      <c r="R99" s="8">
        <f t="shared" si="88"/>
        <v>110.0554629573524</v>
      </c>
      <c r="S99" s="8">
        <f t="shared" si="89"/>
        <v>110.0554629573524</v>
      </c>
      <c r="T99" s="8">
        <f t="shared" si="90"/>
        <v>110.0554629573524</v>
      </c>
      <c r="U99" s="8">
        <f t="shared" si="91"/>
        <v>110.0554629573524</v>
      </c>
      <c r="V99" s="8">
        <f t="shared" si="92"/>
        <v>110.0554629573524</v>
      </c>
      <c r="W99" s="8">
        <f t="shared" si="93"/>
        <v>110.0554629573524</v>
      </c>
      <c r="X99" s="8">
        <f t="shared" si="94"/>
        <v>110.0554629573524</v>
      </c>
      <c r="Y99" s="8">
        <f t="shared" si="95"/>
        <v>110.0554629573524</v>
      </c>
      <c r="Z99" s="8">
        <f t="shared" si="96"/>
        <v>110.0554629573524</v>
      </c>
      <c r="AA99" s="8">
        <f t="shared" si="97"/>
        <v>110.0554629573524</v>
      </c>
      <c r="AB99" s="8">
        <f t="shared" si="98"/>
        <v>110.0554629573524</v>
      </c>
      <c r="AC99" s="8">
        <f t="shared" si="99"/>
        <v>110.0554629573524</v>
      </c>
      <c r="AD99" s="8">
        <f t="shared" si="100"/>
        <v>110.0554629573524</v>
      </c>
      <c r="AE99" s="8">
        <f t="shared" si="101"/>
        <v>110.0554629573524</v>
      </c>
      <c r="AF99" s="8">
        <f t="shared" si="102"/>
        <v>110.0554629573524</v>
      </c>
      <c r="AG99" s="8">
        <f t="shared" si="103"/>
        <v>110.0554629573524</v>
      </c>
      <c r="AH99" s="8">
        <f t="shared" si="104"/>
        <v>110.0554629573524</v>
      </c>
      <c r="AI99" s="8">
        <f t="shared" si="105"/>
        <v>110.0554629573524</v>
      </c>
      <c r="AJ99" s="8">
        <f t="shared" si="106"/>
        <v>110.0554629573524</v>
      </c>
      <c r="AK99" s="8">
        <f t="shared" si="107"/>
        <v>110.0554629573524</v>
      </c>
      <c r="AL99" s="8">
        <f t="shared" si="108"/>
        <v>110.0554629573524</v>
      </c>
      <c r="AM99" s="8">
        <f t="shared" si="109"/>
        <v>110.0554629573524</v>
      </c>
      <c r="AN99" s="8">
        <f t="shared" si="110"/>
        <v>110.0554629573524</v>
      </c>
      <c r="AO99" s="8">
        <f t="shared" si="111"/>
        <v>110.0554629573524</v>
      </c>
      <c r="AP99" s="8">
        <f t="shared" si="112"/>
        <v>110.0554629573524</v>
      </c>
      <c r="AQ99" s="8">
        <f t="shared" si="113"/>
        <v>110.0554629573524</v>
      </c>
      <c r="AR99" s="8">
        <f t="shared" si="114"/>
        <v>110.0554629573524</v>
      </c>
      <c r="AS99" s="8">
        <f t="shared" si="115"/>
        <v>110.0554629573524</v>
      </c>
      <c r="AT99" s="8">
        <f t="shared" si="116"/>
        <v>110.0554629573524</v>
      </c>
      <c r="AU99" s="8">
        <f t="shared" si="117"/>
        <v>110.0554629573524</v>
      </c>
      <c r="AV99" s="8">
        <f t="shared" si="118"/>
        <v>110.0554629573524</v>
      </c>
    </row>
    <row r="100" spans="1:50">
      <c r="A100" s="4" t="s">
        <v>16</v>
      </c>
      <c r="B100" s="174" t="str">
        <f t="shared" si="119"/>
        <v>CEO</v>
      </c>
      <c r="C100" s="96" t="str">
        <f t="shared" si="79"/>
        <v>Commercial - Other</v>
      </c>
      <c r="D100" s="102" t="s">
        <v>75</v>
      </c>
      <c r="E100" s="107">
        <f t="shared" si="120"/>
        <v>141.24997285391134</v>
      </c>
      <c r="F100" s="120">
        <f t="shared" si="120"/>
        <v>122.06201224862531</v>
      </c>
      <c r="G100" s="120">
        <f t="shared" si="80"/>
        <v>122.06201224862531</v>
      </c>
      <c r="H100" s="120">
        <f>G100*(1+$H$91)</f>
        <v>122.06201224862531</v>
      </c>
      <c r="I100" s="178">
        <f t="shared" si="121"/>
        <v>122.06201224862531</v>
      </c>
      <c r="J100" s="8">
        <f t="shared" si="122"/>
        <v>141.24997285391134</v>
      </c>
      <c r="K100" s="8">
        <f t="shared" si="123"/>
        <v>137.41238073285413</v>
      </c>
      <c r="L100" s="8">
        <f t="shared" si="82"/>
        <v>133.57478861179692</v>
      </c>
      <c r="M100" s="8">
        <f>IF(M$8=-1,N100,IF(M$8=99,L100,IF(M$8=0,INDEX($E100:$I100,0,M$6),(INDEX($E100:$I100,0,M$8+1)-INDEX($E100:$I100,0,M$8))/(INDEX($D$5:$H$5,0,M$8+1)-INDEX($D$5:$H$5,0,M$8))+L100)))</f>
        <v>129.73719649073971</v>
      </c>
      <c r="N100" s="8">
        <f t="shared" si="84"/>
        <v>125.89960436968249</v>
      </c>
      <c r="O100" s="8">
        <f t="shared" si="85"/>
        <v>122.06201224862531</v>
      </c>
      <c r="P100" s="8">
        <f t="shared" si="86"/>
        <v>122.06201224862531</v>
      </c>
      <c r="Q100" s="8">
        <f t="shared" si="87"/>
        <v>122.06201224862531</v>
      </c>
      <c r="R100" s="8">
        <f t="shared" si="88"/>
        <v>122.06201224862531</v>
      </c>
      <c r="S100" s="8">
        <f t="shared" si="89"/>
        <v>122.06201224862531</v>
      </c>
      <c r="T100" s="8">
        <f t="shared" si="90"/>
        <v>122.06201224862531</v>
      </c>
      <c r="U100" s="8">
        <f t="shared" si="91"/>
        <v>122.06201224862531</v>
      </c>
      <c r="V100" s="8">
        <f t="shared" si="92"/>
        <v>122.06201224862531</v>
      </c>
      <c r="W100" s="8">
        <f t="shared" si="93"/>
        <v>122.06201224862531</v>
      </c>
      <c r="X100" s="8">
        <f t="shared" si="94"/>
        <v>122.06201224862531</v>
      </c>
      <c r="Y100" s="8">
        <f t="shared" si="95"/>
        <v>122.06201224862531</v>
      </c>
      <c r="Z100" s="8">
        <f t="shared" si="96"/>
        <v>122.06201224862531</v>
      </c>
      <c r="AA100" s="8">
        <f t="shared" si="97"/>
        <v>122.06201224862531</v>
      </c>
      <c r="AB100" s="8">
        <f t="shared" si="98"/>
        <v>122.06201224862531</v>
      </c>
      <c r="AC100" s="8">
        <f t="shared" si="99"/>
        <v>122.06201224862531</v>
      </c>
      <c r="AD100" s="8">
        <f t="shared" si="100"/>
        <v>122.06201224862531</v>
      </c>
      <c r="AE100" s="8">
        <f t="shared" si="101"/>
        <v>122.06201224862531</v>
      </c>
      <c r="AF100" s="8">
        <f t="shared" si="102"/>
        <v>122.06201224862531</v>
      </c>
      <c r="AG100" s="8">
        <f t="shared" si="103"/>
        <v>122.06201224862531</v>
      </c>
      <c r="AH100" s="8">
        <f t="shared" si="104"/>
        <v>122.06201224862531</v>
      </c>
      <c r="AI100" s="8">
        <f t="shared" si="105"/>
        <v>122.06201224862531</v>
      </c>
      <c r="AJ100" s="8">
        <f t="shared" si="106"/>
        <v>122.06201224862531</v>
      </c>
      <c r="AK100" s="8">
        <f t="shared" si="107"/>
        <v>122.06201224862531</v>
      </c>
      <c r="AL100" s="8">
        <f t="shared" si="108"/>
        <v>122.06201224862531</v>
      </c>
      <c r="AM100" s="8">
        <f t="shared" si="109"/>
        <v>122.06201224862531</v>
      </c>
      <c r="AN100" s="8">
        <f t="shared" si="110"/>
        <v>122.06201224862531</v>
      </c>
      <c r="AO100" s="8">
        <f t="shared" si="111"/>
        <v>122.06201224862531</v>
      </c>
      <c r="AP100" s="8">
        <f t="shared" si="112"/>
        <v>122.06201224862531</v>
      </c>
      <c r="AQ100" s="8">
        <f t="shared" si="113"/>
        <v>122.06201224862531</v>
      </c>
      <c r="AR100" s="8">
        <f t="shared" si="114"/>
        <v>122.06201224862531</v>
      </c>
      <c r="AS100" s="8">
        <f t="shared" si="115"/>
        <v>122.06201224862531</v>
      </c>
      <c r="AT100" s="8">
        <f t="shared" si="116"/>
        <v>122.06201224862531</v>
      </c>
      <c r="AU100" s="8">
        <f t="shared" si="117"/>
        <v>122.06201224862531</v>
      </c>
      <c r="AV100" s="8">
        <f t="shared" si="118"/>
        <v>122.06201224862531</v>
      </c>
    </row>
    <row r="101" spans="1:50">
      <c r="A101" s="4" t="s">
        <v>16</v>
      </c>
      <c r="B101" s="174"/>
      <c r="D101" s="102"/>
      <c r="E101" s="102"/>
      <c r="F101" s="102"/>
      <c r="G101" s="102"/>
      <c r="H101" s="102"/>
      <c r="I101" s="184"/>
      <c r="J101" s="102"/>
      <c r="K101" s="102"/>
      <c r="L101" s="102"/>
      <c r="M101" s="102"/>
      <c r="N101" s="102"/>
      <c r="O101" s="102"/>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4" t="s">
        <v>16</v>
      </c>
      <c r="E102" s="107"/>
      <c r="F102" s="107"/>
      <c r="G102" s="107"/>
      <c r="H102" s="107"/>
      <c r="I102" s="210"/>
      <c r="J102" s="121"/>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row>
    <row r="103" spans="1:50" ht="18.75">
      <c r="A103" s="4" t="s">
        <v>16</v>
      </c>
      <c r="B103" s="194" t="s">
        <v>76</v>
      </c>
      <c r="I103" s="179"/>
      <c r="J103" s="121"/>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row>
    <row r="104" spans="1:50" ht="15.75" thickBot="1">
      <c r="A104" s="4" t="s">
        <v>16</v>
      </c>
      <c r="B104" s="93"/>
      <c r="C104" s="93" t="s">
        <v>257</v>
      </c>
      <c r="D104" s="93"/>
      <c r="E104" s="93"/>
      <c r="F104" s="108"/>
      <c r="G104" s="108"/>
      <c r="H104" s="109"/>
      <c r="I104" s="181"/>
      <c r="J104" s="108">
        <f t="shared" ref="J104:AV104" si="124">J67</f>
        <v>2012</v>
      </c>
      <c r="K104" s="108">
        <f t="shared" si="124"/>
        <v>2013</v>
      </c>
      <c r="L104" s="108">
        <f t="shared" si="124"/>
        <v>2014</v>
      </c>
      <c r="M104" s="108">
        <f t="shared" si="124"/>
        <v>2015</v>
      </c>
      <c r="N104" s="108">
        <f t="shared" si="124"/>
        <v>2016</v>
      </c>
      <c r="O104" s="108">
        <f t="shared" si="124"/>
        <v>2017</v>
      </c>
      <c r="P104" s="108">
        <f t="shared" si="124"/>
        <v>2018</v>
      </c>
      <c r="Q104" s="108">
        <f t="shared" si="124"/>
        <v>2019</v>
      </c>
      <c r="R104" s="108">
        <f t="shared" si="124"/>
        <v>2020</v>
      </c>
      <c r="S104" s="108">
        <f t="shared" si="124"/>
        <v>2021</v>
      </c>
      <c r="T104" s="108">
        <f t="shared" si="124"/>
        <v>2022</v>
      </c>
      <c r="U104" s="108">
        <f t="shared" si="124"/>
        <v>2023</v>
      </c>
      <c r="V104" s="108">
        <f t="shared" si="124"/>
        <v>2024</v>
      </c>
      <c r="W104" s="108">
        <f t="shared" si="124"/>
        <v>2025</v>
      </c>
      <c r="X104" s="108">
        <f t="shared" si="124"/>
        <v>2026</v>
      </c>
      <c r="Y104" s="108">
        <f t="shared" si="124"/>
        <v>2027</v>
      </c>
      <c r="Z104" s="108">
        <f t="shared" si="124"/>
        <v>2028</v>
      </c>
      <c r="AA104" s="108">
        <f t="shared" si="124"/>
        <v>2029</v>
      </c>
      <c r="AB104" s="108">
        <f t="shared" si="124"/>
        <v>2030</v>
      </c>
      <c r="AC104" s="108">
        <f t="shared" si="124"/>
        <v>2031</v>
      </c>
      <c r="AD104" s="108">
        <f t="shared" si="124"/>
        <v>2032</v>
      </c>
      <c r="AE104" s="108">
        <f t="shared" si="124"/>
        <v>2033</v>
      </c>
      <c r="AF104" s="108">
        <f t="shared" si="124"/>
        <v>2034</v>
      </c>
      <c r="AG104" s="108">
        <f t="shared" si="124"/>
        <v>2035</v>
      </c>
      <c r="AH104" s="108">
        <f t="shared" si="124"/>
        <v>2036</v>
      </c>
      <c r="AI104" s="108">
        <f t="shared" si="124"/>
        <v>2037</v>
      </c>
      <c r="AJ104" s="108">
        <f t="shared" si="124"/>
        <v>2038</v>
      </c>
      <c r="AK104" s="108">
        <f t="shared" si="124"/>
        <v>2039</v>
      </c>
      <c r="AL104" s="108">
        <f t="shared" si="124"/>
        <v>2040</v>
      </c>
      <c r="AM104" s="108">
        <f t="shared" si="124"/>
        <v>2041</v>
      </c>
      <c r="AN104" s="108">
        <f t="shared" si="124"/>
        <v>2042</v>
      </c>
      <c r="AO104" s="108">
        <f t="shared" si="124"/>
        <v>2043</v>
      </c>
      <c r="AP104" s="108">
        <f t="shared" si="124"/>
        <v>2044</v>
      </c>
      <c r="AQ104" s="108">
        <f t="shared" si="124"/>
        <v>2045</v>
      </c>
      <c r="AR104" s="108">
        <f t="shared" si="124"/>
        <v>2046</v>
      </c>
      <c r="AS104" s="108">
        <f t="shared" si="124"/>
        <v>2047</v>
      </c>
      <c r="AT104" s="108">
        <f t="shared" si="124"/>
        <v>2048</v>
      </c>
      <c r="AU104" s="108">
        <f t="shared" si="124"/>
        <v>2049</v>
      </c>
      <c r="AV104" s="108">
        <f t="shared" si="124"/>
        <v>2050</v>
      </c>
    </row>
    <row r="105" spans="1:50">
      <c r="A105" s="4" t="s">
        <v>16</v>
      </c>
      <c r="B105" s="174" t="s">
        <v>248</v>
      </c>
      <c r="C105" s="96" t="str">
        <f t="shared" ref="C105:C113" si="125">C70</f>
        <v>Commercial - Cooling</v>
      </c>
      <c r="I105" s="179"/>
      <c r="J105" s="96">
        <v>1</v>
      </c>
      <c r="K105" s="96">
        <v>1</v>
      </c>
      <c r="L105" s="96">
        <v>1</v>
      </c>
      <c r="M105" s="96">
        <v>1</v>
      </c>
      <c r="N105" s="96">
        <v>1</v>
      </c>
      <c r="O105" s="96">
        <v>1</v>
      </c>
      <c r="P105" s="96">
        <v>1</v>
      </c>
      <c r="Q105" s="96">
        <v>1</v>
      </c>
      <c r="R105" s="96">
        <v>1</v>
      </c>
      <c r="S105" s="96">
        <v>1</v>
      </c>
      <c r="T105" s="96">
        <v>1</v>
      </c>
      <c r="U105" s="96">
        <v>1</v>
      </c>
      <c r="V105" s="96">
        <v>1</v>
      </c>
      <c r="W105" s="96">
        <v>1</v>
      </c>
      <c r="X105" s="96">
        <v>1</v>
      </c>
      <c r="Y105" s="96">
        <v>1</v>
      </c>
      <c r="Z105" s="96">
        <v>1</v>
      </c>
      <c r="AA105" s="96">
        <v>1</v>
      </c>
      <c r="AB105" s="96">
        <v>1</v>
      </c>
      <c r="AC105" s="96">
        <v>1</v>
      </c>
      <c r="AD105" s="96">
        <v>1</v>
      </c>
      <c r="AE105" s="96">
        <v>1</v>
      </c>
      <c r="AF105" s="96">
        <v>1</v>
      </c>
      <c r="AG105" s="96">
        <v>1</v>
      </c>
      <c r="AH105" s="96">
        <v>1</v>
      </c>
      <c r="AI105" s="96">
        <v>1</v>
      </c>
      <c r="AJ105" s="96">
        <v>1</v>
      </c>
      <c r="AK105" s="96">
        <v>1</v>
      </c>
      <c r="AL105" s="96">
        <v>1</v>
      </c>
      <c r="AM105" s="96">
        <v>1</v>
      </c>
      <c r="AN105" s="96">
        <v>1</v>
      </c>
      <c r="AO105" s="96">
        <v>1</v>
      </c>
      <c r="AP105" s="96">
        <v>1</v>
      </c>
      <c r="AQ105" s="96">
        <v>1</v>
      </c>
      <c r="AR105" s="96">
        <v>1</v>
      </c>
      <c r="AS105" s="96">
        <v>1</v>
      </c>
      <c r="AT105" s="96">
        <v>1</v>
      </c>
      <c r="AU105" s="96">
        <v>1</v>
      </c>
      <c r="AV105" s="96">
        <v>1</v>
      </c>
    </row>
    <row r="106" spans="1:50">
      <c r="A106" s="4" t="s">
        <v>16</v>
      </c>
      <c r="B106" s="174" t="s">
        <v>249</v>
      </c>
      <c r="C106" s="96" t="str">
        <f t="shared" si="125"/>
        <v>Commercial - Space Heating</v>
      </c>
      <c r="I106" s="179"/>
      <c r="J106" s="96">
        <v>1</v>
      </c>
      <c r="K106" s="96">
        <v>1</v>
      </c>
      <c r="L106" s="96">
        <v>1</v>
      </c>
      <c r="M106" s="96">
        <v>1</v>
      </c>
      <c r="N106" s="96">
        <v>1</v>
      </c>
      <c r="O106" s="96">
        <v>1</v>
      </c>
      <c r="P106" s="96">
        <v>1</v>
      </c>
      <c r="Q106" s="96">
        <v>1</v>
      </c>
      <c r="R106" s="96">
        <v>1</v>
      </c>
      <c r="S106" s="96">
        <v>1</v>
      </c>
      <c r="T106" s="96">
        <v>1</v>
      </c>
      <c r="U106" s="96">
        <v>1</v>
      </c>
      <c r="V106" s="96">
        <v>1</v>
      </c>
      <c r="W106" s="96">
        <v>1</v>
      </c>
      <c r="X106" s="96">
        <v>1</v>
      </c>
      <c r="Y106" s="96">
        <v>1</v>
      </c>
      <c r="Z106" s="96">
        <v>1</v>
      </c>
      <c r="AA106" s="96">
        <v>1</v>
      </c>
      <c r="AB106" s="96">
        <v>1</v>
      </c>
      <c r="AC106" s="96">
        <v>1</v>
      </c>
      <c r="AD106" s="96">
        <v>1</v>
      </c>
      <c r="AE106" s="96">
        <v>1</v>
      </c>
      <c r="AF106" s="96">
        <v>1</v>
      </c>
      <c r="AG106" s="96">
        <v>1</v>
      </c>
      <c r="AH106" s="96">
        <v>1</v>
      </c>
      <c r="AI106" s="96">
        <v>1</v>
      </c>
      <c r="AJ106" s="96">
        <v>1</v>
      </c>
      <c r="AK106" s="96">
        <v>1</v>
      </c>
      <c r="AL106" s="96">
        <v>1</v>
      </c>
      <c r="AM106" s="96">
        <v>1</v>
      </c>
      <c r="AN106" s="96">
        <v>1</v>
      </c>
      <c r="AO106" s="96">
        <v>1</v>
      </c>
      <c r="AP106" s="96">
        <v>1</v>
      </c>
      <c r="AQ106" s="96">
        <v>1</v>
      </c>
      <c r="AR106" s="96">
        <v>1</v>
      </c>
      <c r="AS106" s="96">
        <v>1</v>
      </c>
      <c r="AT106" s="96">
        <v>1</v>
      </c>
      <c r="AU106" s="96">
        <v>1</v>
      </c>
      <c r="AV106" s="96">
        <v>1</v>
      </c>
      <c r="AX106" s="167">
        <v>0.01</v>
      </c>
    </row>
    <row r="107" spans="1:50">
      <c r="A107" s="4" t="s">
        <v>16</v>
      </c>
      <c r="B107" s="174" t="s">
        <v>250</v>
      </c>
      <c r="C107" s="96" t="str">
        <f t="shared" si="125"/>
        <v>Commercial - Cooking</v>
      </c>
      <c r="I107" s="179"/>
      <c r="J107" s="96">
        <v>1</v>
      </c>
      <c r="K107" s="96">
        <v>1</v>
      </c>
      <c r="L107" s="96">
        <v>1</v>
      </c>
      <c r="M107" s="96">
        <v>1</v>
      </c>
      <c r="N107" s="96">
        <v>1</v>
      </c>
      <c r="O107" s="96">
        <v>1</v>
      </c>
      <c r="P107" s="96">
        <v>1</v>
      </c>
      <c r="Q107" s="96">
        <v>1</v>
      </c>
      <c r="R107" s="96">
        <v>1</v>
      </c>
      <c r="S107" s="96">
        <v>1</v>
      </c>
      <c r="T107" s="96">
        <v>1</v>
      </c>
      <c r="U107" s="96">
        <v>1</v>
      </c>
      <c r="V107" s="96">
        <v>1</v>
      </c>
      <c r="W107" s="96">
        <v>1</v>
      </c>
      <c r="X107" s="96">
        <v>1</v>
      </c>
      <c r="Y107" s="96">
        <v>1</v>
      </c>
      <c r="Z107" s="96">
        <v>1</v>
      </c>
      <c r="AA107" s="96">
        <v>1</v>
      </c>
      <c r="AB107" s="96">
        <v>1</v>
      </c>
      <c r="AC107" s="96">
        <v>1</v>
      </c>
      <c r="AD107" s="96">
        <v>1</v>
      </c>
      <c r="AE107" s="96">
        <v>1</v>
      </c>
      <c r="AF107" s="96">
        <v>1</v>
      </c>
      <c r="AG107" s="96">
        <v>1</v>
      </c>
      <c r="AH107" s="96">
        <v>1</v>
      </c>
      <c r="AI107" s="96">
        <v>1</v>
      </c>
      <c r="AJ107" s="96">
        <v>1</v>
      </c>
      <c r="AK107" s="96">
        <v>1</v>
      </c>
      <c r="AL107" s="96">
        <v>1</v>
      </c>
      <c r="AM107" s="96">
        <v>1</v>
      </c>
      <c r="AN107" s="96">
        <v>1</v>
      </c>
      <c r="AO107" s="96">
        <v>1</v>
      </c>
      <c r="AP107" s="96">
        <v>1</v>
      </c>
      <c r="AQ107" s="96">
        <v>1</v>
      </c>
      <c r="AR107" s="96">
        <v>1</v>
      </c>
      <c r="AS107" s="96">
        <v>1</v>
      </c>
      <c r="AT107" s="96">
        <v>1</v>
      </c>
      <c r="AU107" s="96">
        <v>1</v>
      </c>
      <c r="AV107" s="96">
        <v>1</v>
      </c>
      <c r="AX107" s="166" t="s">
        <v>489</v>
      </c>
    </row>
    <row r="108" spans="1:50">
      <c r="A108" s="4" t="s">
        <v>16</v>
      </c>
      <c r="B108" s="174" t="s">
        <v>251</v>
      </c>
      <c r="C108" s="96" t="str">
        <f t="shared" si="125"/>
        <v>Commercial - Lighting</v>
      </c>
      <c r="I108" s="179"/>
      <c r="J108" s="96">
        <v>1</v>
      </c>
      <c r="K108" s="96">
        <v>1</v>
      </c>
      <c r="L108" s="96">
        <v>1</v>
      </c>
      <c r="M108" s="96">
        <v>1</v>
      </c>
      <c r="N108" s="96">
        <v>1</v>
      </c>
      <c r="O108" s="96">
        <v>1</v>
      </c>
      <c r="P108" s="96">
        <v>1</v>
      </c>
      <c r="Q108" s="96">
        <v>1</v>
      </c>
      <c r="R108" s="96">
        <v>1</v>
      </c>
      <c r="S108" s="96">
        <v>1</v>
      </c>
      <c r="T108" s="96">
        <v>1</v>
      </c>
      <c r="U108" s="96">
        <v>1</v>
      </c>
      <c r="V108" s="96">
        <v>1</v>
      </c>
      <c r="W108" s="96">
        <v>1</v>
      </c>
      <c r="X108" s="96">
        <v>1</v>
      </c>
      <c r="Y108" s="96">
        <v>1</v>
      </c>
      <c r="Z108" s="96">
        <v>1</v>
      </c>
      <c r="AA108" s="96">
        <v>1</v>
      </c>
      <c r="AB108" s="96">
        <v>1</v>
      </c>
      <c r="AC108" s="96">
        <v>1</v>
      </c>
      <c r="AD108" s="96">
        <v>1</v>
      </c>
      <c r="AE108" s="96">
        <v>1</v>
      </c>
      <c r="AF108" s="96">
        <v>1</v>
      </c>
      <c r="AG108" s="96">
        <v>1</v>
      </c>
      <c r="AH108" s="96">
        <v>1</v>
      </c>
      <c r="AI108" s="96">
        <v>1</v>
      </c>
      <c r="AJ108" s="96">
        <v>1</v>
      </c>
      <c r="AK108" s="96">
        <v>1</v>
      </c>
      <c r="AL108" s="96">
        <v>1</v>
      </c>
      <c r="AM108" s="96">
        <v>1</v>
      </c>
      <c r="AN108" s="96">
        <v>1</v>
      </c>
      <c r="AO108" s="96">
        <v>1</v>
      </c>
      <c r="AP108" s="96">
        <v>1</v>
      </c>
      <c r="AQ108" s="96">
        <v>1</v>
      </c>
      <c r="AR108" s="96">
        <v>1</v>
      </c>
      <c r="AS108" s="96">
        <v>1</v>
      </c>
      <c r="AT108" s="96">
        <v>1</v>
      </c>
      <c r="AU108" s="96">
        <v>1</v>
      </c>
      <c r="AV108" s="96">
        <v>1</v>
      </c>
      <c r="AX108" s="166" t="s">
        <v>490</v>
      </c>
    </row>
    <row r="109" spans="1:50">
      <c r="A109" s="4" t="s">
        <v>16</v>
      </c>
      <c r="B109" s="174" t="s">
        <v>252</v>
      </c>
      <c r="C109" s="96" t="str">
        <f t="shared" si="125"/>
        <v>Commercial - Refrigeration</v>
      </c>
      <c r="I109" s="179"/>
      <c r="J109" s="96">
        <v>1</v>
      </c>
      <c r="K109" s="96">
        <v>1</v>
      </c>
      <c r="L109" s="96">
        <v>1</v>
      </c>
      <c r="M109" s="96">
        <v>1</v>
      </c>
      <c r="N109" s="96">
        <v>1</v>
      </c>
      <c r="O109" s="96">
        <v>1</v>
      </c>
      <c r="P109" s="96">
        <v>1</v>
      </c>
      <c r="Q109" s="96">
        <v>1</v>
      </c>
      <c r="R109" s="96">
        <v>1</v>
      </c>
      <c r="S109" s="96">
        <v>1</v>
      </c>
      <c r="T109" s="96">
        <v>1</v>
      </c>
      <c r="U109" s="96">
        <v>1</v>
      </c>
      <c r="V109" s="96">
        <v>1</v>
      </c>
      <c r="W109" s="96">
        <v>1</v>
      </c>
      <c r="X109" s="96">
        <v>1</v>
      </c>
      <c r="Y109" s="96">
        <v>1</v>
      </c>
      <c r="Z109" s="96">
        <v>1</v>
      </c>
      <c r="AA109" s="96">
        <v>1</v>
      </c>
      <c r="AB109" s="96">
        <v>1</v>
      </c>
      <c r="AC109" s="96">
        <v>1</v>
      </c>
      <c r="AD109" s="96">
        <v>1</v>
      </c>
      <c r="AE109" s="96">
        <v>1</v>
      </c>
      <c r="AF109" s="96">
        <v>1</v>
      </c>
      <c r="AG109" s="96">
        <v>1</v>
      </c>
      <c r="AH109" s="96">
        <v>1</v>
      </c>
      <c r="AI109" s="96">
        <v>1</v>
      </c>
      <c r="AJ109" s="96">
        <v>1</v>
      </c>
      <c r="AK109" s="96">
        <v>1</v>
      </c>
      <c r="AL109" s="96">
        <v>1</v>
      </c>
      <c r="AM109" s="96">
        <v>1</v>
      </c>
      <c r="AN109" s="96">
        <v>1</v>
      </c>
      <c r="AO109" s="96">
        <v>1</v>
      </c>
      <c r="AP109" s="96">
        <v>1</v>
      </c>
      <c r="AQ109" s="96">
        <v>1</v>
      </c>
      <c r="AR109" s="96">
        <v>1</v>
      </c>
      <c r="AS109" s="96">
        <v>1</v>
      </c>
      <c r="AT109" s="96">
        <v>1</v>
      </c>
      <c r="AU109" s="96">
        <v>1</v>
      </c>
      <c r="AV109" s="96">
        <v>1</v>
      </c>
    </row>
    <row r="110" spans="1:50">
      <c r="A110" s="4" t="s">
        <v>16</v>
      </c>
      <c r="B110" s="174" t="s">
        <v>253</v>
      </c>
      <c r="C110" s="96" t="str">
        <f t="shared" si="125"/>
        <v>Commercial - Water Heating</v>
      </c>
      <c r="I110" s="179"/>
      <c r="J110" s="96">
        <v>1</v>
      </c>
      <c r="K110" s="96">
        <v>1</v>
      </c>
      <c r="L110" s="96">
        <v>1</v>
      </c>
      <c r="M110" s="96">
        <v>1</v>
      </c>
      <c r="N110" s="96">
        <v>1</v>
      </c>
      <c r="O110" s="96">
        <v>1</v>
      </c>
      <c r="P110" s="96">
        <v>1</v>
      </c>
      <c r="Q110" s="96">
        <v>1</v>
      </c>
      <c r="R110" s="96">
        <v>1</v>
      </c>
      <c r="S110" s="96">
        <v>1</v>
      </c>
      <c r="T110" s="96">
        <v>1</v>
      </c>
      <c r="U110" s="96">
        <v>1</v>
      </c>
      <c r="V110" s="96">
        <v>1</v>
      </c>
      <c r="W110" s="96">
        <v>1</v>
      </c>
      <c r="X110" s="96">
        <v>1</v>
      </c>
      <c r="Y110" s="96">
        <v>1</v>
      </c>
      <c r="Z110" s="96">
        <v>1</v>
      </c>
      <c r="AA110" s="96">
        <v>1</v>
      </c>
      <c r="AB110" s="96">
        <v>1</v>
      </c>
      <c r="AC110" s="96">
        <v>1</v>
      </c>
      <c r="AD110" s="96">
        <v>1</v>
      </c>
      <c r="AE110" s="96">
        <v>1</v>
      </c>
      <c r="AF110" s="96">
        <v>1</v>
      </c>
      <c r="AG110" s="96">
        <v>1</v>
      </c>
      <c r="AH110" s="96">
        <v>1</v>
      </c>
      <c r="AI110" s="96">
        <v>1</v>
      </c>
      <c r="AJ110" s="96">
        <v>1</v>
      </c>
      <c r="AK110" s="96">
        <v>1</v>
      </c>
      <c r="AL110" s="96">
        <v>1</v>
      </c>
      <c r="AM110" s="96">
        <v>1</v>
      </c>
      <c r="AN110" s="96">
        <v>1</v>
      </c>
      <c r="AO110" s="96">
        <v>1</v>
      </c>
      <c r="AP110" s="96">
        <v>1</v>
      </c>
      <c r="AQ110" s="96">
        <v>1</v>
      </c>
      <c r="AR110" s="96">
        <v>1</v>
      </c>
      <c r="AS110" s="96">
        <v>1</v>
      </c>
      <c r="AT110" s="96">
        <v>1</v>
      </c>
      <c r="AU110" s="96">
        <v>1</v>
      </c>
      <c r="AV110" s="96">
        <v>1</v>
      </c>
    </row>
    <row r="111" spans="1:50">
      <c r="A111" s="4" t="s">
        <v>16</v>
      </c>
      <c r="B111" s="174" t="s">
        <v>254</v>
      </c>
      <c r="C111" s="96" t="str">
        <f t="shared" si="125"/>
        <v>Commercial - Public lights</v>
      </c>
      <c r="I111" s="179"/>
      <c r="J111" s="96">
        <v>1</v>
      </c>
      <c r="K111" s="96">
        <v>1</v>
      </c>
      <c r="L111" s="96">
        <v>1</v>
      </c>
      <c r="M111" s="96">
        <v>1</v>
      </c>
      <c r="N111" s="96">
        <v>1</v>
      </c>
      <c r="O111" s="96">
        <v>1</v>
      </c>
      <c r="P111" s="96">
        <v>1</v>
      </c>
      <c r="Q111" s="96">
        <v>1</v>
      </c>
      <c r="R111" s="96">
        <v>1</v>
      </c>
      <c r="S111" s="96">
        <v>1</v>
      </c>
      <c r="T111" s="96">
        <v>1</v>
      </c>
      <c r="U111" s="96">
        <v>1</v>
      </c>
      <c r="V111" s="96">
        <v>1</v>
      </c>
      <c r="W111" s="96">
        <v>1</v>
      </c>
      <c r="X111" s="96">
        <v>1</v>
      </c>
      <c r="Y111" s="96">
        <v>1</v>
      </c>
      <c r="Z111" s="96">
        <v>1</v>
      </c>
      <c r="AA111" s="96">
        <v>1</v>
      </c>
      <c r="AB111" s="96">
        <v>1</v>
      </c>
      <c r="AC111" s="96">
        <v>1</v>
      </c>
      <c r="AD111" s="96">
        <v>1</v>
      </c>
      <c r="AE111" s="96">
        <v>1</v>
      </c>
      <c r="AF111" s="96">
        <v>1</v>
      </c>
      <c r="AG111" s="96">
        <v>1</v>
      </c>
      <c r="AH111" s="96">
        <v>1</v>
      </c>
      <c r="AI111" s="96">
        <v>1</v>
      </c>
      <c r="AJ111" s="96">
        <v>1</v>
      </c>
      <c r="AK111" s="96">
        <v>1</v>
      </c>
      <c r="AL111" s="96">
        <v>1</v>
      </c>
      <c r="AM111" s="96">
        <v>1</v>
      </c>
      <c r="AN111" s="96">
        <v>1</v>
      </c>
      <c r="AO111" s="96">
        <v>1</v>
      </c>
      <c r="AP111" s="96">
        <v>1</v>
      </c>
      <c r="AQ111" s="96">
        <v>1</v>
      </c>
      <c r="AR111" s="96">
        <v>1</v>
      </c>
      <c r="AS111" s="96">
        <v>1</v>
      </c>
      <c r="AT111" s="96">
        <v>1</v>
      </c>
      <c r="AU111" s="96">
        <v>1</v>
      </c>
      <c r="AV111" s="96">
        <v>1</v>
      </c>
    </row>
    <row r="112" spans="1:50">
      <c r="A112" s="4" t="s">
        <v>16</v>
      </c>
      <c r="B112" s="174" t="s">
        <v>255</v>
      </c>
      <c r="C112" s="96" t="str">
        <f t="shared" si="125"/>
        <v>Commercial - Public Water</v>
      </c>
      <c r="I112" s="179"/>
      <c r="J112" s="96">
        <v>1</v>
      </c>
      <c r="K112" s="96">
        <v>1</v>
      </c>
      <c r="L112" s="96">
        <v>1</v>
      </c>
      <c r="M112" s="96">
        <v>1</v>
      </c>
      <c r="N112" s="96">
        <v>1</v>
      </c>
      <c r="O112" s="96">
        <v>1</v>
      </c>
      <c r="P112" s="96">
        <v>1</v>
      </c>
      <c r="Q112" s="96">
        <v>1</v>
      </c>
      <c r="R112" s="96">
        <v>1</v>
      </c>
      <c r="S112" s="96">
        <v>1</v>
      </c>
      <c r="T112" s="96">
        <v>1</v>
      </c>
      <c r="U112" s="96">
        <v>1</v>
      </c>
      <c r="V112" s="96">
        <v>1</v>
      </c>
      <c r="W112" s="96">
        <v>1</v>
      </c>
      <c r="X112" s="96">
        <v>1</v>
      </c>
      <c r="Y112" s="96">
        <v>1</v>
      </c>
      <c r="Z112" s="96">
        <v>1</v>
      </c>
      <c r="AA112" s="96">
        <v>1</v>
      </c>
      <c r="AB112" s="96">
        <v>1</v>
      </c>
      <c r="AC112" s="96">
        <v>1</v>
      </c>
      <c r="AD112" s="96">
        <v>1</v>
      </c>
      <c r="AE112" s="96">
        <v>1</v>
      </c>
      <c r="AF112" s="96">
        <v>1</v>
      </c>
      <c r="AG112" s="96">
        <v>1</v>
      </c>
      <c r="AH112" s="96">
        <v>1</v>
      </c>
      <c r="AI112" s="96">
        <v>1</v>
      </c>
      <c r="AJ112" s="96">
        <v>1</v>
      </c>
      <c r="AK112" s="96">
        <v>1</v>
      </c>
      <c r="AL112" s="96">
        <v>1</v>
      </c>
      <c r="AM112" s="96">
        <v>1</v>
      </c>
      <c r="AN112" s="96">
        <v>1</v>
      </c>
      <c r="AO112" s="96">
        <v>1</v>
      </c>
      <c r="AP112" s="96">
        <v>1</v>
      </c>
      <c r="AQ112" s="96">
        <v>1</v>
      </c>
      <c r="AR112" s="96">
        <v>1</v>
      </c>
      <c r="AS112" s="96">
        <v>1</v>
      </c>
      <c r="AT112" s="96">
        <v>1</v>
      </c>
      <c r="AU112" s="96">
        <v>1</v>
      </c>
      <c r="AV112" s="96">
        <v>1</v>
      </c>
    </row>
    <row r="113" spans="1:48">
      <c r="A113" s="4" t="s">
        <v>16</v>
      </c>
      <c r="B113" s="174" t="s">
        <v>256</v>
      </c>
      <c r="C113" s="96" t="str">
        <f t="shared" si="125"/>
        <v>Commercial - Other</v>
      </c>
      <c r="I113" s="179"/>
      <c r="J113" s="96">
        <v>1</v>
      </c>
      <c r="K113" s="96">
        <v>1</v>
      </c>
      <c r="L113" s="96">
        <v>1</v>
      </c>
      <c r="M113" s="96">
        <v>1</v>
      </c>
      <c r="N113" s="96">
        <v>1</v>
      </c>
      <c r="O113" s="96">
        <v>1</v>
      </c>
      <c r="P113" s="96">
        <v>1</v>
      </c>
      <c r="Q113" s="96">
        <v>1</v>
      </c>
      <c r="R113" s="96">
        <v>1</v>
      </c>
      <c r="S113" s="96">
        <v>1</v>
      </c>
      <c r="T113" s="96">
        <v>1</v>
      </c>
      <c r="U113" s="96">
        <v>1</v>
      </c>
      <c r="V113" s="96">
        <v>1</v>
      </c>
      <c r="W113" s="96">
        <v>1</v>
      </c>
      <c r="X113" s="96">
        <v>1</v>
      </c>
      <c r="Y113" s="96">
        <v>1</v>
      </c>
      <c r="Z113" s="96">
        <v>1</v>
      </c>
      <c r="AA113" s="96">
        <v>1</v>
      </c>
      <c r="AB113" s="96">
        <v>1</v>
      </c>
      <c r="AC113" s="96">
        <v>1</v>
      </c>
      <c r="AD113" s="96">
        <v>1</v>
      </c>
      <c r="AE113" s="96">
        <v>1</v>
      </c>
      <c r="AF113" s="96">
        <v>1</v>
      </c>
      <c r="AG113" s="96">
        <v>1</v>
      </c>
      <c r="AH113" s="96">
        <v>1</v>
      </c>
      <c r="AI113" s="96">
        <v>1</v>
      </c>
      <c r="AJ113" s="96">
        <v>1</v>
      </c>
      <c r="AK113" s="96">
        <v>1</v>
      </c>
      <c r="AL113" s="96">
        <v>1</v>
      </c>
      <c r="AM113" s="96">
        <v>1</v>
      </c>
      <c r="AN113" s="96">
        <v>1</v>
      </c>
      <c r="AO113" s="96">
        <v>1</v>
      </c>
      <c r="AP113" s="96">
        <v>1</v>
      </c>
      <c r="AQ113" s="96">
        <v>1</v>
      </c>
      <c r="AR113" s="96">
        <v>1</v>
      </c>
      <c r="AS113" s="96">
        <v>1</v>
      </c>
      <c r="AT113" s="96">
        <v>1</v>
      </c>
      <c r="AU113" s="96">
        <v>1</v>
      </c>
      <c r="AV113" s="96">
        <v>1</v>
      </c>
    </row>
    <row r="114" spans="1:48">
      <c r="A114" s="4" t="s">
        <v>16</v>
      </c>
      <c r="B114" s="174"/>
      <c r="I114" s="179"/>
      <c r="K114" s="96"/>
    </row>
    <row r="115" spans="1:48" ht="15.75" thickBot="1">
      <c r="A115" s="4" t="s">
        <v>16</v>
      </c>
      <c r="B115" s="174"/>
      <c r="C115" s="93" t="s">
        <v>258</v>
      </c>
      <c r="I115" s="179"/>
      <c r="K115" s="96"/>
    </row>
    <row r="116" spans="1:48">
      <c r="A116" s="4" t="s">
        <v>16</v>
      </c>
      <c r="B116" s="174" t="str">
        <f>B105</f>
        <v>CNC</v>
      </c>
      <c r="C116" s="174" t="str">
        <f>C105</f>
        <v>Commercial - Cooling</v>
      </c>
      <c r="E116" s="104">
        <v>0</v>
      </c>
      <c r="I116" s="179"/>
      <c r="J116" s="182">
        <f t="shared" ref="J116:K124" si="126">(1-$E116)</f>
        <v>1</v>
      </c>
      <c r="K116" s="127">
        <f t="shared" si="126"/>
        <v>1</v>
      </c>
      <c r="L116" s="127">
        <f t="shared" ref="L116:AV123" si="127">(1-$E116)</f>
        <v>1</v>
      </c>
      <c r="M116" s="127">
        <f t="shared" si="127"/>
        <v>1</v>
      </c>
      <c r="N116" s="127">
        <f t="shared" si="127"/>
        <v>1</v>
      </c>
      <c r="O116" s="127">
        <f t="shared" si="127"/>
        <v>1</v>
      </c>
      <c r="P116" s="127">
        <f t="shared" si="127"/>
        <v>1</v>
      </c>
      <c r="Q116" s="127">
        <f t="shared" si="127"/>
        <v>1</v>
      </c>
      <c r="R116" s="127">
        <f t="shared" si="127"/>
        <v>1</v>
      </c>
      <c r="S116" s="127">
        <f t="shared" si="127"/>
        <v>1</v>
      </c>
      <c r="T116" s="127">
        <f t="shared" si="127"/>
        <v>1</v>
      </c>
      <c r="U116" s="127">
        <f t="shared" si="127"/>
        <v>1</v>
      </c>
      <c r="V116" s="127">
        <f t="shared" si="127"/>
        <v>1</v>
      </c>
      <c r="W116" s="127">
        <f t="shared" si="127"/>
        <v>1</v>
      </c>
      <c r="X116" s="127">
        <f t="shared" si="127"/>
        <v>1</v>
      </c>
      <c r="Y116" s="127">
        <f t="shared" si="127"/>
        <v>1</v>
      </c>
      <c r="Z116" s="127">
        <f t="shared" si="127"/>
        <v>1</v>
      </c>
      <c r="AA116" s="127">
        <f t="shared" si="127"/>
        <v>1</v>
      </c>
      <c r="AB116" s="127">
        <f t="shared" si="127"/>
        <v>1</v>
      </c>
      <c r="AC116" s="127">
        <f t="shared" si="127"/>
        <v>1</v>
      </c>
      <c r="AD116" s="127">
        <f t="shared" si="127"/>
        <v>1</v>
      </c>
      <c r="AE116" s="127">
        <f t="shared" si="127"/>
        <v>1</v>
      </c>
      <c r="AF116" s="127">
        <f t="shared" si="127"/>
        <v>1</v>
      </c>
      <c r="AG116" s="127">
        <f t="shared" si="127"/>
        <v>1</v>
      </c>
      <c r="AH116" s="127">
        <f t="shared" si="127"/>
        <v>1</v>
      </c>
      <c r="AI116" s="127">
        <f t="shared" si="127"/>
        <v>1</v>
      </c>
      <c r="AJ116" s="127">
        <f t="shared" si="127"/>
        <v>1</v>
      </c>
      <c r="AK116" s="127">
        <f t="shared" si="127"/>
        <v>1</v>
      </c>
      <c r="AL116" s="127">
        <f t="shared" si="127"/>
        <v>1</v>
      </c>
      <c r="AM116" s="127">
        <f t="shared" si="127"/>
        <v>1</v>
      </c>
      <c r="AN116" s="127">
        <f t="shared" si="127"/>
        <v>1</v>
      </c>
      <c r="AO116" s="127">
        <f t="shared" si="127"/>
        <v>1</v>
      </c>
      <c r="AP116" s="127">
        <f t="shared" si="127"/>
        <v>1</v>
      </c>
      <c r="AQ116" s="127">
        <f t="shared" si="127"/>
        <v>1</v>
      </c>
      <c r="AR116" s="127">
        <f t="shared" si="127"/>
        <v>1</v>
      </c>
      <c r="AS116" s="127">
        <f t="shared" si="127"/>
        <v>1</v>
      </c>
      <c r="AT116" s="127">
        <f t="shared" si="127"/>
        <v>1</v>
      </c>
      <c r="AU116" s="127">
        <f t="shared" si="127"/>
        <v>1</v>
      </c>
      <c r="AV116" s="127">
        <f t="shared" si="127"/>
        <v>1</v>
      </c>
    </row>
    <row r="117" spans="1:48">
      <c r="A117" s="4" t="s">
        <v>16</v>
      </c>
      <c r="B117" s="174" t="str">
        <f t="shared" ref="B117:C124" si="128">B106</f>
        <v>CNH</v>
      </c>
      <c r="C117" s="174" t="str">
        <f t="shared" si="128"/>
        <v>Commercial - Space Heating</v>
      </c>
      <c r="E117" s="104">
        <v>0</v>
      </c>
      <c r="I117" s="179"/>
      <c r="J117" s="182">
        <f t="shared" si="126"/>
        <v>1</v>
      </c>
      <c r="K117" s="127">
        <f t="shared" si="126"/>
        <v>1</v>
      </c>
      <c r="L117" s="127">
        <f t="shared" ref="L117:Y117" si="129">(1-$E117)</f>
        <v>1</v>
      </c>
      <c r="M117" s="127">
        <f t="shared" si="129"/>
        <v>1</v>
      </c>
      <c r="N117" s="127">
        <f t="shared" si="129"/>
        <v>1</v>
      </c>
      <c r="O117" s="127">
        <f t="shared" si="129"/>
        <v>1</v>
      </c>
      <c r="P117" s="127">
        <f t="shared" si="129"/>
        <v>1</v>
      </c>
      <c r="Q117" s="127">
        <f t="shared" si="129"/>
        <v>1</v>
      </c>
      <c r="R117" s="127">
        <f t="shared" si="129"/>
        <v>1</v>
      </c>
      <c r="S117" s="127">
        <f t="shared" si="129"/>
        <v>1</v>
      </c>
      <c r="T117" s="127">
        <f t="shared" si="129"/>
        <v>1</v>
      </c>
      <c r="U117" s="127">
        <f t="shared" si="129"/>
        <v>1</v>
      </c>
      <c r="V117" s="127">
        <f t="shared" si="129"/>
        <v>1</v>
      </c>
      <c r="W117" s="127">
        <f t="shared" si="129"/>
        <v>1</v>
      </c>
      <c r="X117" s="127">
        <f t="shared" si="129"/>
        <v>1</v>
      </c>
      <c r="Y117" s="127">
        <f t="shared" si="129"/>
        <v>1</v>
      </c>
      <c r="Z117" s="127">
        <f t="shared" si="127"/>
        <v>1</v>
      </c>
      <c r="AA117" s="127">
        <f t="shared" si="127"/>
        <v>1</v>
      </c>
      <c r="AB117" s="127">
        <f t="shared" si="127"/>
        <v>1</v>
      </c>
      <c r="AC117" s="127">
        <f t="shared" si="127"/>
        <v>1</v>
      </c>
      <c r="AD117" s="127">
        <f t="shared" si="127"/>
        <v>1</v>
      </c>
      <c r="AE117" s="127">
        <f t="shared" si="127"/>
        <v>1</v>
      </c>
      <c r="AF117" s="127">
        <f t="shared" si="127"/>
        <v>1</v>
      </c>
      <c r="AG117" s="127">
        <f t="shared" si="127"/>
        <v>1</v>
      </c>
      <c r="AH117" s="127">
        <f t="shared" si="127"/>
        <v>1</v>
      </c>
      <c r="AI117" s="127">
        <f t="shared" si="127"/>
        <v>1</v>
      </c>
      <c r="AJ117" s="127">
        <f t="shared" si="127"/>
        <v>1</v>
      </c>
      <c r="AK117" s="127">
        <f t="shared" si="127"/>
        <v>1</v>
      </c>
      <c r="AL117" s="127">
        <f t="shared" si="127"/>
        <v>1</v>
      </c>
      <c r="AM117" s="127">
        <f t="shared" si="127"/>
        <v>1</v>
      </c>
      <c r="AN117" s="127">
        <f t="shared" si="127"/>
        <v>1</v>
      </c>
      <c r="AO117" s="127">
        <f t="shared" si="127"/>
        <v>1</v>
      </c>
      <c r="AP117" s="127">
        <f t="shared" si="127"/>
        <v>1</v>
      </c>
      <c r="AQ117" s="127">
        <f t="shared" si="127"/>
        <v>1</v>
      </c>
      <c r="AR117" s="127">
        <f t="shared" si="127"/>
        <v>1</v>
      </c>
      <c r="AS117" s="127">
        <f t="shared" si="127"/>
        <v>1</v>
      </c>
      <c r="AT117" s="127">
        <f t="shared" si="127"/>
        <v>1</v>
      </c>
      <c r="AU117" s="127">
        <f t="shared" si="127"/>
        <v>1</v>
      </c>
      <c r="AV117" s="127">
        <f t="shared" si="127"/>
        <v>1</v>
      </c>
    </row>
    <row r="118" spans="1:48">
      <c r="A118" s="4" t="s">
        <v>16</v>
      </c>
      <c r="B118" s="174" t="str">
        <f t="shared" si="128"/>
        <v>CNK</v>
      </c>
      <c r="C118" s="174" t="str">
        <f t="shared" si="128"/>
        <v>Commercial - Cooking</v>
      </c>
      <c r="E118" s="104">
        <v>0</v>
      </c>
      <c r="I118" s="179"/>
      <c r="J118" s="182">
        <f t="shared" si="126"/>
        <v>1</v>
      </c>
      <c r="K118" s="127">
        <f t="shared" si="126"/>
        <v>1</v>
      </c>
      <c r="L118" s="127">
        <f t="shared" si="127"/>
        <v>1</v>
      </c>
      <c r="M118" s="127">
        <f>(1-$E118)</f>
        <v>1</v>
      </c>
      <c r="N118" s="127">
        <f t="shared" si="127"/>
        <v>1</v>
      </c>
      <c r="O118" s="127">
        <f t="shared" si="127"/>
        <v>1</v>
      </c>
      <c r="P118" s="127">
        <f t="shared" si="127"/>
        <v>1</v>
      </c>
      <c r="Q118" s="127">
        <f t="shared" si="127"/>
        <v>1</v>
      </c>
      <c r="R118" s="127">
        <f t="shared" si="127"/>
        <v>1</v>
      </c>
      <c r="S118" s="127">
        <f t="shared" si="127"/>
        <v>1</v>
      </c>
      <c r="T118" s="127">
        <f t="shared" si="127"/>
        <v>1</v>
      </c>
      <c r="U118" s="127">
        <f t="shared" si="127"/>
        <v>1</v>
      </c>
      <c r="V118" s="127">
        <f t="shared" si="127"/>
        <v>1</v>
      </c>
      <c r="W118" s="127">
        <f t="shared" si="127"/>
        <v>1</v>
      </c>
      <c r="X118" s="127">
        <f t="shared" si="127"/>
        <v>1</v>
      </c>
      <c r="Y118" s="127">
        <f t="shared" si="127"/>
        <v>1</v>
      </c>
      <c r="Z118" s="127">
        <f t="shared" si="127"/>
        <v>1</v>
      </c>
      <c r="AA118" s="127">
        <f t="shared" si="127"/>
        <v>1</v>
      </c>
      <c r="AB118" s="127">
        <f t="shared" si="127"/>
        <v>1</v>
      </c>
      <c r="AC118" s="127">
        <f t="shared" si="127"/>
        <v>1</v>
      </c>
      <c r="AD118" s="127">
        <f t="shared" si="127"/>
        <v>1</v>
      </c>
      <c r="AE118" s="127">
        <f t="shared" si="127"/>
        <v>1</v>
      </c>
      <c r="AF118" s="127">
        <f t="shared" si="127"/>
        <v>1</v>
      </c>
      <c r="AG118" s="127">
        <f t="shared" si="127"/>
        <v>1</v>
      </c>
      <c r="AH118" s="127">
        <f t="shared" si="127"/>
        <v>1</v>
      </c>
      <c r="AI118" s="127">
        <f t="shared" si="127"/>
        <v>1</v>
      </c>
      <c r="AJ118" s="127">
        <f t="shared" si="127"/>
        <v>1</v>
      </c>
      <c r="AK118" s="127">
        <f t="shared" si="127"/>
        <v>1</v>
      </c>
      <c r="AL118" s="127">
        <f t="shared" si="127"/>
        <v>1</v>
      </c>
      <c r="AM118" s="127">
        <f t="shared" si="127"/>
        <v>1</v>
      </c>
      <c r="AN118" s="127">
        <f t="shared" si="127"/>
        <v>1</v>
      </c>
      <c r="AO118" s="127">
        <f t="shared" si="127"/>
        <v>1</v>
      </c>
      <c r="AP118" s="127">
        <f t="shared" si="127"/>
        <v>1</v>
      </c>
      <c r="AQ118" s="127">
        <f t="shared" si="127"/>
        <v>1</v>
      </c>
      <c r="AR118" s="127">
        <f t="shared" si="127"/>
        <v>1</v>
      </c>
      <c r="AS118" s="127">
        <f t="shared" si="127"/>
        <v>1</v>
      </c>
      <c r="AT118" s="127">
        <f t="shared" si="127"/>
        <v>1</v>
      </c>
      <c r="AU118" s="127">
        <f t="shared" si="127"/>
        <v>1</v>
      </c>
      <c r="AV118" s="127">
        <f t="shared" si="127"/>
        <v>1</v>
      </c>
    </row>
    <row r="119" spans="1:48">
      <c r="A119" s="4" t="s">
        <v>16</v>
      </c>
      <c r="B119" s="174" t="str">
        <f t="shared" si="128"/>
        <v>CNL</v>
      </c>
      <c r="C119" s="174" t="str">
        <f t="shared" si="128"/>
        <v>Commercial - Lighting</v>
      </c>
      <c r="E119" s="104">
        <v>0</v>
      </c>
      <c r="I119" s="179"/>
      <c r="J119" s="182">
        <f t="shared" si="126"/>
        <v>1</v>
      </c>
      <c r="K119" s="127">
        <f t="shared" si="126"/>
        <v>1</v>
      </c>
      <c r="L119" s="127">
        <f t="shared" si="127"/>
        <v>1</v>
      </c>
      <c r="M119" s="127">
        <f t="shared" si="127"/>
        <v>1</v>
      </c>
      <c r="N119" s="127">
        <f t="shared" si="127"/>
        <v>1</v>
      </c>
      <c r="O119" s="127">
        <f t="shared" si="127"/>
        <v>1</v>
      </c>
      <c r="P119" s="127">
        <f t="shared" si="127"/>
        <v>1</v>
      </c>
      <c r="Q119" s="127">
        <f t="shared" si="127"/>
        <v>1</v>
      </c>
      <c r="R119" s="127">
        <f t="shared" si="127"/>
        <v>1</v>
      </c>
      <c r="S119" s="127">
        <f t="shared" si="127"/>
        <v>1</v>
      </c>
      <c r="T119" s="127">
        <f t="shared" si="127"/>
        <v>1</v>
      </c>
      <c r="U119" s="127">
        <f t="shared" si="127"/>
        <v>1</v>
      </c>
      <c r="V119" s="127">
        <f t="shared" si="127"/>
        <v>1</v>
      </c>
      <c r="W119" s="127">
        <f t="shared" si="127"/>
        <v>1</v>
      </c>
      <c r="X119" s="127">
        <f t="shared" si="127"/>
        <v>1</v>
      </c>
      <c r="Y119" s="127">
        <f t="shared" si="127"/>
        <v>1</v>
      </c>
      <c r="Z119" s="127">
        <f t="shared" si="127"/>
        <v>1</v>
      </c>
      <c r="AA119" s="127">
        <f t="shared" si="127"/>
        <v>1</v>
      </c>
      <c r="AB119" s="127">
        <f t="shared" si="127"/>
        <v>1</v>
      </c>
      <c r="AC119" s="127">
        <f t="shared" si="127"/>
        <v>1</v>
      </c>
      <c r="AD119" s="127">
        <f t="shared" si="127"/>
        <v>1</v>
      </c>
      <c r="AE119" s="127">
        <f t="shared" si="127"/>
        <v>1</v>
      </c>
      <c r="AF119" s="127">
        <f t="shared" si="127"/>
        <v>1</v>
      </c>
      <c r="AG119" s="127">
        <f t="shared" si="127"/>
        <v>1</v>
      </c>
      <c r="AH119" s="127">
        <f t="shared" si="127"/>
        <v>1</v>
      </c>
      <c r="AI119" s="127">
        <f t="shared" si="127"/>
        <v>1</v>
      </c>
      <c r="AJ119" s="127">
        <f t="shared" si="127"/>
        <v>1</v>
      </c>
      <c r="AK119" s="127">
        <f t="shared" si="127"/>
        <v>1</v>
      </c>
      <c r="AL119" s="127">
        <f t="shared" si="127"/>
        <v>1</v>
      </c>
      <c r="AM119" s="127">
        <f t="shared" si="127"/>
        <v>1</v>
      </c>
      <c r="AN119" s="127">
        <f t="shared" si="127"/>
        <v>1</v>
      </c>
      <c r="AO119" s="127">
        <f t="shared" si="127"/>
        <v>1</v>
      </c>
      <c r="AP119" s="127">
        <f t="shared" si="127"/>
        <v>1</v>
      </c>
      <c r="AQ119" s="127">
        <f t="shared" si="127"/>
        <v>1</v>
      </c>
      <c r="AR119" s="127">
        <f t="shared" si="127"/>
        <v>1</v>
      </c>
      <c r="AS119" s="127">
        <f t="shared" si="127"/>
        <v>1</v>
      </c>
      <c r="AT119" s="127">
        <f t="shared" si="127"/>
        <v>1</v>
      </c>
      <c r="AU119" s="127">
        <f t="shared" si="127"/>
        <v>1</v>
      </c>
      <c r="AV119" s="127">
        <f t="shared" si="127"/>
        <v>1</v>
      </c>
    </row>
    <row r="120" spans="1:48">
      <c r="A120" s="4" t="s">
        <v>16</v>
      </c>
      <c r="B120" s="174" t="str">
        <f t="shared" si="128"/>
        <v>CNR</v>
      </c>
      <c r="C120" s="174" t="str">
        <f t="shared" si="128"/>
        <v>Commercial - Refrigeration</v>
      </c>
      <c r="E120" s="104">
        <v>0</v>
      </c>
      <c r="I120" s="179"/>
      <c r="J120" s="182">
        <f t="shared" si="126"/>
        <v>1</v>
      </c>
      <c r="K120" s="127">
        <f t="shared" si="126"/>
        <v>1</v>
      </c>
      <c r="L120" s="127">
        <f t="shared" si="127"/>
        <v>1</v>
      </c>
      <c r="M120" s="127">
        <f t="shared" si="127"/>
        <v>1</v>
      </c>
      <c r="N120" s="127">
        <f t="shared" si="127"/>
        <v>1</v>
      </c>
      <c r="O120" s="127">
        <f t="shared" si="127"/>
        <v>1</v>
      </c>
      <c r="P120" s="127">
        <f t="shared" si="127"/>
        <v>1</v>
      </c>
      <c r="Q120" s="127">
        <f t="shared" si="127"/>
        <v>1</v>
      </c>
      <c r="R120" s="127">
        <f t="shared" si="127"/>
        <v>1</v>
      </c>
      <c r="S120" s="127">
        <f t="shared" si="127"/>
        <v>1</v>
      </c>
      <c r="T120" s="127">
        <f t="shared" si="127"/>
        <v>1</v>
      </c>
      <c r="U120" s="127">
        <f t="shared" si="127"/>
        <v>1</v>
      </c>
      <c r="V120" s="127">
        <f t="shared" si="127"/>
        <v>1</v>
      </c>
      <c r="W120" s="127">
        <f t="shared" si="127"/>
        <v>1</v>
      </c>
      <c r="X120" s="127">
        <f t="shared" si="127"/>
        <v>1</v>
      </c>
      <c r="Y120" s="127">
        <f t="shared" si="127"/>
        <v>1</v>
      </c>
      <c r="Z120" s="127">
        <f t="shared" si="127"/>
        <v>1</v>
      </c>
      <c r="AA120" s="127">
        <f t="shared" si="127"/>
        <v>1</v>
      </c>
      <c r="AB120" s="127">
        <f t="shared" si="127"/>
        <v>1</v>
      </c>
      <c r="AC120" s="127">
        <f t="shared" si="127"/>
        <v>1</v>
      </c>
      <c r="AD120" s="127">
        <f t="shared" si="127"/>
        <v>1</v>
      </c>
      <c r="AE120" s="127">
        <f t="shared" si="127"/>
        <v>1</v>
      </c>
      <c r="AF120" s="127">
        <f t="shared" si="127"/>
        <v>1</v>
      </c>
      <c r="AG120" s="127">
        <f t="shared" si="127"/>
        <v>1</v>
      </c>
      <c r="AH120" s="127">
        <f t="shared" si="127"/>
        <v>1</v>
      </c>
      <c r="AI120" s="127">
        <f t="shared" si="127"/>
        <v>1</v>
      </c>
      <c r="AJ120" s="127">
        <f t="shared" si="127"/>
        <v>1</v>
      </c>
      <c r="AK120" s="127">
        <f t="shared" si="127"/>
        <v>1</v>
      </c>
      <c r="AL120" s="127">
        <f t="shared" si="127"/>
        <v>1</v>
      </c>
      <c r="AM120" s="127">
        <f t="shared" si="127"/>
        <v>1</v>
      </c>
      <c r="AN120" s="127">
        <f t="shared" si="127"/>
        <v>1</v>
      </c>
      <c r="AO120" s="127">
        <f t="shared" si="127"/>
        <v>1</v>
      </c>
      <c r="AP120" s="127">
        <f t="shared" si="127"/>
        <v>1</v>
      </c>
      <c r="AQ120" s="127">
        <f t="shared" si="127"/>
        <v>1</v>
      </c>
      <c r="AR120" s="127">
        <f t="shared" si="127"/>
        <v>1</v>
      </c>
      <c r="AS120" s="127">
        <f t="shared" si="127"/>
        <v>1</v>
      </c>
      <c r="AT120" s="127">
        <f t="shared" si="127"/>
        <v>1</v>
      </c>
      <c r="AU120" s="127">
        <f t="shared" si="127"/>
        <v>1</v>
      </c>
      <c r="AV120" s="127">
        <f t="shared" si="127"/>
        <v>1</v>
      </c>
    </row>
    <row r="121" spans="1:48">
      <c r="A121" s="4" t="s">
        <v>16</v>
      </c>
      <c r="B121" s="174" t="str">
        <f t="shared" si="128"/>
        <v>CNW</v>
      </c>
      <c r="C121" s="174" t="str">
        <f t="shared" si="128"/>
        <v>Commercial - Water Heating</v>
      </c>
      <c r="E121" s="104">
        <v>0</v>
      </c>
      <c r="I121" s="179"/>
      <c r="J121" s="182">
        <f t="shared" si="126"/>
        <v>1</v>
      </c>
      <c r="K121" s="127">
        <f t="shared" si="126"/>
        <v>1</v>
      </c>
      <c r="L121" s="127">
        <f t="shared" si="127"/>
        <v>1</v>
      </c>
      <c r="M121" s="127">
        <f t="shared" si="127"/>
        <v>1</v>
      </c>
      <c r="N121" s="127">
        <f t="shared" si="127"/>
        <v>1</v>
      </c>
      <c r="O121" s="127">
        <f t="shared" si="127"/>
        <v>1</v>
      </c>
      <c r="P121" s="127">
        <f t="shared" si="127"/>
        <v>1</v>
      </c>
      <c r="Q121" s="127">
        <f t="shared" si="127"/>
        <v>1</v>
      </c>
      <c r="R121" s="127">
        <f t="shared" si="127"/>
        <v>1</v>
      </c>
      <c r="S121" s="127">
        <f t="shared" si="127"/>
        <v>1</v>
      </c>
      <c r="T121" s="127">
        <f t="shared" si="127"/>
        <v>1</v>
      </c>
      <c r="U121" s="127">
        <f t="shared" si="127"/>
        <v>1</v>
      </c>
      <c r="V121" s="127">
        <f t="shared" si="127"/>
        <v>1</v>
      </c>
      <c r="W121" s="127">
        <f t="shared" si="127"/>
        <v>1</v>
      </c>
      <c r="X121" s="127">
        <f t="shared" si="127"/>
        <v>1</v>
      </c>
      <c r="Y121" s="127">
        <f t="shared" si="127"/>
        <v>1</v>
      </c>
      <c r="Z121" s="127">
        <f t="shared" si="127"/>
        <v>1</v>
      </c>
      <c r="AA121" s="127">
        <f t="shared" si="127"/>
        <v>1</v>
      </c>
      <c r="AB121" s="127">
        <f t="shared" si="127"/>
        <v>1</v>
      </c>
      <c r="AC121" s="127">
        <f t="shared" si="127"/>
        <v>1</v>
      </c>
      <c r="AD121" s="127">
        <f t="shared" si="127"/>
        <v>1</v>
      </c>
      <c r="AE121" s="127">
        <f t="shared" si="127"/>
        <v>1</v>
      </c>
      <c r="AF121" s="127">
        <f t="shared" si="127"/>
        <v>1</v>
      </c>
      <c r="AG121" s="127">
        <f t="shared" si="127"/>
        <v>1</v>
      </c>
      <c r="AH121" s="127">
        <f t="shared" si="127"/>
        <v>1</v>
      </c>
      <c r="AI121" s="127">
        <f t="shared" si="127"/>
        <v>1</v>
      </c>
      <c r="AJ121" s="127">
        <f t="shared" si="127"/>
        <v>1</v>
      </c>
      <c r="AK121" s="127">
        <f t="shared" si="127"/>
        <v>1</v>
      </c>
      <c r="AL121" s="127">
        <f t="shared" si="127"/>
        <v>1</v>
      </c>
      <c r="AM121" s="127">
        <f t="shared" si="127"/>
        <v>1</v>
      </c>
      <c r="AN121" s="127">
        <f t="shared" si="127"/>
        <v>1</v>
      </c>
      <c r="AO121" s="127">
        <f t="shared" si="127"/>
        <v>1</v>
      </c>
      <c r="AP121" s="127">
        <f t="shared" si="127"/>
        <v>1</v>
      </c>
      <c r="AQ121" s="127">
        <f t="shared" si="127"/>
        <v>1</v>
      </c>
      <c r="AR121" s="127">
        <f t="shared" si="127"/>
        <v>1</v>
      </c>
      <c r="AS121" s="127">
        <f t="shared" si="127"/>
        <v>1</v>
      </c>
      <c r="AT121" s="127">
        <f t="shared" si="127"/>
        <v>1</v>
      </c>
      <c r="AU121" s="127">
        <f t="shared" si="127"/>
        <v>1</v>
      </c>
      <c r="AV121" s="127">
        <f t="shared" si="127"/>
        <v>1</v>
      </c>
    </row>
    <row r="122" spans="1:48">
      <c r="A122" s="4" t="s">
        <v>16</v>
      </c>
      <c r="B122" s="174" t="str">
        <f t="shared" si="128"/>
        <v>CNG</v>
      </c>
      <c r="C122" s="174" t="str">
        <f t="shared" si="128"/>
        <v>Commercial - Public lights</v>
      </c>
      <c r="E122" s="104">
        <v>0</v>
      </c>
      <c r="I122" s="179"/>
      <c r="J122" s="182">
        <f t="shared" si="126"/>
        <v>1</v>
      </c>
      <c r="K122" s="127">
        <f t="shared" si="126"/>
        <v>1</v>
      </c>
      <c r="L122" s="127">
        <f t="shared" si="127"/>
        <v>1</v>
      </c>
      <c r="M122" s="127">
        <f t="shared" si="127"/>
        <v>1</v>
      </c>
      <c r="N122" s="127">
        <f t="shared" si="127"/>
        <v>1</v>
      </c>
      <c r="O122" s="127">
        <f t="shared" si="127"/>
        <v>1</v>
      </c>
      <c r="P122" s="127">
        <f t="shared" si="127"/>
        <v>1</v>
      </c>
      <c r="Q122" s="127">
        <f t="shared" si="127"/>
        <v>1</v>
      </c>
      <c r="R122" s="127">
        <f t="shared" si="127"/>
        <v>1</v>
      </c>
      <c r="S122" s="127">
        <f t="shared" si="127"/>
        <v>1</v>
      </c>
      <c r="T122" s="127">
        <f t="shared" si="127"/>
        <v>1</v>
      </c>
      <c r="U122" s="127">
        <f t="shared" si="127"/>
        <v>1</v>
      </c>
      <c r="V122" s="127">
        <f t="shared" si="127"/>
        <v>1</v>
      </c>
      <c r="W122" s="127">
        <f t="shared" si="127"/>
        <v>1</v>
      </c>
      <c r="X122" s="127">
        <f t="shared" si="127"/>
        <v>1</v>
      </c>
      <c r="Y122" s="127">
        <f t="shared" si="127"/>
        <v>1</v>
      </c>
      <c r="Z122" s="127">
        <f t="shared" si="127"/>
        <v>1</v>
      </c>
      <c r="AA122" s="127">
        <f t="shared" si="127"/>
        <v>1</v>
      </c>
      <c r="AB122" s="127">
        <f t="shared" si="127"/>
        <v>1</v>
      </c>
      <c r="AC122" s="127">
        <f t="shared" si="127"/>
        <v>1</v>
      </c>
      <c r="AD122" s="127">
        <f t="shared" si="127"/>
        <v>1</v>
      </c>
      <c r="AE122" s="127">
        <f t="shared" si="127"/>
        <v>1</v>
      </c>
      <c r="AF122" s="127">
        <f t="shared" si="127"/>
        <v>1</v>
      </c>
      <c r="AG122" s="127">
        <f t="shared" si="127"/>
        <v>1</v>
      </c>
      <c r="AH122" s="127">
        <f t="shared" si="127"/>
        <v>1</v>
      </c>
      <c r="AI122" s="127">
        <f t="shared" si="127"/>
        <v>1</v>
      </c>
      <c r="AJ122" s="127">
        <f t="shared" si="127"/>
        <v>1</v>
      </c>
      <c r="AK122" s="127">
        <f t="shared" si="127"/>
        <v>1</v>
      </c>
      <c r="AL122" s="127">
        <f t="shared" si="127"/>
        <v>1</v>
      </c>
      <c r="AM122" s="127">
        <f t="shared" si="127"/>
        <v>1</v>
      </c>
      <c r="AN122" s="127">
        <f t="shared" si="127"/>
        <v>1</v>
      </c>
      <c r="AO122" s="127">
        <f t="shared" si="127"/>
        <v>1</v>
      </c>
      <c r="AP122" s="127">
        <f t="shared" si="127"/>
        <v>1</v>
      </c>
      <c r="AQ122" s="127">
        <f t="shared" si="127"/>
        <v>1</v>
      </c>
      <c r="AR122" s="127">
        <f t="shared" si="127"/>
        <v>1</v>
      </c>
      <c r="AS122" s="127">
        <f t="shared" si="127"/>
        <v>1</v>
      </c>
      <c r="AT122" s="127">
        <f t="shared" si="127"/>
        <v>1</v>
      </c>
      <c r="AU122" s="127">
        <f t="shared" si="127"/>
        <v>1</v>
      </c>
      <c r="AV122" s="127">
        <f t="shared" si="127"/>
        <v>1</v>
      </c>
    </row>
    <row r="123" spans="1:48">
      <c r="A123" s="4" t="s">
        <v>16</v>
      </c>
      <c r="B123" s="174" t="str">
        <f t="shared" si="128"/>
        <v>CNT</v>
      </c>
      <c r="C123" s="174" t="str">
        <f t="shared" si="128"/>
        <v>Commercial - Public Water</v>
      </c>
      <c r="E123" s="104">
        <v>0</v>
      </c>
      <c r="I123" s="179"/>
      <c r="J123" s="182">
        <f t="shared" si="126"/>
        <v>1</v>
      </c>
      <c r="K123" s="127">
        <f t="shared" si="126"/>
        <v>1</v>
      </c>
      <c r="L123" s="127">
        <f t="shared" si="127"/>
        <v>1</v>
      </c>
      <c r="M123" s="127">
        <f t="shared" si="127"/>
        <v>1</v>
      </c>
      <c r="N123" s="127">
        <f t="shared" si="127"/>
        <v>1</v>
      </c>
      <c r="O123" s="127">
        <f t="shared" si="127"/>
        <v>1</v>
      </c>
      <c r="P123" s="127">
        <f t="shared" si="127"/>
        <v>1</v>
      </c>
      <c r="Q123" s="127">
        <f t="shared" si="127"/>
        <v>1</v>
      </c>
      <c r="R123" s="127">
        <f t="shared" si="127"/>
        <v>1</v>
      </c>
      <c r="S123" s="127">
        <f t="shared" si="127"/>
        <v>1</v>
      </c>
      <c r="T123" s="127">
        <f t="shared" si="127"/>
        <v>1</v>
      </c>
      <c r="U123" s="127">
        <f t="shared" si="127"/>
        <v>1</v>
      </c>
      <c r="V123" s="127">
        <f t="shared" ref="L123:AV124" si="130">(1-$E123)</f>
        <v>1</v>
      </c>
      <c r="W123" s="127">
        <f t="shared" si="130"/>
        <v>1</v>
      </c>
      <c r="X123" s="127">
        <f t="shared" si="130"/>
        <v>1</v>
      </c>
      <c r="Y123" s="127">
        <f t="shared" si="130"/>
        <v>1</v>
      </c>
      <c r="Z123" s="127">
        <f t="shared" si="130"/>
        <v>1</v>
      </c>
      <c r="AA123" s="127">
        <f t="shared" si="130"/>
        <v>1</v>
      </c>
      <c r="AB123" s="127">
        <f t="shared" si="130"/>
        <v>1</v>
      </c>
      <c r="AC123" s="127">
        <f t="shared" si="130"/>
        <v>1</v>
      </c>
      <c r="AD123" s="127">
        <f t="shared" si="130"/>
        <v>1</v>
      </c>
      <c r="AE123" s="127">
        <f t="shared" si="130"/>
        <v>1</v>
      </c>
      <c r="AF123" s="127">
        <f t="shared" si="130"/>
        <v>1</v>
      </c>
      <c r="AG123" s="127">
        <f t="shared" si="130"/>
        <v>1</v>
      </c>
      <c r="AH123" s="127">
        <f t="shared" si="130"/>
        <v>1</v>
      </c>
      <c r="AI123" s="127">
        <f t="shared" si="130"/>
        <v>1</v>
      </c>
      <c r="AJ123" s="127">
        <f t="shared" si="130"/>
        <v>1</v>
      </c>
      <c r="AK123" s="127">
        <f t="shared" si="130"/>
        <v>1</v>
      </c>
      <c r="AL123" s="127">
        <f t="shared" si="130"/>
        <v>1</v>
      </c>
      <c r="AM123" s="127">
        <f t="shared" si="130"/>
        <v>1</v>
      </c>
      <c r="AN123" s="127">
        <f t="shared" si="130"/>
        <v>1</v>
      </c>
      <c r="AO123" s="127">
        <f t="shared" si="130"/>
        <v>1</v>
      </c>
      <c r="AP123" s="127">
        <f t="shared" si="130"/>
        <v>1</v>
      </c>
      <c r="AQ123" s="127">
        <f t="shared" si="130"/>
        <v>1</v>
      </c>
      <c r="AR123" s="127">
        <f t="shared" si="130"/>
        <v>1</v>
      </c>
      <c r="AS123" s="127">
        <f t="shared" si="130"/>
        <v>1</v>
      </c>
      <c r="AT123" s="127">
        <f t="shared" si="130"/>
        <v>1</v>
      </c>
      <c r="AU123" s="127">
        <f t="shared" si="130"/>
        <v>1</v>
      </c>
      <c r="AV123" s="127">
        <f t="shared" si="130"/>
        <v>1</v>
      </c>
    </row>
    <row r="124" spans="1:48">
      <c r="A124" s="4" t="s">
        <v>16</v>
      </c>
      <c r="B124" s="174" t="str">
        <f t="shared" si="128"/>
        <v>CNO</v>
      </c>
      <c r="C124" s="174" t="str">
        <f t="shared" si="128"/>
        <v>Commercial - Other</v>
      </c>
      <c r="E124" s="104">
        <v>0</v>
      </c>
      <c r="I124" s="179"/>
      <c r="J124" s="182">
        <f t="shared" si="126"/>
        <v>1</v>
      </c>
      <c r="K124" s="127">
        <f t="shared" si="126"/>
        <v>1</v>
      </c>
      <c r="L124" s="127">
        <f t="shared" si="130"/>
        <v>1</v>
      </c>
      <c r="M124" s="127">
        <f t="shared" si="130"/>
        <v>1</v>
      </c>
      <c r="N124" s="127">
        <f t="shared" si="130"/>
        <v>1</v>
      </c>
      <c r="O124" s="127">
        <f t="shared" si="130"/>
        <v>1</v>
      </c>
      <c r="P124" s="127">
        <f t="shared" si="130"/>
        <v>1</v>
      </c>
      <c r="Q124" s="127">
        <f t="shared" si="130"/>
        <v>1</v>
      </c>
      <c r="R124" s="127">
        <f t="shared" si="130"/>
        <v>1</v>
      </c>
      <c r="S124" s="127">
        <f t="shared" si="130"/>
        <v>1</v>
      </c>
      <c r="T124" s="127">
        <f t="shared" si="130"/>
        <v>1</v>
      </c>
      <c r="U124" s="127">
        <f t="shared" si="130"/>
        <v>1</v>
      </c>
      <c r="V124" s="127">
        <f t="shared" si="130"/>
        <v>1</v>
      </c>
      <c r="W124" s="127">
        <f t="shared" si="130"/>
        <v>1</v>
      </c>
      <c r="X124" s="127">
        <f t="shared" si="130"/>
        <v>1</v>
      </c>
      <c r="Y124" s="127">
        <f t="shared" si="130"/>
        <v>1</v>
      </c>
      <c r="Z124" s="127">
        <f t="shared" si="130"/>
        <v>1</v>
      </c>
      <c r="AA124" s="127">
        <f t="shared" si="130"/>
        <v>1</v>
      </c>
      <c r="AB124" s="127">
        <f t="shared" si="130"/>
        <v>1</v>
      </c>
      <c r="AC124" s="127">
        <f t="shared" si="130"/>
        <v>1</v>
      </c>
      <c r="AD124" s="127">
        <f t="shared" si="130"/>
        <v>1</v>
      </c>
      <c r="AE124" s="127">
        <f t="shared" si="130"/>
        <v>1</v>
      </c>
      <c r="AF124" s="127">
        <f t="shared" si="130"/>
        <v>1</v>
      </c>
      <c r="AG124" s="127">
        <f t="shared" si="130"/>
        <v>1</v>
      </c>
      <c r="AH124" s="127">
        <f t="shared" si="130"/>
        <v>1</v>
      </c>
      <c r="AI124" s="127">
        <f t="shared" si="130"/>
        <v>1</v>
      </c>
      <c r="AJ124" s="127">
        <f t="shared" si="130"/>
        <v>1</v>
      </c>
      <c r="AK124" s="127">
        <f t="shared" si="130"/>
        <v>1</v>
      </c>
      <c r="AL124" s="127">
        <f t="shared" si="130"/>
        <v>1</v>
      </c>
      <c r="AM124" s="127">
        <f t="shared" si="130"/>
        <v>1</v>
      </c>
      <c r="AN124" s="127">
        <f t="shared" si="130"/>
        <v>1</v>
      </c>
      <c r="AO124" s="127">
        <f t="shared" si="130"/>
        <v>1</v>
      </c>
      <c r="AP124" s="127">
        <f t="shared" si="130"/>
        <v>1</v>
      </c>
      <c r="AQ124" s="127">
        <f t="shared" si="130"/>
        <v>1</v>
      </c>
      <c r="AR124" s="127">
        <f t="shared" si="130"/>
        <v>1</v>
      </c>
      <c r="AS124" s="127">
        <f t="shared" si="130"/>
        <v>1</v>
      </c>
      <c r="AT124" s="127">
        <f t="shared" si="130"/>
        <v>1</v>
      </c>
      <c r="AU124" s="127">
        <f t="shared" si="130"/>
        <v>1</v>
      </c>
      <c r="AV124" s="127">
        <f t="shared" si="130"/>
        <v>1</v>
      </c>
    </row>
    <row r="125" spans="1:48">
      <c r="A125" s="4" t="s">
        <v>16</v>
      </c>
      <c r="B125" s="174"/>
      <c r="C125" s="174"/>
      <c r="I125" s="179"/>
      <c r="K125" s="96"/>
    </row>
    <row r="126" spans="1:48" ht="15.75" thickBot="1">
      <c r="A126" s="4" t="s">
        <v>16</v>
      </c>
      <c r="B126" s="174"/>
      <c r="C126" s="93" t="s">
        <v>259</v>
      </c>
      <c r="I126" s="179"/>
      <c r="K126" s="96"/>
    </row>
    <row r="127" spans="1:48">
      <c r="A127" s="4" t="s">
        <v>16</v>
      </c>
      <c r="B127" s="174" t="str">
        <f t="shared" ref="B127:C135" si="131">B116</f>
        <v>CNC</v>
      </c>
      <c r="C127" s="174" t="str">
        <f t="shared" si="131"/>
        <v>Commercial - Cooling</v>
      </c>
      <c r="E127" s="168">
        <f t="shared" ref="E127:E135" si="132">E116+$AX$106</f>
        <v>0.01</v>
      </c>
      <c r="I127" s="179"/>
      <c r="J127" s="183">
        <f t="shared" ref="J127:AV133" si="133">J116*(1-$E127)</f>
        <v>0.99</v>
      </c>
      <c r="K127" s="122">
        <f t="shared" si="133"/>
        <v>0.99</v>
      </c>
      <c r="L127" s="122">
        <f t="shared" si="133"/>
        <v>0.99</v>
      </c>
      <c r="M127" s="122">
        <f t="shared" si="133"/>
        <v>0.99</v>
      </c>
      <c r="N127" s="122">
        <f t="shared" si="133"/>
        <v>0.99</v>
      </c>
      <c r="O127" s="122">
        <f t="shared" si="133"/>
        <v>0.99</v>
      </c>
      <c r="P127" s="122">
        <f t="shared" si="133"/>
        <v>0.99</v>
      </c>
      <c r="Q127" s="122">
        <f t="shared" si="133"/>
        <v>0.99</v>
      </c>
      <c r="R127" s="122">
        <f t="shared" si="133"/>
        <v>0.99</v>
      </c>
      <c r="S127" s="122">
        <f t="shared" si="133"/>
        <v>0.99</v>
      </c>
      <c r="T127" s="122">
        <f t="shared" si="133"/>
        <v>0.99</v>
      </c>
      <c r="U127" s="122">
        <f t="shared" si="133"/>
        <v>0.99</v>
      </c>
      <c r="V127" s="122">
        <f t="shared" si="133"/>
        <v>0.99</v>
      </c>
      <c r="W127" s="122">
        <f t="shared" si="133"/>
        <v>0.99</v>
      </c>
      <c r="X127" s="122">
        <f t="shared" si="133"/>
        <v>0.99</v>
      </c>
      <c r="Y127" s="122">
        <f t="shared" si="133"/>
        <v>0.99</v>
      </c>
      <c r="Z127" s="122">
        <f t="shared" si="133"/>
        <v>0.99</v>
      </c>
      <c r="AA127" s="122">
        <f t="shared" si="133"/>
        <v>0.99</v>
      </c>
      <c r="AB127" s="122">
        <f t="shared" si="133"/>
        <v>0.99</v>
      </c>
      <c r="AC127" s="122">
        <f t="shared" si="133"/>
        <v>0.99</v>
      </c>
      <c r="AD127" s="122">
        <f t="shared" si="133"/>
        <v>0.99</v>
      </c>
      <c r="AE127" s="122">
        <f t="shared" si="133"/>
        <v>0.99</v>
      </c>
      <c r="AF127" s="122">
        <f t="shared" si="133"/>
        <v>0.99</v>
      </c>
      <c r="AG127" s="122">
        <f t="shared" si="133"/>
        <v>0.99</v>
      </c>
      <c r="AH127" s="122">
        <f t="shared" si="133"/>
        <v>0.99</v>
      </c>
      <c r="AI127" s="122">
        <f t="shared" si="133"/>
        <v>0.99</v>
      </c>
      <c r="AJ127" s="122">
        <f t="shared" si="133"/>
        <v>0.99</v>
      </c>
      <c r="AK127" s="122">
        <f t="shared" si="133"/>
        <v>0.99</v>
      </c>
      <c r="AL127" s="122">
        <f t="shared" si="133"/>
        <v>0.99</v>
      </c>
      <c r="AM127" s="122">
        <f t="shared" si="133"/>
        <v>0.99</v>
      </c>
      <c r="AN127" s="122">
        <f t="shared" si="133"/>
        <v>0.99</v>
      </c>
      <c r="AO127" s="122">
        <f t="shared" si="133"/>
        <v>0.99</v>
      </c>
      <c r="AP127" s="122">
        <f t="shared" si="133"/>
        <v>0.99</v>
      </c>
      <c r="AQ127" s="122">
        <f t="shared" si="133"/>
        <v>0.99</v>
      </c>
      <c r="AR127" s="122">
        <f t="shared" si="133"/>
        <v>0.99</v>
      </c>
      <c r="AS127" s="122">
        <f t="shared" si="133"/>
        <v>0.99</v>
      </c>
      <c r="AT127" s="122">
        <f t="shared" si="133"/>
        <v>0.99</v>
      </c>
      <c r="AU127" s="122">
        <f t="shared" si="133"/>
        <v>0.99</v>
      </c>
      <c r="AV127" s="122">
        <f t="shared" si="133"/>
        <v>0.99</v>
      </c>
    </row>
    <row r="128" spans="1:48">
      <c r="A128" s="4" t="s">
        <v>16</v>
      </c>
      <c r="B128" s="174" t="str">
        <f t="shared" si="131"/>
        <v>CNH</v>
      </c>
      <c r="C128" s="174" t="str">
        <f t="shared" si="131"/>
        <v>Commercial - Space Heating</v>
      </c>
      <c r="E128" s="168">
        <f t="shared" si="132"/>
        <v>0.01</v>
      </c>
      <c r="I128" s="179"/>
      <c r="J128" s="183">
        <f t="shared" si="133"/>
        <v>0.99</v>
      </c>
      <c r="K128" s="122">
        <f t="shared" si="133"/>
        <v>0.99</v>
      </c>
      <c r="L128" s="122">
        <f t="shared" si="133"/>
        <v>0.99</v>
      </c>
      <c r="M128" s="122">
        <f t="shared" si="133"/>
        <v>0.99</v>
      </c>
      <c r="N128" s="122">
        <f t="shared" si="133"/>
        <v>0.99</v>
      </c>
      <c r="O128" s="122">
        <f t="shared" si="133"/>
        <v>0.99</v>
      </c>
      <c r="P128" s="122">
        <f t="shared" si="133"/>
        <v>0.99</v>
      </c>
      <c r="Q128" s="122">
        <f t="shared" si="133"/>
        <v>0.99</v>
      </c>
      <c r="R128" s="122">
        <f t="shared" si="133"/>
        <v>0.99</v>
      </c>
      <c r="S128" s="122">
        <f t="shared" si="133"/>
        <v>0.99</v>
      </c>
      <c r="T128" s="122">
        <f t="shared" si="133"/>
        <v>0.99</v>
      </c>
      <c r="U128" s="122">
        <f t="shared" si="133"/>
        <v>0.99</v>
      </c>
      <c r="V128" s="122">
        <f t="shared" si="133"/>
        <v>0.99</v>
      </c>
      <c r="W128" s="122">
        <f t="shared" si="133"/>
        <v>0.99</v>
      </c>
      <c r="X128" s="122">
        <f t="shared" si="133"/>
        <v>0.99</v>
      </c>
      <c r="Y128" s="122">
        <f t="shared" si="133"/>
        <v>0.99</v>
      </c>
      <c r="Z128" s="122">
        <f t="shared" si="133"/>
        <v>0.99</v>
      </c>
      <c r="AA128" s="122">
        <f t="shared" si="133"/>
        <v>0.99</v>
      </c>
      <c r="AB128" s="122">
        <f t="shared" si="133"/>
        <v>0.99</v>
      </c>
      <c r="AC128" s="122">
        <f t="shared" si="133"/>
        <v>0.99</v>
      </c>
      <c r="AD128" s="122">
        <f t="shared" si="133"/>
        <v>0.99</v>
      </c>
      <c r="AE128" s="122">
        <f t="shared" si="133"/>
        <v>0.99</v>
      </c>
      <c r="AF128" s="122">
        <f t="shared" si="133"/>
        <v>0.99</v>
      </c>
      <c r="AG128" s="122">
        <f t="shared" si="133"/>
        <v>0.99</v>
      </c>
      <c r="AH128" s="122">
        <f t="shared" si="133"/>
        <v>0.99</v>
      </c>
      <c r="AI128" s="122">
        <f t="shared" si="133"/>
        <v>0.99</v>
      </c>
      <c r="AJ128" s="122">
        <f t="shared" si="133"/>
        <v>0.99</v>
      </c>
      <c r="AK128" s="122">
        <f t="shared" si="133"/>
        <v>0.99</v>
      </c>
      <c r="AL128" s="122">
        <f t="shared" si="133"/>
        <v>0.99</v>
      </c>
      <c r="AM128" s="122">
        <f t="shared" si="133"/>
        <v>0.99</v>
      </c>
      <c r="AN128" s="122">
        <f t="shared" si="133"/>
        <v>0.99</v>
      </c>
      <c r="AO128" s="122">
        <f t="shared" si="133"/>
        <v>0.99</v>
      </c>
      <c r="AP128" s="122">
        <f t="shared" si="133"/>
        <v>0.99</v>
      </c>
      <c r="AQ128" s="122">
        <f t="shared" si="133"/>
        <v>0.99</v>
      </c>
      <c r="AR128" s="122">
        <f t="shared" si="133"/>
        <v>0.99</v>
      </c>
      <c r="AS128" s="122">
        <f t="shared" si="133"/>
        <v>0.99</v>
      </c>
      <c r="AT128" s="122">
        <f t="shared" si="133"/>
        <v>0.99</v>
      </c>
      <c r="AU128" s="122">
        <f t="shared" si="133"/>
        <v>0.99</v>
      </c>
      <c r="AV128" s="122">
        <f t="shared" si="133"/>
        <v>0.99</v>
      </c>
    </row>
    <row r="129" spans="1:48">
      <c r="A129" s="4" t="s">
        <v>16</v>
      </c>
      <c r="B129" s="174" t="str">
        <f t="shared" si="131"/>
        <v>CNK</v>
      </c>
      <c r="C129" s="174" t="str">
        <f t="shared" si="131"/>
        <v>Commercial - Cooking</v>
      </c>
      <c r="E129" s="168">
        <f t="shared" si="132"/>
        <v>0.01</v>
      </c>
      <c r="I129" s="179"/>
      <c r="J129" s="183">
        <f t="shared" si="133"/>
        <v>0.99</v>
      </c>
      <c r="K129" s="122">
        <f t="shared" si="133"/>
        <v>0.99</v>
      </c>
      <c r="L129" s="122">
        <f t="shared" si="133"/>
        <v>0.99</v>
      </c>
      <c r="M129" s="122">
        <f t="shared" si="133"/>
        <v>0.99</v>
      </c>
      <c r="N129" s="122">
        <f t="shared" si="133"/>
        <v>0.99</v>
      </c>
      <c r="O129" s="122">
        <f t="shared" si="133"/>
        <v>0.99</v>
      </c>
      <c r="P129" s="122">
        <f t="shared" si="133"/>
        <v>0.99</v>
      </c>
      <c r="Q129" s="122">
        <f t="shared" si="133"/>
        <v>0.99</v>
      </c>
      <c r="R129" s="122">
        <f t="shared" si="133"/>
        <v>0.99</v>
      </c>
      <c r="S129" s="122">
        <f t="shared" si="133"/>
        <v>0.99</v>
      </c>
      <c r="T129" s="122">
        <f t="shared" si="133"/>
        <v>0.99</v>
      </c>
      <c r="U129" s="122">
        <f t="shared" si="133"/>
        <v>0.99</v>
      </c>
      <c r="V129" s="122">
        <f t="shared" si="133"/>
        <v>0.99</v>
      </c>
      <c r="W129" s="122">
        <f t="shared" si="133"/>
        <v>0.99</v>
      </c>
      <c r="X129" s="122">
        <f t="shared" si="133"/>
        <v>0.99</v>
      </c>
      <c r="Y129" s="122">
        <f t="shared" si="133"/>
        <v>0.99</v>
      </c>
      <c r="Z129" s="122">
        <f t="shared" si="133"/>
        <v>0.99</v>
      </c>
      <c r="AA129" s="122">
        <f t="shared" si="133"/>
        <v>0.99</v>
      </c>
      <c r="AB129" s="122">
        <f t="shared" si="133"/>
        <v>0.99</v>
      </c>
      <c r="AC129" s="122">
        <f t="shared" si="133"/>
        <v>0.99</v>
      </c>
      <c r="AD129" s="122">
        <f t="shared" si="133"/>
        <v>0.99</v>
      </c>
      <c r="AE129" s="122">
        <f t="shared" si="133"/>
        <v>0.99</v>
      </c>
      <c r="AF129" s="122">
        <f t="shared" si="133"/>
        <v>0.99</v>
      </c>
      <c r="AG129" s="122">
        <f t="shared" si="133"/>
        <v>0.99</v>
      </c>
      <c r="AH129" s="122">
        <f t="shared" si="133"/>
        <v>0.99</v>
      </c>
      <c r="AI129" s="122">
        <f t="shared" si="133"/>
        <v>0.99</v>
      </c>
      <c r="AJ129" s="122">
        <f t="shared" si="133"/>
        <v>0.99</v>
      </c>
      <c r="AK129" s="122">
        <f t="shared" si="133"/>
        <v>0.99</v>
      </c>
      <c r="AL129" s="122">
        <f t="shared" si="133"/>
        <v>0.99</v>
      </c>
      <c r="AM129" s="122">
        <f t="shared" si="133"/>
        <v>0.99</v>
      </c>
      <c r="AN129" s="122">
        <f t="shared" si="133"/>
        <v>0.99</v>
      </c>
      <c r="AO129" s="122">
        <f t="shared" si="133"/>
        <v>0.99</v>
      </c>
      <c r="AP129" s="122">
        <f t="shared" si="133"/>
        <v>0.99</v>
      </c>
      <c r="AQ129" s="122">
        <f t="shared" si="133"/>
        <v>0.99</v>
      </c>
      <c r="AR129" s="122">
        <f t="shared" si="133"/>
        <v>0.99</v>
      </c>
      <c r="AS129" s="122">
        <f t="shared" si="133"/>
        <v>0.99</v>
      </c>
      <c r="AT129" s="122">
        <f t="shared" si="133"/>
        <v>0.99</v>
      </c>
      <c r="AU129" s="122">
        <f t="shared" si="133"/>
        <v>0.99</v>
      </c>
      <c r="AV129" s="122">
        <f t="shared" si="133"/>
        <v>0.99</v>
      </c>
    </row>
    <row r="130" spans="1:48">
      <c r="A130" s="4" t="s">
        <v>16</v>
      </c>
      <c r="B130" s="174" t="str">
        <f t="shared" si="131"/>
        <v>CNL</v>
      </c>
      <c r="C130" s="174" t="str">
        <f t="shared" si="131"/>
        <v>Commercial - Lighting</v>
      </c>
      <c r="E130" s="168">
        <f t="shared" si="132"/>
        <v>0.01</v>
      </c>
      <c r="I130" s="179"/>
      <c r="J130" s="183">
        <f t="shared" si="133"/>
        <v>0.99</v>
      </c>
      <c r="K130" s="122">
        <f t="shared" si="133"/>
        <v>0.99</v>
      </c>
      <c r="L130" s="122">
        <f t="shared" si="133"/>
        <v>0.99</v>
      </c>
      <c r="M130" s="122">
        <f t="shared" si="133"/>
        <v>0.99</v>
      </c>
      <c r="N130" s="122">
        <f t="shared" si="133"/>
        <v>0.99</v>
      </c>
      <c r="O130" s="122">
        <f t="shared" si="133"/>
        <v>0.99</v>
      </c>
      <c r="P130" s="122">
        <f t="shared" si="133"/>
        <v>0.99</v>
      </c>
      <c r="Q130" s="122">
        <f t="shared" si="133"/>
        <v>0.99</v>
      </c>
      <c r="R130" s="122">
        <f t="shared" si="133"/>
        <v>0.99</v>
      </c>
      <c r="S130" s="122">
        <f t="shared" si="133"/>
        <v>0.99</v>
      </c>
      <c r="T130" s="122">
        <f t="shared" si="133"/>
        <v>0.99</v>
      </c>
      <c r="U130" s="122">
        <f t="shared" si="133"/>
        <v>0.99</v>
      </c>
      <c r="V130" s="122">
        <f t="shared" si="133"/>
        <v>0.99</v>
      </c>
      <c r="W130" s="122">
        <f t="shared" si="133"/>
        <v>0.99</v>
      </c>
      <c r="X130" s="122">
        <f t="shared" si="133"/>
        <v>0.99</v>
      </c>
      <c r="Y130" s="122">
        <f t="shared" si="133"/>
        <v>0.99</v>
      </c>
      <c r="Z130" s="122">
        <f t="shared" si="133"/>
        <v>0.99</v>
      </c>
      <c r="AA130" s="122">
        <f t="shared" si="133"/>
        <v>0.99</v>
      </c>
      <c r="AB130" s="122">
        <f t="shared" si="133"/>
        <v>0.99</v>
      </c>
      <c r="AC130" s="122">
        <f t="shared" si="133"/>
        <v>0.99</v>
      </c>
      <c r="AD130" s="122">
        <f t="shared" si="133"/>
        <v>0.99</v>
      </c>
      <c r="AE130" s="122">
        <f t="shared" si="133"/>
        <v>0.99</v>
      </c>
      <c r="AF130" s="122">
        <f t="shared" si="133"/>
        <v>0.99</v>
      </c>
      <c r="AG130" s="122">
        <f t="shared" si="133"/>
        <v>0.99</v>
      </c>
      <c r="AH130" s="122">
        <f t="shared" si="133"/>
        <v>0.99</v>
      </c>
      <c r="AI130" s="122">
        <f t="shared" si="133"/>
        <v>0.99</v>
      </c>
      <c r="AJ130" s="122">
        <f t="shared" si="133"/>
        <v>0.99</v>
      </c>
      <c r="AK130" s="122">
        <f t="shared" si="133"/>
        <v>0.99</v>
      </c>
      <c r="AL130" s="122">
        <f t="shared" si="133"/>
        <v>0.99</v>
      </c>
      <c r="AM130" s="122">
        <f t="shared" si="133"/>
        <v>0.99</v>
      </c>
      <c r="AN130" s="122">
        <f t="shared" si="133"/>
        <v>0.99</v>
      </c>
      <c r="AO130" s="122">
        <f t="shared" si="133"/>
        <v>0.99</v>
      </c>
      <c r="AP130" s="122">
        <f t="shared" si="133"/>
        <v>0.99</v>
      </c>
      <c r="AQ130" s="122">
        <f t="shared" si="133"/>
        <v>0.99</v>
      </c>
      <c r="AR130" s="122">
        <f t="shared" si="133"/>
        <v>0.99</v>
      </c>
      <c r="AS130" s="122">
        <f t="shared" si="133"/>
        <v>0.99</v>
      </c>
      <c r="AT130" s="122">
        <f t="shared" si="133"/>
        <v>0.99</v>
      </c>
      <c r="AU130" s="122">
        <f t="shared" si="133"/>
        <v>0.99</v>
      </c>
      <c r="AV130" s="122">
        <f t="shared" si="133"/>
        <v>0.99</v>
      </c>
    </row>
    <row r="131" spans="1:48">
      <c r="A131" s="4" t="s">
        <v>16</v>
      </c>
      <c r="B131" s="174" t="str">
        <f t="shared" si="131"/>
        <v>CNR</v>
      </c>
      <c r="C131" s="174" t="str">
        <f t="shared" si="131"/>
        <v>Commercial - Refrigeration</v>
      </c>
      <c r="E131" s="168">
        <f t="shared" si="132"/>
        <v>0.01</v>
      </c>
      <c r="H131" s="174"/>
      <c r="I131" s="179"/>
      <c r="J131" s="183">
        <f t="shared" si="133"/>
        <v>0.99</v>
      </c>
      <c r="K131" s="122">
        <f t="shared" si="133"/>
        <v>0.99</v>
      </c>
      <c r="L131" s="122">
        <f t="shared" si="133"/>
        <v>0.99</v>
      </c>
      <c r="M131" s="122">
        <f t="shared" si="133"/>
        <v>0.99</v>
      </c>
      <c r="N131" s="122">
        <f>N120*(1-$E131)</f>
        <v>0.99</v>
      </c>
      <c r="O131" s="122">
        <f t="shared" si="133"/>
        <v>0.99</v>
      </c>
      <c r="P131" s="122">
        <f t="shared" si="133"/>
        <v>0.99</v>
      </c>
      <c r="Q131" s="122">
        <f t="shared" si="133"/>
        <v>0.99</v>
      </c>
      <c r="R131" s="122">
        <f t="shared" si="133"/>
        <v>0.99</v>
      </c>
      <c r="S131" s="122">
        <f t="shared" si="133"/>
        <v>0.99</v>
      </c>
      <c r="T131" s="122">
        <f t="shared" si="133"/>
        <v>0.99</v>
      </c>
      <c r="U131" s="122">
        <f t="shared" si="133"/>
        <v>0.99</v>
      </c>
      <c r="V131" s="122">
        <f t="shared" si="133"/>
        <v>0.99</v>
      </c>
      <c r="W131" s="122">
        <f t="shared" si="133"/>
        <v>0.99</v>
      </c>
      <c r="X131" s="122">
        <f t="shared" si="133"/>
        <v>0.99</v>
      </c>
      <c r="Y131" s="122">
        <f t="shared" si="133"/>
        <v>0.99</v>
      </c>
      <c r="Z131" s="122">
        <f t="shared" si="133"/>
        <v>0.99</v>
      </c>
      <c r="AA131" s="122">
        <f t="shared" si="133"/>
        <v>0.99</v>
      </c>
      <c r="AB131" s="122">
        <f t="shared" si="133"/>
        <v>0.99</v>
      </c>
      <c r="AC131" s="122">
        <f t="shared" si="133"/>
        <v>0.99</v>
      </c>
      <c r="AD131" s="122">
        <f t="shared" si="133"/>
        <v>0.99</v>
      </c>
      <c r="AE131" s="122">
        <f t="shared" si="133"/>
        <v>0.99</v>
      </c>
      <c r="AF131" s="122">
        <f t="shared" si="133"/>
        <v>0.99</v>
      </c>
      <c r="AG131" s="122">
        <f t="shared" si="133"/>
        <v>0.99</v>
      </c>
      <c r="AH131" s="122">
        <f t="shared" si="133"/>
        <v>0.99</v>
      </c>
      <c r="AI131" s="122">
        <f t="shared" si="133"/>
        <v>0.99</v>
      </c>
      <c r="AJ131" s="122">
        <f t="shared" si="133"/>
        <v>0.99</v>
      </c>
      <c r="AK131" s="122">
        <f t="shared" si="133"/>
        <v>0.99</v>
      </c>
      <c r="AL131" s="122">
        <f t="shared" si="133"/>
        <v>0.99</v>
      </c>
      <c r="AM131" s="122">
        <f t="shared" si="133"/>
        <v>0.99</v>
      </c>
      <c r="AN131" s="122">
        <f t="shared" si="133"/>
        <v>0.99</v>
      </c>
      <c r="AO131" s="122">
        <f t="shared" si="133"/>
        <v>0.99</v>
      </c>
      <c r="AP131" s="122">
        <f t="shared" si="133"/>
        <v>0.99</v>
      </c>
      <c r="AQ131" s="122">
        <f t="shared" si="133"/>
        <v>0.99</v>
      </c>
      <c r="AR131" s="122">
        <f t="shared" si="133"/>
        <v>0.99</v>
      </c>
      <c r="AS131" s="122">
        <f t="shared" si="133"/>
        <v>0.99</v>
      </c>
      <c r="AT131" s="122">
        <f t="shared" si="133"/>
        <v>0.99</v>
      </c>
      <c r="AU131" s="122">
        <f t="shared" si="133"/>
        <v>0.99</v>
      </c>
      <c r="AV131" s="122">
        <f t="shared" si="133"/>
        <v>0.99</v>
      </c>
    </row>
    <row r="132" spans="1:48">
      <c r="A132" s="4" t="s">
        <v>16</v>
      </c>
      <c r="B132" s="174" t="str">
        <f t="shared" si="131"/>
        <v>CNW</v>
      </c>
      <c r="C132" s="174" t="str">
        <f t="shared" si="131"/>
        <v>Commercial - Water Heating</v>
      </c>
      <c r="E132" s="168">
        <f t="shared" si="132"/>
        <v>0.01</v>
      </c>
      <c r="I132" s="179"/>
      <c r="J132" s="183">
        <f t="shared" si="133"/>
        <v>0.99</v>
      </c>
      <c r="K132" s="122">
        <f t="shared" si="133"/>
        <v>0.99</v>
      </c>
      <c r="L132" s="122">
        <f t="shared" si="133"/>
        <v>0.99</v>
      </c>
      <c r="M132" s="122">
        <f t="shared" si="133"/>
        <v>0.99</v>
      </c>
      <c r="N132" s="122">
        <f t="shared" si="133"/>
        <v>0.99</v>
      </c>
      <c r="O132" s="122">
        <f t="shared" si="133"/>
        <v>0.99</v>
      </c>
      <c r="P132" s="122">
        <f t="shared" si="133"/>
        <v>0.99</v>
      </c>
      <c r="Q132" s="122">
        <f t="shared" si="133"/>
        <v>0.99</v>
      </c>
      <c r="R132" s="122">
        <f t="shared" si="133"/>
        <v>0.99</v>
      </c>
      <c r="S132" s="122">
        <f t="shared" si="133"/>
        <v>0.99</v>
      </c>
      <c r="T132" s="122">
        <f t="shared" si="133"/>
        <v>0.99</v>
      </c>
      <c r="U132" s="122">
        <f t="shared" si="133"/>
        <v>0.99</v>
      </c>
      <c r="V132" s="122">
        <f t="shared" si="133"/>
        <v>0.99</v>
      </c>
      <c r="W132" s="122">
        <f t="shared" si="133"/>
        <v>0.99</v>
      </c>
      <c r="X132" s="122">
        <f t="shared" si="133"/>
        <v>0.99</v>
      </c>
      <c r="Y132" s="122">
        <f t="shared" si="133"/>
        <v>0.99</v>
      </c>
      <c r="Z132" s="122">
        <f t="shared" si="133"/>
        <v>0.99</v>
      </c>
      <c r="AA132" s="122">
        <f t="shared" si="133"/>
        <v>0.99</v>
      </c>
      <c r="AB132" s="122">
        <f t="shared" si="133"/>
        <v>0.99</v>
      </c>
      <c r="AC132" s="122">
        <f t="shared" si="133"/>
        <v>0.99</v>
      </c>
      <c r="AD132" s="122">
        <f t="shared" si="133"/>
        <v>0.99</v>
      </c>
      <c r="AE132" s="122">
        <f t="shared" si="133"/>
        <v>0.99</v>
      </c>
      <c r="AF132" s="122">
        <f t="shared" si="133"/>
        <v>0.99</v>
      </c>
      <c r="AG132" s="122">
        <f t="shared" si="133"/>
        <v>0.99</v>
      </c>
      <c r="AH132" s="122">
        <f t="shared" si="133"/>
        <v>0.99</v>
      </c>
      <c r="AI132" s="122">
        <f t="shared" si="133"/>
        <v>0.99</v>
      </c>
      <c r="AJ132" s="122">
        <f t="shared" si="133"/>
        <v>0.99</v>
      </c>
      <c r="AK132" s="122">
        <f t="shared" si="133"/>
        <v>0.99</v>
      </c>
      <c r="AL132" s="122">
        <f t="shared" si="133"/>
        <v>0.99</v>
      </c>
      <c r="AM132" s="122">
        <f t="shared" si="133"/>
        <v>0.99</v>
      </c>
      <c r="AN132" s="122">
        <f t="shared" si="133"/>
        <v>0.99</v>
      </c>
      <c r="AO132" s="122">
        <f t="shared" si="133"/>
        <v>0.99</v>
      </c>
      <c r="AP132" s="122">
        <f t="shared" si="133"/>
        <v>0.99</v>
      </c>
      <c r="AQ132" s="122">
        <f t="shared" si="133"/>
        <v>0.99</v>
      </c>
      <c r="AR132" s="122">
        <f t="shared" si="133"/>
        <v>0.99</v>
      </c>
      <c r="AS132" s="122">
        <f t="shared" si="133"/>
        <v>0.99</v>
      </c>
      <c r="AT132" s="122">
        <f t="shared" si="133"/>
        <v>0.99</v>
      </c>
      <c r="AU132" s="122">
        <f t="shared" si="133"/>
        <v>0.99</v>
      </c>
      <c r="AV132" s="122">
        <f t="shared" si="133"/>
        <v>0.99</v>
      </c>
    </row>
    <row r="133" spans="1:48">
      <c r="A133" s="4" t="s">
        <v>16</v>
      </c>
      <c r="B133" s="174" t="str">
        <f t="shared" si="131"/>
        <v>CNG</v>
      </c>
      <c r="C133" s="174" t="str">
        <f t="shared" si="131"/>
        <v>Commercial - Public lights</v>
      </c>
      <c r="E133" s="168">
        <f t="shared" si="132"/>
        <v>0.01</v>
      </c>
      <c r="I133" s="179"/>
      <c r="J133" s="183">
        <f t="shared" si="133"/>
        <v>0.99</v>
      </c>
      <c r="K133" s="122">
        <f t="shared" si="133"/>
        <v>0.99</v>
      </c>
      <c r="L133" s="122">
        <f t="shared" si="133"/>
        <v>0.99</v>
      </c>
      <c r="M133" s="122">
        <f t="shared" si="133"/>
        <v>0.99</v>
      </c>
      <c r="N133" s="122">
        <f t="shared" si="133"/>
        <v>0.99</v>
      </c>
      <c r="O133" s="122">
        <f t="shared" si="133"/>
        <v>0.99</v>
      </c>
      <c r="P133" s="122">
        <f t="shared" si="133"/>
        <v>0.99</v>
      </c>
      <c r="Q133" s="122">
        <f t="shared" si="133"/>
        <v>0.99</v>
      </c>
      <c r="R133" s="122">
        <f t="shared" si="133"/>
        <v>0.99</v>
      </c>
      <c r="S133" s="122">
        <f t="shared" si="133"/>
        <v>0.99</v>
      </c>
      <c r="T133" s="122">
        <f t="shared" si="133"/>
        <v>0.99</v>
      </c>
      <c r="U133" s="122">
        <f t="shared" si="133"/>
        <v>0.99</v>
      </c>
      <c r="V133" s="122">
        <f t="shared" si="133"/>
        <v>0.99</v>
      </c>
      <c r="W133" s="122">
        <f t="shared" si="133"/>
        <v>0.99</v>
      </c>
      <c r="X133" s="122">
        <f t="shared" si="133"/>
        <v>0.99</v>
      </c>
      <c r="Y133" s="122">
        <f t="shared" si="133"/>
        <v>0.99</v>
      </c>
      <c r="Z133" s="122">
        <f t="shared" si="133"/>
        <v>0.99</v>
      </c>
      <c r="AA133" s="122">
        <f t="shared" si="133"/>
        <v>0.99</v>
      </c>
      <c r="AB133" s="122">
        <f t="shared" si="133"/>
        <v>0.99</v>
      </c>
      <c r="AC133" s="122">
        <f t="shared" si="133"/>
        <v>0.99</v>
      </c>
      <c r="AD133" s="122">
        <f t="shared" si="133"/>
        <v>0.99</v>
      </c>
      <c r="AE133" s="122">
        <f t="shared" ref="AE133:AV135" si="134">AE122*(1-$E133)</f>
        <v>0.99</v>
      </c>
      <c r="AF133" s="122">
        <f t="shared" si="134"/>
        <v>0.99</v>
      </c>
      <c r="AG133" s="122">
        <f t="shared" si="134"/>
        <v>0.99</v>
      </c>
      <c r="AH133" s="122">
        <f t="shared" si="134"/>
        <v>0.99</v>
      </c>
      <c r="AI133" s="122">
        <f t="shared" si="134"/>
        <v>0.99</v>
      </c>
      <c r="AJ133" s="122">
        <f t="shared" si="134"/>
        <v>0.99</v>
      </c>
      <c r="AK133" s="122">
        <f t="shared" si="134"/>
        <v>0.99</v>
      </c>
      <c r="AL133" s="122">
        <f t="shared" si="134"/>
        <v>0.99</v>
      </c>
      <c r="AM133" s="122">
        <f t="shared" si="134"/>
        <v>0.99</v>
      </c>
      <c r="AN133" s="122">
        <f t="shared" si="134"/>
        <v>0.99</v>
      </c>
      <c r="AO133" s="122">
        <f t="shared" si="134"/>
        <v>0.99</v>
      </c>
      <c r="AP133" s="122">
        <f t="shared" si="134"/>
        <v>0.99</v>
      </c>
      <c r="AQ133" s="122">
        <f t="shared" si="134"/>
        <v>0.99</v>
      </c>
      <c r="AR133" s="122">
        <f t="shared" si="134"/>
        <v>0.99</v>
      </c>
      <c r="AS133" s="122">
        <f t="shared" si="134"/>
        <v>0.99</v>
      </c>
      <c r="AT133" s="122">
        <f t="shared" si="134"/>
        <v>0.99</v>
      </c>
      <c r="AU133" s="122">
        <f t="shared" si="134"/>
        <v>0.99</v>
      </c>
      <c r="AV133" s="122">
        <f t="shared" si="134"/>
        <v>0.99</v>
      </c>
    </row>
    <row r="134" spans="1:48">
      <c r="A134" s="4" t="s">
        <v>16</v>
      </c>
      <c r="B134" s="174" t="str">
        <f t="shared" si="131"/>
        <v>CNT</v>
      </c>
      <c r="C134" s="174" t="str">
        <f t="shared" si="131"/>
        <v>Commercial - Public Water</v>
      </c>
      <c r="E134" s="168">
        <f t="shared" si="132"/>
        <v>0.01</v>
      </c>
      <c r="I134" s="179"/>
      <c r="J134" s="183">
        <f t="shared" ref="J134:AV135" si="135">J123*(1-$E134)</f>
        <v>0.99</v>
      </c>
      <c r="K134" s="122">
        <f t="shared" si="135"/>
        <v>0.99</v>
      </c>
      <c r="L134" s="122">
        <f t="shared" si="135"/>
        <v>0.99</v>
      </c>
      <c r="M134" s="122">
        <f t="shared" si="135"/>
        <v>0.99</v>
      </c>
      <c r="N134" s="122">
        <f t="shared" si="135"/>
        <v>0.99</v>
      </c>
      <c r="O134" s="122">
        <f t="shared" si="135"/>
        <v>0.99</v>
      </c>
      <c r="P134" s="122">
        <f t="shared" si="135"/>
        <v>0.99</v>
      </c>
      <c r="Q134" s="122">
        <f t="shared" si="135"/>
        <v>0.99</v>
      </c>
      <c r="R134" s="122">
        <f t="shared" si="135"/>
        <v>0.99</v>
      </c>
      <c r="S134" s="122">
        <f t="shared" si="135"/>
        <v>0.99</v>
      </c>
      <c r="T134" s="122">
        <f t="shared" si="135"/>
        <v>0.99</v>
      </c>
      <c r="U134" s="122">
        <f t="shared" si="135"/>
        <v>0.99</v>
      </c>
      <c r="V134" s="122">
        <f t="shared" si="135"/>
        <v>0.99</v>
      </c>
      <c r="W134" s="122">
        <f t="shared" si="135"/>
        <v>0.99</v>
      </c>
      <c r="X134" s="122">
        <f t="shared" si="135"/>
        <v>0.99</v>
      </c>
      <c r="Y134" s="122">
        <f t="shared" si="135"/>
        <v>0.99</v>
      </c>
      <c r="Z134" s="122">
        <f t="shared" si="135"/>
        <v>0.99</v>
      </c>
      <c r="AA134" s="122">
        <f t="shared" si="135"/>
        <v>0.99</v>
      </c>
      <c r="AB134" s="122">
        <f t="shared" si="135"/>
        <v>0.99</v>
      </c>
      <c r="AC134" s="122">
        <f t="shared" si="135"/>
        <v>0.99</v>
      </c>
      <c r="AD134" s="122">
        <f t="shared" si="135"/>
        <v>0.99</v>
      </c>
      <c r="AE134" s="122">
        <f t="shared" si="135"/>
        <v>0.99</v>
      </c>
      <c r="AF134" s="122">
        <f t="shared" si="135"/>
        <v>0.99</v>
      </c>
      <c r="AG134" s="122">
        <f t="shared" si="135"/>
        <v>0.99</v>
      </c>
      <c r="AH134" s="122">
        <f t="shared" si="135"/>
        <v>0.99</v>
      </c>
      <c r="AI134" s="122">
        <f t="shared" si="134"/>
        <v>0.99</v>
      </c>
      <c r="AJ134" s="122">
        <f t="shared" si="134"/>
        <v>0.99</v>
      </c>
      <c r="AK134" s="122">
        <f t="shared" si="134"/>
        <v>0.99</v>
      </c>
      <c r="AL134" s="122">
        <f t="shared" si="134"/>
        <v>0.99</v>
      </c>
      <c r="AM134" s="122">
        <f t="shared" si="134"/>
        <v>0.99</v>
      </c>
      <c r="AN134" s="122">
        <f t="shared" si="134"/>
        <v>0.99</v>
      </c>
      <c r="AO134" s="122">
        <f t="shared" si="134"/>
        <v>0.99</v>
      </c>
      <c r="AP134" s="122">
        <f t="shared" si="134"/>
        <v>0.99</v>
      </c>
      <c r="AQ134" s="122">
        <f t="shared" si="134"/>
        <v>0.99</v>
      </c>
      <c r="AR134" s="122">
        <f t="shared" si="134"/>
        <v>0.99</v>
      </c>
      <c r="AS134" s="122">
        <f t="shared" si="135"/>
        <v>0.99</v>
      </c>
      <c r="AT134" s="122">
        <f t="shared" si="135"/>
        <v>0.99</v>
      </c>
      <c r="AU134" s="122">
        <f t="shared" si="135"/>
        <v>0.99</v>
      </c>
      <c r="AV134" s="122">
        <f t="shared" si="135"/>
        <v>0.99</v>
      </c>
    </row>
    <row r="135" spans="1:48">
      <c r="A135" s="4" t="s">
        <v>16</v>
      </c>
      <c r="B135" s="174" t="str">
        <f t="shared" si="131"/>
        <v>CNO</v>
      </c>
      <c r="C135" s="174" t="str">
        <f t="shared" si="131"/>
        <v>Commercial - Other</v>
      </c>
      <c r="E135" s="168">
        <f t="shared" si="132"/>
        <v>0.01</v>
      </c>
      <c r="I135" s="179"/>
      <c r="J135" s="183">
        <f t="shared" si="135"/>
        <v>0.99</v>
      </c>
      <c r="K135" s="122">
        <f t="shared" si="135"/>
        <v>0.99</v>
      </c>
      <c r="L135" s="122">
        <f t="shared" si="135"/>
        <v>0.99</v>
      </c>
      <c r="M135" s="122">
        <f t="shared" si="135"/>
        <v>0.99</v>
      </c>
      <c r="N135" s="122">
        <f t="shared" si="135"/>
        <v>0.99</v>
      </c>
      <c r="O135" s="122">
        <f t="shared" si="135"/>
        <v>0.99</v>
      </c>
      <c r="P135" s="122">
        <f t="shared" si="135"/>
        <v>0.99</v>
      </c>
      <c r="Q135" s="122">
        <f t="shared" si="135"/>
        <v>0.99</v>
      </c>
      <c r="R135" s="122">
        <f t="shared" si="135"/>
        <v>0.99</v>
      </c>
      <c r="S135" s="122">
        <f t="shared" si="135"/>
        <v>0.99</v>
      </c>
      <c r="T135" s="122">
        <f t="shared" si="135"/>
        <v>0.99</v>
      </c>
      <c r="U135" s="122">
        <f t="shared" si="135"/>
        <v>0.99</v>
      </c>
      <c r="V135" s="122">
        <f t="shared" si="135"/>
        <v>0.99</v>
      </c>
      <c r="W135" s="122">
        <f t="shared" si="135"/>
        <v>0.99</v>
      </c>
      <c r="X135" s="122">
        <f t="shared" si="135"/>
        <v>0.99</v>
      </c>
      <c r="Y135" s="122">
        <f t="shared" si="135"/>
        <v>0.99</v>
      </c>
      <c r="Z135" s="122">
        <f t="shared" si="135"/>
        <v>0.99</v>
      </c>
      <c r="AA135" s="122">
        <f t="shared" si="135"/>
        <v>0.99</v>
      </c>
      <c r="AB135" s="122">
        <f t="shared" si="135"/>
        <v>0.99</v>
      </c>
      <c r="AC135" s="122">
        <f t="shared" si="135"/>
        <v>0.99</v>
      </c>
      <c r="AD135" s="122">
        <f t="shared" si="135"/>
        <v>0.99</v>
      </c>
      <c r="AE135" s="122">
        <f t="shared" si="135"/>
        <v>0.99</v>
      </c>
      <c r="AF135" s="122">
        <f t="shared" si="135"/>
        <v>0.99</v>
      </c>
      <c r="AG135" s="122">
        <f t="shared" si="135"/>
        <v>0.99</v>
      </c>
      <c r="AH135" s="122">
        <f t="shared" si="135"/>
        <v>0.99</v>
      </c>
      <c r="AI135" s="122">
        <f t="shared" si="134"/>
        <v>0.99</v>
      </c>
      <c r="AJ135" s="122">
        <f t="shared" si="134"/>
        <v>0.99</v>
      </c>
      <c r="AK135" s="122">
        <f t="shared" si="134"/>
        <v>0.99</v>
      </c>
      <c r="AL135" s="122">
        <f t="shared" si="134"/>
        <v>0.99</v>
      </c>
      <c r="AM135" s="122">
        <f t="shared" si="134"/>
        <v>0.99</v>
      </c>
      <c r="AN135" s="122">
        <f t="shared" si="134"/>
        <v>0.99</v>
      </c>
      <c r="AO135" s="122">
        <f t="shared" si="134"/>
        <v>0.99</v>
      </c>
      <c r="AP135" s="122">
        <f t="shared" si="134"/>
        <v>0.99</v>
      </c>
      <c r="AQ135" s="122">
        <f t="shared" si="134"/>
        <v>0.99</v>
      </c>
      <c r="AR135" s="122">
        <f t="shared" si="134"/>
        <v>0.99</v>
      </c>
      <c r="AS135" s="122">
        <f t="shared" si="135"/>
        <v>0.99</v>
      </c>
      <c r="AT135" s="122">
        <f t="shared" si="135"/>
        <v>0.99</v>
      </c>
      <c r="AU135" s="122">
        <f t="shared" si="135"/>
        <v>0.99</v>
      </c>
      <c r="AV135" s="122">
        <f t="shared" si="135"/>
        <v>0.99</v>
      </c>
    </row>
    <row r="136" spans="1:48">
      <c r="A136" s="4" t="s">
        <v>16</v>
      </c>
      <c r="B136" s="174"/>
      <c r="C136" s="174"/>
      <c r="I136" s="179"/>
      <c r="K136" s="96"/>
    </row>
    <row r="137" spans="1:48" ht="15.75" thickBot="1">
      <c r="A137" s="4" t="s">
        <v>16</v>
      </c>
      <c r="B137" s="174"/>
      <c r="C137" s="93" t="s">
        <v>260</v>
      </c>
      <c r="I137" s="179"/>
      <c r="K137" s="96"/>
    </row>
    <row r="138" spans="1:48">
      <c r="A138" s="4" t="s">
        <v>16</v>
      </c>
      <c r="B138" s="174" t="str">
        <f t="shared" ref="B138:C146" si="136">B127</f>
        <v>CNC</v>
      </c>
      <c r="C138" s="174" t="str">
        <f t="shared" si="136"/>
        <v>Commercial - Cooling</v>
      </c>
      <c r="E138" s="168">
        <f t="shared" ref="E138:E146" si="137">E127+$AX$106</f>
        <v>0.02</v>
      </c>
      <c r="I138" s="179"/>
      <c r="J138" s="183">
        <f t="shared" ref="J138:AV144" si="138">J127*(1-$E138)</f>
        <v>0.97019999999999995</v>
      </c>
      <c r="K138" s="122">
        <f t="shared" si="138"/>
        <v>0.97019999999999995</v>
      </c>
      <c r="L138" s="122">
        <f t="shared" si="138"/>
        <v>0.97019999999999995</v>
      </c>
      <c r="M138" s="122">
        <f t="shared" si="138"/>
        <v>0.97019999999999995</v>
      </c>
      <c r="N138" s="122">
        <f t="shared" si="138"/>
        <v>0.97019999999999995</v>
      </c>
      <c r="O138" s="122">
        <f t="shared" si="138"/>
        <v>0.97019999999999995</v>
      </c>
      <c r="P138" s="122">
        <f t="shared" si="138"/>
        <v>0.97019999999999995</v>
      </c>
      <c r="Q138" s="122">
        <f t="shared" si="138"/>
        <v>0.97019999999999995</v>
      </c>
      <c r="R138" s="122">
        <f t="shared" si="138"/>
        <v>0.97019999999999995</v>
      </c>
      <c r="S138" s="122">
        <f t="shared" si="138"/>
        <v>0.97019999999999995</v>
      </c>
      <c r="T138" s="122">
        <f t="shared" si="138"/>
        <v>0.97019999999999995</v>
      </c>
      <c r="U138" s="122">
        <f t="shared" si="138"/>
        <v>0.97019999999999995</v>
      </c>
      <c r="V138" s="122">
        <f t="shared" si="138"/>
        <v>0.97019999999999995</v>
      </c>
      <c r="W138" s="122">
        <f t="shared" si="138"/>
        <v>0.97019999999999995</v>
      </c>
      <c r="X138" s="122">
        <f t="shared" si="138"/>
        <v>0.97019999999999995</v>
      </c>
      <c r="Y138" s="122">
        <f t="shared" si="138"/>
        <v>0.97019999999999995</v>
      </c>
      <c r="Z138" s="122">
        <f t="shared" si="138"/>
        <v>0.97019999999999995</v>
      </c>
      <c r="AA138" s="122">
        <f t="shared" si="138"/>
        <v>0.97019999999999995</v>
      </c>
      <c r="AB138" s="122">
        <f t="shared" si="138"/>
        <v>0.97019999999999995</v>
      </c>
      <c r="AC138" s="122">
        <f t="shared" si="138"/>
        <v>0.97019999999999995</v>
      </c>
      <c r="AD138" s="122">
        <f t="shared" si="138"/>
        <v>0.97019999999999995</v>
      </c>
      <c r="AE138" s="122">
        <f t="shared" si="138"/>
        <v>0.97019999999999995</v>
      </c>
      <c r="AF138" s="122">
        <f t="shared" si="138"/>
        <v>0.97019999999999995</v>
      </c>
      <c r="AG138" s="122">
        <f t="shared" si="138"/>
        <v>0.97019999999999995</v>
      </c>
      <c r="AH138" s="122">
        <f t="shared" si="138"/>
        <v>0.97019999999999995</v>
      </c>
      <c r="AI138" s="122">
        <f t="shared" si="138"/>
        <v>0.97019999999999995</v>
      </c>
      <c r="AJ138" s="122">
        <f t="shared" si="138"/>
        <v>0.97019999999999995</v>
      </c>
      <c r="AK138" s="122">
        <f t="shared" si="138"/>
        <v>0.97019999999999995</v>
      </c>
      <c r="AL138" s="122">
        <f t="shared" si="138"/>
        <v>0.97019999999999995</v>
      </c>
      <c r="AM138" s="122">
        <f t="shared" si="138"/>
        <v>0.97019999999999995</v>
      </c>
      <c r="AN138" s="122">
        <f t="shared" si="138"/>
        <v>0.97019999999999995</v>
      </c>
      <c r="AO138" s="122">
        <f t="shared" si="138"/>
        <v>0.97019999999999995</v>
      </c>
      <c r="AP138" s="122">
        <f t="shared" si="138"/>
        <v>0.97019999999999995</v>
      </c>
      <c r="AQ138" s="122">
        <f t="shared" si="138"/>
        <v>0.97019999999999995</v>
      </c>
      <c r="AR138" s="122">
        <f t="shared" si="138"/>
        <v>0.97019999999999995</v>
      </c>
      <c r="AS138" s="122">
        <f t="shared" si="138"/>
        <v>0.97019999999999995</v>
      </c>
      <c r="AT138" s="122">
        <f t="shared" si="138"/>
        <v>0.97019999999999995</v>
      </c>
      <c r="AU138" s="122">
        <f t="shared" si="138"/>
        <v>0.97019999999999995</v>
      </c>
      <c r="AV138" s="122">
        <f t="shared" si="138"/>
        <v>0.97019999999999995</v>
      </c>
    </row>
    <row r="139" spans="1:48">
      <c r="A139" s="4" t="s">
        <v>16</v>
      </c>
      <c r="B139" s="174" t="str">
        <f t="shared" si="136"/>
        <v>CNH</v>
      </c>
      <c r="C139" s="174" t="str">
        <f t="shared" si="136"/>
        <v>Commercial - Space Heating</v>
      </c>
      <c r="E139" s="168">
        <f t="shared" si="137"/>
        <v>0.02</v>
      </c>
      <c r="I139" s="179"/>
      <c r="J139" s="183">
        <f t="shared" si="138"/>
        <v>0.97019999999999995</v>
      </c>
      <c r="K139" s="122">
        <f t="shared" si="138"/>
        <v>0.97019999999999995</v>
      </c>
      <c r="L139" s="122">
        <f t="shared" si="138"/>
        <v>0.97019999999999995</v>
      </c>
      <c r="M139" s="122">
        <f t="shared" si="138"/>
        <v>0.97019999999999995</v>
      </c>
      <c r="N139" s="122">
        <f t="shared" si="138"/>
        <v>0.97019999999999995</v>
      </c>
      <c r="O139" s="122">
        <f t="shared" si="138"/>
        <v>0.97019999999999995</v>
      </c>
      <c r="P139" s="122">
        <f t="shared" si="138"/>
        <v>0.97019999999999995</v>
      </c>
      <c r="Q139" s="122">
        <f t="shared" si="138"/>
        <v>0.97019999999999995</v>
      </c>
      <c r="R139" s="122">
        <f t="shared" si="138"/>
        <v>0.97019999999999995</v>
      </c>
      <c r="S139" s="122">
        <f t="shared" si="138"/>
        <v>0.97019999999999995</v>
      </c>
      <c r="T139" s="122">
        <f t="shared" si="138"/>
        <v>0.97019999999999995</v>
      </c>
      <c r="U139" s="122">
        <f t="shared" si="138"/>
        <v>0.97019999999999995</v>
      </c>
      <c r="V139" s="122">
        <f t="shared" si="138"/>
        <v>0.97019999999999995</v>
      </c>
      <c r="W139" s="122">
        <f t="shared" si="138"/>
        <v>0.97019999999999995</v>
      </c>
      <c r="X139" s="122">
        <f t="shared" si="138"/>
        <v>0.97019999999999995</v>
      </c>
      <c r="Y139" s="122">
        <f t="shared" si="138"/>
        <v>0.97019999999999995</v>
      </c>
      <c r="Z139" s="122">
        <f t="shared" si="138"/>
        <v>0.97019999999999995</v>
      </c>
      <c r="AA139" s="122">
        <f t="shared" si="138"/>
        <v>0.97019999999999995</v>
      </c>
      <c r="AB139" s="122">
        <f t="shared" si="138"/>
        <v>0.97019999999999995</v>
      </c>
      <c r="AC139" s="122">
        <f t="shared" si="138"/>
        <v>0.97019999999999995</v>
      </c>
      <c r="AD139" s="122">
        <f t="shared" si="138"/>
        <v>0.97019999999999995</v>
      </c>
      <c r="AE139" s="122">
        <f t="shared" si="138"/>
        <v>0.97019999999999995</v>
      </c>
      <c r="AF139" s="122">
        <f t="shared" si="138"/>
        <v>0.97019999999999995</v>
      </c>
      <c r="AG139" s="122">
        <f t="shared" si="138"/>
        <v>0.97019999999999995</v>
      </c>
      <c r="AH139" s="122">
        <f t="shared" si="138"/>
        <v>0.97019999999999995</v>
      </c>
      <c r="AI139" s="122">
        <f t="shared" si="138"/>
        <v>0.97019999999999995</v>
      </c>
      <c r="AJ139" s="122">
        <f t="shared" si="138"/>
        <v>0.97019999999999995</v>
      </c>
      <c r="AK139" s="122">
        <f t="shared" si="138"/>
        <v>0.97019999999999995</v>
      </c>
      <c r="AL139" s="122">
        <f t="shared" si="138"/>
        <v>0.97019999999999995</v>
      </c>
      <c r="AM139" s="122">
        <f t="shared" si="138"/>
        <v>0.97019999999999995</v>
      </c>
      <c r="AN139" s="122">
        <f t="shared" si="138"/>
        <v>0.97019999999999995</v>
      </c>
      <c r="AO139" s="122">
        <f t="shared" si="138"/>
        <v>0.97019999999999995</v>
      </c>
      <c r="AP139" s="122">
        <f t="shared" si="138"/>
        <v>0.97019999999999995</v>
      </c>
      <c r="AQ139" s="122">
        <f t="shared" si="138"/>
        <v>0.97019999999999995</v>
      </c>
      <c r="AR139" s="122">
        <f t="shared" si="138"/>
        <v>0.97019999999999995</v>
      </c>
      <c r="AS139" s="122">
        <f t="shared" si="138"/>
        <v>0.97019999999999995</v>
      </c>
      <c r="AT139" s="122">
        <f t="shared" si="138"/>
        <v>0.97019999999999995</v>
      </c>
      <c r="AU139" s="122">
        <f t="shared" si="138"/>
        <v>0.97019999999999995</v>
      </c>
      <c r="AV139" s="122">
        <f t="shared" si="138"/>
        <v>0.97019999999999995</v>
      </c>
    </row>
    <row r="140" spans="1:48">
      <c r="A140" s="4" t="s">
        <v>16</v>
      </c>
      <c r="B140" s="174" t="str">
        <f t="shared" si="136"/>
        <v>CNK</v>
      </c>
      <c r="C140" s="174" t="str">
        <f t="shared" si="136"/>
        <v>Commercial - Cooking</v>
      </c>
      <c r="E140" s="168">
        <f t="shared" si="137"/>
        <v>0.02</v>
      </c>
      <c r="I140" s="179"/>
      <c r="J140" s="183">
        <f t="shared" si="138"/>
        <v>0.97019999999999995</v>
      </c>
      <c r="K140" s="122">
        <f t="shared" si="138"/>
        <v>0.97019999999999995</v>
      </c>
      <c r="L140" s="122">
        <f t="shared" si="138"/>
        <v>0.97019999999999995</v>
      </c>
      <c r="M140" s="122">
        <f t="shared" si="138"/>
        <v>0.97019999999999995</v>
      </c>
      <c r="N140" s="122">
        <f t="shared" si="138"/>
        <v>0.97019999999999995</v>
      </c>
      <c r="O140" s="122">
        <f t="shared" si="138"/>
        <v>0.97019999999999995</v>
      </c>
      <c r="P140" s="122">
        <f t="shared" si="138"/>
        <v>0.97019999999999995</v>
      </c>
      <c r="Q140" s="122">
        <f t="shared" si="138"/>
        <v>0.97019999999999995</v>
      </c>
      <c r="R140" s="122">
        <f t="shared" si="138"/>
        <v>0.97019999999999995</v>
      </c>
      <c r="S140" s="122">
        <f t="shared" si="138"/>
        <v>0.97019999999999995</v>
      </c>
      <c r="T140" s="122">
        <f t="shared" si="138"/>
        <v>0.97019999999999995</v>
      </c>
      <c r="U140" s="122">
        <f t="shared" si="138"/>
        <v>0.97019999999999995</v>
      </c>
      <c r="V140" s="122">
        <f t="shared" si="138"/>
        <v>0.97019999999999995</v>
      </c>
      <c r="W140" s="122">
        <f t="shared" si="138"/>
        <v>0.97019999999999995</v>
      </c>
      <c r="X140" s="122">
        <f t="shared" si="138"/>
        <v>0.97019999999999995</v>
      </c>
      <c r="Y140" s="122">
        <f t="shared" si="138"/>
        <v>0.97019999999999995</v>
      </c>
      <c r="Z140" s="122">
        <f t="shared" si="138"/>
        <v>0.97019999999999995</v>
      </c>
      <c r="AA140" s="122">
        <f t="shared" si="138"/>
        <v>0.97019999999999995</v>
      </c>
      <c r="AB140" s="122">
        <f t="shared" si="138"/>
        <v>0.97019999999999995</v>
      </c>
      <c r="AC140" s="122">
        <f t="shared" si="138"/>
        <v>0.97019999999999995</v>
      </c>
      <c r="AD140" s="122">
        <f t="shared" si="138"/>
        <v>0.97019999999999995</v>
      </c>
      <c r="AE140" s="122">
        <f t="shared" si="138"/>
        <v>0.97019999999999995</v>
      </c>
      <c r="AF140" s="122">
        <f t="shared" si="138"/>
        <v>0.97019999999999995</v>
      </c>
      <c r="AG140" s="122">
        <f t="shared" si="138"/>
        <v>0.97019999999999995</v>
      </c>
      <c r="AH140" s="122">
        <f t="shared" si="138"/>
        <v>0.97019999999999995</v>
      </c>
      <c r="AI140" s="122">
        <f t="shared" si="138"/>
        <v>0.97019999999999995</v>
      </c>
      <c r="AJ140" s="122">
        <f t="shared" si="138"/>
        <v>0.97019999999999995</v>
      </c>
      <c r="AK140" s="122">
        <f t="shared" si="138"/>
        <v>0.97019999999999995</v>
      </c>
      <c r="AL140" s="122">
        <f t="shared" si="138"/>
        <v>0.97019999999999995</v>
      </c>
      <c r="AM140" s="122">
        <f t="shared" si="138"/>
        <v>0.97019999999999995</v>
      </c>
      <c r="AN140" s="122">
        <f t="shared" si="138"/>
        <v>0.97019999999999995</v>
      </c>
      <c r="AO140" s="122">
        <f t="shared" si="138"/>
        <v>0.97019999999999995</v>
      </c>
      <c r="AP140" s="122">
        <f t="shared" si="138"/>
        <v>0.97019999999999995</v>
      </c>
      <c r="AQ140" s="122">
        <f t="shared" si="138"/>
        <v>0.97019999999999995</v>
      </c>
      <c r="AR140" s="122">
        <f t="shared" si="138"/>
        <v>0.97019999999999995</v>
      </c>
      <c r="AS140" s="122">
        <f t="shared" si="138"/>
        <v>0.97019999999999995</v>
      </c>
      <c r="AT140" s="122">
        <f t="shared" si="138"/>
        <v>0.97019999999999995</v>
      </c>
      <c r="AU140" s="122">
        <f t="shared" si="138"/>
        <v>0.97019999999999995</v>
      </c>
      <c r="AV140" s="122">
        <f t="shared" si="138"/>
        <v>0.97019999999999995</v>
      </c>
    </row>
    <row r="141" spans="1:48">
      <c r="A141" s="4" t="s">
        <v>16</v>
      </c>
      <c r="B141" s="174" t="str">
        <f t="shared" si="136"/>
        <v>CNL</v>
      </c>
      <c r="C141" s="174" t="str">
        <f t="shared" si="136"/>
        <v>Commercial - Lighting</v>
      </c>
      <c r="E141" s="168">
        <f t="shared" si="137"/>
        <v>0.02</v>
      </c>
      <c r="I141" s="179"/>
      <c r="J141" s="183">
        <f t="shared" si="138"/>
        <v>0.97019999999999995</v>
      </c>
      <c r="K141" s="122">
        <f t="shared" si="138"/>
        <v>0.97019999999999995</v>
      </c>
      <c r="L141" s="122">
        <f t="shared" si="138"/>
        <v>0.97019999999999995</v>
      </c>
      <c r="M141" s="122">
        <f t="shared" si="138"/>
        <v>0.97019999999999995</v>
      </c>
      <c r="N141" s="122">
        <f t="shared" si="138"/>
        <v>0.97019999999999995</v>
      </c>
      <c r="O141" s="122">
        <f t="shared" si="138"/>
        <v>0.97019999999999995</v>
      </c>
      <c r="P141" s="122">
        <f t="shared" si="138"/>
        <v>0.97019999999999995</v>
      </c>
      <c r="Q141" s="122">
        <f t="shared" si="138"/>
        <v>0.97019999999999995</v>
      </c>
      <c r="R141" s="122">
        <f t="shared" si="138"/>
        <v>0.97019999999999995</v>
      </c>
      <c r="S141" s="122">
        <f t="shared" si="138"/>
        <v>0.97019999999999995</v>
      </c>
      <c r="T141" s="122">
        <f t="shared" si="138"/>
        <v>0.97019999999999995</v>
      </c>
      <c r="U141" s="122">
        <f t="shared" si="138"/>
        <v>0.97019999999999995</v>
      </c>
      <c r="V141" s="122">
        <f t="shared" si="138"/>
        <v>0.97019999999999995</v>
      </c>
      <c r="W141" s="122">
        <f t="shared" si="138"/>
        <v>0.97019999999999995</v>
      </c>
      <c r="X141" s="122">
        <f t="shared" si="138"/>
        <v>0.97019999999999995</v>
      </c>
      <c r="Y141" s="122">
        <f t="shared" si="138"/>
        <v>0.97019999999999995</v>
      </c>
      <c r="Z141" s="122">
        <f t="shared" si="138"/>
        <v>0.97019999999999995</v>
      </c>
      <c r="AA141" s="122">
        <f t="shared" si="138"/>
        <v>0.97019999999999995</v>
      </c>
      <c r="AB141" s="122">
        <f t="shared" si="138"/>
        <v>0.97019999999999995</v>
      </c>
      <c r="AC141" s="122">
        <f t="shared" si="138"/>
        <v>0.97019999999999995</v>
      </c>
      <c r="AD141" s="122">
        <f t="shared" si="138"/>
        <v>0.97019999999999995</v>
      </c>
      <c r="AE141" s="122">
        <f t="shared" si="138"/>
        <v>0.97019999999999995</v>
      </c>
      <c r="AF141" s="122">
        <f t="shared" si="138"/>
        <v>0.97019999999999995</v>
      </c>
      <c r="AG141" s="122">
        <f t="shared" si="138"/>
        <v>0.97019999999999995</v>
      </c>
      <c r="AH141" s="122">
        <f t="shared" si="138"/>
        <v>0.97019999999999995</v>
      </c>
      <c r="AI141" s="122">
        <f t="shared" si="138"/>
        <v>0.97019999999999995</v>
      </c>
      <c r="AJ141" s="122">
        <f t="shared" si="138"/>
        <v>0.97019999999999995</v>
      </c>
      <c r="AK141" s="122">
        <f t="shared" si="138"/>
        <v>0.97019999999999995</v>
      </c>
      <c r="AL141" s="122">
        <f t="shared" si="138"/>
        <v>0.97019999999999995</v>
      </c>
      <c r="AM141" s="122">
        <f t="shared" si="138"/>
        <v>0.97019999999999995</v>
      </c>
      <c r="AN141" s="122">
        <f t="shared" si="138"/>
        <v>0.97019999999999995</v>
      </c>
      <c r="AO141" s="122">
        <f t="shared" si="138"/>
        <v>0.97019999999999995</v>
      </c>
      <c r="AP141" s="122">
        <f t="shared" si="138"/>
        <v>0.97019999999999995</v>
      </c>
      <c r="AQ141" s="122">
        <f t="shared" si="138"/>
        <v>0.97019999999999995</v>
      </c>
      <c r="AR141" s="122">
        <f t="shared" si="138"/>
        <v>0.97019999999999995</v>
      </c>
      <c r="AS141" s="122">
        <f t="shared" si="138"/>
        <v>0.97019999999999995</v>
      </c>
      <c r="AT141" s="122">
        <f t="shared" si="138"/>
        <v>0.97019999999999995</v>
      </c>
      <c r="AU141" s="122">
        <f t="shared" si="138"/>
        <v>0.97019999999999995</v>
      </c>
      <c r="AV141" s="122">
        <f t="shared" si="138"/>
        <v>0.97019999999999995</v>
      </c>
    </row>
    <row r="142" spans="1:48">
      <c r="A142" s="4" t="s">
        <v>16</v>
      </c>
      <c r="B142" s="174" t="str">
        <f t="shared" si="136"/>
        <v>CNR</v>
      </c>
      <c r="C142" s="174" t="str">
        <f t="shared" si="136"/>
        <v>Commercial - Refrigeration</v>
      </c>
      <c r="E142" s="168">
        <f t="shared" si="137"/>
        <v>0.02</v>
      </c>
      <c r="I142" s="179"/>
      <c r="J142" s="183">
        <f t="shared" si="138"/>
        <v>0.97019999999999995</v>
      </c>
      <c r="K142" s="122">
        <f t="shared" si="138"/>
        <v>0.97019999999999995</v>
      </c>
      <c r="L142" s="122">
        <f t="shared" si="138"/>
        <v>0.97019999999999995</v>
      </c>
      <c r="M142" s="122">
        <f t="shared" si="138"/>
        <v>0.97019999999999995</v>
      </c>
      <c r="N142" s="122">
        <f t="shared" si="138"/>
        <v>0.97019999999999995</v>
      </c>
      <c r="O142" s="122">
        <f t="shared" si="138"/>
        <v>0.97019999999999995</v>
      </c>
      <c r="P142" s="122">
        <f t="shared" si="138"/>
        <v>0.97019999999999995</v>
      </c>
      <c r="Q142" s="122">
        <f t="shared" si="138"/>
        <v>0.97019999999999995</v>
      </c>
      <c r="R142" s="122">
        <f t="shared" si="138"/>
        <v>0.97019999999999995</v>
      </c>
      <c r="S142" s="122">
        <f t="shared" si="138"/>
        <v>0.97019999999999995</v>
      </c>
      <c r="T142" s="122">
        <f t="shared" si="138"/>
        <v>0.97019999999999995</v>
      </c>
      <c r="U142" s="122">
        <f t="shared" si="138"/>
        <v>0.97019999999999995</v>
      </c>
      <c r="V142" s="122">
        <f t="shared" si="138"/>
        <v>0.97019999999999995</v>
      </c>
      <c r="W142" s="122">
        <f t="shared" si="138"/>
        <v>0.97019999999999995</v>
      </c>
      <c r="X142" s="122">
        <f t="shared" si="138"/>
        <v>0.97019999999999995</v>
      </c>
      <c r="Y142" s="122">
        <f t="shared" si="138"/>
        <v>0.97019999999999995</v>
      </c>
      <c r="Z142" s="122">
        <f t="shared" si="138"/>
        <v>0.97019999999999995</v>
      </c>
      <c r="AA142" s="122">
        <f t="shared" si="138"/>
        <v>0.97019999999999995</v>
      </c>
      <c r="AB142" s="122">
        <f t="shared" si="138"/>
        <v>0.97019999999999995</v>
      </c>
      <c r="AC142" s="122">
        <f t="shared" si="138"/>
        <v>0.97019999999999995</v>
      </c>
      <c r="AD142" s="122">
        <f t="shared" si="138"/>
        <v>0.97019999999999995</v>
      </c>
      <c r="AE142" s="122">
        <f t="shared" si="138"/>
        <v>0.97019999999999995</v>
      </c>
      <c r="AF142" s="122">
        <f t="shared" si="138"/>
        <v>0.97019999999999995</v>
      </c>
      <c r="AG142" s="122">
        <f t="shared" si="138"/>
        <v>0.97019999999999995</v>
      </c>
      <c r="AH142" s="122">
        <f t="shared" si="138"/>
        <v>0.97019999999999995</v>
      </c>
      <c r="AI142" s="122">
        <f t="shared" si="138"/>
        <v>0.97019999999999995</v>
      </c>
      <c r="AJ142" s="122">
        <f t="shared" si="138"/>
        <v>0.97019999999999995</v>
      </c>
      <c r="AK142" s="122">
        <f t="shared" si="138"/>
        <v>0.97019999999999995</v>
      </c>
      <c r="AL142" s="122">
        <f t="shared" si="138"/>
        <v>0.97019999999999995</v>
      </c>
      <c r="AM142" s="122">
        <f t="shared" si="138"/>
        <v>0.97019999999999995</v>
      </c>
      <c r="AN142" s="122">
        <f t="shared" si="138"/>
        <v>0.97019999999999995</v>
      </c>
      <c r="AO142" s="122">
        <f t="shared" si="138"/>
        <v>0.97019999999999995</v>
      </c>
      <c r="AP142" s="122">
        <f t="shared" si="138"/>
        <v>0.97019999999999995</v>
      </c>
      <c r="AQ142" s="122">
        <f t="shared" si="138"/>
        <v>0.97019999999999995</v>
      </c>
      <c r="AR142" s="122">
        <f t="shared" si="138"/>
        <v>0.97019999999999995</v>
      </c>
      <c r="AS142" s="122">
        <f t="shared" si="138"/>
        <v>0.97019999999999995</v>
      </c>
      <c r="AT142" s="122">
        <f t="shared" si="138"/>
        <v>0.97019999999999995</v>
      </c>
      <c r="AU142" s="122">
        <f t="shared" si="138"/>
        <v>0.97019999999999995</v>
      </c>
      <c r="AV142" s="122">
        <f t="shared" si="138"/>
        <v>0.97019999999999995</v>
      </c>
    </row>
    <row r="143" spans="1:48">
      <c r="A143" s="4" t="s">
        <v>16</v>
      </c>
      <c r="B143" s="174" t="str">
        <f t="shared" si="136"/>
        <v>CNW</v>
      </c>
      <c r="C143" s="174" t="str">
        <f t="shared" si="136"/>
        <v>Commercial - Water Heating</v>
      </c>
      <c r="E143" s="168">
        <f t="shared" si="137"/>
        <v>0.02</v>
      </c>
      <c r="I143" s="179"/>
      <c r="J143" s="183">
        <f t="shared" si="138"/>
        <v>0.97019999999999995</v>
      </c>
      <c r="K143" s="122">
        <f t="shared" si="138"/>
        <v>0.97019999999999995</v>
      </c>
      <c r="L143" s="122">
        <f t="shared" si="138"/>
        <v>0.97019999999999995</v>
      </c>
      <c r="M143" s="122">
        <f t="shared" si="138"/>
        <v>0.97019999999999995</v>
      </c>
      <c r="N143" s="122">
        <f t="shared" si="138"/>
        <v>0.97019999999999995</v>
      </c>
      <c r="O143" s="122">
        <f t="shared" si="138"/>
        <v>0.97019999999999995</v>
      </c>
      <c r="P143" s="122">
        <f t="shared" si="138"/>
        <v>0.97019999999999995</v>
      </c>
      <c r="Q143" s="122">
        <f t="shared" si="138"/>
        <v>0.97019999999999995</v>
      </c>
      <c r="R143" s="122">
        <f t="shared" si="138"/>
        <v>0.97019999999999995</v>
      </c>
      <c r="S143" s="122">
        <f t="shared" si="138"/>
        <v>0.97019999999999995</v>
      </c>
      <c r="T143" s="122">
        <f t="shared" si="138"/>
        <v>0.97019999999999995</v>
      </c>
      <c r="U143" s="122">
        <f t="shared" si="138"/>
        <v>0.97019999999999995</v>
      </c>
      <c r="V143" s="122">
        <f t="shared" si="138"/>
        <v>0.97019999999999995</v>
      </c>
      <c r="W143" s="122">
        <f t="shared" si="138"/>
        <v>0.97019999999999995</v>
      </c>
      <c r="X143" s="122">
        <f t="shared" si="138"/>
        <v>0.97019999999999995</v>
      </c>
      <c r="Y143" s="122">
        <f t="shared" si="138"/>
        <v>0.97019999999999995</v>
      </c>
      <c r="Z143" s="122">
        <f t="shared" si="138"/>
        <v>0.97019999999999995</v>
      </c>
      <c r="AA143" s="122">
        <f t="shared" si="138"/>
        <v>0.97019999999999995</v>
      </c>
      <c r="AB143" s="122">
        <f t="shared" si="138"/>
        <v>0.97019999999999995</v>
      </c>
      <c r="AC143" s="122">
        <f t="shared" si="138"/>
        <v>0.97019999999999995</v>
      </c>
      <c r="AD143" s="122">
        <f t="shared" si="138"/>
        <v>0.97019999999999995</v>
      </c>
      <c r="AE143" s="122">
        <f t="shared" si="138"/>
        <v>0.97019999999999995</v>
      </c>
      <c r="AF143" s="122">
        <f t="shared" si="138"/>
        <v>0.97019999999999995</v>
      </c>
      <c r="AG143" s="122">
        <f t="shared" si="138"/>
        <v>0.97019999999999995</v>
      </c>
      <c r="AH143" s="122">
        <f t="shared" si="138"/>
        <v>0.97019999999999995</v>
      </c>
      <c r="AI143" s="122">
        <f t="shared" si="138"/>
        <v>0.97019999999999995</v>
      </c>
      <c r="AJ143" s="122">
        <f t="shared" si="138"/>
        <v>0.97019999999999995</v>
      </c>
      <c r="AK143" s="122">
        <f t="shared" si="138"/>
        <v>0.97019999999999995</v>
      </c>
      <c r="AL143" s="122">
        <f t="shared" si="138"/>
        <v>0.97019999999999995</v>
      </c>
      <c r="AM143" s="122">
        <f t="shared" si="138"/>
        <v>0.97019999999999995</v>
      </c>
      <c r="AN143" s="122">
        <f t="shared" si="138"/>
        <v>0.97019999999999995</v>
      </c>
      <c r="AO143" s="122">
        <f t="shared" si="138"/>
        <v>0.97019999999999995</v>
      </c>
      <c r="AP143" s="122">
        <f t="shared" si="138"/>
        <v>0.97019999999999995</v>
      </c>
      <c r="AQ143" s="122">
        <f t="shared" si="138"/>
        <v>0.97019999999999995</v>
      </c>
      <c r="AR143" s="122">
        <f t="shared" si="138"/>
        <v>0.97019999999999995</v>
      </c>
      <c r="AS143" s="122">
        <f t="shared" si="138"/>
        <v>0.97019999999999995</v>
      </c>
      <c r="AT143" s="122">
        <f t="shared" si="138"/>
        <v>0.97019999999999995</v>
      </c>
      <c r="AU143" s="122">
        <f t="shared" si="138"/>
        <v>0.97019999999999995</v>
      </c>
      <c r="AV143" s="122">
        <f t="shared" si="138"/>
        <v>0.97019999999999995</v>
      </c>
    </row>
    <row r="144" spans="1:48">
      <c r="A144" s="4" t="s">
        <v>16</v>
      </c>
      <c r="B144" s="174" t="str">
        <f t="shared" si="136"/>
        <v>CNG</v>
      </c>
      <c r="C144" s="174" t="str">
        <f t="shared" si="136"/>
        <v>Commercial - Public lights</v>
      </c>
      <c r="E144" s="168">
        <f t="shared" si="137"/>
        <v>0.02</v>
      </c>
      <c r="I144" s="179"/>
      <c r="J144" s="183">
        <f t="shared" si="138"/>
        <v>0.97019999999999995</v>
      </c>
      <c r="K144" s="122">
        <f t="shared" si="138"/>
        <v>0.97019999999999995</v>
      </c>
      <c r="L144" s="122">
        <f t="shared" si="138"/>
        <v>0.97019999999999995</v>
      </c>
      <c r="M144" s="122">
        <f t="shared" si="138"/>
        <v>0.97019999999999995</v>
      </c>
      <c r="N144" s="122">
        <f t="shared" si="138"/>
        <v>0.97019999999999995</v>
      </c>
      <c r="O144" s="122">
        <f t="shared" si="138"/>
        <v>0.97019999999999995</v>
      </c>
      <c r="P144" s="122">
        <f t="shared" si="138"/>
        <v>0.97019999999999995</v>
      </c>
      <c r="Q144" s="122">
        <f t="shared" si="138"/>
        <v>0.97019999999999995</v>
      </c>
      <c r="R144" s="122">
        <f t="shared" si="138"/>
        <v>0.97019999999999995</v>
      </c>
      <c r="S144" s="122">
        <f t="shared" si="138"/>
        <v>0.97019999999999995</v>
      </c>
      <c r="T144" s="122">
        <f t="shared" si="138"/>
        <v>0.97019999999999995</v>
      </c>
      <c r="U144" s="122">
        <f t="shared" si="138"/>
        <v>0.97019999999999995</v>
      </c>
      <c r="V144" s="122">
        <f t="shared" si="138"/>
        <v>0.97019999999999995</v>
      </c>
      <c r="W144" s="122">
        <f t="shared" si="138"/>
        <v>0.97019999999999995</v>
      </c>
      <c r="X144" s="122">
        <f t="shared" si="138"/>
        <v>0.97019999999999995</v>
      </c>
      <c r="Y144" s="122">
        <f t="shared" si="138"/>
        <v>0.97019999999999995</v>
      </c>
      <c r="Z144" s="122">
        <f t="shared" si="138"/>
        <v>0.97019999999999995</v>
      </c>
      <c r="AA144" s="122">
        <f t="shared" si="138"/>
        <v>0.97019999999999995</v>
      </c>
      <c r="AB144" s="122">
        <f t="shared" si="138"/>
        <v>0.97019999999999995</v>
      </c>
      <c r="AC144" s="122">
        <f t="shared" si="138"/>
        <v>0.97019999999999995</v>
      </c>
      <c r="AD144" s="122">
        <f t="shared" si="138"/>
        <v>0.97019999999999995</v>
      </c>
      <c r="AE144" s="122">
        <f t="shared" ref="AE144:AV146" si="139">AE133*(1-$E144)</f>
        <v>0.97019999999999995</v>
      </c>
      <c r="AF144" s="122">
        <f t="shared" si="139"/>
        <v>0.97019999999999995</v>
      </c>
      <c r="AG144" s="122">
        <f t="shared" si="139"/>
        <v>0.97019999999999995</v>
      </c>
      <c r="AH144" s="122">
        <f t="shared" si="139"/>
        <v>0.97019999999999995</v>
      </c>
      <c r="AI144" s="122">
        <f t="shared" si="139"/>
        <v>0.97019999999999995</v>
      </c>
      <c r="AJ144" s="122">
        <f t="shared" si="139"/>
        <v>0.97019999999999995</v>
      </c>
      <c r="AK144" s="122">
        <f t="shared" si="139"/>
        <v>0.97019999999999995</v>
      </c>
      <c r="AL144" s="122">
        <f t="shared" si="139"/>
        <v>0.97019999999999995</v>
      </c>
      <c r="AM144" s="122">
        <f t="shared" si="139"/>
        <v>0.97019999999999995</v>
      </c>
      <c r="AN144" s="122">
        <f t="shared" si="139"/>
        <v>0.97019999999999995</v>
      </c>
      <c r="AO144" s="122">
        <f t="shared" si="139"/>
        <v>0.97019999999999995</v>
      </c>
      <c r="AP144" s="122">
        <f t="shared" si="139"/>
        <v>0.97019999999999995</v>
      </c>
      <c r="AQ144" s="122">
        <f t="shared" si="139"/>
        <v>0.97019999999999995</v>
      </c>
      <c r="AR144" s="122">
        <f t="shared" si="139"/>
        <v>0.97019999999999995</v>
      </c>
      <c r="AS144" s="122">
        <f t="shared" si="139"/>
        <v>0.97019999999999995</v>
      </c>
      <c r="AT144" s="122">
        <f t="shared" si="139"/>
        <v>0.97019999999999995</v>
      </c>
      <c r="AU144" s="122">
        <f t="shared" si="139"/>
        <v>0.97019999999999995</v>
      </c>
      <c r="AV144" s="122">
        <f t="shared" si="139"/>
        <v>0.97019999999999995</v>
      </c>
    </row>
    <row r="145" spans="1:48">
      <c r="A145" s="4" t="s">
        <v>16</v>
      </c>
      <c r="B145" s="174" t="str">
        <f t="shared" si="136"/>
        <v>CNT</v>
      </c>
      <c r="C145" s="174" t="str">
        <f t="shared" si="136"/>
        <v>Commercial - Public Water</v>
      </c>
      <c r="E145" s="168">
        <f t="shared" si="137"/>
        <v>0.02</v>
      </c>
      <c r="I145" s="179"/>
      <c r="J145" s="183">
        <f t="shared" ref="J145:AV146" si="140">J134*(1-$E145)</f>
        <v>0.97019999999999995</v>
      </c>
      <c r="K145" s="122">
        <f t="shared" si="140"/>
        <v>0.97019999999999995</v>
      </c>
      <c r="L145" s="122">
        <f t="shared" si="140"/>
        <v>0.97019999999999995</v>
      </c>
      <c r="M145" s="122">
        <f t="shared" si="140"/>
        <v>0.97019999999999995</v>
      </c>
      <c r="N145" s="122">
        <f t="shared" si="140"/>
        <v>0.97019999999999995</v>
      </c>
      <c r="O145" s="122">
        <f t="shared" si="140"/>
        <v>0.97019999999999995</v>
      </c>
      <c r="P145" s="122">
        <f t="shared" si="140"/>
        <v>0.97019999999999995</v>
      </c>
      <c r="Q145" s="122">
        <f t="shared" si="140"/>
        <v>0.97019999999999995</v>
      </c>
      <c r="R145" s="122">
        <f t="shared" si="140"/>
        <v>0.97019999999999995</v>
      </c>
      <c r="S145" s="122">
        <f t="shared" si="140"/>
        <v>0.97019999999999995</v>
      </c>
      <c r="T145" s="122">
        <f t="shared" si="140"/>
        <v>0.97019999999999995</v>
      </c>
      <c r="U145" s="122">
        <f t="shared" si="140"/>
        <v>0.97019999999999995</v>
      </c>
      <c r="V145" s="122">
        <f t="shared" si="140"/>
        <v>0.97019999999999995</v>
      </c>
      <c r="W145" s="122">
        <f t="shared" si="140"/>
        <v>0.97019999999999995</v>
      </c>
      <c r="X145" s="122">
        <f t="shared" si="140"/>
        <v>0.97019999999999995</v>
      </c>
      <c r="Y145" s="122">
        <f t="shared" si="140"/>
        <v>0.97019999999999995</v>
      </c>
      <c r="Z145" s="122">
        <f t="shared" si="140"/>
        <v>0.97019999999999995</v>
      </c>
      <c r="AA145" s="122">
        <f t="shared" si="140"/>
        <v>0.97019999999999995</v>
      </c>
      <c r="AB145" s="122">
        <f t="shared" si="140"/>
        <v>0.97019999999999995</v>
      </c>
      <c r="AC145" s="122">
        <f t="shared" si="140"/>
        <v>0.97019999999999995</v>
      </c>
      <c r="AD145" s="122">
        <f t="shared" si="140"/>
        <v>0.97019999999999995</v>
      </c>
      <c r="AE145" s="122">
        <f t="shared" si="140"/>
        <v>0.97019999999999995</v>
      </c>
      <c r="AF145" s="122">
        <f t="shared" si="140"/>
        <v>0.97019999999999995</v>
      </c>
      <c r="AG145" s="122">
        <f t="shared" si="140"/>
        <v>0.97019999999999995</v>
      </c>
      <c r="AH145" s="122">
        <f t="shared" si="140"/>
        <v>0.97019999999999995</v>
      </c>
      <c r="AI145" s="122">
        <f t="shared" si="139"/>
        <v>0.97019999999999995</v>
      </c>
      <c r="AJ145" s="122">
        <f t="shared" si="139"/>
        <v>0.97019999999999995</v>
      </c>
      <c r="AK145" s="122">
        <f t="shared" si="139"/>
        <v>0.97019999999999995</v>
      </c>
      <c r="AL145" s="122">
        <f t="shared" si="139"/>
        <v>0.97019999999999995</v>
      </c>
      <c r="AM145" s="122">
        <f t="shared" si="139"/>
        <v>0.97019999999999995</v>
      </c>
      <c r="AN145" s="122">
        <f t="shared" si="139"/>
        <v>0.97019999999999995</v>
      </c>
      <c r="AO145" s="122">
        <f t="shared" si="139"/>
        <v>0.97019999999999995</v>
      </c>
      <c r="AP145" s="122">
        <f t="shared" si="139"/>
        <v>0.97019999999999995</v>
      </c>
      <c r="AQ145" s="122">
        <f t="shared" si="139"/>
        <v>0.97019999999999995</v>
      </c>
      <c r="AR145" s="122">
        <f t="shared" si="139"/>
        <v>0.97019999999999995</v>
      </c>
      <c r="AS145" s="122">
        <f t="shared" si="140"/>
        <v>0.97019999999999995</v>
      </c>
      <c r="AT145" s="122">
        <f t="shared" si="140"/>
        <v>0.97019999999999995</v>
      </c>
      <c r="AU145" s="122">
        <f t="shared" si="140"/>
        <v>0.97019999999999995</v>
      </c>
      <c r="AV145" s="122">
        <f t="shared" si="140"/>
        <v>0.97019999999999995</v>
      </c>
    </row>
    <row r="146" spans="1:48">
      <c r="A146" s="4" t="s">
        <v>16</v>
      </c>
      <c r="B146" s="174" t="str">
        <f t="shared" si="136"/>
        <v>CNO</v>
      </c>
      <c r="C146" s="174" t="str">
        <f t="shared" si="136"/>
        <v>Commercial - Other</v>
      </c>
      <c r="E146" s="168">
        <f t="shared" si="137"/>
        <v>0.02</v>
      </c>
      <c r="I146" s="179"/>
      <c r="J146" s="183">
        <f t="shared" si="140"/>
        <v>0.97019999999999995</v>
      </c>
      <c r="K146" s="122">
        <f t="shared" si="140"/>
        <v>0.97019999999999995</v>
      </c>
      <c r="L146" s="122">
        <f t="shared" si="140"/>
        <v>0.97019999999999995</v>
      </c>
      <c r="M146" s="122">
        <f t="shared" si="140"/>
        <v>0.97019999999999995</v>
      </c>
      <c r="N146" s="122">
        <f t="shared" si="140"/>
        <v>0.97019999999999995</v>
      </c>
      <c r="O146" s="122">
        <f t="shared" si="140"/>
        <v>0.97019999999999995</v>
      </c>
      <c r="P146" s="122">
        <f t="shared" si="140"/>
        <v>0.97019999999999995</v>
      </c>
      <c r="Q146" s="122">
        <f t="shared" si="140"/>
        <v>0.97019999999999995</v>
      </c>
      <c r="R146" s="122">
        <f t="shared" si="140"/>
        <v>0.97019999999999995</v>
      </c>
      <c r="S146" s="122">
        <f t="shared" si="140"/>
        <v>0.97019999999999995</v>
      </c>
      <c r="T146" s="122">
        <f t="shared" si="140"/>
        <v>0.97019999999999995</v>
      </c>
      <c r="U146" s="122">
        <f t="shared" si="140"/>
        <v>0.97019999999999995</v>
      </c>
      <c r="V146" s="122">
        <f t="shared" si="140"/>
        <v>0.97019999999999995</v>
      </c>
      <c r="W146" s="122">
        <f t="shared" si="140"/>
        <v>0.97019999999999995</v>
      </c>
      <c r="X146" s="122">
        <f t="shared" si="140"/>
        <v>0.97019999999999995</v>
      </c>
      <c r="Y146" s="122">
        <f t="shared" si="140"/>
        <v>0.97019999999999995</v>
      </c>
      <c r="Z146" s="122">
        <f t="shared" si="140"/>
        <v>0.97019999999999995</v>
      </c>
      <c r="AA146" s="122">
        <f t="shared" si="140"/>
        <v>0.97019999999999995</v>
      </c>
      <c r="AB146" s="122">
        <f t="shared" si="140"/>
        <v>0.97019999999999995</v>
      </c>
      <c r="AC146" s="122">
        <f t="shared" si="140"/>
        <v>0.97019999999999995</v>
      </c>
      <c r="AD146" s="122">
        <f t="shared" si="140"/>
        <v>0.97019999999999995</v>
      </c>
      <c r="AE146" s="122">
        <f t="shared" si="140"/>
        <v>0.97019999999999995</v>
      </c>
      <c r="AF146" s="122">
        <f t="shared" si="140"/>
        <v>0.97019999999999995</v>
      </c>
      <c r="AG146" s="122">
        <f t="shared" si="140"/>
        <v>0.97019999999999995</v>
      </c>
      <c r="AH146" s="122">
        <f t="shared" si="140"/>
        <v>0.97019999999999995</v>
      </c>
      <c r="AI146" s="122">
        <f t="shared" si="139"/>
        <v>0.97019999999999995</v>
      </c>
      <c r="AJ146" s="122">
        <f t="shared" si="139"/>
        <v>0.97019999999999995</v>
      </c>
      <c r="AK146" s="122">
        <f t="shared" si="139"/>
        <v>0.97019999999999995</v>
      </c>
      <c r="AL146" s="122">
        <f t="shared" si="139"/>
        <v>0.97019999999999995</v>
      </c>
      <c r="AM146" s="122">
        <f t="shared" si="139"/>
        <v>0.97019999999999995</v>
      </c>
      <c r="AN146" s="122">
        <f t="shared" si="139"/>
        <v>0.97019999999999995</v>
      </c>
      <c r="AO146" s="122">
        <f t="shared" si="139"/>
        <v>0.97019999999999995</v>
      </c>
      <c r="AP146" s="122">
        <f t="shared" si="139"/>
        <v>0.97019999999999995</v>
      </c>
      <c r="AQ146" s="122">
        <f t="shared" si="139"/>
        <v>0.97019999999999995</v>
      </c>
      <c r="AR146" s="122">
        <f t="shared" si="139"/>
        <v>0.97019999999999995</v>
      </c>
      <c r="AS146" s="122">
        <f t="shared" si="140"/>
        <v>0.97019999999999995</v>
      </c>
      <c r="AT146" s="122">
        <f t="shared" si="140"/>
        <v>0.97019999999999995</v>
      </c>
      <c r="AU146" s="122">
        <f t="shared" si="140"/>
        <v>0.97019999999999995</v>
      </c>
      <c r="AV146" s="122">
        <f t="shared" si="140"/>
        <v>0.97019999999999995</v>
      </c>
    </row>
    <row r="147" spans="1:48">
      <c r="A147" s="4" t="s">
        <v>16</v>
      </c>
      <c r="I147" s="179"/>
      <c r="K147" s="96"/>
    </row>
    <row r="148" spans="1:48" ht="19.5" thickBot="1">
      <c r="A148" s="4" t="s">
        <v>16</v>
      </c>
      <c r="B148" s="193" t="s">
        <v>492</v>
      </c>
      <c r="C148" s="94"/>
      <c r="D148" s="94"/>
      <c r="E148" s="94"/>
      <c r="F148" s="94"/>
      <c r="G148" s="94"/>
      <c r="H148" s="94"/>
      <c r="I148" s="180"/>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row>
    <row r="149" spans="1:48">
      <c r="A149" s="4" t="s">
        <v>16</v>
      </c>
      <c r="B149" s="192"/>
      <c r="C149" s="192"/>
      <c r="D149" s="192"/>
      <c r="E149" s="192"/>
      <c r="F149" s="192"/>
      <c r="G149" s="192"/>
      <c r="H149" s="192"/>
      <c r="I149" s="191"/>
      <c r="K149" s="96"/>
    </row>
    <row r="150" spans="1:48" ht="15.75" thickBot="1">
      <c r="A150" s="4" t="s">
        <v>16</v>
      </c>
      <c r="B150" s="94" t="s">
        <v>506</v>
      </c>
      <c r="C150" s="192"/>
      <c r="D150" s="192"/>
      <c r="E150" s="192"/>
      <c r="F150" s="192"/>
      <c r="G150" s="192"/>
      <c r="H150" s="192"/>
      <c r="I150" s="191"/>
      <c r="K150" s="96"/>
    </row>
    <row r="151" spans="1:48">
      <c r="A151" s="4" t="s">
        <v>16</v>
      </c>
      <c r="B151" s="96" t="str">
        <f>B92</f>
        <v>CEC</v>
      </c>
      <c r="C151" s="96" t="str">
        <f>C92</f>
        <v>Commercial - Cooling</v>
      </c>
      <c r="D151" s="192"/>
      <c r="E151" s="192"/>
      <c r="F151" s="192"/>
      <c r="G151" s="192"/>
      <c r="H151" s="192"/>
      <c r="I151" s="191"/>
      <c r="J151" s="188">
        <f t="shared" ref="J151:J159" si="141">J92*J$34/1000</f>
        <v>27.932878870776872</v>
      </c>
      <c r="K151" s="188">
        <f t="shared" ref="K151:AV158" si="142">K92*K$34/1000</f>
        <v>27.176557898143479</v>
      </c>
      <c r="L151" s="188">
        <f t="shared" si="142"/>
        <v>26.480152963776675</v>
      </c>
      <c r="M151" s="188">
        <f t="shared" si="142"/>
        <v>25.723105583011627</v>
      </c>
      <c r="N151" s="188">
        <f t="shared" si="142"/>
        <v>24.934027720247393</v>
      </c>
      <c r="O151" s="188">
        <f t="shared" si="142"/>
        <v>24.05666806479956</v>
      </c>
      <c r="P151" s="188">
        <f t="shared" si="142"/>
        <v>24.19452457332233</v>
      </c>
      <c r="Q151" s="188">
        <f t="shared" si="142"/>
        <v>24.327994160507409</v>
      </c>
      <c r="R151" s="188">
        <f t="shared" si="142"/>
        <v>24.484826886500041</v>
      </c>
      <c r="S151" s="188">
        <f t="shared" si="142"/>
        <v>24.668859624834596</v>
      </c>
      <c r="T151" s="188">
        <f t="shared" si="142"/>
        <v>23.847821793602147</v>
      </c>
      <c r="U151" s="188">
        <f t="shared" si="142"/>
        <v>24.093837490768202</v>
      </c>
      <c r="V151" s="188">
        <f t="shared" si="142"/>
        <v>24.333740985493005</v>
      </c>
      <c r="W151" s="188">
        <f t="shared" si="142"/>
        <v>24.569848276372337</v>
      </c>
      <c r="X151" s="188">
        <f t="shared" si="142"/>
        <v>24.798726149497085</v>
      </c>
      <c r="Y151" s="188">
        <f t="shared" si="142"/>
        <v>25.033914933143318</v>
      </c>
      <c r="Z151" s="188">
        <f t="shared" si="142"/>
        <v>25.306979441851674</v>
      </c>
      <c r="AA151" s="188">
        <f t="shared" si="142"/>
        <v>25.573982914741723</v>
      </c>
      <c r="AB151" s="188">
        <f t="shared" si="142"/>
        <v>25.850023745746963</v>
      </c>
      <c r="AC151" s="188">
        <f t="shared" si="142"/>
        <v>26.131744170133672</v>
      </c>
      <c r="AD151" s="188">
        <f t="shared" si="142"/>
        <v>26.418367300220062</v>
      </c>
      <c r="AE151" s="188">
        <f t="shared" si="142"/>
        <v>26.747632413690965</v>
      </c>
      <c r="AF151" s="188">
        <f t="shared" si="142"/>
        <v>27.067002247383613</v>
      </c>
      <c r="AG151" s="188">
        <f t="shared" si="142"/>
        <v>27.411314828066676</v>
      </c>
      <c r="AH151" s="188">
        <f t="shared" si="142"/>
        <v>27.774923932637279</v>
      </c>
      <c r="AI151" s="188">
        <f t="shared" si="142"/>
        <v>28.155754718604378</v>
      </c>
      <c r="AJ151" s="188">
        <f t="shared" si="142"/>
        <v>28.547912438356885</v>
      </c>
      <c r="AK151" s="188">
        <f t="shared" si="142"/>
        <v>28.949394771226437</v>
      </c>
      <c r="AL151" s="188">
        <f t="shared" si="142"/>
        <v>29.351246163950346</v>
      </c>
      <c r="AM151" s="188">
        <f t="shared" si="142"/>
        <v>29.762892307807046</v>
      </c>
      <c r="AN151" s="188">
        <f t="shared" si="142"/>
        <v>30.192617630466177</v>
      </c>
      <c r="AO151" s="188">
        <f t="shared" si="142"/>
        <v>30.672310887074435</v>
      </c>
      <c r="AP151" s="188">
        <f t="shared" si="142"/>
        <v>31.142760095723876</v>
      </c>
      <c r="AQ151" s="188">
        <f t="shared" si="142"/>
        <v>31.604446659533661</v>
      </c>
      <c r="AR151" s="188">
        <f t="shared" si="142"/>
        <v>32.05781214086138</v>
      </c>
      <c r="AS151" s="188">
        <f t="shared" si="142"/>
        <v>32.503262704274604</v>
      </c>
      <c r="AT151" s="188">
        <f t="shared" si="142"/>
        <v>33.051135500218322</v>
      </c>
      <c r="AU151" s="188">
        <f t="shared" si="142"/>
        <v>33.587830574447665</v>
      </c>
      <c r="AV151" s="188">
        <f t="shared" si="142"/>
        <v>34.113962994742849</v>
      </c>
    </row>
    <row r="152" spans="1:48">
      <c r="A152" s="4" t="s">
        <v>16</v>
      </c>
      <c r="B152" s="96" t="str">
        <f t="shared" ref="B152:C159" si="143">B93</f>
        <v>CEH</v>
      </c>
      <c r="C152" s="96" t="str">
        <f t="shared" si="143"/>
        <v>Commercial - Space Heating</v>
      </c>
      <c r="D152" s="192"/>
      <c r="E152" s="192"/>
      <c r="F152" s="192"/>
      <c r="G152" s="192"/>
      <c r="H152" s="192"/>
      <c r="I152" s="191"/>
      <c r="J152" s="188">
        <f t="shared" si="141"/>
        <v>1.5703509815003798</v>
      </c>
      <c r="K152" s="188">
        <f t="shared" ref="K152:Y152" si="144">K93*K$34/1000</f>
        <v>1.7090707188615231</v>
      </c>
      <c r="L152" s="188">
        <f t="shared" si="144"/>
        <v>1.8554622953441842</v>
      </c>
      <c r="M152" s="188">
        <f t="shared" si="144"/>
        <v>2.0019544028936638</v>
      </c>
      <c r="N152" s="188">
        <f t="shared" si="144"/>
        <v>2.1500882596623883</v>
      </c>
      <c r="O152" s="188">
        <f t="shared" si="144"/>
        <v>2.2941963422736769</v>
      </c>
      <c r="P152" s="188">
        <f t="shared" si="144"/>
        <v>2.3073432126864728</v>
      </c>
      <c r="Q152" s="188">
        <f t="shared" si="144"/>
        <v>2.3200717184753863</v>
      </c>
      <c r="R152" s="188">
        <f t="shared" si="144"/>
        <v>2.3350282812608865</v>
      </c>
      <c r="S152" s="188">
        <f t="shared" si="144"/>
        <v>2.3525788096220244</v>
      </c>
      <c r="T152" s="188">
        <f t="shared" si="144"/>
        <v>2.2742794381459732</v>
      </c>
      <c r="U152" s="188">
        <f t="shared" si="144"/>
        <v>2.2977410543207468</v>
      </c>
      <c r="V152" s="188">
        <f t="shared" si="144"/>
        <v>2.3206197721304536</v>
      </c>
      <c r="W152" s="188">
        <f t="shared" si="144"/>
        <v>2.3431364598804127</v>
      </c>
      <c r="X152" s="188">
        <f t="shared" si="144"/>
        <v>2.364963704531907</v>
      </c>
      <c r="Y152" s="188">
        <f t="shared" si="144"/>
        <v>2.3873927976104494</v>
      </c>
      <c r="Z152" s="188">
        <f t="shared" si="142"/>
        <v>2.4134339598942707</v>
      </c>
      <c r="AA152" s="188">
        <f t="shared" si="142"/>
        <v>2.4388971033864912</v>
      </c>
      <c r="AB152" s="188">
        <f t="shared" si="142"/>
        <v>2.4652221066290254</v>
      </c>
      <c r="AC152" s="188">
        <f t="shared" si="142"/>
        <v>2.4920887518947303</v>
      </c>
      <c r="AD152" s="188">
        <f t="shared" si="142"/>
        <v>2.5194229502502128</v>
      </c>
      <c r="AE152" s="188">
        <f t="shared" si="142"/>
        <v>2.5508237584140243</v>
      </c>
      <c r="AF152" s="188">
        <f t="shared" si="142"/>
        <v>2.5812808899800674</v>
      </c>
      <c r="AG152" s="188">
        <f t="shared" si="142"/>
        <v>2.6141167199908626</v>
      </c>
      <c r="AH152" s="188">
        <f t="shared" si="142"/>
        <v>2.6487927888245135</v>
      </c>
      <c r="AI152" s="188">
        <f t="shared" si="142"/>
        <v>2.6851112263503385</v>
      </c>
      <c r="AJ152" s="188">
        <f t="shared" si="142"/>
        <v>2.7225098720741427</v>
      </c>
      <c r="AK152" s="188">
        <f t="shared" si="142"/>
        <v>2.7607977720059118</v>
      </c>
      <c r="AL152" s="188">
        <f t="shared" si="142"/>
        <v>2.7991208678245618</v>
      </c>
      <c r="AM152" s="188">
        <f t="shared" si="142"/>
        <v>2.8383780531921805</v>
      </c>
      <c r="AN152" s="188">
        <f t="shared" si="142"/>
        <v>2.8793593836395801</v>
      </c>
      <c r="AO152" s="188">
        <f t="shared" si="142"/>
        <v>2.9251059729743814</v>
      </c>
      <c r="AP152" s="188">
        <f t="shared" si="142"/>
        <v>2.9699709913053431</v>
      </c>
      <c r="AQ152" s="188">
        <f t="shared" si="142"/>
        <v>3.0140003482851303</v>
      </c>
      <c r="AR152" s="188">
        <f t="shared" si="142"/>
        <v>3.0572361540988671</v>
      </c>
      <c r="AS152" s="188">
        <f t="shared" si="142"/>
        <v>3.0997171431740629</v>
      </c>
      <c r="AT152" s="188">
        <f t="shared" si="142"/>
        <v>3.151965765514432</v>
      </c>
      <c r="AU152" s="188">
        <f t="shared" si="142"/>
        <v>3.2031484094656504</v>
      </c>
      <c r="AV152" s="188">
        <f t="shared" si="142"/>
        <v>3.2533237317896502</v>
      </c>
    </row>
    <row r="153" spans="1:48">
      <c r="A153" s="4" t="s">
        <v>16</v>
      </c>
      <c r="B153" s="96" t="str">
        <f t="shared" si="143"/>
        <v>CEK</v>
      </c>
      <c r="C153" s="96" t="str">
        <f t="shared" si="143"/>
        <v>Commercial - Cooking</v>
      </c>
      <c r="D153" s="192"/>
      <c r="E153" s="192"/>
      <c r="F153" s="192"/>
      <c r="G153" s="192"/>
      <c r="H153" s="192"/>
      <c r="I153" s="191"/>
      <c r="J153" s="188">
        <f t="shared" si="141"/>
        <v>1.9788999513059524</v>
      </c>
      <c r="K153" s="188">
        <f t="shared" si="142"/>
        <v>1.9275607017835987</v>
      </c>
      <c r="L153" s="188">
        <f t="shared" si="142"/>
        <v>1.8805194330227846</v>
      </c>
      <c r="M153" s="188">
        <f t="shared" si="142"/>
        <v>1.8292253814113395</v>
      </c>
      <c r="N153" s="188">
        <f t="shared" si="142"/>
        <v>1.775704723877308</v>
      </c>
      <c r="O153" s="188">
        <f t="shared" si="142"/>
        <v>1.7159413539708159</v>
      </c>
      <c r="P153" s="188">
        <f t="shared" si="142"/>
        <v>1.7257745396493591</v>
      </c>
      <c r="Q153" s="188">
        <f t="shared" si="142"/>
        <v>1.7352948100181143</v>
      </c>
      <c r="R153" s="188">
        <f t="shared" si="142"/>
        <v>1.7464815528979611</v>
      </c>
      <c r="S153" s="188">
        <f t="shared" si="142"/>
        <v>1.7596084491639834</v>
      </c>
      <c r="T153" s="188">
        <f t="shared" si="142"/>
        <v>1.7010445298385242</v>
      </c>
      <c r="U153" s="188">
        <f t="shared" si="142"/>
        <v>1.7185926170198444</v>
      </c>
      <c r="V153" s="188">
        <f t="shared" si="142"/>
        <v>1.7357047260804825</v>
      </c>
      <c r="W153" s="188">
        <f t="shared" si="142"/>
        <v>1.7525460551998162</v>
      </c>
      <c r="X153" s="188">
        <f t="shared" si="142"/>
        <v>1.7688717161951688</v>
      </c>
      <c r="Y153" s="188">
        <f t="shared" si="142"/>
        <v>1.7856475289869322</v>
      </c>
      <c r="Z153" s="188">
        <f t="shared" si="142"/>
        <v>1.8051249845319917</v>
      </c>
      <c r="AA153" s="188">
        <f t="shared" si="142"/>
        <v>1.8241701116273878</v>
      </c>
      <c r="AB153" s="188">
        <f t="shared" si="142"/>
        <v>1.8438598656710683</v>
      </c>
      <c r="AC153" s="188">
        <f t="shared" si="142"/>
        <v>1.8639547402048657</v>
      </c>
      <c r="AD153" s="188">
        <f t="shared" si="142"/>
        <v>1.8843993205014802</v>
      </c>
      <c r="AE153" s="188">
        <f t="shared" si="142"/>
        <v>1.9078855166406428</v>
      </c>
      <c r="AF153" s="188">
        <f t="shared" si="142"/>
        <v>1.93066589102033</v>
      </c>
      <c r="AG153" s="188">
        <f t="shared" si="142"/>
        <v>1.9552254099983961</v>
      </c>
      <c r="AH153" s="188">
        <f t="shared" si="142"/>
        <v>1.9811613333578719</v>
      </c>
      <c r="AI153" s="188">
        <f t="shared" si="142"/>
        <v>2.0083256643760294</v>
      </c>
      <c r="AJ153" s="188">
        <f t="shared" si="142"/>
        <v>2.0362979357973932</v>
      </c>
      <c r="AK153" s="188">
        <f t="shared" si="142"/>
        <v>2.0649353238182053</v>
      </c>
      <c r="AL153" s="188">
        <f t="shared" si="142"/>
        <v>2.0935990365596506</v>
      </c>
      <c r="AM153" s="188">
        <f t="shared" si="142"/>
        <v>2.1229614004391233</v>
      </c>
      <c r="AN153" s="188">
        <f t="shared" si="142"/>
        <v>2.1536133365265746</v>
      </c>
      <c r="AO153" s="188">
        <f t="shared" si="142"/>
        <v>2.1878294421825135</v>
      </c>
      <c r="AP153" s="188">
        <f t="shared" si="142"/>
        <v>2.2213861778821524</v>
      </c>
      <c r="AQ153" s="188">
        <f t="shared" si="142"/>
        <v>2.254317881694166</v>
      </c>
      <c r="AR153" s="188">
        <f t="shared" si="142"/>
        <v>2.2866560498801181</v>
      </c>
      <c r="AS153" s="188">
        <f t="shared" si="142"/>
        <v>2.3184296538077875</v>
      </c>
      <c r="AT153" s="188">
        <f t="shared" si="142"/>
        <v>2.3575089471140385</v>
      </c>
      <c r="AU153" s="188">
        <f t="shared" si="142"/>
        <v>2.3957909431852284</v>
      </c>
      <c r="AV153" s="188">
        <f t="shared" si="142"/>
        <v>2.4333195142748498</v>
      </c>
    </row>
    <row r="154" spans="1:48">
      <c r="A154" s="4" t="s">
        <v>16</v>
      </c>
      <c r="B154" s="96" t="str">
        <f t="shared" si="143"/>
        <v>CEL</v>
      </c>
      <c r="C154" s="96" t="str">
        <f t="shared" si="143"/>
        <v>Commercial - Lighting</v>
      </c>
      <c r="D154" s="192"/>
      <c r="E154" s="192"/>
      <c r="F154" s="192"/>
      <c r="G154" s="192"/>
      <c r="H154" s="192"/>
      <c r="I154" s="191"/>
      <c r="J154" s="188">
        <f t="shared" si="141"/>
        <v>24.308054381137783</v>
      </c>
      <c r="K154" s="188">
        <f t="shared" si="142"/>
        <v>23.649880498759998</v>
      </c>
      <c r="L154" s="188">
        <f t="shared" si="142"/>
        <v>23.043847404420017</v>
      </c>
      <c r="M154" s="188">
        <f t="shared" si="142"/>
        <v>22.385041379238451</v>
      </c>
      <c r="N154" s="188">
        <f t="shared" si="142"/>
        <v>21.698361438808394</v>
      </c>
      <c r="O154" s="188">
        <f t="shared" si="142"/>
        <v>20.934855954282259</v>
      </c>
      <c r="P154" s="188">
        <f t="shared" si="142"/>
        <v>21.05482294807004</v>
      </c>
      <c r="Q154" s="188">
        <f t="shared" si="142"/>
        <v>21.170972307344179</v>
      </c>
      <c r="R154" s="188">
        <f t="shared" si="142"/>
        <v>21.307452991981357</v>
      </c>
      <c r="S154" s="188">
        <f t="shared" si="142"/>
        <v>21.467603967899063</v>
      </c>
      <c r="T154" s="188">
        <f t="shared" si="142"/>
        <v>20.753111475274199</v>
      </c>
      <c r="U154" s="188">
        <f t="shared" si="142"/>
        <v>20.967201937377709</v>
      </c>
      <c r="V154" s="188">
        <f t="shared" si="142"/>
        <v>21.175973372036257</v>
      </c>
      <c r="W154" s="188">
        <f t="shared" si="142"/>
        <v>21.381441232797375</v>
      </c>
      <c r="X154" s="188">
        <f t="shared" si="142"/>
        <v>21.580617830823439</v>
      </c>
      <c r="Y154" s="188">
        <f t="shared" si="142"/>
        <v>21.785286378206408</v>
      </c>
      <c r="Z154" s="188">
        <f t="shared" si="142"/>
        <v>22.022915551982177</v>
      </c>
      <c r="AA154" s="188">
        <f t="shared" si="142"/>
        <v>22.255270225089433</v>
      </c>
      <c r="AB154" s="188">
        <f t="shared" si="142"/>
        <v>22.495489486502901</v>
      </c>
      <c r="AC154" s="188">
        <f t="shared" si="142"/>
        <v>22.74065130558893</v>
      </c>
      <c r="AD154" s="188">
        <f t="shared" si="142"/>
        <v>22.990079610679281</v>
      </c>
      <c r="AE154" s="188">
        <f t="shared" si="142"/>
        <v>23.276616287442508</v>
      </c>
      <c r="AF154" s="188">
        <f t="shared" si="142"/>
        <v>23.554541785956651</v>
      </c>
      <c r="AG154" s="188">
        <f t="shared" si="142"/>
        <v>23.854173233687945</v>
      </c>
      <c r="AH154" s="188">
        <f t="shared" si="142"/>
        <v>24.170597112811475</v>
      </c>
      <c r="AI154" s="188">
        <f t="shared" si="142"/>
        <v>24.502007831274319</v>
      </c>
      <c r="AJ154" s="188">
        <f t="shared" si="142"/>
        <v>24.843275597544551</v>
      </c>
      <c r="AK154" s="188">
        <f t="shared" si="142"/>
        <v>25.192657930300417</v>
      </c>
      <c r="AL154" s="188">
        <f t="shared" si="142"/>
        <v>25.542361430346315</v>
      </c>
      <c r="AM154" s="188">
        <f t="shared" si="142"/>
        <v>25.90058862550746</v>
      </c>
      <c r="AN154" s="188">
        <f t="shared" si="142"/>
        <v>26.274548880749119</v>
      </c>
      <c r="AO154" s="188">
        <f t="shared" si="142"/>
        <v>26.691992776233079</v>
      </c>
      <c r="AP154" s="188">
        <f t="shared" si="142"/>
        <v>27.101392215521727</v>
      </c>
      <c r="AQ154" s="188">
        <f t="shared" si="142"/>
        <v>27.503166130485788</v>
      </c>
      <c r="AR154" s="188">
        <f t="shared" si="142"/>
        <v>27.897698782334086</v>
      </c>
      <c r="AS154" s="188">
        <f t="shared" si="142"/>
        <v>28.285343628024705</v>
      </c>
      <c r="AT154" s="188">
        <f t="shared" si="142"/>
        <v>28.762119465537062</v>
      </c>
      <c r="AU154" s="188">
        <f t="shared" si="142"/>
        <v>29.229168104197232</v>
      </c>
      <c r="AV154" s="188">
        <f t="shared" si="142"/>
        <v>29.6870247949945</v>
      </c>
    </row>
    <row r="155" spans="1:48">
      <c r="A155" s="4" t="s">
        <v>16</v>
      </c>
      <c r="B155" s="96" t="str">
        <f t="shared" si="143"/>
        <v>CER</v>
      </c>
      <c r="C155" s="96" t="str">
        <f t="shared" si="143"/>
        <v>Commercial - Refrigeration</v>
      </c>
      <c r="D155" s="192"/>
      <c r="E155" s="192"/>
      <c r="F155" s="192"/>
      <c r="G155" s="192"/>
      <c r="H155" s="192"/>
      <c r="I155" s="191"/>
      <c r="J155" s="188">
        <f t="shared" si="141"/>
        <v>5.9132780747494111</v>
      </c>
      <c r="K155" s="188">
        <f t="shared" si="142"/>
        <v>5.7531679677448242</v>
      </c>
      <c r="L155" s="188">
        <f t="shared" si="142"/>
        <v>5.6057418449814191</v>
      </c>
      <c r="M155" s="188">
        <f t="shared" si="142"/>
        <v>5.4454779602979171</v>
      </c>
      <c r="N155" s="188">
        <f t="shared" si="142"/>
        <v>5.2784333514432449</v>
      </c>
      <c r="O155" s="188">
        <f t="shared" si="142"/>
        <v>5.0926998422610916</v>
      </c>
      <c r="P155" s="188">
        <f t="shared" si="142"/>
        <v>5.1218835104780496</v>
      </c>
      <c r="Q155" s="188">
        <f t="shared" si="142"/>
        <v>5.1501384850976928</v>
      </c>
      <c r="R155" s="188">
        <f t="shared" si="142"/>
        <v>5.1833393422061107</v>
      </c>
      <c r="S155" s="188">
        <f t="shared" si="142"/>
        <v>5.2222983324936578</v>
      </c>
      <c r="T155" s="188">
        <f t="shared" si="142"/>
        <v>5.0484879268986251</v>
      </c>
      <c r="U155" s="188">
        <f t="shared" si="142"/>
        <v>5.1005684601951113</v>
      </c>
      <c r="V155" s="188">
        <f t="shared" si="142"/>
        <v>5.1513550648259754</v>
      </c>
      <c r="W155" s="188">
        <f t="shared" si="142"/>
        <v>5.2013380283759973</v>
      </c>
      <c r="X155" s="188">
        <f t="shared" si="142"/>
        <v>5.2497905532734501</v>
      </c>
      <c r="Y155" s="188">
        <f t="shared" si="142"/>
        <v>5.299579072537651</v>
      </c>
      <c r="Z155" s="188">
        <f t="shared" si="142"/>
        <v>5.3573857304123109</v>
      </c>
      <c r="AA155" s="188">
        <f t="shared" si="142"/>
        <v>5.413909291389567</v>
      </c>
      <c r="AB155" s="188">
        <f t="shared" si="142"/>
        <v>5.472346024719859</v>
      </c>
      <c r="AC155" s="188">
        <f t="shared" si="142"/>
        <v>5.5319851051183297</v>
      </c>
      <c r="AD155" s="188">
        <f t="shared" si="142"/>
        <v>5.5926620685883961</v>
      </c>
      <c r="AE155" s="188">
        <f t="shared" si="142"/>
        <v>5.6623661683797106</v>
      </c>
      <c r="AF155" s="188">
        <f t="shared" si="142"/>
        <v>5.7299754772535945</v>
      </c>
      <c r="AG155" s="188">
        <f t="shared" si="142"/>
        <v>5.802865065313334</v>
      </c>
      <c r="AH155" s="188">
        <f t="shared" si="142"/>
        <v>5.8798396498444703</v>
      </c>
      <c r="AI155" s="188">
        <f t="shared" si="142"/>
        <v>5.9604599950393515</v>
      </c>
      <c r="AJ155" s="188">
        <f t="shared" si="142"/>
        <v>6.0434782065450143</v>
      </c>
      <c r="AK155" s="188">
        <f t="shared" si="142"/>
        <v>6.1284704011318931</v>
      </c>
      <c r="AL155" s="188">
        <f t="shared" si="142"/>
        <v>6.2135407242051013</v>
      </c>
      <c r="AM155" s="188">
        <f t="shared" si="142"/>
        <v>6.3006845566859564</v>
      </c>
      <c r="AN155" s="188">
        <f t="shared" si="142"/>
        <v>6.3916556785814276</v>
      </c>
      <c r="AO155" s="188">
        <f t="shared" si="142"/>
        <v>6.493204811058221</v>
      </c>
      <c r="AP155" s="188">
        <f t="shared" si="142"/>
        <v>6.5927970157736588</v>
      </c>
      <c r="AQ155" s="188">
        <f t="shared" si="142"/>
        <v>6.6905342038312412</v>
      </c>
      <c r="AR155" s="188">
        <f t="shared" si="142"/>
        <v>6.7865098522055352</v>
      </c>
      <c r="AS155" s="188">
        <f t="shared" si="142"/>
        <v>6.8808099443013742</v>
      </c>
      <c r="AT155" s="188">
        <f t="shared" si="142"/>
        <v>6.9967924109491282</v>
      </c>
      <c r="AU155" s="188">
        <f t="shared" si="142"/>
        <v>7.1104085988812153</v>
      </c>
      <c r="AV155" s="188">
        <f t="shared" si="142"/>
        <v>7.2217887154721057</v>
      </c>
    </row>
    <row r="156" spans="1:48">
      <c r="A156" s="4" t="s">
        <v>16</v>
      </c>
      <c r="B156" s="96" t="str">
        <f t="shared" si="143"/>
        <v>CEW</v>
      </c>
      <c r="C156" s="96" t="str">
        <f t="shared" si="143"/>
        <v>Commercial - Water Heating</v>
      </c>
      <c r="D156" s="192"/>
      <c r="E156" s="192"/>
      <c r="F156" s="192"/>
      <c r="G156" s="192"/>
      <c r="H156" s="192"/>
      <c r="I156" s="191"/>
      <c r="J156" s="188">
        <f t="shared" si="141"/>
        <v>1.9366218046150063</v>
      </c>
      <c r="K156" s="188">
        <f t="shared" si="142"/>
        <v>2.0741098024084628</v>
      </c>
      <c r="L156" s="188">
        <f t="shared" si="142"/>
        <v>2.2202615244614412</v>
      </c>
      <c r="M156" s="188">
        <f t="shared" si="142"/>
        <v>2.3658868006813294</v>
      </c>
      <c r="N156" s="188">
        <f t="shared" si="142"/>
        <v>2.5128987988631848</v>
      </c>
      <c r="O156" s="188">
        <f t="shared" si="142"/>
        <v>2.6547723439938684</v>
      </c>
      <c r="P156" s="188">
        <f t="shared" si="142"/>
        <v>2.6699854917697783</v>
      </c>
      <c r="Q156" s="188">
        <f t="shared" si="142"/>
        <v>2.6847145210712919</v>
      </c>
      <c r="R156" s="188">
        <f t="shared" si="142"/>
        <v>2.7020217883319497</v>
      </c>
      <c r="S156" s="188">
        <f t="shared" si="142"/>
        <v>2.7223307115296276</v>
      </c>
      <c r="T156" s="188">
        <f t="shared" si="142"/>
        <v>2.6317251246770583</v>
      </c>
      <c r="U156" s="188">
        <f t="shared" si="142"/>
        <v>2.6588741740493806</v>
      </c>
      <c r="V156" s="188">
        <f t="shared" si="142"/>
        <v>2.6853487116415091</v>
      </c>
      <c r="W156" s="188">
        <f t="shared" si="142"/>
        <v>2.7114043193571482</v>
      </c>
      <c r="X156" s="188">
        <f t="shared" si="142"/>
        <v>2.7366621250552203</v>
      </c>
      <c r="Y156" s="188">
        <f t="shared" si="142"/>
        <v>2.7626163709532707</v>
      </c>
      <c r="Z156" s="188">
        <f t="shared" si="142"/>
        <v>2.7927503905062916</v>
      </c>
      <c r="AA156" s="188">
        <f t="shared" si="142"/>
        <v>2.8222155447691133</v>
      </c>
      <c r="AB156" s="188">
        <f t="shared" si="142"/>
        <v>2.8526780162132823</v>
      </c>
      <c r="AC156" s="188">
        <f t="shared" si="142"/>
        <v>2.8837672588875161</v>
      </c>
      <c r="AD156" s="188">
        <f t="shared" si="142"/>
        <v>2.9153975393923925</v>
      </c>
      <c r="AE156" s="188">
        <f t="shared" si="142"/>
        <v>2.951733573739709</v>
      </c>
      <c r="AF156" s="188">
        <f t="shared" si="142"/>
        <v>2.9869776150054976</v>
      </c>
      <c r="AG156" s="188">
        <f t="shared" si="142"/>
        <v>3.0249742118086953</v>
      </c>
      <c r="AH156" s="188">
        <f t="shared" si="142"/>
        <v>3.0651002754945824</v>
      </c>
      <c r="AI156" s="188">
        <f t="shared" si="142"/>
        <v>3.1071268369287601</v>
      </c>
      <c r="AJ156" s="188">
        <f t="shared" si="142"/>
        <v>3.1504033815474228</v>
      </c>
      <c r="AK156" s="188">
        <f t="shared" si="142"/>
        <v>3.1947089433581124</v>
      </c>
      <c r="AL156" s="188">
        <f t="shared" si="142"/>
        <v>3.2390552327496951</v>
      </c>
      <c r="AM156" s="188">
        <f t="shared" si="142"/>
        <v>3.2844824213894035</v>
      </c>
      <c r="AN156" s="188">
        <f t="shared" si="142"/>
        <v>3.3319047368587098</v>
      </c>
      <c r="AO156" s="188">
        <f t="shared" si="142"/>
        <v>3.3848412610612173</v>
      </c>
      <c r="AP156" s="188">
        <f t="shared" si="142"/>
        <v>3.4367576588355133</v>
      </c>
      <c r="AQ156" s="188">
        <f t="shared" si="142"/>
        <v>3.4877070553975922</v>
      </c>
      <c r="AR156" s="188">
        <f t="shared" si="142"/>
        <v>3.5377381793382936</v>
      </c>
      <c r="AS156" s="188">
        <f t="shared" si="142"/>
        <v>3.5868958529271926</v>
      </c>
      <c r="AT156" s="188">
        <f t="shared" si="142"/>
        <v>3.6473563266212286</v>
      </c>
      <c r="AU156" s="188">
        <f t="shared" si="142"/>
        <v>3.7065832834210624</v>
      </c>
      <c r="AV156" s="188">
        <f t="shared" si="142"/>
        <v>3.7646445990993538</v>
      </c>
    </row>
    <row r="157" spans="1:48">
      <c r="A157" s="4" t="s">
        <v>16</v>
      </c>
      <c r="B157" s="96" t="str">
        <f t="shared" si="143"/>
        <v>CEG</v>
      </c>
      <c r="C157" s="96" t="str">
        <f t="shared" si="143"/>
        <v>Commercial - Public lights</v>
      </c>
      <c r="D157" s="192"/>
      <c r="E157" s="192"/>
      <c r="F157" s="192"/>
      <c r="G157" s="192"/>
      <c r="H157" s="192"/>
      <c r="I157" s="191"/>
      <c r="J157" s="188">
        <f t="shared" si="141"/>
        <v>10.30055287377321</v>
      </c>
      <c r="K157" s="188">
        <f t="shared" si="142"/>
        <v>10.021651289579385</v>
      </c>
      <c r="L157" s="188">
        <f t="shared" si="142"/>
        <v>9.7648443961264348</v>
      </c>
      <c r="M157" s="188">
        <f t="shared" si="142"/>
        <v>9.485674941033853</v>
      </c>
      <c r="N157" s="188">
        <f t="shared" si="142"/>
        <v>9.1946938973495111</v>
      </c>
      <c r="O157" s="188">
        <f t="shared" si="142"/>
        <v>8.8711579824850144</v>
      </c>
      <c r="P157" s="188">
        <f t="shared" si="142"/>
        <v>8.9219940692915962</v>
      </c>
      <c r="Q157" s="188">
        <f t="shared" si="142"/>
        <v>8.9712124311439769</v>
      </c>
      <c r="R157" s="188">
        <f t="shared" si="142"/>
        <v>9.0290462045226008</v>
      </c>
      <c r="S157" s="188">
        <f t="shared" si="142"/>
        <v>9.0969102782720341</v>
      </c>
      <c r="T157" s="188">
        <f t="shared" si="142"/>
        <v>8.7941436486273634</v>
      </c>
      <c r="U157" s="188">
        <f t="shared" si="142"/>
        <v>8.8848646125552264</v>
      </c>
      <c r="V157" s="188">
        <f t="shared" si="142"/>
        <v>8.9733316353582762</v>
      </c>
      <c r="W157" s="188">
        <f t="shared" si="142"/>
        <v>9.0603987667068555</v>
      </c>
      <c r="X157" s="188">
        <f t="shared" si="142"/>
        <v>9.1447999716333079</v>
      </c>
      <c r="Y157" s="188">
        <f t="shared" si="142"/>
        <v>9.2315283934502563</v>
      </c>
      <c r="Z157" s="188">
        <f t="shared" si="142"/>
        <v>9.3322239008096481</v>
      </c>
      <c r="AA157" s="188">
        <f t="shared" si="142"/>
        <v>9.4306843352929093</v>
      </c>
      <c r="AB157" s="188">
        <f t="shared" si="142"/>
        <v>9.5324773938689269</v>
      </c>
      <c r="AC157" s="188">
        <f t="shared" si="142"/>
        <v>9.6363648642740287</v>
      </c>
      <c r="AD157" s="188">
        <f t="shared" si="142"/>
        <v>9.742060260726344</v>
      </c>
      <c r="AE157" s="188">
        <f t="shared" si="142"/>
        <v>9.8634803523139745</v>
      </c>
      <c r="AF157" s="188">
        <f t="shared" si="142"/>
        <v>9.9812514518650826</v>
      </c>
      <c r="AG157" s="188">
        <f t="shared" si="142"/>
        <v>10.10822046063924</v>
      </c>
      <c r="AH157" s="188">
        <f t="shared" si="142"/>
        <v>10.242305272460523</v>
      </c>
      <c r="AI157" s="188">
        <f t="shared" si="142"/>
        <v>10.382740766594955</v>
      </c>
      <c r="AJ157" s="188">
        <f t="shared" si="142"/>
        <v>10.527353190751315</v>
      </c>
      <c r="AK157" s="188">
        <f t="shared" si="142"/>
        <v>10.675404167406469</v>
      </c>
      <c r="AL157" s="188">
        <f t="shared" si="142"/>
        <v>10.823591238896707</v>
      </c>
      <c r="AM157" s="188">
        <f t="shared" si="142"/>
        <v>10.975390231392138</v>
      </c>
      <c r="AN157" s="188">
        <f t="shared" si="142"/>
        <v>11.133856117695055</v>
      </c>
      <c r="AO157" s="188">
        <f t="shared" si="142"/>
        <v>11.310748223078978</v>
      </c>
      <c r="AP157" s="188">
        <f t="shared" si="142"/>
        <v>11.484231485242407</v>
      </c>
      <c r="AQ157" s="188">
        <f t="shared" si="142"/>
        <v>11.654483426821141</v>
      </c>
      <c r="AR157" s="188">
        <f t="shared" si="142"/>
        <v>11.821666878736849</v>
      </c>
      <c r="AS157" s="188">
        <f t="shared" si="142"/>
        <v>11.985931618591154</v>
      </c>
      <c r="AT157" s="188">
        <f t="shared" si="142"/>
        <v>12.187965670606618</v>
      </c>
      <c r="AU157" s="188">
        <f t="shared" si="142"/>
        <v>12.385877816174137</v>
      </c>
      <c r="AV157" s="188">
        <f t="shared" si="142"/>
        <v>12.579894868226962</v>
      </c>
    </row>
    <row r="158" spans="1:48">
      <c r="A158" s="4" t="s">
        <v>16</v>
      </c>
      <c r="B158" s="96" t="str">
        <f t="shared" si="143"/>
        <v>CET</v>
      </c>
      <c r="C158" s="96" t="str">
        <f t="shared" si="143"/>
        <v>Commercial - Public Water</v>
      </c>
      <c r="D158" s="192"/>
      <c r="E158" s="192"/>
      <c r="F158" s="192"/>
      <c r="G158" s="192"/>
      <c r="H158" s="192"/>
      <c r="I158" s="191"/>
      <c r="J158" s="188">
        <f t="shared" si="141"/>
        <v>3.5593512487513528</v>
      </c>
      <c r="K158" s="188">
        <f t="shared" si="142"/>
        <v>3.4629769362125948</v>
      </c>
      <c r="L158" s="188">
        <f t="shared" si="142"/>
        <v>3.3742374337702485</v>
      </c>
      <c r="M158" s="188">
        <f t="shared" si="142"/>
        <v>3.2777705585671675</v>
      </c>
      <c r="N158" s="188">
        <f t="shared" si="142"/>
        <v>3.1772221944266472</v>
      </c>
      <c r="O158" s="188">
        <f t="shared" ref="K158:AV159" si="145">O99*O$34/1000</f>
        <v>3.0654245097100388</v>
      </c>
      <c r="P158" s="188">
        <f t="shared" si="145"/>
        <v>3.0829908958326087</v>
      </c>
      <c r="Q158" s="188">
        <f t="shared" si="145"/>
        <v>3.0999982778505979</v>
      </c>
      <c r="R158" s="188">
        <f t="shared" si="145"/>
        <v>3.1199827113094409</v>
      </c>
      <c r="S158" s="188">
        <f t="shared" si="145"/>
        <v>3.1434331103904869</v>
      </c>
      <c r="T158" s="188">
        <f t="shared" si="145"/>
        <v>3.0388122425097084</v>
      </c>
      <c r="U158" s="188">
        <f t="shared" si="145"/>
        <v>3.0701608293478713</v>
      </c>
      <c r="V158" s="188">
        <f t="shared" si="145"/>
        <v>3.1007305678799746</v>
      </c>
      <c r="W158" s="188">
        <f t="shared" si="145"/>
        <v>3.1308165745718894</v>
      </c>
      <c r="X158" s="188">
        <f t="shared" si="145"/>
        <v>3.1599813716301117</v>
      </c>
      <c r="Y158" s="188">
        <f t="shared" si="145"/>
        <v>3.1899503374011022</v>
      </c>
      <c r="Z158" s="188">
        <f t="shared" si="145"/>
        <v>3.2247456230770655</v>
      </c>
      <c r="AA158" s="188">
        <f t="shared" si="145"/>
        <v>3.2587685803615152</v>
      </c>
      <c r="AB158" s="188">
        <f t="shared" si="145"/>
        <v>3.2939431243492736</v>
      </c>
      <c r="AC158" s="188">
        <f t="shared" si="145"/>
        <v>3.329841391369242</v>
      </c>
      <c r="AD158" s="188">
        <f t="shared" si="145"/>
        <v>3.3663643863929074</v>
      </c>
      <c r="AE158" s="188">
        <f t="shared" si="145"/>
        <v>3.4083210424978749</v>
      </c>
      <c r="AF158" s="188">
        <f t="shared" si="145"/>
        <v>3.4490167911038916</v>
      </c>
      <c r="AG158" s="188">
        <f t="shared" si="145"/>
        <v>3.4928908729586334</v>
      </c>
      <c r="AH158" s="188">
        <f t="shared" si="145"/>
        <v>3.539223817242608</v>
      </c>
      <c r="AI158" s="188">
        <f t="shared" si="145"/>
        <v>3.5877512368424935</v>
      </c>
      <c r="AJ158" s="188">
        <f t="shared" si="145"/>
        <v>3.6377219926663367</v>
      </c>
      <c r="AK158" s="188">
        <f t="shared" si="145"/>
        <v>3.688880938704866</v>
      </c>
      <c r="AL158" s="188">
        <f t="shared" si="145"/>
        <v>3.7400869122502818</v>
      </c>
      <c r="AM158" s="188">
        <f t="shared" si="145"/>
        <v>3.7925409834170352</v>
      </c>
      <c r="AN158" s="188">
        <f t="shared" si="145"/>
        <v>3.8472987966343135</v>
      </c>
      <c r="AO158" s="188">
        <f t="shared" si="145"/>
        <v>3.9084237812742773</v>
      </c>
      <c r="AP158" s="188">
        <f t="shared" si="145"/>
        <v>3.9683708417268364</v>
      </c>
      <c r="AQ158" s="188">
        <f t="shared" si="145"/>
        <v>4.027201320856121</v>
      </c>
      <c r="AR158" s="188">
        <f t="shared" si="145"/>
        <v>4.0849714848112875</v>
      </c>
      <c r="AS158" s="188">
        <f t="shared" si="145"/>
        <v>4.1417330891728268</v>
      </c>
      <c r="AT158" s="188">
        <f t="shared" si="145"/>
        <v>4.2115458617631703</v>
      </c>
      <c r="AU158" s="188">
        <f t="shared" si="145"/>
        <v>4.2799343114999235</v>
      </c>
      <c r="AV158" s="188">
        <f t="shared" si="145"/>
        <v>4.346976813486549</v>
      </c>
    </row>
    <row r="159" spans="1:48">
      <c r="A159" s="4" t="s">
        <v>16</v>
      </c>
      <c r="B159" s="96" t="str">
        <f t="shared" si="143"/>
        <v>CEO</v>
      </c>
      <c r="C159" s="96" t="str">
        <f t="shared" si="143"/>
        <v>Commercial - Other</v>
      </c>
      <c r="D159" s="192"/>
      <c r="E159" s="192"/>
      <c r="F159" s="192"/>
      <c r="G159" s="192"/>
      <c r="H159" s="192"/>
      <c r="I159" s="191"/>
      <c r="J159" s="188">
        <f t="shared" si="141"/>
        <v>3.7520368714157861</v>
      </c>
      <c r="K159" s="188">
        <f t="shared" si="145"/>
        <v>3.6828682281401446</v>
      </c>
      <c r="L159" s="188">
        <f t="shared" si="145"/>
        <v>3.6225175716655094</v>
      </c>
      <c r="M159" s="188">
        <f t="shared" si="145"/>
        <v>3.5546491038573675</v>
      </c>
      <c r="N159" s="188">
        <f t="shared" si="145"/>
        <v>3.4830940371112145</v>
      </c>
      <c r="O159" s="188">
        <f t="shared" si="145"/>
        <v>3.3998483491588085</v>
      </c>
      <c r="P159" s="188">
        <f t="shared" si="145"/>
        <v>3.4193311479262638</v>
      </c>
      <c r="Q159" s="188">
        <f t="shared" si="145"/>
        <v>3.4381939577896987</v>
      </c>
      <c r="R159" s="188">
        <f t="shared" si="145"/>
        <v>3.4603586018344963</v>
      </c>
      <c r="S159" s="188">
        <f t="shared" si="145"/>
        <v>3.4863673325503446</v>
      </c>
      <c r="T159" s="188">
        <f t="shared" si="145"/>
        <v>3.370332804926087</v>
      </c>
      <c r="U159" s="188">
        <f t="shared" si="145"/>
        <v>3.4051013796773439</v>
      </c>
      <c r="V159" s="188">
        <f t="shared" si="145"/>
        <v>3.4390061373229392</v>
      </c>
      <c r="W159" s="188">
        <f t="shared" si="145"/>
        <v>3.4723743901898034</v>
      </c>
      <c r="X159" s="188">
        <f t="shared" si="145"/>
        <v>3.5047209336515213</v>
      </c>
      <c r="Y159" s="188">
        <f t="shared" si="145"/>
        <v>3.5379593769665507</v>
      </c>
      <c r="Z159" s="188">
        <f t="shared" si="145"/>
        <v>3.5765506696861098</v>
      </c>
      <c r="AA159" s="188">
        <f t="shared" si="145"/>
        <v>3.6142853765075085</v>
      </c>
      <c r="AB159" s="188">
        <f t="shared" si="145"/>
        <v>3.6532973028917288</v>
      </c>
      <c r="AC159" s="188">
        <f t="shared" si="145"/>
        <v>3.6931119071916889</v>
      </c>
      <c r="AD159" s="188">
        <f t="shared" si="145"/>
        <v>3.7336193944725573</v>
      </c>
      <c r="AE159" s="188">
        <f t="shared" si="145"/>
        <v>3.780153330487896</v>
      </c>
      <c r="AF159" s="188">
        <f t="shared" si="145"/>
        <v>3.8252887997443334</v>
      </c>
      <c r="AG159" s="188">
        <f t="shared" si="145"/>
        <v>3.8739493439176473</v>
      </c>
      <c r="AH159" s="188">
        <f t="shared" si="145"/>
        <v>3.925337001201838</v>
      </c>
      <c r="AI159" s="188">
        <f t="shared" si="145"/>
        <v>3.9791585410548009</v>
      </c>
      <c r="AJ159" s="188">
        <f t="shared" si="145"/>
        <v>4.0345808785339194</v>
      </c>
      <c r="AK159" s="188">
        <f t="shared" si="145"/>
        <v>4.0913210323634619</v>
      </c>
      <c r="AL159" s="188">
        <f t="shared" si="145"/>
        <v>4.1481133441865046</v>
      </c>
      <c r="AM159" s="188">
        <f t="shared" si="145"/>
        <v>4.2062899153915856</v>
      </c>
      <c r="AN159" s="188">
        <f t="shared" si="145"/>
        <v>4.2670215564026766</v>
      </c>
      <c r="AO159" s="188">
        <f t="shared" si="145"/>
        <v>4.3348149982122077</v>
      </c>
      <c r="AP159" s="188">
        <f t="shared" si="145"/>
        <v>4.4013020096753728</v>
      </c>
      <c r="AQ159" s="188">
        <f t="shared" si="145"/>
        <v>4.4665506258831291</v>
      </c>
      <c r="AR159" s="188">
        <f t="shared" si="145"/>
        <v>4.530623251365002</v>
      </c>
      <c r="AS159" s="188">
        <f t="shared" si="145"/>
        <v>4.5935772879993735</v>
      </c>
      <c r="AT159" s="188">
        <f t="shared" si="145"/>
        <v>4.6710063158190573</v>
      </c>
      <c r="AU159" s="188">
        <f t="shared" si="145"/>
        <v>4.7468556336549819</v>
      </c>
      <c r="AV159" s="188">
        <f t="shared" si="145"/>
        <v>4.8212121669771033</v>
      </c>
    </row>
    <row r="160" spans="1:48">
      <c r="A160" s="4" t="s">
        <v>16</v>
      </c>
      <c r="B160" s="192"/>
      <c r="C160" s="192"/>
      <c r="D160" s="192"/>
      <c r="E160" s="192"/>
      <c r="F160" s="192"/>
      <c r="G160" s="192"/>
      <c r="H160" s="192"/>
      <c r="I160" s="191"/>
      <c r="K160" s="96"/>
    </row>
    <row r="161" spans="1:48" ht="15.75" thickBot="1">
      <c r="A161" s="4" t="s">
        <v>16</v>
      </c>
      <c r="B161" s="94" t="s">
        <v>491</v>
      </c>
      <c r="C161" s="94"/>
      <c r="D161" s="94"/>
      <c r="E161" s="94"/>
      <c r="F161" s="94"/>
      <c r="G161" s="94"/>
      <c r="H161" s="94"/>
      <c r="I161" s="184"/>
      <c r="K161" s="96"/>
    </row>
    <row r="162" spans="1:48">
      <c r="A162" s="4" t="s">
        <v>16</v>
      </c>
      <c r="B162" s="96" t="str">
        <f t="shared" ref="B162:B170" si="146">B70</f>
        <v>CEC</v>
      </c>
      <c r="C162" s="96" t="str">
        <f t="shared" ref="C162:C170" si="147">C138</f>
        <v>Commercial - Cooling</v>
      </c>
      <c r="E162" s="123"/>
      <c r="F162" s="123"/>
      <c r="I162" s="179"/>
      <c r="J162" s="188">
        <f t="shared" ref="J162:AV162" si="148">J$35*J70/1000</f>
        <v>111.73151548310749</v>
      </c>
      <c r="K162" s="188">
        <f t="shared" si="148"/>
        <v>108.7062315925739</v>
      </c>
      <c r="L162" s="188">
        <f t="shared" si="148"/>
        <v>105.92061185510669</v>
      </c>
      <c r="M162" s="188">
        <f t="shared" si="148"/>
        <v>102.89242233204649</v>
      </c>
      <c r="N162" s="188">
        <f t="shared" si="148"/>
        <v>99.736110880989571</v>
      </c>
      <c r="O162" s="188">
        <f t="shared" si="148"/>
        <v>96.226672259198224</v>
      </c>
      <c r="P162" s="188">
        <f t="shared" si="148"/>
        <v>95.264405536606247</v>
      </c>
      <c r="Q162" s="188">
        <f t="shared" si="148"/>
        <v>94.30213881401427</v>
      </c>
      <c r="R162" s="188">
        <f t="shared" si="148"/>
        <v>93.339872091422279</v>
      </c>
      <c r="S162" s="188">
        <f t="shared" si="148"/>
        <v>92.377605368830288</v>
      </c>
      <c r="T162" s="188">
        <f t="shared" si="148"/>
        <v>91.415338646238325</v>
      </c>
      <c r="U162" s="188">
        <f t="shared" si="148"/>
        <v>90.45307192364632</v>
      </c>
      <c r="V162" s="188">
        <f t="shared" si="148"/>
        <v>89.490805201054357</v>
      </c>
      <c r="W162" s="188">
        <f t="shared" si="148"/>
        <v>88.528538478462366</v>
      </c>
      <c r="X162" s="188">
        <f t="shared" si="148"/>
        <v>87.566271755870375</v>
      </c>
      <c r="Y162" s="188">
        <f t="shared" si="148"/>
        <v>86.604005033278384</v>
      </c>
      <c r="Z162" s="188">
        <f t="shared" si="148"/>
        <v>85.641738310686407</v>
      </c>
      <c r="AA162" s="188">
        <f t="shared" si="148"/>
        <v>84.67947158809443</v>
      </c>
      <c r="AB162" s="188">
        <f t="shared" si="148"/>
        <v>83.717204865502424</v>
      </c>
      <c r="AC162" s="188">
        <f t="shared" si="148"/>
        <v>82.754938142910476</v>
      </c>
      <c r="AD162" s="188">
        <f t="shared" si="148"/>
        <v>81.79267142031847</v>
      </c>
      <c r="AE162" s="188">
        <f t="shared" si="148"/>
        <v>80.830404697726493</v>
      </c>
      <c r="AF162" s="188">
        <f t="shared" si="148"/>
        <v>79.868137975134516</v>
      </c>
      <c r="AG162" s="188">
        <f t="shared" si="148"/>
        <v>78.905871252542539</v>
      </c>
      <c r="AH162" s="188">
        <f t="shared" si="148"/>
        <v>77.943604529950548</v>
      </c>
      <c r="AI162" s="188">
        <f t="shared" si="148"/>
        <v>76.981337807358557</v>
      </c>
      <c r="AJ162" s="188">
        <f t="shared" si="148"/>
        <v>76.019071084766594</v>
      </c>
      <c r="AK162" s="188">
        <f t="shared" si="148"/>
        <v>75.056804362174589</v>
      </c>
      <c r="AL162" s="188">
        <f t="shared" si="148"/>
        <v>74.094537639582612</v>
      </c>
      <c r="AM162" s="188">
        <f t="shared" si="148"/>
        <v>73.132270916990635</v>
      </c>
      <c r="AN162" s="188">
        <f t="shared" si="148"/>
        <v>72.170004194398643</v>
      </c>
      <c r="AO162" s="188">
        <f t="shared" si="148"/>
        <v>71.207737471806666</v>
      </c>
      <c r="AP162" s="188">
        <f t="shared" si="148"/>
        <v>70.245470749214689</v>
      </c>
      <c r="AQ162" s="188">
        <f t="shared" si="148"/>
        <v>69.283204026622698</v>
      </c>
      <c r="AR162" s="188">
        <f t="shared" si="148"/>
        <v>68.320937304030707</v>
      </c>
      <c r="AS162" s="188">
        <f t="shared" si="148"/>
        <v>67.35867058143873</v>
      </c>
      <c r="AT162" s="188">
        <f t="shared" si="148"/>
        <v>66.396403858846753</v>
      </c>
      <c r="AU162" s="188">
        <f t="shared" si="148"/>
        <v>65.434137136254762</v>
      </c>
      <c r="AV162" s="188">
        <f t="shared" si="148"/>
        <v>64.471870413662785</v>
      </c>
    </row>
    <row r="163" spans="1:48">
      <c r="A163" s="4" t="s">
        <v>16</v>
      </c>
      <c r="B163" s="96" t="str">
        <f t="shared" si="146"/>
        <v>CEH</v>
      </c>
      <c r="C163" s="96" t="str">
        <f t="shared" si="147"/>
        <v>Commercial - Space Heating</v>
      </c>
      <c r="E163" s="123"/>
      <c r="F163" s="123"/>
      <c r="I163" s="179"/>
      <c r="J163" s="188">
        <f t="shared" ref="J163:AV163" si="149">J$35*J71/1000</f>
        <v>6.2814039260015191</v>
      </c>
      <c r="K163" s="188">
        <f t="shared" si="149"/>
        <v>6.8362828754460914</v>
      </c>
      <c r="L163" s="188">
        <f t="shared" si="149"/>
        <v>7.4218491813767358</v>
      </c>
      <c r="M163" s="188">
        <f t="shared" si="149"/>
        <v>8.0078176115746551</v>
      </c>
      <c r="N163" s="188">
        <f t="shared" si="149"/>
        <v>8.600353038649553</v>
      </c>
      <c r="O163" s="188">
        <f t="shared" si="149"/>
        <v>9.1767853690947057</v>
      </c>
      <c r="P163" s="188">
        <f t="shared" si="149"/>
        <v>9.0850175154037593</v>
      </c>
      <c r="Q163" s="188">
        <f t="shared" si="149"/>
        <v>8.9932496617128113</v>
      </c>
      <c r="R163" s="188">
        <f t="shared" si="149"/>
        <v>8.9014818080218649</v>
      </c>
      <c r="S163" s="188">
        <f t="shared" si="149"/>
        <v>8.8097139543309169</v>
      </c>
      <c r="T163" s="188">
        <f t="shared" si="149"/>
        <v>8.7179461006399706</v>
      </c>
      <c r="U163" s="188">
        <f t="shared" si="149"/>
        <v>8.6261782469490225</v>
      </c>
      <c r="V163" s="188">
        <f t="shared" si="149"/>
        <v>8.5344103932580762</v>
      </c>
      <c r="W163" s="188">
        <f t="shared" si="149"/>
        <v>8.4426425395671281</v>
      </c>
      <c r="X163" s="188">
        <f t="shared" si="149"/>
        <v>8.3508746858761818</v>
      </c>
      <c r="Y163" s="188">
        <f t="shared" si="149"/>
        <v>8.2591068321852319</v>
      </c>
      <c r="Z163" s="188">
        <f t="shared" si="149"/>
        <v>8.1673389784942874</v>
      </c>
      <c r="AA163" s="188">
        <f t="shared" si="149"/>
        <v>8.0755711248033393</v>
      </c>
      <c r="AB163" s="188">
        <f t="shared" si="149"/>
        <v>7.9838032711123912</v>
      </c>
      <c r="AC163" s="188">
        <f t="shared" si="149"/>
        <v>7.8920354174214458</v>
      </c>
      <c r="AD163" s="188">
        <f t="shared" si="149"/>
        <v>7.8002675637304977</v>
      </c>
      <c r="AE163" s="188">
        <f t="shared" si="149"/>
        <v>7.7084997100395523</v>
      </c>
      <c r="AF163" s="188">
        <f t="shared" si="149"/>
        <v>7.6167318563486051</v>
      </c>
      <c r="AG163" s="188">
        <f t="shared" si="149"/>
        <v>7.5249640026576579</v>
      </c>
      <c r="AH163" s="188">
        <f t="shared" si="149"/>
        <v>7.4331961489667098</v>
      </c>
      <c r="AI163" s="188">
        <f t="shared" si="149"/>
        <v>7.3414282952757635</v>
      </c>
      <c r="AJ163" s="188">
        <f t="shared" si="149"/>
        <v>7.2496604415848163</v>
      </c>
      <c r="AK163" s="188">
        <f t="shared" si="149"/>
        <v>7.1578925878938682</v>
      </c>
      <c r="AL163" s="188">
        <f t="shared" si="149"/>
        <v>7.0661247342029219</v>
      </c>
      <c r="AM163" s="188">
        <f t="shared" si="149"/>
        <v>6.9743568805119738</v>
      </c>
      <c r="AN163" s="188">
        <f t="shared" si="149"/>
        <v>6.8825890268210266</v>
      </c>
      <c r="AO163" s="188">
        <f t="shared" si="149"/>
        <v>6.7908211731300803</v>
      </c>
      <c r="AP163" s="188">
        <f t="shared" si="149"/>
        <v>6.6990533194391331</v>
      </c>
      <c r="AQ163" s="188">
        <f t="shared" si="149"/>
        <v>6.6072854657481868</v>
      </c>
      <c r="AR163" s="188">
        <f t="shared" si="149"/>
        <v>6.5155176120572378</v>
      </c>
      <c r="AS163" s="188">
        <f t="shared" si="149"/>
        <v>6.4237497583662915</v>
      </c>
      <c r="AT163" s="188">
        <f t="shared" si="149"/>
        <v>6.3319819046753443</v>
      </c>
      <c r="AU163" s="188">
        <f t="shared" si="149"/>
        <v>6.2402140509843971</v>
      </c>
      <c r="AV163" s="188">
        <f t="shared" si="149"/>
        <v>6.1484461972934508</v>
      </c>
    </row>
    <row r="164" spans="1:48">
      <c r="A164" s="4" t="s">
        <v>16</v>
      </c>
      <c r="B164" s="96" t="str">
        <f t="shared" si="146"/>
        <v>CEK</v>
      </c>
      <c r="C164" s="96" t="str">
        <f t="shared" si="147"/>
        <v>Commercial - Cooking</v>
      </c>
      <c r="E164" s="123"/>
      <c r="F164" s="123"/>
      <c r="I164" s="179"/>
      <c r="J164" s="188">
        <f t="shared" ref="J164:AV164" si="150">J$35*J72/1000</f>
        <v>7.9155998052238097</v>
      </c>
      <c r="K164" s="188">
        <f t="shared" si="150"/>
        <v>7.710242807134394</v>
      </c>
      <c r="L164" s="188">
        <f t="shared" si="150"/>
        <v>7.5220777320911374</v>
      </c>
      <c r="M164" s="188">
        <f t="shared" si="150"/>
        <v>7.3169015256453571</v>
      </c>
      <c r="N164" s="188">
        <f t="shared" si="150"/>
        <v>7.1028188955092322</v>
      </c>
      <c r="O164" s="188">
        <f t="shared" si="150"/>
        <v>6.8637654158832628</v>
      </c>
      <c r="P164" s="188">
        <f t="shared" si="150"/>
        <v>6.795127761724431</v>
      </c>
      <c r="Q164" s="188">
        <f t="shared" si="150"/>
        <v>6.7264901075655983</v>
      </c>
      <c r="R164" s="188">
        <f t="shared" si="150"/>
        <v>6.6578524534067656</v>
      </c>
      <c r="S164" s="188">
        <f t="shared" si="150"/>
        <v>6.589214799247932</v>
      </c>
      <c r="T164" s="188">
        <f t="shared" si="150"/>
        <v>6.520577145089101</v>
      </c>
      <c r="U164" s="188">
        <f t="shared" si="150"/>
        <v>6.4519394909302674</v>
      </c>
      <c r="V164" s="188">
        <f t="shared" si="150"/>
        <v>6.3833018367714347</v>
      </c>
      <c r="W164" s="188">
        <f t="shared" si="150"/>
        <v>6.3146641826126011</v>
      </c>
      <c r="X164" s="188">
        <f t="shared" si="150"/>
        <v>6.2460265284537693</v>
      </c>
      <c r="Y164" s="188">
        <f t="shared" si="150"/>
        <v>6.1773888742949357</v>
      </c>
      <c r="Z164" s="188">
        <f t="shared" si="150"/>
        <v>6.1087512201361029</v>
      </c>
      <c r="AA164" s="188">
        <f t="shared" si="150"/>
        <v>6.0401135659772711</v>
      </c>
      <c r="AB164" s="188">
        <f t="shared" si="150"/>
        <v>5.9714759118184375</v>
      </c>
      <c r="AC164" s="188">
        <f t="shared" si="150"/>
        <v>5.9028382576596057</v>
      </c>
      <c r="AD164" s="188">
        <f t="shared" si="150"/>
        <v>5.834200603500773</v>
      </c>
      <c r="AE164" s="188">
        <f t="shared" si="150"/>
        <v>5.7655629493419411</v>
      </c>
      <c r="AF164" s="188">
        <f t="shared" si="150"/>
        <v>5.6969252951831075</v>
      </c>
      <c r="AG164" s="188">
        <f t="shared" si="150"/>
        <v>5.6282876410242748</v>
      </c>
      <c r="AH164" s="188">
        <f t="shared" si="150"/>
        <v>5.5596499868654421</v>
      </c>
      <c r="AI164" s="188">
        <f t="shared" si="150"/>
        <v>5.4910123327066094</v>
      </c>
      <c r="AJ164" s="188">
        <f t="shared" si="150"/>
        <v>5.4223746785477767</v>
      </c>
      <c r="AK164" s="188">
        <f t="shared" si="150"/>
        <v>5.3537370243889439</v>
      </c>
      <c r="AL164" s="188">
        <f t="shared" si="150"/>
        <v>5.2850993702301121</v>
      </c>
      <c r="AM164" s="188">
        <f t="shared" si="150"/>
        <v>5.2164617160712785</v>
      </c>
      <c r="AN164" s="188">
        <f t="shared" si="150"/>
        <v>5.1478240619124467</v>
      </c>
      <c r="AO164" s="188">
        <f t="shared" si="150"/>
        <v>5.079186407753614</v>
      </c>
      <c r="AP164" s="188">
        <f t="shared" si="150"/>
        <v>5.0105487535947812</v>
      </c>
      <c r="AQ164" s="188">
        <f t="shared" si="150"/>
        <v>4.9419110994359476</v>
      </c>
      <c r="AR164" s="188">
        <f t="shared" si="150"/>
        <v>4.8732734452771149</v>
      </c>
      <c r="AS164" s="188">
        <f t="shared" si="150"/>
        <v>4.8046357911182822</v>
      </c>
      <c r="AT164" s="188">
        <f t="shared" si="150"/>
        <v>4.7359981369594495</v>
      </c>
      <c r="AU164" s="188">
        <f t="shared" si="150"/>
        <v>4.6673604828006168</v>
      </c>
      <c r="AV164" s="188">
        <f t="shared" si="150"/>
        <v>4.5987228286417849</v>
      </c>
    </row>
    <row r="165" spans="1:48">
      <c r="A165" s="4" t="s">
        <v>16</v>
      </c>
      <c r="B165" s="96" t="str">
        <f t="shared" si="146"/>
        <v>CEL</v>
      </c>
      <c r="C165" s="96" t="str">
        <f t="shared" si="147"/>
        <v>Commercial - Lighting</v>
      </c>
      <c r="E165" s="123"/>
      <c r="F165" s="123"/>
      <c r="I165" s="179"/>
      <c r="J165" s="188">
        <f t="shared" ref="J165:AV165" si="151">J$35*J73/1000</f>
        <v>97.232217524551132</v>
      </c>
      <c r="K165" s="188">
        <f t="shared" si="151"/>
        <v>94.599521995039979</v>
      </c>
      <c r="L165" s="188">
        <f t="shared" si="151"/>
        <v>92.175389617680054</v>
      </c>
      <c r="M165" s="188">
        <f t="shared" si="151"/>
        <v>89.540165516953778</v>
      </c>
      <c r="N165" s="188">
        <f t="shared" si="151"/>
        <v>86.793445755233577</v>
      </c>
      <c r="O165" s="188">
        <f t="shared" si="151"/>
        <v>83.739423817129023</v>
      </c>
      <c r="P165" s="188">
        <f t="shared" si="151"/>
        <v>82.902029578957737</v>
      </c>
      <c r="Q165" s="188">
        <f t="shared" si="151"/>
        <v>82.064635340786438</v>
      </c>
      <c r="R165" s="188">
        <f t="shared" si="151"/>
        <v>81.227241102615153</v>
      </c>
      <c r="S165" s="188">
        <f t="shared" si="151"/>
        <v>80.389846864443854</v>
      </c>
      <c r="T165" s="188">
        <f t="shared" si="151"/>
        <v>79.552452626272569</v>
      </c>
      <c r="U165" s="188">
        <f t="shared" si="151"/>
        <v>78.715058388101269</v>
      </c>
      <c r="V165" s="188">
        <f t="shared" si="151"/>
        <v>77.877664149929984</v>
      </c>
      <c r="W165" s="188">
        <f t="shared" si="151"/>
        <v>77.040269911758685</v>
      </c>
      <c r="X165" s="188">
        <f t="shared" si="151"/>
        <v>76.2028756735874</v>
      </c>
      <c r="Y165" s="188">
        <f t="shared" si="151"/>
        <v>75.3654814354161</v>
      </c>
      <c r="Z165" s="188">
        <f t="shared" si="151"/>
        <v>74.528087197244815</v>
      </c>
      <c r="AA165" s="188">
        <f t="shared" si="151"/>
        <v>73.69069295907353</v>
      </c>
      <c r="AB165" s="188">
        <f t="shared" si="151"/>
        <v>72.853298720902231</v>
      </c>
      <c r="AC165" s="188">
        <f t="shared" si="151"/>
        <v>72.01590448273096</v>
      </c>
      <c r="AD165" s="188">
        <f t="shared" si="151"/>
        <v>71.178510244559661</v>
      </c>
      <c r="AE165" s="188">
        <f t="shared" si="151"/>
        <v>70.341116006388376</v>
      </c>
      <c r="AF165" s="188">
        <f t="shared" si="151"/>
        <v>69.50372176821709</v>
      </c>
      <c r="AG165" s="188">
        <f t="shared" si="151"/>
        <v>68.666327530045791</v>
      </c>
      <c r="AH165" s="188">
        <f t="shared" si="151"/>
        <v>67.828933291874492</v>
      </c>
      <c r="AI165" s="188">
        <f t="shared" si="151"/>
        <v>66.991539053703207</v>
      </c>
      <c r="AJ165" s="188">
        <f t="shared" si="151"/>
        <v>66.154144815531907</v>
      </c>
      <c r="AK165" s="188">
        <f t="shared" si="151"/>
        <v>65.316750577360622</v>
      </c>
      <c r="AL165" s="188">
        <f t="shared" si="151"/>
        <v>64.479356339189337</v>
      </c>
      <c r="AM165" s="188">
        <f t="shared" si="151"/>
        <v>63.641962101018038</v>
      </c>
      <c r="AN165" s="188">
        <f t="shared" si="151"/>
        <v>62.804567862846753</v>
      </c>
      <c r="AO165" s="188">
        <f t="shared" si="151"/>
        <v>61.967173624675461</v>
      </c>
      <c r="AP165" s="188">
        <f t="shared" si="151"/>
        <v>61.129779386504168</v>
      </c>
      <c r="AQ165" s="188">
        <f t="shared" si="151"/>
        <v>60.292385148332883</v>
      </c>
      <c r="AR165" s="188">
        <f t="shared" si="151"/>
        <v>59.454990910161577</v>
      </c>
      <c r="AS165" s="188">
        <f t="shared" si="151"/>
        <v>58.617596671990292</v>
      </c>
      <c r="AT165" s="188">
        <f t="shared" si="151"/>
        <v>57.780202433818999</v>
      </c>
      <c r="AU165" s="188">
        <f t="shared" si="151"/>
        <v>56.9428081956477</v>
      </c>
      <c r="AV165" s="188">
        <f t="shared" si="151"/>
        <v>56.105413957476429</v>
      </c>
    </row>
    <row r="166" spans="1:48">
      <c r="A166" s="4" t="s">
        <v>16</v>
      </c>
      <c r="B166" s="96" t="str">
        <f t="shared" si="146"/>
        <v>CER</v>
      </c>
      <c r="C166" s="96" t="str">
        <f t="shared" si="147"/>
        <v>Commercial - Refrigeration</v>
      </c>
      <c r="E166" s="123"/>
      <c r="F166" s="123"/>
      <c r="I166" s="179"/>
      <c r="J166" s="188">
        <f t="shared" ref="J166:AV166" si="152">J$35*J74/1000</f>
        <v>23.653112298997645</v>
      </c>
      <c r="K166" s="188">
        <f t="shared" si="152"/>
        <v>23.012671870979293</v>
      </c>
      <c r="L166" s="188">
        <f t="shared" si="152"/>
        <v>22.422967379925673</v>
      </c>
      <c r="M166" s="188">
        <f t="shared" si="152"/>
        <v>21.781911841191668</v>
      </c>
      <c r="N166" s="188">
        <f t="shared" si="152"/>
        <v>21.11373340577298</v>
      </c>
      <c r="O166" s="188">
        <f t="shared" si="152"/>
        <v>20.370799369044367</v>
      </c>
      <c r="P166" s="188">
        <f t="shared" si="152"/>
        <v>20.167091375353923</v>
      </c>
      <c r="Q166" s="188">
        <f t="shared" si="152"/>
        <v>19.963383381663476</v>
      </c>
      <c r="R166" s="188">
        <f t="shared" si="152"/>
        <v>19.759675387973036</v>
      </c>
      <c r="S166" s="188">
        <f t="shared" si="152"/>
        <v>19.555967394282586</v>
      </c>
      <c r="T166" s="188">
        <f t="shared" si="152"/>
        <v>19.35225940059215</v>
      </c>
      <c r="U166" s="188">
        <f t="shared" si="152"/>
        <v>19.148551406901699</v>
      </c>
      <c r="V166" s="188">
        <f t="shared" si="152"/>
        <v>18.94484341321126</v>
      </c>
      <c r="W166" s="188">
        <f t="shared" si="152"/>
        <v>18.741135419520816</v>
      </c>
      <c r="X166" s="188">
        <f t="shared" si="152"/>
        <v>18.537427425830369</v>
      </c>
      <c r="Y166" s="188">
        <f t="shared" si="152"/>
        <v>18.333719432139926</v>
      </c>
      <c r="Z166" s="188">
        <f t="shared" si="152"/>
        <v>18.130011438449483</v>
      </c>
      <c r="AA166" s="188">
        <f t="shared" si="152"/>
        <v>17.926303444759039</v>
      </c>
      <c r="AB166" s="188">
        <f t="shared" si="152"/>
        <v>17.722595451068592</v>
      </c>
      <c r="AC166" s="188">
        <f t="shared" si="152"/>
        <v>17.518887457378149</v>
      </c>
      <c r="AD166" s="188">
        <f t="shared" si="152"/>
        <v>17.315179463687706</v>
      </c>
      <c r="AE166" s="188">
        <f t="shared" si="152"/>
        <v>17.111471469997266</v>
      </c>
      <c r="AF166" s="188">
        <f t="shared" si="152"/>
        <v>16.907763476306819</v>
      </c>
      <c r="AG166" s="188">
        <f t="shared" si="152"/>
        <v>16.704055482616379</v>
      </c>
      <c r="AH166" s="188">
        <f t="shared" si="152"/>
        <v>16.500347488925932</v>
      </c>
      <c r="AI166" s="188">
        <f t="shared" si="152"/>
        <v>16.296639495235489</v>
      </c>
      <c r="AJ166" s="188">
        <f t="shared" si="152"/>
        <v>16.092931501545046</v>
      </c>
      <c r="AK166" s="188">
        <f t="shared" si="152"/>
        <v>15.8892235078546</v>
      </c>
      <c r="AL166" s="188">
        <f t="shared" si="152"/>
        <v>15.685515514164159</v>
      </c>
      <c r="AM166" s="188">
        <f t="shared" si="152"/>
        <v>15.481807520473712</v>
      </c>
      <c r="AN166" s="188">
        <f t="shared" si="152"/>
        <v>15.278099526783269</v>
      </c>
      <c r="AO166" s="188">
        <f t="shared" si="152"/>
        <v>15.074391533092827</v>
      </c>
      <c r="AP166" s="188">
        <f t="shared" si="152"/>
        <v>14.870683539402382</v>
      </c>
      <c r="AQ166" s="188">
        <f t="shared" si="152"/>
        <v>14.666975545711939</v>
      </c>
      <c r="AR166" s="188">
        <f t="shared" si="152"/>
        <v>14.463267552021492</v>
      </c>
      <c r="AS166" s="188">
        <f t="shared" si="152"/>
        <v>14.25955955833105</v>
      </c>
      <c r="AT166" s="188">
        <f t="shared" si="152"/>
        <v>14.055851564640607</v>
      </c>
      <c r="AU166" s="188">
        <f t="shared" si="152"/>
        <v>13.85214357095016</v>
      </c>
      <c r="AV166" s="188">
        <f t="shared" si="152"/>
        <v>13.648435577259718</v>
      </c>
    </row>
    <row r="167" spans="1:48">
      <c r="A167" s="4" t="s">
        <v>16</v>
      </c>
      <c r="B167" s="96" t="str">
        <f t="shared" si="146"/>
        <v>CEW</v>
      </c>
      <c r="C167" s="96" t="str">
        <f t="shared" si="147"/>
        <v>Commercial - Water Heating</v>
      </c>
      <c r="E167" s="123"/>
      <c r="F167" s="123"/>
      <c r="I167" s="179"/>
      <c r="J167" s="188">
        <f t="shared" ref="J167:AV167" si="153">J$35*J75/1000</f>
        <v>7.7464872184600253</v>
      </c>
      <c r="K167" s="188">
        <f t="shared" si="153"/>
        <v>8.2964392096338511</v>
      </c>
      <c r="L167" s="188">
        <f t="shared" si="153"/>
        <v>8.8810460978457648</v>
      </c>
      <c r="M167" s="188">
        <f t="shared" si="153"/>
        <v>9.4635472027253158</v>
      </c>
      <c r="N167" s="188">
        <f t="shared" si="153"/>
        <v>10.051595195452739</v>
      </c>
      <c r="O167" s="188">
        <f t="shared" si="153"/>
        <v>10.619089375975472</v>
      </c>
      <c r="P167" s="188">
        <f t="shared" si="153"/>
        <v>10.51289848221572</v>
      </c>
      <c r="Q167" s="188">
        <f t="shared" si="153"/>
        <v>10.406707588455964</v>
      </c>
      <c r="R167" s="188">
        <f t="shared" si="153"/>
        <v>10.30051669469621</v>
      </c>
      <c r="S167" s="188">
        <f t="shared" si="153"/>
        <v>10.194325800936452</v>
      </c>
      <c r="T167" s="188">
        <f t="shared" si="153"/>
        <v>10.0881349071767</v>
      </c>
      <c r="U167" s="188">
        <f t="shared" si="153"/>
        <v>9.9819440134169444</v>
      </c>
      <c r="V167" s="188">
        <f t="shared" si="153"/>
        <v>9.8757531196571904</v>
      </c>
      <c r="W167" s="188">
        <f t="shared" si="153"/>
        <v>9.7695622258974346</v>
      </c>
      <c r="X167" s="188">
        <f t="shared" si="153"/>
        <v>9.6633713321376806</v>
      </c>
      <c r="Y167" s="188">
        <f t="shared" si="153"/>
        <v>9.5571804383779231</v>
      </c>
      <c r="Z167" s="188">
        <f t="shared" si="153"/>
        <v>9.4509895446181691</v>
      </c>
      <c r="AA167" s="188">
        <f t="shared" si="153"/>
        <v>9.3447986508584151</v>
      </c>
      <c r="AB167" s="188">
        <f t="shared" si="153"/>
        <v>9.2386077570986576</v>
      </c>
      <c r="AC167" s="188">
        <f t="shared" si="153"/>
        <v>9.1324168633389053</v>
      </c>
      <c r="AD167" s="188">
        <f t="shared" si="153"/>
        <v>9.0262259695791496</v>
      </c>
      <c r="AE167" s="188">
        <f t="shared" si="153"/>
        <v>8.9200350758193956</v>
      </c>
      <c r="AF167" s="188">
        <f t="shared" si="153"/>
        <v>8.8138441820596416</v>
      </c>
      <c r="AG167" s="188">
        <f t="shared" si="153"/>
        <v>8.7076532882998876</v>
      </c>
      <c r="AH167" s="188">
        <f t="shared" si="153"/>
        <v>8.6014623945401301</v>
      </c>
      <c r="AI167" s="188">
        <f t="shared" si="153"/>
        <v>8.4952715007803761</v>
      </c>
      <c r="AJ167" s="188">
        <f t="shared" si="153"/>
        <v>8.3890806070206221</v>
      </c>
      <c r="AK167" s="188">
        <f t="shared" si="153"/>
        <v>8.2828897132608645</v>
      </c>
      <c r="AL167" s="188">
        <f t="shared" si="153"/>
        <v>8.1766988195011123</v>
      </c>
      <c r="AM167" s="188">
        <f t="shared" si="153"/>
        <v>8.0705079257413566</v>
      </c>
      <c r="AN167" s="188">
        <f t="shared" si="153"/>
        <v>7.9643170319816017</v>
      </c>
      <c r="AO167" s="188">
        <f t="shared" si="153"/>
        <v>7.8581261382218468</v>
      </c>
      <c r="AP167" s="188">
        <f t="shared" si="153"/>
        <v>7.7519352444620928</v>
      </c>
      <c r="AQ167" s="188">
        <f t="shared" si="153"/>
        <v>7.6457443507023379</v>
      </c>
      <c r="AR167" s="188">
        <f t="shared" si="153"/>
        <v>7.5395534569425831</v>
      </c>
      <c r="AS167" s="188">
        <f t="shared" si="153"/>
        <v>7.4333625631828282</v>
      </c>
      <c r="AT167" s="188">
        <f t="shared" si="153"/>
        <v>7.3271716694230733</v>
      </c>
      <c r="AU167" s="188">
        <f t="shared" si="153"/>
        <v>7.2209807756633175</v>
      </c>
      <c r="AV167" s="188">
        <f t="shared" si="153"/>
        <v>7.1147898819035644</v>
      </c>
    </row>
    <row r="168" spans="1:48">
      <c r="A168" s="4" t="s">
        <v>16</v>
      </c>
      <c r="B168" s="96" t="str">
        <f t="shared" si="146"/>
        <v>CEG</v>
      </c>
      <c r="C168" s="96" t="str">
        <f t="shared" si="147"/>
        <v>Commercial - Public lights</v>
      </c>
      <c r="E168" s="123"/>
      <c r="F168" s="123"/>
      <c r="I168" s="179"/>
      <c r="J168" s="188">
        <f t="shared" ref="J168:AV168" si="154">J$35*J76/1000</f>
        <v>0</v>
      </c>
      <c r="K168" s="188">
        <f t="shared" si="154"/>
        <v>0</v>
      </c>
      <c r="L168" s="188">
        <f t="shared" si="154"/>
        <v>0</v>
      </c>
      <c r="M168" s="188">
        <f t="shared" si="154"/>
        <v>0</v>
      </c>
      <c r="N168" s="188">
        <f t="shared" si="154"/>
        <v>0</v>
      </c>
      <c r="O168" s="188">
        <f t="shared" si="154"/>
        <v>0</v>
      </c>
      <c r="P168" s="188">
        <f t="shared" si="154"/>
        <v>0</v>
      </c>
      <c r="Q168" s="188">
        <f t="shared" si="154"/>
        <v>0</v>
      </c>
      <c r="R168" s="188">
        <f t="shared" si="154"/>
        <v>0</v>
      </c>
      <c r="S168" s="188">
        <f t="shared" si="154"/>
        <v>0</v>
      </c>
      <c r="T168" s="188">
        <f t="shared" si="154"/>
        <v>0</v>
      </c>
      <c r="U168" s="188">
        <f t="shared" si="154"/>
        <v>0</v>
      </c>
      <c r="V168" s="188">
        <f t="shared" si="154"/>
        <v>0</v>
      </c>
      <c r="W168" s="188">
        <f t="shared" si="154"/>
        <v>0</v>
      </c>
      <c r="X168" s="188">
        <f t="shared" si="154"/>
        <v>0</v>
      </c>
      <c r="Y168" s="188">
        <f t="shared" si="154"/>
        <v>0</v>
      </c>
      <c r="Z168" s="188">
        <f t="shared" si="154"/>
        <v>0</v>
      </c>
      <c r="AA168" s="188">
        <f t="shared" si="154"/>
        <v>0</v>
      </c>
      <c r="AB168" s="188">
        <f t="shared" si="154"/>
        <v>0</v>
      </c>
      <c r="AC168" s="188">
        <f t="shared" si="154"/>
        <v>0</v>
      </c>
      <c r="AD168" s="188">
        <f t="shared" si="154"/>
        <v>0</v>
      </c>
      <c r="AE168" s="188">
        <f t="shared" si="154"/>
        <v>0</v>
      </c>
      <c r="AF168" s="188">
        <f t="shared" si="154"/>
        <v>0</v>
      </c>
      <c r="AG168" s="188">
        <f t="shared" si="154"/>
        <v>0</v>
      </c>
      <c r="AH168" s="188">
        <f t="shared" si="154"/>
        <v>0</v>
      </c>
      <c r="AI168" s="188">
        <f t="shared" si="154"/>
        <v>0</v>
      </c>
      <c r="AJ168" s="188">
        <f t="shared" si="154"/>
        <v>0</v>
      </c>
      <c r="AK168" s="188">
        <f t="shared" si="154"/>
        <v>0</v>
      </c>
      <c r="AL168" s="188">
        <f t="shared" si="154"/>
        <v>0</v>
      </c>
      <c r="AM168" s="188">
        <f t="shared" si="154"/>
        <v>0</v>
      </c>
      <c r="AN168" s="188">
        <f t="shared" si="154"/>
        <v>0</v>
      </c>
      <c r="AO168" s="188">
        <f t="shared" si="154"/>
        <v>0</v>
      </c>
      <c r="AP168" s="188">
        <f t="shared" si="154"/>
        <v>0</v>
      </c>
      <c r="AQ168" s="188">
        <f t="shared" si="154"/>
        <v>0</v>
      </c>
      <c r="AR168" s="188">
        <f t="shared" si="154"/>
        <v>0</v>
      </c>
      <c r="AS168" s="188">
        <f t="shared" si="154"/>
        <v>0</v>
      </c>
      <c r="AT168" s="188">
        <f t="shared" si="154"/>
        <v>0</v>
      </c>
      <c r="AU168" s="188">
        <f t="shared" si="154"/>
        <v>0</v>
      </c>
      <c r="AV168" s="188">
        <f t="shared" si="154"/>
        <v>0</v>
      </c>
    </row>
    <row r="169" spans="1:48">
      <c r="A169" s="4" t="s">
        <v>16</v>
      </c>
      <c r="B169" s="96" t="str">
        <f t="shared" si="146"/>
        <v>CET</v>
      </c>
      <c r="C169" s="96" t="str">
        <f t="shared" si="147"/>
        <v>Commercial - Public Water</v>
      </c>
      <c r="E169" s="123"/>
      <c r="F169" s="123"/>
      <c r="I169" s="179"/>
      <c r="J169" s="188">
        <f t="shared" ref="J169:AV169" si="155">J$35*J77/1000</f>
        <v>0</v>
      </c>
      <c r="K169" s="188">
        <f t="shared" si="155"/>
        <v>0</v>
      </c>
      <c r="L169" s="188">
        <f t="shared" si="155"/>
        <v>0</v>
      </c>
      <c r="M169" s="188">
        <f t="shared" si="155"/>
        <v>0</v>
      </c>
      <c r="N169" s="188">
        <f t="shared" si="155"/>
        <v>0</v>
      </c>
      <c r="O169" s="188">
        <f t="shared" si="155"/>
        <v>0</v>
      </c>
      <c r="P169" s="188">
        <f t="shared" si="155"/>
        <v>0</v>
      </c>
      <c r="Q169" s="188">
        <f t="shared" si="155"/>
        <v>0</v>
      </c>
      <c r="R169" s="188">
        <f t="shared" si="155"/>
        <v>0</v>
      </c>
      <c r="S169" s="188">
        <f t="shared" si="155"/>
        <v>0</v>
      </c>
      <c r="T169" s="188">
        <f t="shared" si="155"/>
        <v>0</v>
      </c>
      <c r="U169" s="188">
        <f t="shared" si="155"/>
        <v>0</v>
      </c>
      <c r="V169" s="188">
        <f t="shared" si="155"/>
        <v>0</v>
      </c>
      <c r="W169" s="188">
        <f t="shared" si="155"/>
        <v>0</v>
      </c>
      <c r="X169" s="188">
        <f t="shared" si="155"/>
        <v>0</v>
      </c>
      <c r="Y169" s="188">
        <f t="shared" si="155"/>
        <v>0</v>
      </c>
      <c r="Z169" s="188">
        <f t="shared" si="155"/>
        <v>0</v>
      </c>
      <c r="AA169" s="188">
        <f t="shared" si="155"/>
        <v>0</v>
      </c>
      <c r="AB169" s="188">
        <f t="shared" si="155"/>
        <v>0</v>
      </c>
      <c r="AC169" s="188">
        <f t="shared" si="155"/>
        <v>0</v>
      </c>
      <c r="AD169" s="188">
        <f t="shared" si="155"/>
        <v>0</v>
      </c>
      <c r="AE169" s="188">
        <f t="shared" si="155"/>
        <v>0</v>
      </c>
      <c r="AF169" s="188">
        <f t="shared" si="155"/>
        <v>0</v>
      </c>
      <c r="AG169" s="188">
        <f t="shared" si="155"/>
        <v>0</v>
      </c>
      <c r="AH169" s="188">
        <f t="shared" si="155"/>
        <v>0</v>
      </c>
      <c r="AI169" s="188">
        <f t="shared" si="155"/>
        <v>0</v>
      </c>
      <c r="AJ169" s="188">
        <f t="shared" si="155"/>
        <v>0</v>
      </c>
      <c r="AK169" s="188">
        <f t="shared" si="155"/>
        <v>0</v>
      </c>
      <c r="AL169" s="188">
        <f t="shared" si="155"/>
        <v>0</v>
      </c>
      <c r="AM169" s="188">
        <f t="shared" si="155"/>
        <v>0</v>
      </c>
      <c r="AN169" s="188">
        <f t="shared" si="155"/>
        <v>0</v>
      </c>
      <c r="AO169" s="188">
        <f t="shared" si="155"/>
        <v>0</v>
      </c>
      <c r="AP169" s="188">
        <f t="shared" si="155"/>
        <v>0</v>
      </c>
      <c r="AQ169" s="188">
        <f t="shared" si="155"/>
        <v>0</v>
      </c>
      <c r="AR169" s="188">
        <f t="shared" si="155"/>
        <v>0</v>
      </c>
      <c r="AS169" s="188">
        <f t="shared" si="155"/>
        <v>0</v>
      </c>
      <c r="AT169" s="188">
        <f t="shared" si="155"/>
        <v>0</v>
      </c>
      <c r="AU169" s="188">
        <f t="shared" si="155"/>
        <v>0</v>
      </c>
      <c r="AV169" s="188">
        <f t="shared" si="155"/>
        <v>0</v>
      </c>
    </row>
    <row r="170" spans="1:48">
      <c r="A170" s="4" t="s">
        <v>16</v>
      </c>
      <c r="B170" s="96" t="str">
        <f t="shared" si="146"/>
        <v>CEO</v>
      </c>
      <c r="C170" s="96" t="str">
        <f t="shared" si="147"/>
        <v>Commercial - Other</v>
      </c>
      <c r="E170" s="123"/>
      <c r="F170" s="123"/>
      <c r="I170" s="179"/>
      <c r="J170" s="188">
        <f t="shared" ref="J170:AV170" si="156">J$35*J78/1000</f>
        <v>15.008147485663144</v>
      </c>
      <c r="K170" s="188">
        <f t="shared" si="156"/>
        <v>14.731472912560577</v>
      </c>
      <c r="L170" s="188">
        <f t="shared" si="156"/>
        <v>14.490070286662036</v>
      </c>
      <c r="M170" s="188">
        <f t="shared" si="156"/>
        <v>14.218596415429468</v>
      </c>
      <c r="N170" s="188">
        <f t="shared" si="156"/>
        <v>13.932376148444858</v>
      </c>
      <c r="O170" s="188">
        <f t="shared" si="156"/>
        <v>13.599393396635232</v>
      </c>
      <c r="P170" s="188">
        <f t="shared" si="156"/>
        <v>13.463399462668882</v>
      </c>
      <c r="Q170" s="188">
        <f t="shared" si="156"/>
        <v>13.327405528702529</v>
      </c>
      <c r="R170" s="188">
        <f t="shared" si="156"/>
        <v>13.191411594736177</v>
      </c>
      <c r="S170" s="188">
        <f t="shared" si="156"/>
        <v>13.055417660769823</v>
      </c>
      <c r="T170" s="188">
        <f t="shared" si="156"/>
        <v>12.919423726803473</v>
      </c>
      <c r="U170" s="188">
        <f t="shared" si="156"/>
        <v>12.783429792837119</v>
      </c>
      <c r="V170" s="188">
        <f t="shared" si="156"/>
        <v>12.647435858870768</v>
      </c>
      <c r="W170" s="188">
        <f t="shared" si="156"/>
        <v>12.511441924904416</v>
      </c>
      <c r="X170" s="188">
        <f t="shared" si="156"/>
        <v>12.375447990938062</v>
      </c>
      <c r="Y170" s="188">
        <f t="shared" si="156"/>
        <v>12.239454056971708</v>
      </c>
      <c r="Z170" s="188">
        <f t="shared" si="156"/>
        <v>12.103460123005355</v>
      </c>
      <c r="AA170" s="188">
        <f t="shared" si="156"/>
        <v>11.967466189039003</v>
      </c>
      <c r="AB170" s="188">
        <f t="shared" si="156"/>
        <v>11.831472255072649</v>
      </c>
      <c r="AC170" s="188">
        <f t="shared" si="156"/>
        <v>11.695478321106298</v>
      </c>
      <c r="AD170" s="188">
        <f t="shared" si="156"/>
        <v>11.559484387139946</v>
      </c>
      <c r="AE170" s="188">
        <f t="shared" si="156"/>
        <v>11.423490453173596</v>
      </c>
      <c r="AF170" s="188">
        <f t="shared" si="156"/>
        <v>11.287496519207243</v>
      </c>
      <c r="AG170" s="188">
        <f t="shared" si="156"/>
        <v>11.151502585240891</v>
      </c>
      <c r="AH170" s="188">
        <f t="shared" si="156"/>
        <v>11.015508651274537</v>
      </c>
      <c r="AI170" s="188">
        <f t="shared" si="156"/>
        <v>10.879514717308185</v>
      </c>
      <c r="AJ170" s="188">
        <f t="shared" si="156"/>
        <v>10.743520783341832</v>
      </c>
      <c r="AK170" s="188">
        <f t="shared" si="156"/>
        <v>10.607526849375478</v>
      </c>
      <c r="AL170" s="188">
        <f t="shared" si="156"/>
        <v>10.471532915409128</v>
      </c>
      <c r="AM170" s="188">
        <f t="shared" si="156"/>
        <v>10.335538981442774</v>
      </c>
      <c r="AN170" s="188">
        <f t="shared" si="156"/>
        <v>10.199545047476422</v>
      </c>
      <c r="AO170" s="188">
        <f t="shared" si="156"/>
        <v>10.063551113510069</v>
      </c>
      <c r="AP170" s="188">
        <f t="shared" si="156"/>
        <v>9.927557179543717</v>
      </c>
      <c r="AQ170" s="188">
        <f t="shared" si="156"/>
        <v>9.7915632455773647</v>
      </c>
      <c r="AR170" s="188">
        <f t="shared" si="156"/>
        <v>9.6555693116110124</v>
      </c>
      <c r="AS170" s="188">
        <f t="shared" si="156"/>
        <v>9.5195753776446601</v>
      </c>
      <c r="AT170" s="188">
        <f t="shared" si="156"/>
        <v>9.3835814436783078</v>
      </c>
      <c r="AU170" s="188">
        <f t="shared" si="156"/>
        <v>9.2475875097119538</v>
      </c>
      <c r="AV170" s="188">
        <f t="shared" si="156"/>
        <v>9.1115935757456032</v>
      </c>
    </row>
    <row r="171" spans="1:48">
      <c r="A171" s="4" t="s">
        <v>16</v>
      </c>
      <c r="E171" s="123"/>
      <c r="F171" s="123"/>
      <c r="I171" s="179"/>
      <c r="J171" s="186"/>
      <c r="K171" s="186"/>
      <c r="L171" s="186"/>
      <c r="M171" s="186"/>
      <c r="N171" s="186"/>
      <c r="O171" s="186"/>
      <c r="P171" s="186"/>
      <c r="Q171" s="186"/>
      <c r="R171" s="186"/>
      <c r="S171" s="186"/>
      <c r="T171" s="186"/>
      <c r="U171" s="186"/>
      <c r="V171" s="186"/>
      <c r="W171" s="186"/>
      <c r="X171" s="186"/>
      <c r="Y171" s="186"/>
      <c r="Z171" s="186"/>
      <c r="AA171" s="186"/>
      <c r="AB171" s="186"/>
      <c r="AC171" s="186"/>
      <c r="AD171" s="186"/>
      <c r="AE171" s="186"/>
      <c r="AF171" s="186"/>
      <c r="AG171" s="186"/>
      <c r="AH171" s="186"/>
      <c r="AI171" s="186"/>
      <c r="AJ171" s="186"/>
      <c r="AK171" s="186"/>
      <c r="AL171" s="186"/>
      <c r="AM171" s="186"/>
      <c r="AN171" s="186"/>
      <c r="AO171" s="186"/>
      <c r="AP171" s="186"/>
      <c r="AQ171" s="186"/>
      <c r="AR171" s="186"/>
      <c r="AS171" s="186"/>
      <c r="AT171" s="186"/>
      <c r="AU171" s="186"/>
      <c r="AV171" s="186"/>
    </row>
    <row r="172" spans="1:48">
      <c r="A172" s="4" t="s">
        <v>16</v>
      </c>
      <c r="E172" s="123"/>
      <c r="F172" s="123"/>
      <c r="I172" s="185"/>
      <c r="J172" s="186"/>
      <c r="K172" s="186"/>
      <c r="L172" s="186"/>
      <c r="M172" s="186"/>
      <c r="N172" s="186"/>
      <c r="O172" s="186"/>
      <c r="P172" s="186"/>
      <c r="Q172" s="186"/>
      <c r="R172" s="186"/>
      <c r="S172" s="186"/>
      <c r="T172" s="186"/>
      <c r="U172" s="186"/>
      <c r="V172" s="186"/>
      <c r="W172" s="186"/>
      <c r="X172" s="186"/>
      <c r="Y172" s="186"/>
      <c r="Z172" s="186"/>
      <c r="AA172" s="186"/>
      <c r="AB172" s="186"/>
      <c r="AC172" s="186"/>
      <c r="AD172" s="186"/>
      <c r="AE172" s="186"/>
      <c r="AF172" s="186"/>
      <c r="AG172" s="186"/>
      <c r="AH172" s="186"/>
      <c r="AI172" s="186"/>
      <c r="AJ172" s="186"/>
      <c r="AK172" s="186"/>
      <c r="AL172" s="186"/>
      <c r="AM172" s="186"/>
      <c r="AN172" s="186"/>
      <c r="AO172" s="186"/>
      <c r="AP172" s="186"/>
      <c r="AQ172" s="186"/>
      <c r="AR172" s="186"/>
      <c r="AS172" s="186"/>
      <c r="AT172" s="186"/>
      <c r="AU172" s="186"/>
      <c r="AV172" s="186"/>
    </row>
    <row r="173" spans="1:48" ht="15.75" thickBot="1">
      <c r="A173" s="4" t="s">
        <v>16</v>
      </c>
      <c r="B173" s="187" t="s">
        <v>495</v>
      </c>
      <c r="C173" s="94"/>
      <c r="D173" s="94"/>
      <c r="E173" s="119"/>
      <c r="F173" s="119"/>
      <c r="I173" s="185" t="s">
        <v>109</v>
      </c>
      <c r="J173" s="186"/>
      <c r="K173" s="186"/>
      <c r="L173" s="186"/>
      <c r="M173" s="186"/>
      <c r="N173" s="186"/>
      <c r="O173" s="186"/>
      <c r="P173" s="186"/>
      <c r="Q173" s="186"/>
      <c r="R173" s="186"/>
      <c r="S173" s="186"/>
      <c r="T173" s="186"/>
      <c r="U173" s="186"/>
      <c r="V173" s="186"/>
      <c r="W173" s="186"/>
      <c r="X173" s="186"/>
      <c r="Y173" s="186"/>
      <c r="Z173" s="186"/>
      <c r="AA173" s="186"/>
      <c r="AB173" s="186"/>
      <c r="AC173" s="186"/>
      <c r="AD173" s="186"/>
      <c r="AE173" s="186"/>
      <c r="AF173" s="186"/>
      <c r="AG173" s="186"/>
      <c r="AH173" s="186"/>
      <c r="AI173" s="186"/>
      <c r="AJ173" s="186"/>
      <c r="AK173" s="186"/>
      <c r="AL173" s="186"/>
      <c r="AM173" s="186"/>
      <c r="AN173" s="186"/>
      <c r="AO173" s="186"/>
      <c r="AP173" s="186"/>
      <c r="AQ173" s="186"/>
      <c r="AR173" s="186"/>
      <c r="AS173" s="186"/>
      <c r="AT173" s="186"/>
      <c r="AU173" s="186"/>
      <c r="AV173" s="186"/>
    </row>
    <row r="174" spans="1:48">
      <c r="A174" s="4" t="s">
        <v>16</v>
      </c>
      <c r="B174" s="96" t="str">
        <f t="shared" ref="B174:B182" si="157">B105</f>
        <v>CNC</v>
      </c>
      <c r="C174" s="96" t="str">
        <f t="shared" ref="C174:C182" si="158">C162</f>
        <v>Commercial - Cooling</v>
      </c>
      <c r="E174" s="123"/>
      <c r="F174" s="123"/>
      <c r="I174" s="185"/>
      <c r="J174" s="188">
        <f t="shared" ref="J174:S182" si="159">INDEX(J$49:J$52,MATCH($I$173,$B$49:$B$52,0),1)*INDEX(J$81:J$89,MATCH($B174,$B$81:$B$89,0))*INDEX(J$105:J$113,MATCH($B174,$B$105:$B$113,0))/1000</f>
        <v>0</v>
      </c>
      <c r="K174" s="188">
        <f t="shared" si="159"/>
        <v>0</v>
      </c>
      <c r="L174" s="188">
        <f t="shared" si="159"/>
        <v>0</v>
      </c>
      <c r="M174" s="188">
        <f t="shared" si="159"/>
        <v>0</v>
      </c>
      <c r="N174" s="188">
        <f t="shared" si="159"/>
        <v>0</v>
      </c>
      <c r="O174" s="188">
        <f t="shared" si="159"/>
        <v>0</v>
      </c>
      <c r="P174" s="188">
        <f t="shared" si="159"/>
        <v>0</v>
      </c>
      <c r="Q174" s="188">
        <f t="shared" si="159"/>
        <v>0</v>
      </c>
      <c r="R174" s="188">
        <f t="shared" si="159"/>
        <v>0</v>
      </c>
      <c r="S174" s="188">
        <f t="shared" si="159"/>
        <v>0</v>
      </c>
      <c r="T174" s="188">
        <f t="shared" ref="T174:AC182" si="160">INDEX(T$49:T$52,MATCH($I$173,$B$49:$B$52,0),1)*INDEX(T$81:T$89,MATCH($B174,$B$81:$B$89,0))*INDEX(T$105:T$113,MATCH($B174,$B$105:$B$113,0))/1000</f>
        <v>0</v>
      </c>
      <c r="U174" s="188">
        <f t="shared" si="160"/>
        <v>0</v>
      </c>
      <c r="V174" s="188">
        <f t="shared" si="160"/>
        <v>0</v>
      </c>
      <c r="W174" s="188">
        <f t="shared" si="160"/>
        <v>0</v>
      </c>
      <c r="X174" s="188">
        <f t="shared" si="160"/>
        <v>0</v>
      </c>
      <c r="Y174" s="188">
        <f t="shared" si="160"/>
        <v>0</v>
      </c>
      <c r="Z174" s="188">
        <f t="shared" si="160"/>
        <v>0</v>
      </c>
      <c r="AA174" s="188">
        <f t="shared" si="160"/>
        <v>0</v>
      </c>
      <c r="AB174" s="188">
        <f t="shared" si="160"/>
        <v>0</v>
      </c>
      <c r="AC174" s="188">
        <f t="shared" si="160"/>
        <v>0</v>
      </c>
      <c r="AD174" s="188">
        <f t="shared" ref="AD174:AM182" si="161">INDEX(AD$49:AD$52,MATCH($I$173,$B$49:$B$52,0),1)*INDEX(AD$81:AD$89,MATCH($B174,$B$81:$B$89,0))*INDEX(AD$105:AD$113,MATCH($B174,$B$105:$B$113,0))/1000</f>
        <v>0</v>
      </c>
      <c r="AE174" s="188">
        <f t="shared" si="161"/>
        <v>0</v>
      </c>
      <c r="AF174" s="188">
        <f t="shared" si="161"/>
        <v>0</v>
      </c>
      <c r="AG174" s="188">
        <f t="shared" si="161"/>
        <v>0</v>
      </c>
      <c r="AH174" s="188">
        <f t="shared" si="161"/>
        <v>0</v>
      </c>
      <c r="AI174" s="188">
        <f t="shared" si="161"/>
        <v>0</v>
      </c>
      <c r="AJ174" s="188">
        <f t="shared" si="161"/>
        <v>0</v>
      </c>
      <c r="AK174" s="188">
        <f t="shared" si="161"/>
        <v>0</v>
      </c>
      <c r="AL174" s="188">
        <f t="shared" si="161"/>
        <v>0</v>
      </c>
      <c r="AM174" s="188">
        <f t="shared" si="161"/>
        <v>0</v>
      </c>
      <c r="AN174" s="188">
        <f t="shared" ref="AN174:AV182" si="162">INDEX(AN$49:AN$52,MATCH($I$173,$B$49:$B$52,0),1)*INDEX(AN$81:AN$89,MATCH($B174,$B$81:$B$89,0))*INDEX(AN$105:AN$113,MATCH($B174,$B$105:$B$113,0))/1000</f>
        <v>0</v>
      </c>
      <c r="AO174" s="188">
        <f t="shared" si="162"/>
        <v>0</v>
      </c>
      <c r="AP174" s="188">
        <f t="shared" si="162"/>
        <v>0</v>
      </c>
      <c r="AQ174" s="188">
        <f t="shared" si="162"/>
        <v>0</v>
      </c>
      <c r="AR174" s="188">
        <f t="shared" si="162"/>
        <v>0</v>
      </c>
      <c r="AS174" s="188">
        <f t="shared" si="162"/>
        <v>0</v>
      </c>
      <c r="AT174" s="188">
        <f t="shared" si="162"/>
        <v>0</v>
      </c>
      <c r="AU174" s="188">
        <f t="shared" si="162"/>
        <v>0</v>
      </c>
      <c r="AV174" s="188">
        <f t="shared" si="162"/>
        <v>0</v>
      </c>
    </row>
    <row r="175" spans="1:48">
      <c r="A175" s="4" t="s">
        <v>16</v>
      </c>
      <c r="B175" s="96" t="str">
        <f t="shared" si="157"/>
        <v>CNH</v>
      </c>
      <c r="C175" s="96" t="str">
        <f t="shared" si="158"/>
        <v>Commercial - Space Heating</v>
      </c>
      <c r="E175" s="123"/>
      <c r="F175" s="123"/>
      <c r="I175" s="185"/>
      <c r="J175" s="188">
        <f t="shared" si="159"/>
        <v>0</v>
      </c>
      <c r="K175" s="188">
        <f t="shared" si="159"/>
        <v>0</v>
      </c>
      <c r="L175" s="188">
        <f t="shared" si="159"/>
        <v>0</v>
      </c>
      <c r="M175" s="188">
        <f t="shared" si="159"/>
        <v>0</v>
      </c>
      <c r="N175" s="188">
        <f t="shared" si="159"/>
        <v>0</v>
      </c>
      <c r="O175" s="188">
        <f t="shared" si="159"/>
        <v>0</v>
      </c>
      <c r="P175" s="188">
        <f t="shared" si="159"/>
        <v>0</v>
      </c>
      <c r="Q175" s="188">
        <f t="shared" si="159"/>
        <v>0</v>
      </c>
      <c r="R175" s="188">
        <f t="shared" si="159"/>
        <v>0</v>
      </c>
      <c r="S175" s="188">
        <f t="shared" si="159"/>
        <v>0</v>
      </c>
      <c r="T175" s="188">
        <f t="shared" si="160"/>
        <v>0</v>
      </c>
      <c r="U175" s="188">
        <f t="shared" si="160"/>
        <v>0</v>
      </c>
      <c r="V175" s="188">
        <f t="shared" si="160"/>
        <v>0</v>
      </c>
      <c r="W175" s="188">
        <f t="shared" si="160"/>
        <v>0</v>
      </c>
      <c r="X175" s="188">
        <f t="shared" si="160"/>
        <v>0</v>
      </c>
      <c r="Y175" s="188">
        <f t="shared" si="160"/>
        <v>0</v>
      </c>
      <c r="Z175" s="188">
        <f t="shared" si="160"/>
        <v>0</v>
      </c>
      <c r="AA175" s="188">
        <f t="shared" si="160"/>
        <v>0</v>
      </c>
      <c r="AB175" s="188">
        <f t="shared" si="160"/>
        <v>0</v>
      </c>
      <c r="AC175" s="188">
        <f t="shared" si="160"/>
        <v>0</v>
      </c>
      <c r="AD175" s="188">
        <f t="shared" si="161"/>
        <v>0</v>
      </c>
      <c r="AE175" s="188">
        <f t="shared" si="161"/>
        <v>0</v>
      </c>
      <c r="AF175" s="188">
        <f t="shared" si="161"/>
        <v>0</v>
      </c>
      <c r="AG175" s="188">
        <f t="shared" si="161"/>
        <v>0</v>
      </c>
      <c r="AH175" s="188">
        <f t="shared" si="161"/>
        <v>0</v>
      </c>
      <c r="AI175" s="188">
        <f t="shared" si="161"/>
        <v>0</v>
      </c>
      <c r="AJ175" s="188">
        <f t="shared" si="161"/>
        <v>0</v>
      </c>
      <c r="AK175" s="188">
        <f t="shared" si="161"/>
        <v>0</v>
      </c>
      <c r="AL175" s="188">
        <f t="shared" si="161"/>
        <v>0</v>
      </c>
      <c r="AM175" s="188">
        <f t="shared" si="161"/>
        <v>0</v>
      </c>
      <c r="AN175" s="188">
        <f t="shared" si="162"/>
        <v>0</v>
      </c>
      <c r="AO175" s="188">
        <f t="shared" si="162"/>
        <v>0</v>
      </c>
      <c r="AP175" s="188">
        <f t="shared" si="162"/>
        <v>0</v>
      </c>
      <c r="AQ175" s="188">
        <f t="shared" si="162"/>
        <v>0</v>
      </c>
      <c r="AR175" s="188">
        <f t="shared" si="162"/>
        <v>0</v>
      </c>
      <c r="AS175" s="188">
        <f t="shared" si="162"/>
        <v>0</v>
      </c>
      <c r="AT175" s="188">
        <f t="shared" si="162"/>
        <v>0</v>
      </c>
      <c r="AU175" s="188">
        <f t="shared" si="162"/>
        <v>0</v>
      </c>
      <c r="AV175" s="188">
        <f t="shared" si="162"/>
        <v>0</v>
      </c>
    </row>
    <row r="176" spans="1:48">
      <c r="A176" s="4" t="s">
        <v>16</v>
      </c>
      <c r="B176" s="96" t="str">
        <f t="shared" si="157"/>
        <v>CNK</v>
      </c>
      <c r="C176" s="96" t="str">
        <f t="shared" si="158"/>
        <v>Commercial - Cooking</v>
      </c>
      <c r="E176" s="123"/>
      <c r="F176" s="123"/>
      <c r="I176" s="185"/>
      <c r="J176" s="188">
        <f t="shared" si="159"/>
        <v>0</v>
      </c>
      <c r="K176" s="188">
        <f t="shared" si="159"/>
        <v>0</v>
      </c>
      <c r="L176" s="188">
        <f t="shared" si="159"/>
        <v>0</v>
      </c>
      <c r="M176" s="188">
        <f t="shared" si="159"/>
        <v>0</v>
      </c>
      <c r="N176" s="188">
        <f t="shared" si="159"/>
        <v>0</v>
      </c>
      <c r="O176" s="188">
        <f t="shared" si="159"/>
        <v>0</v>
      </c>
      <c r="P176" s="188">
        <f t="shared" si="159"/>
        <v>0</v>
      </c>
      <c r="Q176" s="188">
        <f t="shared" si="159"/>
        <v>0</v>
      </c>
      <c r="R176" s="188">
        <f t="shared" si="159"/>
        <v>0</v>
      </c>
      <c r="S176" s="188">
        <f t="shared" si="159"/>
        <v>0</v>
      </c>
      <c r="T176" s="188">
        <f t="shared" si="160"/>
        <v>0</v>
      </c>
      <c r="U176" s="188">
        <f t="shared" si="160"/>
        <v>0</v>
      </c>
      <c r="V176" s="188">
        <f t="shared" si="160"/>
        <v>0</v>
      </c>
      <c r="W176" s="188">
        <f t="shared" si="160"/>
        <v>0</v>
      </c>
      <c r="X176" s="188">
        <f t="shared" si="160"/>
        <v>0</v>
      </c>
      <c r="Y176" s="188">
        <f t="shared" si="160"/>
        <v>0</v>
      </c>
      <c r="Z176" s="188">
        <f t="shared" si="160"/>
        <v>0</v>
      </c>
      <c r="AA176" s="188">
        <f t="shared" si="160"/>
        <v>0</v>
      </c>
      <c r="AB176" s="188">
        <f t="shared" si="160"/>
        <v>0</v>
      </c>
      <c r="AC176" s="188">
        <f t="shared" si="160"/>
        <v>0</v>
      </c>
      <c r="AD176" s="188">
        <f t="shared" si="161"/>
        <v>0</v>
      </c>
      <c r="AE176" s="188">
        <f t="shared" si="161"/>
        <v>0</v>
      </c>
      <c r="AF176" s="188">
        <f t="shared" si="161"/>
        <v>0</v>
      </c>
      <c r="AG176" s="188">
        <f t="shared" si="161"/>
        <v>0</v>
      </c>
      <c r="AH176" s="188">
        <f t="shared" si="161"/>
        <v>0</v>
      </c>
      <c r="AI176" s="188">
        <f t="shared" si="161"/>
        <v>0</v>
      </c>
      <c r="AJ176" s="188">
        <f t="shared" si="161"/>
        <v>0</v>
      </c>
      <c r="AK176" s="188">
        <f t="shared" si="161"/>
        <v>0</v>
      </c>
      <c r="AL176" s="188">
        <f t="shared" si="161"/>
        <v>0</v>
      </c>
      <c r="AM176" s="188">
        <f t="shared" si="161"/>
        <v>0</v>
      </c>
      <c r="AN176" s="188">
        <f t="shared" si="162"/>
        <v>0</v>
      </c>
      <c r="AO176" s="188">
        <f t="shared" si="162"/>
        <v>0</v>
      </c>
      <c r="AP176" s="188">
        <f t="shared" si="162"/>
        <v>0</v>
      </c>
      <c r="AQ176" s="188">
        <f t="shared" si="162"/>
        <v>0</v>
      </c>
      <c r="AR176" s="188">
        <f t="shared" si="162"/>
        <v>0</v>
      </c>
      <c r="AS176" s="188">
        <f t="shared" si="162"/>
        <v>0</v>
      </c>
      <c r="AT176" s="188">
        <f t="shared" si="162"/>
        <v>0</v>
      </c>
      <c r="AU176" s="188">
        <f t="shared" si="162"/>
        <v>0</v>
      </c>
      <c r="AV176" s="188">
        <f t="shared" si="162"/>
        <v>0</v>
      </c>
    </row>
    <row r="177" spans="1:48">
      <c r="A177" s="4" t="s">
        <v>16</v>
      </c>
      <c r="B177" s="96" t="str">
        <f t="shared" si="157"/>
        <v>CNL</v>
      </c>
      <c r="C177" s="96" t="str">
        <f t="shared" si="158"/>
        <v>Commercial - Lighting</v>
      </c>
      <c r="E177" s="123"/>
      <c r="F177" s="123"/>
      <c r="I177" s="185"/>
      <c r="J177" s="188">
        <f t="shared" si="159"/>
        <v>0</v>
      </c>
      <c r="K177" s="188">
        <f t="shared" si="159"/>
        <v>0</v>
      </c>
      <c r="L177" s="188">
        <f t="shared" si="159"/>
        <v>0</v>
      </c>
      <c r="M177" s="188">
        <f t="shared" si="159"/>
        <v>0</v>
      </c>
      <c r="N177" s="188">
        <f t="shared" si="159"/>
        <v>0</v>
      </c>
      <c r="O177" s="188">
        <f t="shared" si="159"/>
        <v>0</v>
      </c>
      <c r="P177" s="188">
        <f t="shared" si="159"/>
        <v>0</v>
      </c>
      <c r="Q177" s="188">
        <f t="shared" si="159"/>
        <v>0</v>
      </c>
      <c r="R177" s="188">
        <f t="shared" si="159"/>
        <v>0</v>
      </c>
      <c r="S177" s="188">
        <f t="shared" si="159"/>
        <v>0</v>
      </c>
      <c r="T177" s="188">
        <f t="shared" si="160"/>
        <v>0</v>
      </c>
      <c r="U177" s="188">
        <f t="shared" si="160"/>
        <v>0</v>
      </c>
      <c r="V177" s="188">
        <f t="shared" si="160"/>
        <v>0</v>
      </c>
      <c r="W177" s="188">
        <f t="shared" si="160"/>
        <v>0</v>
      </c>
      <c r="X177" s="188">
        <f t="shared" si="160"/>
        <v>0</v>
      </c>
      <c r="Y177" s="188">
        <f t="shared" si="160"/>
        <v>0</v>
      </c>
      <c r="Z177" s="188">
        <f t="shared" si="160"/>
        <v>0</v>
      </c>
      <c r="AA177" s="188">
        <f t="shared" si="160"/>
        <v>0</v>
      </c>
      <c r="AB177" s="188">
        <f t="shared" si="160"/>
        <v>0</v>
      </c>
      <c r="AC177" s="188">
        <f t="shared" si="160"/>
        <v>0</v>
      </c>
      <c r="AD177" s="188">
        <f t="shared" si="161"/>
        <v>0</v>
      </c>
      <c r="AE177" s="188">
        <f t="shared" si="161"/>
        <v>0</v>
      </c>
      <c r="AF177" s="188">
        <f t="shared" si="161"/>
        <v>0</v>
      </c>
      <c r="AG177" s="188">
        <f t="shared" si="161"/>
        <v>0</v>
      </c>
      <c r="AH177" s="188">
        <f t="shared" si="161"/>
        <v>0</v>
      </c>
      <c r="AI177" s="188">
        <f t="shared" si="161"/>
        <v>0</v>
      </c>
      <c r="AJ177" s="188">
        <f t="shared" si="161"/>
        <v>0</v>
      </c>
      <c r="AK177" s="188">
        <f t="shared" si="161"/>
        <v>0</v>
      </c>
      <c r="AL177" s="188">
        <f t="shared" si="161"/>
        <v>0</v>
      </c>
      <c r="AM177" s="188">
        <f t="shared" si="161"/>
        <v>0</v>
      </c>
      <c r="AN177" s="188">
        <f t="shared" si="162"/>
        <v>0</v>
      </c>
      <c r="AO177" s="188">
        <f t="shared" si="162"/>
        <v>0</v>
      </c>
      <c r="AP177" s="188">
        <f t="shared" si="162"/>
        <v>0</v>
      </c>
      <c r="AQ177" s="188">
        <f t="shared" si="162"/>
        <v>0</v>
      </c>
      <c r="AR177" s="188">
        <f t="shared" si="162"/>
        <v>0</v>
      </c>
      <c r="AS177" s="188">
        <f t="shared" si="162"/>
        <v>0</v>
      </c>
      <c r="AT177" s="188">
        <f t="shared" si="162"/>
        <v>0</v>
      </c>
      <c r="AU177" s="188">
        <f t="shared" si="162"/>
        <v>0</v>
      </c>
      <c r="AV177" s="188">
        <f t="shared" si="162"/>
        <v>0</v>
      </c>
    </row>
    <row r="178" spans="1:48">
      <c r="A178" s="4" t="s">
        <v>16</v>
      </c>
      <c r="B178" s="96" t="str">
        <f t="shared" si="157"/>
        <v>CNR</v>
      </c>
      <c r="C178" s="96" t="str">
        <f t="shared" si="158"/>
        <v>Commercial - Refrigeration</v>
      </c>
      <c r="E178" s="123"/>
      <c r="F178" s="123"/>
      <c r="I178" s="185"/>
      <c r="J178" s="188">
        <f t="shared" si="159"/>
        <v>0</v>
      </c>
      <c r="K178" s="188">
        <f t="shared" si="159"/>
        <v>0</v>
      </c>
      <c r="L178" s="188">
        <f t="shared" si="159"/>
        <v>0</v>
      </c>
      <c r="M178" s="188">
        <f t="shared" si="159"/>
        <v>0</v>
      </c>
      <c r="N178" s="188">
        <f t="shared" si="159"/>
        <v>0</v>
      </c>
      <c r="O178" s="188">
        <f t="shared" si="159"/>
        <v>0</v>
      </c>
      <c r="P178" s="188">
        <f t="shared" si="159"/>
        <v>0</v>
      </c>
      <c r="Q178" s="188">
        <f t="shared" si="159"/>
        <v>0</v>
      </c>
      <c r="R178" s="188">
        <f t="shared" si="159"/>
        <v>0</v>
      </c>
      <c r="S178" s="188">
        <f t="shared" si="159"/>
        <v>0</v>
      </c>
      <c r="T178" s="188">
        <f t="shared" si="160"/>
        <v>0</v>
      </c>
      <c r="U178" s="188">
        <f t="shared" si="160"/>
        <v>0</v>
      </c>
      <c r="V178" s="188">
        <f t="shared" si="160"/>
        <v>0</v>
      </c>
      <c r="W178" s="188">
        <f t="shared" si="160"/>
        <v>0</v>
      </c>
      <c r="X178" s="188">
        <f t="shared" si="160"/>
        <v>0</v>
      </c>
      <c r="Y178" s="188">
        <f t="shared" si="160"/>
        <v>0</v>
      </c>
      <c r="Z178" s="188">
        <f t="shared" si="160"/>
        <v>0</v>
      </c>
      <c r="AA178" s="188">
        <f t="shared" si="160"/>
        <v>0</v>
      </c>
      <c r="AB178" s="188">
        <f t="shared" si="160"/>
        <v>0</v>
      </c>
      <c r="AC178" s="188">
        <f t="shared" si="160"/>
        <v>0</v>
      </c>
      <c r="AD178" s="188">
        <f t="shared" si="161"/>
        <v>0</v>
      </c>
      <c r="AE178" s="188">
        <f t="shared" si="161"/>
        <v>0</v>
      </c>
      <c r="AF178" s="188">
        <f t="shared" si="161"/>
        <v>0</v>
      </c>
      <c r="AG178" s="188">
        <f t="shared" si="161"/>
        <v>0</v>
      </c>
      <c r="AH178" s="188">
        <f t="shared" si="161"/>
        <v>0</v>
      </c>
      <c r="AI178" s="188">
        <f t="shared" si="161"/>
        <v>0</v>
      </c>
      <c r="AJ178" s="188">
        <f t="shared" si="161"/>
        <v>0</v>
      </c>
      <c r="AK178" s="188">
        <f t="shared" si="161"/>
        <v>0</v>
      </c>
      <c r="AL178" s="188">
        <f t="shared" si="161"/>
        <v>0</v>
      </c>
      <c r="AM178" s="188">
        <f t="shared" si="161"/>
        <v>0</v>
      </c>
      <c r="AN178" s="188">
        <f t="shared" si="162"/>
        <v>0</v>
      </c>
      <c r="AO178" s="188">
        <f t="shared" si="162"/>
        <v>0</v>
      </c>
      <c r="AP178" s="188">
        <f t="shared" si="162"/>
        <v>0</v>
      </c>
      <c r="AQ178" s="188">
        <f t="shared" si="162"/>
        <v>0</v>
      </c>
      <c r="AR178" s="188">
        <f t="shared" si="162"/>
        <v>0</v>
      </c>
      <c r="AS178" s="188">
        <f t="shared" si="162"/>
        <v>0</v>
      </c>
      <c r="AT178" s="188">
        <f t="shared" si="162"/>
        <v>0</v>
      </c>
      <c r="AU178" s="188">
        <f t="shared" si="162"/>
        <v>0</v>
      </c>
      <c r="AV178" s="188">
        <f t="shared" si="162"/>
        <v>0</v>
      </c>
    </row>
    <row r="179" spans="1:48">
      <c r="A179" s="4" t="s">
        <v>16</v>
      </c>
      <c r="B179" s="96" t="str">
        <f t="shared" si="157"/>
        <v>CNW</v>
      </c>
      <c r="C179" s="96" t="str">
        <f t="shared" si="158"/>
        <v>Commercial - Water Heating</v>
      </c>
      <c r="E179" s="123"/>
      <c r="F179" s="123"/>
      <c r="I179" s="185"/>
      <c r="J179" s="188">
        <f t="shared" si="159"/>
        <v>0</v>
      </c>
      <c r="K179" s="188">
        <f t="shared" si="159"/>
        <v>0</v>
      </c>
      <c r="L179" s="188">
        <f t="shared" si="159"/>
        <v>0</v>
      </c>
      <c r="M179" s="188">
        <f t="shared" si="159"/>
        <v>0</v>
      </c>
      <c r="N179" s="188">
        <f t="shared" si="159"/>
        <v>0</v>
      </c>
      <c r="O179" s="188">
        <f t="shared" si="159"/>
        <v>0</v>
      </c>
      <c r="P179" s="188">
        <f t="shared" si="159"/>
        <v>0</v>
      </c>
      <c r="Q179" s="188">
        <f t="shared" si="159"/>
        <v>0</v>
      </c>
      <c r="R179" s="188">
        <f t="shared" si="159"/>
        <v>0</v>
      </c>
      <c r="S179" s="188">
        <f t="shared" si="159"/>
        <v>0</v>
      </c>
      <c r="T179" s="188">
        <f t="shared" si="160"/>
        <v>0</v>
      </c>
      <c r="U179" s="188">
        <f t="shared" si="160"/>
        <v>0</v>
      </c>
      <c r="V179" s="188">
        <f t="shared" si="160"/>
        <v>0</v>
      </c>
      <c r="W179" s="188">
        <f t="shared" si="160"/>
        <v>0</v>
      </c>
      <c r="X179" s="188">
        <f t="shared" si="160"/>
        <v>0</v>
      </c>
      <c r="Y179" s="188">
        <f t="shared" si="160"/>
        <v>0</v>
      </c>
      <c r="Z179" s="188">
        <f t="shared" si="160"/>
        <v>0</v>
      </c>
      <c r="AA179" s="188">
        <f t="shared" si="160"/>
        <v>0</v>
      </c>
      <c r="AB179" s="188">
        <f t="shared" si="160"/>
        <v>0</v>
      </c>
      <c r="AC179" s="188">
        <f t="shared" si="160"/>
        <v>0</v>
      </c>
      <c r="AD179" s="188">
        <f t="shared" si="161"/>
        <v>0</v>
      </c>
      <c r="AE179" s="188">
        <f t="shared" si="161"/>
        <v>0</v>
      </c>
      <c r="AF179" s="188">
        <f t="shared" si="161"/>
        <v>0</v>
      </c>
      <c r="AG179" s="188">
        <f t="shared" si="161"/>
        <v>0</v>
      </c>
      <c r="AH179" s="188">
        <f t="shared" si="161"/>
        <v>0</v>
      </c>
      <c r="AI179" s="188">
        <f t="shared" si="161"/>
        <v>0</v>
      </c>
      <c r="AJ179" s="188">
        <f t="shared" si="161"/>
        <v>0</v>
      </c>
      <c r="AK179" s="188">
        <f t="shared" si="161"/>
        <v>0</v>
      </c>
      <c r="AL179" s="188">
        <f t="shared" si="161"/>
        <v>0</v>
      </c>
      <c r="AM179" s="188">
        <f t="shared" si="161"/>
        <v>0</v>
      </c>
      <c r="AN179" s="188">
        <f t="shared" si="162"/>
        <v>0</v>
      </c>
      <c r="AO179" s="188">
        <f t="shared" si="162"/>
        <v>0</v>
      </c>
      <c r="AP179" s="188">
        <f t="shared" si="162"/>
        <v>0</v>
      </c>
      <c r="AQ179" s="188">
        <f t="shared" si="162"/>
        <v>0</v>
      </c>
      <c r="AR179" s="188">
        <f t="shared" si="162"/>
        <v>0</v>
      </c>
      <c r="AS179" s="188">
        <f t="shared" si="162"/>
        <v>0</v>
      </c>
      <c r="AT179" s="188">
        <f t="shared" si="162"/>
        <v>0</v>
      </c>
      <c r="AU179" s="188">
        <f t="shared" si="162"/>
        <v>0</v>
      </c>
      <c r="AV179" s="188">
        <f t="shared" si="162"/>
        <v>0</v>
      </c>
    </row>
    <row r="180" spans="1:48">
      <c r="A180" s="4" t="s">
        <v>16</v>
      </c>
      <c r="B180" s="96" t="str">
        <f t="shared" si="157"/>
        <v>CNG</v>
      </c>
      <c r="C180" s="96" t="str">
        <f t="shared" si="158"/>
        <v>Commercial - Public lights</v>
      </c>
      <c r="E180" s="123"/>
      <c r="F180" s="123"/>
      <c r="I180" s="185"/>
      <c r="J180" s="188">
        <f t="shared" si="159"/>
        <v>0</v>
      </c>
      <c r="K180" s="188">
        <f t="shared" si="159"/>
        <v>0</v>
      </c>
      <c r="L180" s="188">
        <f t="shared" si="159"/>
        <v>0</v>
      </c>
      <c r="M180" s="188">
        <f t="shared" si="159"/>
        <v>0</v>
      </c>
      <c r="N180" s="188">
        <f t="shared" si="159"/>
        <v>0</v>
      </c>
      <c r="O180" s="188">
        <f t="shared" si="159"/>
        <v>0</v>
      </c>
      <c r="P180" s="188">
        <f t="shared" si="159"/>
        <v>0</v>
      </c>
      <c r="Q180" s="188">
        <f t="shared" si="159"/>
        <v>0</v>
      </c>
      <c r="R180" s="188">
        <f t="shared" si="159"/>
        <v>0</v>
      </c>
      <c r="S180" s="188">
        <f t="shared" si="159"/>
        <v>0</v>
      </c>
      <c r="T180" s="188">
        <f t="shared" si="160"/>
        <v>0</v>
      </c>
      <c r="U180" s="188">
        <f t="shared" si="160"/>
        <v>0</v>
      </c>
      <c r="V180" s="188">
        <f t="shared" si="160"/>
        <v>0</v>
      </c>
      <c r="W180" s="188">
        <f t="shared" si="160"/>
        <v>0</v>
      </c>
      <c r="X180" s="188">
        <f t="shared" si="160"/>
        <v>0</v>
      </c>
      <c r="Y180" s="188">
        <f t="shared" si="160"/>
        <v>0</v>
      </c>
      <c r="Z180" s="188">
        <f t="shared" si="160"/>
        <v>0</v>
      </c>
      <c r="AA180" s="188">
        <f t="shared" si="160"/>
        <v>0</v>
      </c>
      <c r="AB180" s="188">
        <f t="shared" si="160"/>
        <v>0</v>
      </c>
      <c r="AC180" s="188">
        <f t="shared" si="160"/>
        <v>0</v>
      </c>
      <c r="AD180" s="188">
        <f t="shared" si="161"/>
        <v>0</v>
      </c>
      <c r="AE180" s="188">
        <f t="shared" si="161"/>
        <v>0</v>
      </c>
      <c r="AF180" s="188">
        <f t="shared" si="161"/>
        <v>0</v>
      </c>
      <c r="AG180" s="188">
        <f t="shared" si="161"/>
        <v>0</v>
      </c>
      <c r="AH180" s="188">
        <f t="shared" si="161"/>
        <v>0</v>
      </c>
      <c r="AI180" s="188">
        <f t="shared" si="161"/>
        <v>0</v>
      </c>
      <c r="AJ180" s="188">
        <f t="shared" si="161"/>
        <v>0</v>
      </c>
      <c r="AK180" s="188">
        <f t="shared" si="161"/>
        <v>0</v>
      </c>
      <c r="AL180" s="188">
        <f t="shared" si="161"/>
        <v>0</v>
      </c>
      <c r="AM180" s="188">
        <f t="shared" si="161"/>
        <v>0</v>
      </c>
      <c r="AN180" s="188">
        <f t="shared" si="162"/>
        <v>0</v>
      </c>
      <c r="AO180" s="188">
        <f t="shared" si="162"/>
        <v>0</v>
      </c>
      <c r="AP180" s="188">
        <f t="shared" si="162"/>
        <v>0</v>
      </c>
      <c r="AQ180" s="188">
        <f t="shared" si="162"/>
        <v>0</v>
      </c>
      <c r="AR180" s="188">
        <f t="shared" si="162"/>
        <v>0</v>
      </c>
      <c r="AS180" s="188">
        <f t="shared" si="162"/>
        <v>0</v>
      </c>
      <c r="AT180" s="188">
        <f t="shared" si="162"/>
        <v>0</v>
      </c>
      <c r="AU180" s="188">
        <f t="shared" si="162"/>
        <v>0</v>
      </c>
      <c r="AV180" s="188">
        <f t="shared" si="162"/>
        <v>0</v>
      </c>
    </row>
    <row r="181" spans="1:48">
      <c r="A181" s="4" t="s">
        <v>16</v>
      </c>
      <c r="B181" s="96" t="str">
        <f t="shared" si="157"/>
        <v>CNT</v>
      </c>
      <c r="C181" s="96" t="str">
        <f t="shared" si="158"/>
        <v>Commercial - Public Water</v>
      </c>
      <c r="E181" s="123"/>
      <c r="F181" s="123"/>
      <c r="I181" s="185"/>
      <c r="J181" s="188">
        <f t="shared" si="159"/>
        <v>0</v>
      </c>
      <c r="K181" s="188">
        <f t="shared" si="159"/>
        <v>0</v>
      </c>
      <c r="L181" s="188">
        <f t="shared" si="159"/>
        <v>0</v>
      </c>
      <c r="M181" s="188">
        <f t="shared" si="159"/>
        <v>0</v>
      </c>
      <c r="N181" s="188">
        <f t="shared" si="159"/>
        <v>0</v>
      </c>
      <c r="O181" s="188">
        <f t="shared" si="159"/>
        <v>0</v>
      </c>
      <c r="P181" s="188">
        <f t="shared" si="159"/>
        <v>0</v>
      </c>
      <c r="Q181" s="188">
        <f t="shared" si="159"/>
        <v>0</v>
      </c>
      <c r="R181" s="188">
        <f t="shared" si="159"/>
        <v>0</v>
      </c>
      <c r="S181" s="188">
        <f t="shared" si="159"/>
        <v>0</v>
      </c>
      <c r="T181" s="188">
        <f t="shared" si="160"/>
        <v>0</v>
      </c>
      <c r="U181" s="188">
        <f t="shared" si="160"/>
        <v>0</v>
      </c>
      <c r="V181" s="188">
        <f t="shared" si="160"/>
        <v>0</v>
      </c>
      <c r="W181" s="188">
        <f t="shared" si="160"/>
        <v>0</v>
      </c>
      <c r="X181" s="188">
        <f t="shared" si="160"/>
        <v>0</v>
      </c>
      <c r="Y181" s="188">
        <f t="shared" si="160"/>
        <v>0</v>
      </c>
      <c r="Z181" s="188">
        <f t="shared" si="160"/>
        <v>0</v>
      </c>
      <c r="AA181" s="188">
        <f t="shared" si="160"/>
        <v>0</v>
      </c>
      <c r="AB181" s="188">
        <f t="shared" si="160"/>
        <v>0</v>
      </c>
      <c r="AC181" s="188">
        <f t="shared" si="160"/>
        <v>0</v>
      </c>
      <c r="AD181" s="188">
        <f t="shared" si="161"/>
        <v>0</v>
      </c>
      <c r="AE181" s="188">
        <f t="shared" si="161"/>
        <v>0</v>
      </c>
      <c r="AF181" s="188">
        <f t="shared" si="161"/>
        <v>0</v>
      </c>
      <c r="AG181" s="188">
        <f t="shared" si="161"/>
        <v>0</v>
      </c>
      <c r="AH181" s="188">
        <f t="shared" si="161"/>
        <v>0</v>
      </c>
      <c r="AI181" s="188">
        <f t="shared" si="161"/>
        <v>0</v>
      </c>
      <c r="AJ181" s="188">
        <f t="shared" si="161"/>
        <v>0</v>
      </c>
      <c r="AK181" s="188">
        <f t="shared" si="161"/>
        <v>0</v>
      </c>
      <c r="AL181" s="188">
        <f t="shared" si="161"/>
        <v>0</v>
      </c>
      <c r="AM181" s="188">
        <f t="shared" si="161"/>
        <v>0</v>
      </c>
      <c r="AN181" s="188">
        <f t="shared" si="162"/>
        <v>0</v>
      </c>
      <c r="AO181" s="188">
        <f t="shared" si="162"/>
        <v>0</v>
      </c>
      <c r="AP181" s="188">
        <f t="shared" si="162"/>
        <v>0</v>
      </c>
      <c r="AQ181" s="188">
        <f t="shared" si="162"/>
        <v>0</v>
      </c>
      <c r="AR181" s="188">
        <f t="shared" si="162"/>
        <v>0</v>
      </c>
      <c r="AS181" s="188">
        <f t="shared" si="162"/>
        <v>0</v>
      </c>
      <c r="AT181" s="188">
        <f t="shared" si="162"/>
        <v>0</v>
      </c>
      <c r="AU181" s="188">
        <f t="shared" si="162"/>
        <v>0</v>
      </c>
      <c r="AV181" s="188">
        <f t="shared" si="162"/>
        <v>0</v>
      </c>
    </row>
    <row r="182" spans="1:48">
      <c r="A182" s="4" t="s">
        <v>16</v>
      </c>
      <c r="B182" s="96" t="str">
        <f t="shared" si="157"/>
        <v>CNO</v>
      </c>
      <c r="C182" s="96" t="str">
        <f t="shared" si="158"/>
        <v>Commercial - Other</v>
      </c>
      <c r="E182" s="123"/>
      <c r="F182" s="123"/>
      <c r="I182" s="185"/>
      <c r="J182" s="188">
        <f t="shared" si="159"/>
        <v>0</v>
      </c>
      <c r="K182" s="188">
        <f t="shared" si="159"/>
        <v>0</v>
      </c>
      <c r="L182" s="188">
        <f t="shared" si="159"/>
        <v>0</v>
      </c>
      <c r="M182" s="188">
        <f t="shared" si="159"/>
        <v>0</v>
      </c>
      <c r="N182" s="188">
        <f t="shared" si="159"/>
        <v>0</v>
      </c>
      <c r="O182" s="188">
        <f t="shared" si="159"/>
        <v>0</v>
      </c>
      <c r="P182" s="188">
        <f t="shared" si="159"/>
        <v>0</v>
      </c>
      <c r="Q182" s="188">
        <f t="shared" si="159"/>
        <v>0</v>
      </c>
      <c r="R182" s="188">
        <f t="shared" si="159"/>
        <v>0</v>
      </c>
      <c r="S182" s="188">
        <f t="shared" si="159"/>
        <v>0</v>
      </c>
      <c r="T182" s="188">
        <f t="shared" si="160"/>
        <v>0</v>
      </c>
      <c r="U182" s="188">
        <f t="shared" si="160"/>
        <v>0</v>
      </c>
      <c r="V182" s="188">
        <f t="shared" si="160"/>
        <v>0</v>
      </c>
      <c r="W182" s="188">
        <f t="shared" si="160"/>
        <v>0</v>
      </c>
      <c r="X182" s="188">
        <f t="shared" si="160"/>
        <v>0</v>
      </c>
      <c r="Y182" s="188">
        <f t="shared" si="160"/>
        <v>0</v>
      </c>
      <c r="Z182" s="188">
        <f t="shared" si="160"/>
        <v>0</v>
      </c>
      <c r="AA182" s="188">
        <f t="shared" si="160"/>
        <v>0</v>
      </c>
      <c r="AB182" s="188">
        <f t="shared" si="160"/>
        <v>0</v>
      </c>
      <c r="AC182" s="188">
        <f t="shared" si="160"/>
        <v>0</v>
      </c>
      <c r="AD182" s="188">
        <f t="shared" si="161"/>
        <v>0</v>
      </c>
      <c r="AE182" s="188">
        <f t="shared" si="161"/>
        <v>0</v>
      </c>
      <c r="AF182" s="188">
        <f t="shared" si="161"/>
        <v>0</v>
      </c>
      <c r="AG182" s="188">
        <f t="shared" si="161"/>
        <v>0</v>
      </c>
      <c r="AH182" s="188">
        <f t="shared" si="161"/>
        <v>0</v>
      </c>
      <c r="AI182" s="188">
        <f t="shared" si="161"/>
        <v>0</v>
      </c>
      <c r="AJ182" s="188">
        <f t="shared" si="161"/>
        <v>0</v>
      </c>
      <c r="AK182" s="188">
        <f t="shared" si="161"/>
        <v>0</v>
      </c>
      <c r="AL182" s="188">
        <f t="shared" si="161"/>
        <v>0</v>
      </c>
      <c r="AM182" s="188">
        <f t="shared" si="161"/>
        <v>0</v>
      </c>
      <c r="AN182" s="188">
        <f t="shared" si="162"/>
        <v>0</v>
      </c>
      <c r="AO182" s="188">
        <f t="shared" si="162"/>
        <v>0</v>
      </c>
      <c r="AP182" s="188">
        <f t="shared" si="162"/>
        <v>0</v>
      </c>
      <c r="AQ182" s="188">
        <f t="shared" si="162"/>
        <v>0</v>
      </c>
      <c r="AR182" s="188">
        <f t="shared" si="162"/>
        <v>0</v>
      </c>
      <c r="AS182" s="188">
        <f t="shared" si="162"/>
        <v>0</v>
      </c>
      <c r="AT182" s="188">
        <f t="shared" si="162"/>
        <v>0</v>
      </c>
      <c r="AU182" s="188">
        <f t="shared" si="162"/>
        <v>0</v>
      </c>
      <c r="AV182" s="188">
        <f t="shared" si="162"/>
        <v>0</v>
      </c>
    </row>
    <row r="183" spans="1:48">
      <c r="A183" s="4" t="s">
        <v>16</v>
      </c>
      <c r="E183" s="123"/>
      <c r="F183" s="123"/>
      <c r="I183" s="185"/>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c r="AH183" s="188"/>
      <c r="AI183" s="188"/>
      <c r="AJ183" s="188"/>
      <c r="AK183" s="188"/>
      <c r="AL183" s="188"/>
      <c r="AM183" s="188"/>
      <c r="AN183" s="188"/>
      <c r="AO183" s="188"/>
      <c r="AP183" s="188"/>
      <c r="AQ183" s="188"/>
      <c r="AR183" s="188"/>
      <c r="AS183" s="188"/>
      <c r="AT183" s="188"/>
      <c r="AU183" s="188"/>
      <c r="AV183" s="188"/>
    </row>
    <row r="184" spans="1:48">
      <c r="A184" s="4" t="s">
        <v>16</v>
      </c>
      <c r="E184" s="123"/>
      <c r="F184" s="123"/>
      <c r="I184" s="185"/>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c r="AH184" s="188"/>
      <c r="AI184" s="188"/>
      <c r="AJ184" s="188"/>
      <c r="AK184" s="188"/>
      <c r="AL184" s="188"/>
      <c r="AM184" s="188"/>
      <c r="AN184" s="188"/>
      <c r="AO184" s="188"/>
      <c r="AP184" s="188"/>
      <c r="AQ184" s="188"/>
      <c r="AR184" s="188"/>
      <c r="AS184" s="188"/>
      <c r="AT184" s="188"/>
      <c r="AU184" s="188"/>
      <c r="AV184" s="188"/>
    </row>
    <row r="185" spans="1:48" ht="15.75" thickBot="1">
      <c r="A185" s="4" t="s">
        <v>16</v>
      </c>
      <c r="B185" s="94" t="s">
        <v>496</v>
      </c>
      <c r="C185" s="94"/>
      <c r="D185" s="94"/>
      <c r="E185" s="94"/>
      <c r="F185" s="94"/>
      <c r="G185" s="94"/>
      <c r="H185" s="94"/>
      <c r="I185" s="185" t="s">
        <v>231</v>
      </c>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c r="AH185" s="188"/>
      <c r="AI185" s="188"/>
      <c r="AJ185" s="188"/>
      <c r="AK185" s="188"/>
      <c r="AL185" s="188"/>
      <c r="AM185" s="188"/>
      <c r="AN185" s="188"/>
      <c r="AO185" s="188"/>
      <c r="AP185" s="188"/>
      <c r="AQ185" s="188"/>
      <c r="AR185" s="188"/>
      <c r="AS185" s="188"/>
      <c r="AT185" s="188"/>
      <c r="AU185" s="188"/>
      <c r="AV185" s="188"/>
    </row>
    <row r="186" spans="1:48">
      <c r="A186" s="4" t="s">
        <v>16</v>
      </c>
      <c r="B186" s="96" t="str">
        <f t="shared" ref="B186:C194" si="163">B174</f>
        <v>CNC</v>
      </c>
      <c r="C186" s="96" t="str">
        <f t="shared" si="163"/>
        <v>Commercial - Cooling</v>
      </c>
      <c r="E186" s="123"/>
      <c r="F186" s="123"/>
      <c r="I186" s="185"/>
      <c r="J186" s="188">
        <f t="shared" ref="J186:S194" si="164">INDEX(J$49:J$52,MATCH($I$185,$B$49:$B$52,0),1)*INDEX(J$81:J$89,MATCH($B186,$B$81:$B$89,0))*INDEX(J$116:J$124,MATCH($B186,$B$116:$B$124,0))/1000</f>
        <v>0</v>
      </c>
      <c r="K186" s="188">
        <f t="shared" si="164"/>
        <v>0</v>
      </c>
      <c r="L186" s="188">
        <f t="shared" si="164"/>
        <v>0</v>
      </c>
      <c r="M186" s="188">
        <f t="shared" si="164"/>
        <v>0</v>
      </c>
      <c r="N186" s="188">
        <f t="shared" si="164"/>
        <v>0</v>
      </c>
      <c r="O186" s="188">
        <f t="shared" si="164"/>
        <v>0</v>
      </c>
      <c r="P186" s="188">
        <f>INDEX(P$49:P$52,MATCH($I$185,$B$49:$B$52,0),1)*INDEX(P$81:P$89,MATCH($B186,$B$81:$B$89,0))*INDEX(P$116:P$124,MATCH($B186,$B$116:$B$124,0))/1000</f>
        <v>1.5136927566830756</v>
      </c>
      <c r="Q186" s="188">
        <f t="shared" si="164"/>
        <v>3.0098378280153621</v>
      </c>
      <c r="R186" s="188">
        <f t="shared" si="164"/>
        <v>4.5994354545778773</v>
      </c>
      <c r="S186" s="188">
        <f t="shared" si="164"/>
        <v>6.2978331305080903</v>
      </c>
      <c r="T186" s="188">
        <f t="shared" ref="T186:AC194" si="165">INDEX(T$49:T$52,MATCH($I$185,$B$49:$B$52,0),1)*INDEX(T$81:T$89,MATCH($B186,$B$81:$B$89,0))*INDEX(T$116:T$124,MATCH($B186,$B$116:$B$124,0))/1000</f>
        <v>3.975948528170262</v>
      </c>
      <c r="U186" s="188">
        <f t="shared" si="165"/>
        <v>5.9222780394264731</v>
      </c>
      <c r="V186" s="188">
        <f>INDEX(V$49:V$52,MATCH($I$185,$B$49:$B$52,0),1)*INDEX(V$81:V$89,MATCH($B186,$B$81:$B$89,0))*INDEX(V$116:V$124,MATCH($B186,$B$116:$B$124,0))/1000</f>
        <v>7.8441587409176687</v>
      </c>
      <c r="W186" s="188">
        <f t="shared" si="165"/>
        <v>9.7508546270269694</v>
      </c>
      <c r="X186" s="188">
        <f t="shared" si="165"/>
        <v>11.628632842117945</v>
      </c>
      <c r="Y186" s="188">
        <f t="shared" si="165"/>
        <v>13.531654699294888</v>
      </c>
      <c r="Z186" s="188">
        <f t="shared" si="165"/>
        <v>15.586179456720275</v>
      </c>
      <c r="AA186" s="188">
        <f t="shared" si="165"/>
        <v>17.616460070872456</v>
      </c>
      <c r="AB186" s="188">
        <f t="shared" si="165"/>
        <v>19.682890117485417</v>
      </c>
      <c r="AC186" s="188">
        <f t="shared" si="165"/>
        <v>19.682890117485417</v>
      </c>
      <c r="AD186" s="188">
        <f t="shared" ref="AD186:AM194" si="166">INDEX(AD$49:AD$52,MATCH($I$185,$B$49:$B$52,0),1)*INDEX(AD$81:AD$89,MATCH($B186,$B$81:$B$89,0))*INDEX(AD$116:AD$124,MATCH($B186,$B$116:$B$124,0))/1000</f>
        <v>19.682890117485417</v>
      </c>
      <c r="AE186" s="188">
        <f t="shared" si="166"/>
        <v>19.682890117485417</v>
      </c>
      <c r="AF186" s="188">
        <f t="shared" si="166"/>
        <v>19.682890117485417</v>
      </c>
      <c r="AG186" s="188">
        <f t="shared" si="166"/>
        <v>19.682890117485417</v>
      </c>
      <c r="AH186" s="188">
        <f t="shared" si="166"/>
        <v>19.682890117485417</v>
      </c>
      <c r="AI186" s="188">
        <f t="shared" si="166"/>
        <v>19.682890117485417</v>
      </c>
      <c r="AJ186" s="188">
        <f t="shared" si="166"/>
        <v>19.682890117485417</v>
      </c>
      <c r="AK186" s="188">
        <f t="shared" si="166"/>
        <v>19.682890117485417</v>
      </c>
      <c r="AL186" s="188">
        <f t="shared" si="166"/>
        <v>19.682890117485417</v>
      </c>
      <c r="AM186" s="188">
        <f t="shared" si="166"/>
        <v>19.682890117485417</v>
      </c>
      <c r="AN186" s="188">
        <f t="shared" ref="AN186:AV194" si="167">INDEX(AN$49:AN$52,MATCH($I$185,$B$49:$B$52,0),1)*INDEX(AN$81:AN$89,MATCH($B186,$B$81:$B$89,0))*INDEX(AN$116:AN$124,MATCH($B186,$B$116:$B$124,0))/1000</f>
        <v>19.682890117485417</v>
      </c>
      <c r="AO186" s="188">
        <f t="shared" si="167"/>
        <v>19.682890117485417</v>
      </c>
      <c r="AP186" s="188">
        <f t="shared" si="167"/>
        <v>19.682890117485417</v>
      </c>
      <c r="AQ186" s="188">
        <f t="shared" si="167"/>
        <v>19.682890117485417</v>
      </c>
      <c r="AR186" s="188">
        <f t="shared" si="167"/>
        <v>19.682890117485417</v>
      </c>
      <c r="AS186" s="188">
        <f t="shared" si="167"/>
        <v>19.682890117485417</v>
      </c>
      <c r="AT186" s="188">
        <f t="shared" si="167"/>
        <v>19.682890117485417</v>
      </c>
      <c r="AU186" s="188">
        <f t="shared" si="167"/>
        <v>19.682890117485417</v>
      </c>
      <c r="AV186" s="188">
        <f t="shared" si="167"/>
        <v>19.682890117485417</v>
      </c>
    </row>
    <row r="187" spans="1:48">
      <c r="A187" s="4" t="s">
        <v>16</v>
      </c>
      <c r="B187" s="96" t="str">
        <f t="shared" si="163"/>
        <v>CNH</v>
      </c>
      <c r="C187" s="96" t="str">
        <f t="shared" si="163"/>
        <v>Commercial - Space Heating</v>
      </c>
      <c r="E187" s="123"/>
      <c r="F187" s="123"/>
      <c r="I187" s="185"/>
      <c r="J187" s="188">
        <f t="shared" si="164"/>
        <v>0</v>
      </c>
      <c r="K187" s="188">
        <f t="shared" si="164"/>
        <v>0</v>
      </c>
      <c r="L187" s="188">
        <f t="shared" si="164"/>
        <v>0</v>
      </c>
      <c r="M187" s="188">
        <f t="shared" si="164"/>
        <v>0</v>
      </c>
      <c r="N187" s="188">
        <f t="shared" si="164"/>
        <v>0</v>
      </c>
      <c r="O187" s="188">
        <f t="shared" si="164"/>
        <v>0</v>
      </c>
      <c r="P187" s="188">
        <f t="shared" si="164"/>
        <v>0.14435533534213085</v>
      </c>
      <c r="Q187" s="188">
        <f t="shared" si="164"/>
        <v>0.28703721218873313</v>
      </c>
      <c r="R187" s="188">
        <f t="shared" si="164"/>
        <v>0.4386313170216804</v>
      </c>
      <c r="S187" s="188">
        <f t="shared" si="164"/>
        <v>0.60060128415718006</v>
      </c>
      <c r="T187" s="188">
        <f t="shared" si="165"/>
        <v>0.37917165194392116</v>
      </c>
      <c r="U187" s="188">
        <f t="shared" si="165"/>
        <v>0.56478597033396538</v>
      </c>
      <c r="V187" s="188">
        <f t="shared" si="165"/>
        <v>0.74806869526373654</v>
      </c>
      <c r="W187" s="188">
        <f t="shared" si="165"/>
        <v>0.92990329995452015</v>
      </c>
      <c r="X187" s="188">
        <f t="shared" si="165"/>
        <v>1.1089801322514454</v>
      </c>
      <c r="Y187" s="188">
        <f t="shared" si="165"/>
        <v>1.290464358256564</v>
      </c>
      <c r="Z187" s="188">
        <f t="shared" si="165"/>
        <v>1.4863968610827949</v>
      </c>
      <c r="AA187" s="188">
        <f t="shared" si="165"/>
        <v>1.6800172887426259</v>
      </c>
      <c r="AB187" s="188">
        <f t="shared" si="165"/>
        <v>1.87708515540371</v>
      </c>
      <c r="AC187" s="188">
        <f t="shared" si="165"/>
        <v>1.87708515540371</v>
      </c>
      <c r="AD187" s="188">
        <f t="shared" si="166"/>
        <v>1.87708515540371</v>
      </c>
      <c r="AE187" s="188">
        <f t="shared" si="166"/>
        <v>1.87708515540371</v>
      </c>
      <c r="AF187" s="188">
        <f t="shared" si="166"/>
        <v>1.87708515540371</v>
      </c>
      <c r="AG187" s="188">
        <f t="shared" si="166"/>
        <v>1.87708515540371</v>
      </c>
      <c r="AH187" s="188">
        <f t="shared" si="166"/>
        <v>1.87708515540371</v>
      </c>
      <c r="AI187" s="188">
        <f t="shared" si="166"/>
        <v>1.87708515540371</v>
      </c>
      <c r="AJ187" s="188">
        <f t="shared" si="166"/>
        <v>1.87708515540371</v>
      </c>
      <c r="AK187" s="188">
        <f t="shared" si="166"/>
        <v>1.87708515540371</v>
      </c>
      <c r="AL187" s="188">
        <f t="shared" si="166"/>
        <v>1.87708515540371</v>
      </c>
      <c r="AM187" s="188">
        <f t="shared" si="166"/>
        <v>1.87708515540371</v>
      </c>
      <c r="AN187" s="188">
        <f t="shared" si="167"/>
        <v>1.87708515540371</v>
      </c>
      <c r="AO187" s="188">
        <f t="shared" si="167"/>
        <v>1.87708515540371</v>
      </c>
      <c r="AP187" s="188">
        <f t="shared" si="167"/>
        <v>1.87708515540371</v>
      </c>
      <c r="AQ187" s="188">
        <f t="shared" si="167"/>
        <v>1.87708515540371</v>
      </c>
      <c r="AR187" s="188">
        <f t="shared" si="167"/>
        <v>1.87708515540371</v>
      </c>
      <c r="AS187" s="188">
        <f t="shared" si="167"/>
        <v>1.87708515540371</v>
      </c>
      <c r="AT187" s="188">
        <f t="shared" si="167"/>
        <v>1.87708515540371</v>
      </c>
      <c r="AU187" s="188">
        <f t="shared" si="167"/>
        <v>1.87708515540371</v>
      </c>
      <c r="AV187" s="188">
        <f t="shared" si="167"/>
        <v>1.87708515540371</v>
      </c>
    </row>
    <row r="188" spans="1:48">
      <c r="A188" s="4" t="s">
        <v>16</v>
      </c>
      <c r="B188" s="96" t="str">
        <f t="shared" si="163"/>
        <v>CNK</v>
      </c>
      <c r="C188" s="96" t="str">
        <f t="shared" si="163"/>
        <v>Commercial - Cooking</v>
      </c>
      <c r="E188" s="123"/>
      <c r="F188" s="123"/>
      <c r="I188" s="185"/>
      <c r="J188" s="188">
        <f t="shared" si="164"/>
        <v>0</v>
      </c>
      <c r="K188" s="188">
        <f t="shared" si="164"/>
        <v>0</v>
      </c>
      <c r="L188" s="188">
        <f t="shared" si="164"/>
        <v>0</v>
      </c>
      <c r="M188" s="188">
        <f t="shared" si="164"/>
        <v>0</v>
      </c>
      <c r="N188" s="188">
        <f t="shared" si="164"/>
        <v>0</v>
      </c>
      <c r="O188" s="188">
        <f t="shared" si="164"/>
        <v>0</v>
      </c>
      <c r="P188" s="188">
        <f t="shared" si="164"/>
        <v>0.10797039687300583</v>
      </c>
      <c r="Q188" s="188">
        <f t="shared" si="164"/>
        <v>0.21468913250685837</v>
      </c>
      <c r="R188" s="188">
        <f t="shared" si="164"/>
        <v>0.32807375818507795</v>
      </c>
      <c r="S188" s="188">
        <f t="shared" si="164"/>
        <v>0.44921899740800025</v>
      </c>
      <c r="T188" s="188">
        <f t="shared" si="165"/>
        <v>0.2836009742649952</v>
      </c>
      <c r="U188" s="188">
        <f t="shared" si="165"/>
        <v>0.42243097714911104</v>
      </c>
      <c r="V188" s="188">
        <f t="shared" si="165"/>
        <v>0.55951706755049435</v>
      </c>
      <c r="W188" s="188">
        <f t="shared" si="165"/>
        <v>0.69552003818666253</v>
      </c>
      <c r="X188" s="188">
        <f t="shared" si="165"/>
        <v>0.8294603363269053</v>
      </c>
      <c r="Y188" s="188">
        <f t="shared" si="165"/>
        <v>0.96520124165279297</v>
      </c>
      <c r="Z188" s="188">
        <f t="shared" si="165"/>
        <v>1.1117487179918633</v>
      </c>
      <c r="AA188" s="188">
        <f t="shared" si="165"/>
        <v>1.2565668805322801</v>
      </c>
      <c r="AB188" s="188">
        <f t="shared" si="165"/>
        <v>1.403963550865835</v>
      </c>
      <c r="AC188" s="188">
        <f t="shared" si="165"/>
        <v>1.403963550865835</v>
      </c>
      <c r="AD188" s="188">
        <f t="shared" si="166"/>
        <v>1.403963550865835</v>
      </c>
      <c r="AE188" s="188">
        <f t="shared" si="166"/>
        <v>1.403963550865835</v>
      </c>
      <c r="AF188" s="188">
        <f t="shared" si="166"/>
        <v>1.403963550865835</v>
      </c>
      <c r="AG188" s="188">
        <f t="shared" si="166"/>
        <v>1.403963550865835</v>
      </c>
      <c r="AH188" s="188">
        <f t="shared" si="166"/>
        <v>1.403963550865835</v>
      </c>
      <c r="AI188" s="188">
        <f t="shared" si="166"/>
        <v>1.403963550865835</v>
      </c>
      <c r="AJ188" s="188">
        <f t="shared" si="166"/>
        <v>1.403963550865835</v>
      </c>
      <c r="AK188" s="188">
        <f t="shared" si="166"/>
        <v>1.403963550865835</v>
      </c>
      <c r="AL188" s="188">
        <f t="shared" si="166"/>
        <v>1.403963550865835</v>
      </c>
      <c r="AM188" s="188">
        <f t="shared" si="166"/>
        <v>1.403963550865835</v>
      </c>
      <c r="AN188" s="188">
        <f t="shared" si="167"/>
        <v>1.403963550865835</v>
      </c>
      <c r="AO188" s="188">
        <f t="shared" si="167"/>
        <v>1.403963550865835</v>
      </c>
      <c r="AP188" s="188">
        <f t="shared" si="167"/>
        <v>1.403963550865835</v>
      </c>
      <c r="AQ188" s="188">
        <f t="shared" si="167"/>
        <v>1.403963550865835</v>
      </c>
      <c r="AR188" s="188">
        <f t="shared" si="167"/>
        <v>1.403963550865835</v>
      </c>
      <c r="AS188" s="188">
        <f t="shared" si="167"/>
        <v>1.403963550865835</v>
      </c>
      <c r="AT188" s="188">
        <f t="shared" si="167"/>
        <v>1.403963550865835</v>
      </c>
      <c r="AU188" s="188">
        <f t="shared" si="167"/>
        <v>1.403963550865835</v>
      </c>
      <c r="AV188" s="188">
        <f t="shared" si="167"/>
        <v>1.403963550865835</v>
      </c>
    </row>
    <row r="189" spans="1:48">
      <c r="A189" s="4" t="s">
        <v>16</v>
      </c>
      <c r="B189" s="96" t="str">
        <f t="shared" si="163"/>
        <v>CNL</v>
      </c>
      <c r="C189" s="96" t="str">
        <f t="shared" si="163"/>
        <v>Commercial - Lighting</v>
      </c>
      <c r="E189" s="123"/>
      <c r="F189" s="123"/>
      <c r="I189" s="185"/>
      <c r="J189" s="188">
        <f t="shared" si="164"/>
        <v>0</v>
      </c>
      <c r="K189" s="188">
        <f t="shared" si="164"/>
        <v>0</v>
      </c>
      <c r="L189" s="188">
        <f t="shared" si="164"/>
        <v>0</v>
      </c>
      <c r="M189" s="188">
        <f t="shared" si="164"/>
        <v>0</v>
      </c>
      <c r="N189" s="188">
        <f t="shared" si="164"/>
        <v>0</v>
      </c>
      <c r="O189" s="188">
        <f t="shared" si="164"/>
        <v>0</v>
      </c>
      <c r="P189" s="188">
        <f t="shared" si="164"/>
        <v>1.3172622133224183</v>
      </c>
      <c r="Q189" s="188">
        <f t="shared" si="164"/>
        <v>2.6192538885902605</v>
      </c>
      <c r="R189" s="188">
        <f t="shared" si="164"/>
        <v>4.0025708653102647</v>
      </c>
      <c r="S189" s="188">
        <f t="shared" si="164"/>
        <v>5.4805690071524005</v>
      </c>
      <c r="T189" s="188">
        <f t="shared" si="165"/>
        <v>3.4599932748242166</v>
      </c>
      <c r="U189" s="188">
        <f t="shared" si="165"/>
        <v>5.1537493614095542</v>
      </c>
      <c r="V189" s="188">
        <f t="shared" si="165"/>
        <v>6.8262293382150361</v>
      </c>
      <c r="W189" s="188">
        <f t="shared" si="165"/>
        <v>8.4854950194307843</v>
      </c>
      <c r="X189" s="188">
        <f t="shared" si="165"/>
        <v>10.119595649706341</v>
      </c>
      <c r="Y189" s="188">
        <f t="shared" si="165"/>
        <v>11.775664077409525</v>
      </c>
      <c r="Z189" s="188">
        <f t="shared" si="165"/>
        <v>13.563575010683882</v>
      </c>
      <c r="AA189" s="188">
        <f t="shared" si="165"/>
        <v>15.330387941284201</v>
      </c>
      <c r="AB189" s="188">
        <f t="shared" si="165"/>
        <v>17.128659225109374</v>
      </c>
      <c r="AC189" s="188">
        <f t="shared" si="165"/>
        <v>17.128659225109374</v>
      </c>
      <c r="AD189" s="188">
        <f t="shared" si="166"/>
        <v>17.128659225109374</v>
      </c>
      <c r="AE189" s="188">
        <f t="shared" si="166"/>
        <v>17.128659225109374</v>
      </c>
      <c r="AF189" s="188">
        <f t="shared" si="166"/>
        <v>17.128659225109374</v>
      </c>
      <c r="AG189" s="188">
        <f t="shared" si="166"/>
        <v>17.128659225109374</v>
      </c>
      <c r="AH189" s="188">
        <f t="shared" si="166"/>
        <v>17.128659225109374</v>
      </c>
      <c r="AI189" s="188">
        <f t="shared" si="166"/>
        <v>17.128659225109374</v>
      </c>
      <c r="AJ189" s="188">
        <f t="shared" si="166"/>
        <v>17.128659225109374</v>
      </c>
      <c r="AK189" s="188">
        <f t="shared" si="166"/>
        <v>17.128659225109374</v>
      </c>
      <c r="AL189" s="188">
        <f t="shared" si="166"/>
        <v>17.128659225109374</v>
      </c>
      <c r="AM189" s="188">
        <f t="shared" si="166"/>
        <v>17.128659225109374</v>
      </c>
      <c r="AN189" s="188">
        <f t="shared" si="167"/>
        <v>17.128659225109374</v>
      </c>
      <c r="AO189" s="188">
        <f t="shared" si="167"/>
        <v>17.128659225109374</v>
      </c>
      <c r="AP189" s="188">
        <f t="shared" si="167"/>
        <v>17.128659225109374</v>
      </c>
      <c r="AQ189" s="188">
        <f t="shared" si="167"/>
        <v>17.128659225109374</v>
      </c>
      <c r="AR189" s="188">
        <f t="shared" si="167"/>
        <v>17.128659225109374</v>
      </c>
      <c r="AS189" s="188">
        <f t="shared" si="167"/>
        <v>17.128659225109374</v>
      </c>
      <c r="AT189" s="188">
        <f t="shared" si="167"/>
        <v>17.128659225109374</v>
      </c>
      <c r="AU189" s="188">
        <f t="shared" si="167"/>
        <v>17.128659225109374</v>
      </c>
      <c r="AV189" s="188">
        <f t="shared" si="167"/>
        <v>17.128659225109374</v>
      </c>
    </row>
    <row r="190" spans="1:48">
      <c r="A190" s="4" t="s">
        <v>16</v>
      </c>
      <c r="B190" s="96" t="str">
        <f t="shared" si="163"/>
        <v>CNR</v>
      </c>
      <c r="C190" s="96" t="str">
        <f t="shared" si="163"/>
        <v>Commercial - Refrigeration</v>
      </c>
      <c r="E190" s="123"/>
      <c r="F190" s="123"/>
      <c r="I190" s="185"/>
      <c r="J190" s="188">
        <f t="shared" si="164"/>
        <v>0</v>
      </c>
      <c r="K190" s="188">
        <f t="shared" si="164"/>
        <v>0</v>
      </c>
      <c r="L190" s="188">
        <f t="shared" si="164"/>
        <v>0</v>
      </c>
      <c r="M190" s="188">
        <f t="shared" si="164"/>
        <v>0</v>
      </c>
      <c r="N190" s="188">
        <f t="shared" si="164"/>
        <v>0</v>
      </c>
      <c r="O190" s="188">
        <f t="shared" si="164"/>
        <v>0</v>
      </c>
      <c r="P190" s="188">
        <f t="shared" si="164"/>
        <v>0.32044266655827447</v>
      </c>
      <c r="Q190" s="188">
        <f t="shared" si="164"/>
        <v>0.63717055872729056</v>
      </c>
      <c r="R190" s="188">
        <f t="shared" si="164"/>
        <v>0.97368198085140734</v>
      </c>
      <c r="S190" s="188">
        <f t="shared" si="164"/>
        <v>1.3332259356920408</v>
      </c>
      <c r="T190" s="188">
        <f t="shared" si="165"/>
        <v>0.84169230700235054</v>
      </c>
      <c r="U190" s="188">
        <f t="shared" si="165"/>
        <v>1.2537224338787425</v>
      </c>
      <c r="V190" s="188">
        <f t="shared" si="165"/>
        <v>1.6605768460926398</v>
      </c>
      <c r="W190" s="188">
        <f t="shared" si="165"/>
        <v>2.0642166939831714</v>
      </c>
      <c r="X190" s="188">
        <f t="shared" si="165"/>
        <v>2.4617347872634263</v>
      </c>
      <c r="Y190" s="188">
        <f t="shared" si="165"/>
        <v>2.8645968580106782</v>
      </c>
      <c r="Z190" s="188">
        <f t="shared" si="165"/>
        <v>3.2995314831997611</v>
      </c>
      <c r="AA190" s="188">
        <f t="shared" si="165"/>
        <v>3.7293337207992314</v>
      </c>
      <c r="AB190" s="188">
        <f t="shared" si="165"/>
        <v>4.1667886478108409</v>
      </c>
      <c r="AC190" s="188">
        <f t="shared" si="165"/>
        <v>4.1667886478108409</v>
      </c>
      <c r="AD190" s="188">
        <f t="shared" si="166"/>
        <v>4.1667886478108409</v>
      </c>
      <c r="AE190" s="188">
        <f t="shared" si="166"/>
        <v>4.1667886478108409</v>
      </c>
      <c r="AF190" s="188">
        <f t="shared" si="166"/>
        <v>4.1667886478108409</v>
      </c>
      <c r="AG190" s="188">
        <f t="shared" si="166"/>
        <v>4.1667886478108409</v>
      </c>
      <c r="AH190" s="188">
        <f t="shared" si="166"/>
        <v>4.1667886478108409</v>
      </c>
      <c r="AI190" s="188">
        <f t="shared" si="166"/>
        <v>4.1667886478108409</v>
      </c>
      <c r="AJ190" s="188">
        <f t="shared" si="166"/>
        <v>4.1667886478108409</v>
      </c>
      <c r="AK190" s="188">
        <f t="shared" si="166"/>
        <v>4.1667886478108409</v>
      </c>
      <c r="AL190" s="188">
        <f t="shared" si="166"/>
        <v>4.1667886478108409</v>
      </c>
      <c r="AM190" s="188">
        <f t="shared" si="166"/>
        <v>4.1667886478108409</v>
      </c>
      <c r="AN190" s="188">
        <f t="shared" si="167"/>
        <v>4.1667886478108409</v>
      </c>
      <c r="AO190" s="188">
        <f t="shared" si="167"/>
        <v>4.1667886478108409</v>
      </c>
      <c r="AP190" s="188">
        <f t="shared" si="167"/>
        <v>4.1667886478108409</v>
      </c>
      <c r="AQ190" s="188">
        <f t="shared" si="167"/>
        <v>4.1667886478108409</v>
      </c>
      <c r="AR190" s="188">
        <f t="shared" si="167"/>
        <v>4.1667886478108409</v>
      </c>
      <c r="AS190" s="188">
        <f t="shared" si="167"/>
        <v>4.1667886478108409</v>
      </c>
      <c r="AT190" s="188">
        <f t="shared" si="167"/>
        <v>4.1667886478108409</v>
      </c>
      <c r="AU190" s="188">
        <f t="shared" si="167"/>
        <v>4.1667886478108409</v>
      </c>
      <c r="AV190" s="188">
        <f t="shared" si="167"/>
        <v>4.1667886478108409</v>
      </c>
    </row>
    <row r="191" spans="1:48">
      <c r="A191" s="4" t="s">
        <v>16</v>
      </c>
      <c r="B191" s="96" t="str">
        <f t="shared" si="163"/>
        <v>CNW</v>
      </c>
      <c r="C191" s="96" t="str">
        <f t="shared" si="163"/>
        <v>Commercial - Water Heating</v>
      </c>
      <c r="E191" s="123"/>
      <c r="F191" s="123"/>
      <c r="I191" s="185"/>
      <c r="J191" s="188">
        <f t="shared" si="164"/>
        <v>0</v>
      </c>
      <c r="K191" s="188">
        <f t="shared" si="164"/>
        <v>0</v>
      </c>
      <c r="L191" s="188">
        <f t="shared" si="164"/>
        <v>0</v>
      </c>
      <c r="M191" s="188">
        <f t="shared" si="164"/>
        <v>0</v>
      </c>
      <c r="N191" s="188">
        <f t="shared" si="164"/>
        <v>0</v>
      </c>
      <c r="O191" s="188">
        <f t="shared" si="164"/>
        <v>0</v>
      </c>
      <c r="P191" s="188">
        <f t="shared" si="164"/>
        <v>0.16704348486339524</v>
      </c>
      <c r="Q191" s="188">
        <f t="shared" si="164"/>
        <v>0.3321504958292042</v>
      </c>
      <c r="R191" s="188">
        <f t="shared" si="164"/>
        <v>0.50757045863158912</v>
      </c>
      <c r="S191" s="188">
        <f t="shared" si="164"/>
        <v>0.6949970451820553</v>
      </c>
      <c r="T191" s="188">
        <f t="shared" si="165"/>
        <v>0.43876559153153383</v>
      </c>
      <c r="U191" s="188">
        <f t="shared" si="165"/>
        <v>0.65355268278057888</v>
      </c>
      <c r="V191" s="188">
        <f t="shared" si="165"/>
        <v>0.86564172690884678</v>
      </c>
      <c r="W191" s="188">
        <f t="shared" si="165"/>
        <v>1.0760550515311578</v>
      </c>
      <c r="X191" s="188">
        <f t="shared" si="165"/>
        <v>1.2832771680832002</v>
      </c>
      <c r="Y191" s="188">
        <f t="shared" si="165"/>
        <v>1.4932850454351585</v>
      </c>
      <c r="Z191" s="188">
        <f t="shared" si="165"/>
        <v>1.7200120174069968</v>
      </c>
      <c r="AA191" s="188">
        <f t="shared" si="165"/>
        <v>1.9440635282180394</v>
      </c>
      <c r="AB191" s="188">
        <f t="shared" si="165"/>
        <v>2.1721043077544699</v>
      </c>
      <c r="AC191" s="188">
        <f t="shared" si="165"/>
        <v>2.1721043077544699</v>
      </c>
      <c r="AD191" s="188">
        <f t="shared" si="166"/>
        <v>2.1721043077544699</v>
      </c>
      <c r="AE191" s="188">
        <f t="shared" si="166"/>
        <v>2.1721043077544699</v>
      </c>
      <c r="AF191" s="188">
        <f t="shared" si="166"/>
        <v>2.1721043077544699</v>
      </c>
      <c r="AG191" s="188">
        <f t="shared" si="166"/>
        <v>2.1721043077544699</v>
      </c>
      <c r="AH191" s="188">
        <f t="shared" si="166"/>
        <v>2.1721043077544699</v>
      </c>
      <c r="AI191" s="188">
        <f t="shared" si="166"/>
        <v>2.1721043077544699</v>
      </c>
      <c r="AJ191" s="188">
        <f t="shared" si="166"/>
        <v>2.1721043077544699</v>
      </c>
      <c r="AK191" s="188">
        <f t="shared" si="166"/>
        <v>2.1721043077544699</v>
      </c>
      <c r="AL191" s="188">
        <f t="shared" si="166"/>
        <v>2.1721043077544699</v>
      </c>
      <c r="AM191" s="188">
        <f t="shared" si="166"/>
        <v>2.1721043077544699</v>
      </c>
      <c r="AN191" s="188">
        <f t="shared" si="167"/>
        <v>2.1721043077544699</v>
      </c>
      <c r="AO191" s="188">
        <f t="shared" si="167"/>
        <v>2.1721043077544699</v>
      </c>
      <c r="AP191" s="188">
        <f t="shared" si="167"/>
        <v>2.1721043077544699</v>
      </c>
      <c r="AQ191" s="188">
        <f t="shared" si="167"/>
        <v>2.1721043077544699</v>
      </c>
      <c r="AR191" s="188">
        <f t="shared" si="167"/>
        <v>2.1721043077544699</v>
      </c>
      <c r="AS191" s="188">
        <f t="shared" si="167"/>
        <v>2.1721043077544699</v>
      </c>
      <c r="AT191" s="188">
        <f t="shared" si="167"/>
        <v>2.1721043077544699</v>
      </c>
      <c r="AU191" s="188">
        <f t="shared" si="167"/>
        <v>2.1721043077544699</v>
      </c>
      <c r="AV191" s="188">
        <f t="shared" si="167"/>
        <v>2.1721043077544699</v>
      </c>
    </row>
    <row r="192" spans="1:48">
      <c r="A192" s="4" t="s">
        <v>16</v>
      </c>
      <c r="B192" s="96" t="str">
        <f t="shared" si="163"/>
        <v>CNG</v>
      </c>
      <c r="C192" s="96" t="str">
        <f t="shared" si="163"/>
        <v>Commercial - Public lights</v>
      </c>
      <c r="E192" s="123"/>
      <c r="F192" s="123"/>
      <c r="I192" s="185"/>
      <c r="J192" s="188">
        <f t="shared" si="164"/>
        <v>0</v>
      </c>
      <c r="K192" s="188">
        <f t="shared" si="164"/>
        <v>0</v>
      </c>
      <c r="L192" s="188">
        <f t="shared" si="164"/>
        <v>0</v>
      </c>
      <c r="M192" s="188">
        <f t="shared" si="164"/>
        <v>0</v>
      </c>
      <c r="N192" s="188">
        <f t="shared" si="164"/>
        <v>0</v>
      </c>
      <c r="O192" s="188">
        <f t="shared" si="164"/>
        <v>0</v>
      </c>
      <c r="P192" s="188">
        <f t="shared" si="164"/>
        <v>0</v>
      </c>
      <c r="Q192" s="188">
        <f t="shared" si="164"/>
        <v>0</v>
      </c>
      <c r="R192" s="188">
        <f t="shared" si="164"/>
        <v>0</v>
      </c>
      <c r="S192" s="188">
        <f t="shared" si="164"/>
        <v>0</v>
      </c>
      <c r="T192" s="188">
        <f t="shared" si="165"/>
        <v>0</v>
      </c>
      <c r="U192" s="188">
        <f t="shared" si="165"/>
        <v>0</v>
      </c>
      <c r="V192" s="188">
        <f t="shared" si="165"/>
        <v>0</v>
      </c>
      <c r="W192" s="188">
        <f t="shared" si="165"/>
        <v>0</v>
      </c>
      <c r="X192" s="188">
        <f t="shared" si="165"/>
        <v>0</v>
      </c>
      <c r="Y192" s="188">
        <f t="shared" si="165"/>
        <v>0</v>
      </c>
      <c r="Z192" s="188">
        <f t="shared" si="165"/>
        <v>0</v>
      </c>
      <c r="AA192" s="188">
        <f t="shared" si="165"/>
        <v>0</v>
      </c>
      <c r="AB192" s="188">
        <f t="shared" si="165"/>
        <v>0</v>
      </c>
      <c r="AC192" s="188">
        <f t="shared" si="165"/>
        <v>0</v>
      </c>
      <c r="AD192" s="188">
        <f t="shared" si="166"/>
        <v>0</v>
      </c>
      <c r="AE192" s="188">
        <f t="shared" si="166"/>
        <v>0</v>
      </c>
      <c r="AF192" s="188">
        <f t="shared" si="166"/>
        <v>0</v>
      </c>
      <c r="AG192" s="188">
        <f t="shared" si="166"/>
        <v>0</v>
      </c>
      <c r="AH192" s="188">
        <f t="shared" si="166"/>
        <v>0</v>
      </c>
      <c r="AI192" s="188">
        <f t="shared" si="166"/>
        <v>0</v>
      </c>
      <c r="AJ192" s="188">
        <f t="shared" si="166"/>
        <v>0</v>
      </c>
      <c r="AK192" s="188">
        <f t="shared" si="166"/>
        <v>0</v>
      </c>
      <c r="AL192" s="188">
        <f t="shared" si="166"/>
        <v>0</v>
      </c>
      <c r="AM192" s="188">
        <f t="shared" si="166"/>
        <v>0</v>
      </c>
      <c r="AN192" s="188">
        <f t="shared" si="167"/>
        <v>0</v>
      </c>
      <c r="AO192" s="188">
        <f t="shared" si="167"/>
        <v>0</v>
      </c>
      <c r="AP192" s="188">
        <f t="shared" si="167"/>
        <v>0</v>
      </c>
      <c r="AQ192" s="188">
        <f t="shared" si="167"/>
        <v>0</v>
      </c>
      <c r="AR192" s="188">
        <f t="shared" si="167"/>
        <v>0</v>
      </c>
      <c r="AS192" s="188">
        <f t="shared" si="167"/>
        <v>0</v>
      </c>
      <c r="AT192" s="188">
        <f t="shared" si="167"/>
        <v>0</v>
      </c>
      <c r="AU192" s="188">
        <f t="shared" si="167"/>
        <v>0</v>
      </c>
      <c r="AV192" s="188">
        <f t="shared" si="167"/>
        <v>0</v>
      </c>
    </row>
    <row r="193" spans="1:48">
      <c r="A193" s="4" t="s">
        <v>16</v>
      </c>
      <c r="B193" s="96" t="str">
        <f t="shared" si="163"/>
        <v>CNT</v>
      </c>
      <c r="C193" s="96" t="str">
        <f t="shared" si="163"/>
        <v>Commercial - Public Water</v>
      </c>
      <c r="E193" s="123"/>
      <c r="F193" s="123"/>
      <c r="I193" s="185"/>
      <c r="J193" s="188">
        <f t="shared" si="164"/>
        <v>0</v>
      </c>
      <c r="K193" s="188">
        <f t="shared" si="164"/>
        <v>0</v>
      </c>
      <c r="L193" s="188">
        <f t="shared" si="164"/>
        <v>0</v>
      </c>
      <c r="M193" s="188">
        <f t="shared" si="164"/>
        <v>0</v>
      </c>
      <c r="N193" s="188">
        <f t="shared" si="164"/>
        <v>0</v>
      </c>
      <c r="O193" s="188">
        <f t="shared" si="164"/>
        <v>0</v>
      </c>
      <c r="P193" s="188">
        <f t="shared" si="164"/>
        <v>0</v>
      </c>
      <c r="Q193" s="188">
        <f t="shared" si="164"/>
        <v>0</v>
      </c>
      <c r="R193" s="188">
        <f t="shared" si="164"/>
        <v>0</v>
      </c>
      <c r="S193" s="188">
        <f t="shared" si="164"/>
        <v>0</v>
      </c>
      <c r="T193" s="188">
        <f t="shared" si="165"/>
        <v>0</v>
      </c>
      <c r="U193" s="188">
        <f t="shared" si="165"/>
        <v>0</v>
      </c>
      <c r="V193" s="188">
        <f t="shared" si="165"/>
        <v>0</v>
      </c>
      <c r="W193" s="188">
        <f t="shared" si="165"/>
        <v>0</v>
      </c>
      <c r="X193" s="188">
        <f t="shared" si="165"/>
        <v>0</v>
      </c>
      <c r="Y193" s="188">
        <f t="shared" si="165"/>
        <v>0</v>
      </c>
      <c r="Z193" s="188">
        <f t="shared" si="165"/>
        <v>0</v>
      </c>
      <c r="AA193" s="188">
        <f t="shared" si="165"/>
        <v>0</v>
      </c>
      <c r="AB193" s="188">
        <f t="shared" si="165"/>
        <v>0</v>
      </c>
      <c r="AC193" s="188">
        <f t="shared" si="165"/>
        <v>0</v>
      </c>
      <c r="AD193" s="188">
        <f t="shared" si="166"/>
        <v>0</v>
      </c>
      <c r="AE193" s="188">
        <f t="shared" si="166"/>
        <v>0</v>
      </c>
      <c r="AF193" s="188">
        <f t="shared" si="166"/>
        <v>0</v>
      </c>
      <c r="AG193" s="188">
        <f t="shared" si="166"/>
        <v>0</v>
      </c>
      <c r="AH193" s="188">
        <f t="shared" si="166"/>
        <v>0</v>
      </c>
      <c r="AI193" s="188">
        <f t="shared" si="166"/>
        <v>0</v>
      </c>
      <c r="AJ193" s="188">
        <f t="shared" si="166"/>
        <v>0</v>
      </c>
      <c r="AK193" s="188">
        <f t="shared" si="166"/>
        <v>0</v>
      </c>
      <c r="AL193" s="188">
        <f t="shared" si="166"/>
        <v>0</v>
      </c>
      <c r="AM193" s="188">
        <f t="shared" si="166"/>
        <v>0</v>
      </c>
      <c r="AN193" s="188">
        <f t="shared" si="167"/>
        <v>0</v>
      </c>
      <c r="AO193" s="188">
        <f t="shared" si="167"/>
        <v>0</v>
      </c>
      <c r="AP193" s="188">
        <f t="shared" si="167"/>
        <v>0</v>
      </c>
      <c r="AQ193" s="188">
        <f t="shared" si="167"/>
        <v>0</v>
      </c>
      <c r="AR193" s="188">
        <f t="shared" si="167"/>
        <v>0</v>
      </c>
      <c r="AS193" s="188">
        <f t="shared" si="167"/>
        <v>0</v>
      </c>
      <c r="AT193" s="188">
        <f t="shared" si="167"/>
        <v>0</v>
      </c>
      <c r="AU193" s="188">
        <f t="shared" si="167"/>
        <v>0</v>
      </c>
      <c r="AV193" s="188">
        <f t="shared" si="167"/>
        <v>0</v>
      </c>
    </row>
    <row r="194" spans="1:48">
      <c r="A194" s="4" t="s">
        <v>16</v>
      </c>
      <c r="B194" s="96" t="str">
        <f t="shared" si="163"/>
        <v>CNO</v>
      </c>
      <c r="C194" s="96" t="str">
        <f t="shared" si="163"/>
        <v>Commercial - Other</v>
      </c>
      <c r="E194" s="123"/>
      <c r="F194" s="123"/>
      <c r="I194" s="185"/>
      <c r="J194" s="188">
        <f t="shared" si="164"/>
        <v>0</v>
      </c>
      <c r="K194" s="188">
        <f t="shared" si="164"/>
        <v>0</v>
      </c>
      <c r="L194" s="188">
        <f t="shared" si="164"/>
        <v>0</v>
      </c>
      <c r="M194" s="188">
        <f t="shared" si="164"/>
        <v>0</v>
      </c>
      <c r="N194" s="188">
        <f t="shared" si="164"/>
        <v>0</v>
      </c>
      <c r="O194" s="188">
        <f t="shared" si="164"/>
        <v>0</v>
      </c>
      <c r="P194" s="188">
        <f t="shared" si="164"/>
        <v>0.21392512903617186</v>
      </c>
      <c r="Q194" s="188">
        <f t="shared" si="164"/>
        <v>0.42537030245626511</v>
      </c>
      <c r="R194" s="188">
        <f t="shared" si="164"/>
        <v>0.6500228126018075</v>
      </c>
      <c r="S194" s="188">
        <f t="shared" si="164"/>
        <v>0.89005166943155334</v>
      </c>
      <c r="T194" s="188">
        <f t="shared" si="165"/>
        <v>0.56190749290087483</v>
      </c>
      <c r="U194" s="188">
        <f t="shared" si="165"/>
        <v>0.8369757258722571</v>
      </c>
      <c r="V194" s="188">
        <f t="shared" si="165"/>
        <v>1.1085886904209892</v>
      </c>
      <c r="W194" s="188">
        <f t="shared" si="165"/>
        <v>1.3780556358547982</v>
      </c>
      <c r="X194" s="188">
        <f t="shared" si="165"/>
        <v>1.6434357436680214</v>
      </c>
      <c r="Y194" s="188">
        <f t="shared" si="165"/>
        <v>1.9123834508944944</v>
      </c>
      <c r="Z194" s="188">
        <f t="shared" si="165"/>
        <v>2.2027425557390834</v>
      </c>
      <c r="AA194" s="188">
        <f t="shared" si="165"/>
        <v>2.4896753169910286</v>
      </c>
      <c r="AB194" s="188">
        <f t="shared" si="165"/>
        <v>2.7817169564942659</v>
      </c>
      <c r="AC194" s="188">
        <f t="shared" si="165"/>
        <v>2.7817169564942659</v>
      </c>
      <c r="AD194" s="188">
        <f t="shared" si="166"/>
        <v>2.7817169564942659</v>
      </c>
      <c r="AE194" s="188">
        <f t="shared" si="166"/>
        <v>2.7817169564942659</v>
      </c>
      <c r="AF194" s="188">
        <f t="shared" si="166"/>
        <v>2.7817169564942659</v>
      </c>
      <c r="AG194" s="188">
        <f t="shared" si="166"/>
        <v>2.7817169564942659</v>
      </c>
      <c r="AH194" s="188">
        <f t="shared" si="166"/>
        <v>2.7817169564942659</v>
      </c>
      <c r="AI194" s="188">
        <f t="shared" si="166"/>
        <v>2.7817169564942659</v>
      </c>
      <c r="AJ194" s="188">
        <f t="shared" si="166"/>
        <v>2.7817169564942659</v>
      </c>
      <c r="AK194" s="188">
        <f t="shared" si="166"/>
        <v>2.7817169564942659</v>
      </c>
      <c r="AL194" s="188">
        <f t="shared" si="166"/>
        <v>2.7817169564942659</v>
      </c>
      <c r="AM194" s="188">
        <f t="shared" si="166"/>
        <v>2.7817169564942659</v>
      </c>
      <c r="AN194" s="188">
        <f t="shared" si="167"/>
        <v>2.7817169564942659</v>
      </c>
      <c r="AO194" s="188">
        <f t="shared" si="167"/>
        <v>2.7817169564942659</v>
      </c>
      <c r="AP194" s="188">
        <f t="shared" si="167"/>
        <v>2.7817169564942659</v>
      </c>
      <c r="AQ194" s="188">
        <f t="shared" si="167"/>
        <v>2.7817169564942659</v>
      </c>
      <c r="AR194" s="188">
        <f t="shared" si="167"/>
        <v>2.7817169564942659</v>
      </c>
      <c r="AS194" s="188">
        <f t="shared" si="167"/>
        <v>2.7817169564942659</v>
      </c>
      <c r="AT194" s="188">
        <f t="shared" si="167"/>
        <v>2.7817169564942659</v>
      </c>
      <c r="AU194" s="188">
        <f t="shared" si="167"/>
        <v>2.7817169564942659</v>
      </c>
      <c r="AV194" s="188">
        <f t="shared" si="167"/>
        <v>2.7817169564942659</v>
      </c>
    </row>
    <row r="195" spans="1:48">
      <c r="A195" s="4" t="s">
        <v>16</v>
      </c>
      <c r="E195" s="123"/>
      <c r="F195" s="123"/>
      <c r="I195" s="185"/>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188"/>
      <c r="AI195" s="188"/>
      <c r="AJ195" s="188"/>
      <c r="AK195" s="188"/>
      <c r="AL195" s="188"/>
      <c r="AM195" s="188"/>
      <c r="AN195" s="188"/>
      <c r="AO195" s="188"/>
      <c r="AP195" s="188"/>
      <c r="AQ195" s="188"/>
      <c r="AR195" s="188"/>
      <c r="AS195" s="188"/>
      <c r="AT195" s="188"/>
      <c r="AU195" s="188"/>
      <c r="AV195" s="188"/>
    </row>
    <row r="196" spans="1:48">
      <c r="A196" s="4" t="s">
        <v>16</v>
      </c>
      <c r="E196" s="123"/>
      <c r="F196" s="123"/>
      <c r="I196" s="185" t="s">
        <v>112</v>
      </c>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c r="AH196" s="188"/>
      <c r="AI196" s="188"/>
      <c r="AJ196" s="188"/>
      <c r="AK196" s="188"/>
      <c r="AL196" s="188"/>
      <c r="AM196" s="188"/>
      <c r="AN196" s="188"/>
      <c r="AO196" s="188"/>
      <c r="AP196" s="188"/>
      <c r="AQ196" s="188"/>
      <c r="AR196" s="188"/>
      <c r="AS196" s="188"/>
      <c r="AT196" s="188"/>
      <c r="AU196" s="188"/>
      <c r="AV196" s="188"/>
    </row>
    <row r="197" spans="1:48">
      <c r="A197" s="4" t="s">
        <v>16</v>
      </c>
      <c r="B197" s="96" t="str">
        <f t="shared" ref="B197:C205" si="168">B186</f>
        <v>CNC</v>
      </c>
      <c r="C197" s="96" t="str">
        <f t="shared" si="168"/>
        <v>Commercial - Cooling</v>
      </c>
      <c r="E197" s="123"/>
      <c r="F197" s="123"/>
      <c r="I197" s="185"/>
      <c r="J197" s="188">
        <f t="shared" ref="J197:S205" si="169">INDEX(J$49:J$52,MATCH($I$196,$B$49:$B$52,0),1)*INDEX(J$81:J$89,MATCH($B197,$B$81:$B$89,0))*INDEX(J$127:J$135,MATCH($B197,$B$127:$B$135,0))/1000</f>
        <v>0</v>
      </c>
      <c r="K197" s="188">
        <f t="shared" si="169"/>
        <v>0</v>
      </c>
      <c r="L197" s="188">
        <f t="shared" si="169"/>
        <v>0</v>
      </c>
      <c r="M197" s="188">
        <f t="shared" si="169"/>
        <v>0</v>
      </c>
      <c r="N197" s="188">
        <f t="shared" si="169"/>
        <v>0</v>
      </c>
      <c r="O197" s="188">
        <f t="shared" si="169"/>
        <v>0</v>
      </c>
      <c r="P197" s="188">
        <f t="shared" si="169"/>
        <v>0</v>
      </c>
      <c r="Q197" s="188">
        <f t="shared" si="169"/>
        <v>0</v>
      </c>
      <c r="R197" s="188">
        <f t="shared" si="169"/>
        <v>0</v>
      </c>
      <c r="S197" s="188">
        <f t="shared" si="169"/>
        <v>0</v>
      </c>
      <c r="T197" s="188">
        <f t="shared" ref="T197:AC205" si="170">INDEX(T$49:T$52,MATCH($I$196,$B$49:$B$52,0),1)*INDEX(T$81:T$89,MATCH($B197,$B$81:$B$89,0))*INDEX(T$127:T$135,MATCH($B197,$B$127:$B$135,0))/1000</f>
        <v>0</v>
      </c>
      <c r="U197" s="188">
        <f t="shared" si="170"/>
        <v>0</v>
      </c>
      <c r="V197" s="188">
        <f t="shared" si="170"/>
        <v>0</v>
      </c>
      <c r="W197" s="188">
        <f t="shared" si="170"/>
        <v>0</v>
      </c>
      <c r="X197" s="188">
        <f t="shared" si="170"/>
        <v>0</v>
      </c>
      <c r="Y197" s="188">
        <f t="shared" si="170"/>
        <v>0</v>
      </c>
      <c r="Z197" s="188">
        <f t="shared" si="170"/>
        <v>0</v>
      </c>
      <c r="AA197" s="188">
        <f t="shared" si="170"/>
        <v>0</v>
      </c>
      <c r="AB197" s="188">
        <f t="shared" si="170"/>
        <v>0</v>
      </c>
      <c r="AC197" s="188">
        <f t="shared" si="170"/>
        <v>2.0682569359374141</v>
      </c>
      <c r="AD197" s="188">
        <f t="shared" ref="AD197:AM205" si="171">INDEX(AD$49:AD$52,MATCH($I$196,$B$49:$B$52,0),1)*INDEX(AD$81:AD$89,MATCH($B197,$B$81:$B$89,0))*INDEX(AD$127:AD$135,MATCH($B197,$B$127:$B$135,0))/1000</f>
        <v>4.1559285864455999</v>
      </c>
      <c r="AE197" s="188">
        <f t="shared" si="171"/>
        <v>6.4124624911564032</v>
      </c>
      <c r="AF197" s="188">
        <f t="shared" si="171"/>
        <v>8.6298110879453578</v>
      </c>
      <c r="AG197" s="188">
        <f t="shared" si="171"/>
        <v>10.945932962816348</v>
      </c>
      <c r="AH197" s="188">
        <f t="shared" si="171"/>
        <v>13.338469072282004</v>
      </c>
      <c r="AI197" s="188">
        <f t="shared" si="171"/>
        <v>15.799203040077773</v>
      </c>
      <c r="AJ197" s="188">
        <f t="shared" si="171"/>
        <v>18.30479166566376</v>
      </c>
      <c r="AK197" s="188">
        <f t="shared" si="171"/>
        <v>20.847305759193258</v>
      </c>
      <c r="AL197" s="188">
        <f t="shared" si="171"/>
        <v>23.391281329745993</v>
      </c>
      <c r="AM197" s="188">
        <f t="shared" si="171"/>
        <v>23.391281329745993</v>
      </c>
      <c r="AN197" s="188">
        <f t="shared" ref="AN197:AV205" si="172">INDEX(AN$49:AN$52,MATCH($I$196,$B$49:$B$52,0),1)*INDEX(AN$81:AN$89,MATCH($B197,$B$81:$B$89,0))*INDEX(AN$127:AN$135,MATCH($B197,$B$127:$B$135,0))/1000</f>
        <v>23.391281329745993</v>
      </c>
      <c r="AO197" s="188">
        <f t="shared" si="172"/>
        <v>23.391281329745993</v>
      </c>
      <c r="AP197" s="188">
        <f t="shared" si="172"/>
        <v>23.391281329745993</v>
      </c>
      <c r="AQ197" s="188">
        <f t="shared" si="172"/>
        <v>23.391281329745993</v>
      </c>
      <c r="AR197" s="188">
        <f t="shared" si="172"/>
        <v>23.391281329745993</v>
      </c>
      <c r="AS197" s="188">
        <f t="shared" si="172"/>
        <v>23.391281329745993</v>
      </c>
      <c r="AT197" s="188">
        <f t="shared" si="172"/>
        <v>23.391281329745993</v>
      </c>
      <c r="AU197" s="188">
        <f t="shared" si="172"/>
        <v>23.391281329745993</v>
      </c>
      <c r="AV197" s="188">
        <f t="shared" si="172"/>
        <v>23.391281329745993</v>
      </c>
    </row>
    <row r="198" spans="1:48">
      <c r="A198" s="4" t="s">
        <v>16</v>
      </c>
      <c r="B198" s="96" t="str">
        <f t="shared" si="168"/>
        <v>CNH</v>
      </c>
      <c r="C198" s="96" t="str">
        <f t="shared" si="168"/>
        <v>Commercial - Space Heating</v>
      </c>
      <c r="E198" s="123"/>
      <c r="F198" s="123"/>
      <c r="I198" s="185"/>
      <c r="J198" s="188">
        <f t="shared" si="169"/>
        <v>0</v>
      </c>
      <c r="K198" s="188">
        <f t="shared" si="169"/>
        <v>0</v>
      </c>
      <c r="L198" s="188">
        <f t="shared" si="169"/>
        <v>0</v>
      </c>
      <c r="M198" s="188">
        <f t="shared" si="169"/>
        <v>0</v>
      </c>
      <c r="N198" s="188">
        <f t="shared" si="169"/>
        <v>0</v>
      </c>
      <c r="O198" s="188">
        <f t="shared" si="169"/>
        <v>0</v>
      </c>
      <c r="P198" s="188">
        <f t="shared" si="169"/>
        <v>0</v>
      </c>
      <c r="Q198" s="188">
        <f t="shared" si="169"/>
        <v>0</v>
      </c>
      <c r="R198" s="188">
        <f t="shared" si="169"/>
        <v>0</v>
      </c>
      <c r="S198" s="188">
        <f t="shared" si="169"/>
        <v>0</v>
      </c>
      <c r="T198" s="188">
        <f t="shared" si="170"/>
        <v>0</v>
      </c>
      <c r="U198" s="188">
        <f t="shared" si="170"/>
        <v>0</v>
      </c>
      <c r="V198" s="188">
        <f t="shared" si="170"/>
        <v>0</v>
      </c>
      <c r="W198" s="188">
        <f t="shared" si="170"/>
        <v>0</v>
      </c>
      <c r="X198" s="188">
        <f t="shared" si="170"/>
        <v>0</v>
      </c>
      <c r="Y198" s="188">
        <f t="shared" si="170"/>
        <v>0</v>
      </c>
      <c r="Z198" s="188">
        <f t="shared" si="170"/>
        <v>0</v>
      </c>
      <c r="AA198" s="188">
        <f t="shared" si="170"/>
        <v>0</v>
      </c>
      <c r="AB198" s="188">
        <f t="shared" si="170"/>
        <v>0</v>
      </c>
      <c r="AC198" s="188">
        <f t="shared" si="170"/>
        <v>0.19724209040622656</v>
      </c>
      <c r="AD198" s="188">
        <f t="shared" si="171"/>
        <v>0.39633569104797578</v>
      </c>
      <c r="AE198" s="188">
        <f t="shared" si="171"/>
        <v>0.6115330665307056</v>
      </c>
      <c r="AF198" s="188">
        <f t="shared" si="171"/>
        <v>0.82299348268627415</v>
      </c>
      <c r="AG198" s="188">
        <f t="shared" si="171"/>
        <v>1.0438735446830623</v>
      </c>
      <c r="AH198" s="188">
        <f t="shared" si="171"/>
        <v>1.2720409524183585</v>
      </c>
      <c r="AI198" s="188">
        <f t="shared" si="171"/>
        <v>1.5067121401746615</v>
      </c>
      <c r="AJ198" s="188">
        <f t="shared" si="171"/>
        <v>1.7456609523949629</v>
      </c>
      <c r="AK198" s="188">
        <f t="shared" si="171"/>
        <v>1.9881312112788063</v>
      </c>
      <c r="AL198" s="188">
        <f t="shared" si="171"/>
        <v>2.2307408458746982</v>
      </c>
      <c r="AM198" s="188">
        <f t="shared" si="171"/>
        <v>2.2307408458746982</v>
      </c>
      <c r="AN198" s="188">
        <f t="shared" si="172"/>
        <v>2.2307408458746982</v>
      </c>
      <c r="AO198" s="188">
        <f t="shared" si="172"/>
        <v>2.2307408458746982</v>
      </c>
      <c r="AP198" s="188">
        <f t="shared" si="172"/>
        <v>2.2307408458746982</v>
      </c>
      <c r="AQ198" s="188">
        <f t="shared" si="172"/>
        <v>2.2307408458746982</v>
      </c>
      <c r="AR198" s="188">
        <f t="shared" si="172"/>
        <v>2.2307408458746982</v>
      </c>
      <c r="AS198" s="188">
        <f t="shared" si="172"/>
        <v>2.2307408458746982</v>
      </c>
      <c r="AT198" s="188">
        <f t="shared" si="172"/>
        <v>2.2307408458746982</v>
      </c>
      <c r="AU198" s="188">
        <f t="shared" si="172"/>
        <v>2.2307408458746982</v>
      </c>
      <c r="AV198" s="188">
        <f t="shared" si="172"/>
        <v>2.2307408458746982</v>
      </c>
    </row>
    <row r="199" spans="1:48">
      <c r="A199" s="4" t="s">
        <v>16</v>
      </c>
      <c r="B199" s="96" t="str">
        <f t="shared" si="168"/>
        <v>CNK</v>
      </c>
      <c r="C199" s="96" t="str">
        <f t="shared" si="168"/>
        <v>Commercial - Cooking</v>
      </c>
      <c r="E199" s="123"/>
      <c r="F199" s="123"/>
      <c r="I199" s="185"/>
      <c r="J199" s="188">
        <f t="shared" si="169"/>
        <v>0</v>
      </c>
      <c r="K199" s="188">
        <f t="shared" si="169"/>
        <v>0</v>
      </c>
      <c r="L199" s="188">
        <f t="shared" si="169"/>
        <v>0</v>
      </c>
      <c r="M199" s="188">
        <f t="shared" si="169"/>
        <v>0</v>
      </c>
      <c r="N199" s="188">
        <f t="shared" si="169"/>
        <v>0</v>
      </c>
      <c r="O199" s="188">
        <f t="shared" si="169"/>
        <v>0</v>
      </c>
      <c r="P199" s="188">
        <f t="shared" si="169"/>
        <v>0</v>
      </c>
      <c r="Q199" s="188">
        <f t="shared" si="169"/>
        <v>0</v>
      </c>
      <c r="R199" s="188">
        <f t="shared" si="169"/>
        <v>0</v>
      </c>
      <c r="S199" s="188">
        <f t="shared" si="169"/>
        <v>0</v>
      </c>
      <c r="T199" s="188">
        <f t="shared" si="170"/>
        <v>0</v>
      </c>
      <c r="U199" s="188">
        <f t="shared" si="170"/>
        <v>0</v>
      </c>
      <c r="V199" s="188">
        <f t="shared" si="170"/>
        <v>0</v>
      </c>
      <c r="W199" s="188">
        <f t="shared" si="170"/>
        <v>0</v>
      </c>
      <c r="X199" s="188">
        <f t="shared" si="170"/>
        <v>0</v>
      </c>
      <c r="Y199" s="188">
        <f t="shared" si="170"/>
        <v>0</v>
      </c>
      <c r="Z199" s="188">
        <f t="shared" si="170"/>
        <v>0</v>
      </c>
      <c r="AA199" s="188">
        <f t="shared" si="170"/>
        <v>0</v>
      </c>
      <c r="AB199" s="188">
        <f t="shared" si="170"/>
        <v>0</v>
      </c>
      <c r="AC199" s="188">
        <f t="shared" si="170"/>
        <v>0.14752698077108164</v>
      </c>
      <c r="AD199" s="188">
        <f t="shared" si="171"/>
        <v>0.29643879636292014</v>
      </c>
      <c r="AE199" s="188">
        <f t="shared" si="171"/>
        <v>0.45739541069124656</v>
      </c>
      <c r="AF199" s="188">
        <f t="shared" si="171"/>
        <v>0.61555697085205241</v>
      </c>
      <c r="AG199" s="188">
        <f t="shared" si="171"/>
        <v>0.78076394362243817</v>
      </c>
      <c r="AH199" s="188">
        <f t="shared" si="171"/>
        <v>0.95142147774320818</v>
      </c>
      <c r="AI199" s="188">
        <f t="shared" si="171"/>
        <v>1.1269435061923554</v>
      </c>
      <c r="AJ199" s="188">
        <f t="shared" si="171"/>
        <v>1.3056649786382</v>
      </c>
      <c r="AK199" s="188">
        <f t="shared" si="171"/>
        <v>1.4870203128178605</v>
      </c>
      <c r="AL199" s="188">
        <f t="shared" si="171"/>
        <v>1.6684798928912288</v>
      </c>
      <c r="AM199" s="188">
        <f t="shared" si="171"/>
        <v>1.6684798928912288</v>
      </c>
      <c r="AN199" s="188">
        <f t="shared" si="172"/>
        <v>1.6684798928912288</v>
      </c>
      <c r="AO199" s="188">
        <f t="shared" si="172"/>
        <v>1.6684798928912288</v>
      </c>
      <c r="AP199" s="188">
        <f t="shared" si="172"/>
        <v>1.6684798928912288</v>
      </c>
      <c r="AQ199" s="188">
        <f t="shared" si="172"/>
        <v>1.6684798928912288</v>
      </c>
      <c r="AR199" s="188">
        <f t="shared" si="172"/>
        <v>1.6684798928912288</v>
      </c>
      <c r="AS199" s="188">
        <f t="shared" si="172"/>
        <v>1.6684798928912288</v>
      </c>
      <c r="AT199" s="188">
        <f t="shared" si="172"/>
        <v>1.6684798928912288</v>
      </c>
      <c r="AU199" s="188">
        <f t="shared" si="172"/>
        <v>1.6684798928912288</v>
      </c>
      <c r="AV199" s="188">
        <f t="shared" si="172"/>
        <v>1.6684798928912288</v>
      </c>
    </row>
    <row r="200" spans="1:48">
      <c r="A200" s="4" t="s">
        <v>16</v>
      </c>
      <c r="B200" s="96" t="str">
        <f t="shared" si="168"/>
        <v>CNL</v>
      </c>
      <c r="C200" s="96" t="str">
        <f t="shared" si="168"/>
        <v>Commercial - Lighting</v>
      </c>
      <c r="E200" s="123"/>
      <c r="F200" s="123"/>
      <c r="I200" s="185"/>
      <c r="J200" s="188">
        <f t="shared" si="169"/>
        <v>0</v>
      </c>
      <c r="K200" s="188">
        <f t="shared" si="169"/>
        <v>0</v>
      </c>
      <c r="L200" s="188">
        <f t="shared" si="169"/>
        <v>0</v>
      </c>
      <c r="M200" s="188">
        <f t="shared" si="169"/>
        <v>0</v>
      </c>
      <c r="N200" s="188">
        <f t="shared" si="169"/>
        <v>0</v>
      </c>
      <c r="O200" s="188">
        <f t="shared" si="169"/>
        <v>0</v>
      </c>
      <c r="P200" s="188">
        <f t="shared" si="169"/>
        <v>0</v>
      </c>
      <c r="Q200" s="188">
        <f t="shared" si="169"/>
        <v>0</v>
      </c>
      <c r="R200" s="188">
        <f t="shared" si="169"/>
        <v>0</v>
      </c>
      <c r="S200" s="188">
        <f t="shared" si="169"/>
        <v>0</v>
      </c>
      <c r="T200" s="188">
        <f t="shared" si="170"/>
        <v>0</v>
      </c>
      <c r="U200" s="188">
        <f t="shared" si="170"/>
        <v>0</v>
      </c>
      <c r="V200" s="188">
        <f t="shared" si="170"/>
        <v>0</v>
      </c>
      <c r="W200" s="188">
        <f t="shared" si="170"/>
        <v>0</v>
      </c>
      <c r="X200" s="188">
        <f t="shared" si="170"/>
        <v>0</v>
      </c>
      <c r="Y200" s="188">
        <f t="shared" si="170"/>
        <v>0</v>
      </c>
      <c r="Z200" s="188">
        <f t="shared" si="170"/>
        <v>0</v>
      </c>
      <c r="AA200" s="188">
        <f t="shared" si="170"/>
        <v>0</v>
      </c>
      <c r="AB200" s="188">
        <f t="shared" si="170"/>
        <v>0</v>
      </c>
      <c r="AC200" s="188">
        <f t="shared" si="170"/>
        <v>1.7998610993702353</v>
      </c>
      <c r="AD200" s="188">
        <f t="shared" si="171"/>
        <v>3.6166174833176097</v>
      </c>
      <c r="AE200" s="188">
        <f t="shared" si="171"/>
        <v>5.5803230190895432</v>
      </c>
      <c r="AF200" s="188">
        <f t="shared" si="171"/>
        <v>7.5099282889951313</v>
      </c>
      <c r="AG200" s="188">
        <f t="shared" si="171"/>
        <v>9.5254891178006371</v>
      </c>
      <c r="AH200" s="188">
        <f t="shared" si="171"/>
        <v>11.607547974919417</v>
      </c>
      <c r="AI200" s="188">
        <f t="shared" si="171"/>
        <v>13.748954715821837</v>
      </c>
      <c r="AJ200" s="188">
        <f t="shared" si="171"/>
        <v>15.929395366041524</v>
      </c>
      <c r="AK200" s="188">
        <f t="shared" si="171"/>
        <v>18.141969699544347</v>
      </c>
      <c r="AL200" s="188">
        <f t="shared" si="171"/>
        <v>20.355815855515669</v>
      </c>
      <c r="AM200" s="188">
        <f t="shared" si="171"/>
        <v>20.355815855515669</v>
      </c>
      <c r="AN200" s="188">
        <f t="shared" si="172"/>
        <v>20.355815855515669</v>
      </c>
      <c r="AO200" s="188">
        <f t="shared" si="172"/>
        <v>20.355815855515669</v>
      </c>
      <c r="AP200" s="188">
        <f t="shared" si="172"/>
        <v>20.355815855515669</v>
      </c>
      <c r="AQ200" s="188">
        <f t="shared" si="172"/>
        <v>20.355815855515669</v>
      </c>
      <c r="AR200" s="188">
        <f t="shared" si="172"/>
        <v>20.355815855515669</v>
      </c>
      <c r="AS200" s="188">
        <f t="shared" si="172"/>
        <v>20.355815855515669</v>
      </c>
      <c r="AT200" s="188">
        <f t="shared" si="172"/>
        <v>20.355815855515669</v>
      </c>
      <c r="AU200" s="188">
        <f t="shared" si="172"/>
        <v>20.355815855515669</v>
      </c>
      <c r="AV200" s="188">
        <f t="shared" si="172"/>
        <v>20.355815855515669</v>
      </c>
    </row>
    <row r="201" spans="1:48">
      <c r="A201" s="4" t="s">
        <v>16</v>
      </c>
      <c r="B201" s="96" t="str">
        <f t="shared" si="168"/>
        <v>CNR</v>
      </c>
      <c r="C201" s="96" t="str">
        <f t="shared" si="168"/>
        <v>Commercial - Refrigeration</v>
      </c>
      <c r="E201" s="123"/>
      <c r="F201" s="123"/>
      <c r="I201" s="185"/>
      <c r="J201" s="188">
        <f t="shared" si="169"/>
        <v>0</v>
      </c>
      <c r="K201" s="188">
        <f t="shared" si="169"/>
        <v>0</v>
      </c>
      <c r="L201" s="188">
        <f t="shared" si="169"/>
        <v>0</v>
      </c>
      <c r="M201" s="188">
        <f t="shared" si="169"/>
        <v>0</v>
      </c>
      <c r="N201" s="188">
        <f t="shared" si="169"/>
        <v>0</v>
      </c>
      <c r="O201" s="188">
        <f t="shared" si="169"/>
        <v>0</v>
      </c>
      <c r="P201" s="188">
        <f t="shared" si="169"/>
        <v>0</v>
      </c>
      <c r="Q201" s="188">
        <f t="shared" si="169"/>
        <v>0</v>
      </c>
      <c r="R201" s="188">
        <f t="shared" si="169"/>
        <v>0</v>
      </c>
      <c r="S201" s="188">
        <f t="shared" si="169"/>
        <v>0</v>
      </c>
      <c r="T201" s="188">
        <f t="shared" si="170"/>
        <v>0</v>
      </c>
      <c r="U201" s="188">
        <f t="shared" si="170"/>
        <v>0</v>
      </c>
      <c r="V201" s="188">
        <f t="shared" si="170"/>
        <v>0</v>
      </c>
      <c r="W201" s="188">
        <f t="shared" si="170"/>
        <v>0</v>
      </c>
      <c r="X201" s="188">
        <f t="shared" si="170"/>
        <v>0</v>
      </c>
      <c r="Y201" s="188">
        <f t="shared" si="170"/>
        <v>0</v>
      </c>
      <c r="Z201" s="188">
        <f t="shared" si="170"/>
        <v>0</v>
      </c>
      <c r="AA201" s="188">
        <f t="shared" si="170"/>
        <v>0</v>
      </c>
      <c r="AB201" s="188">
        <f t="shared" si="170"/>
        <v>0</v>
      </c>
      <c r="AC201" s="188">
        <f t="shared" si="170"/>
        <v>0.43784167213148278</v>
      </c>
      <c r="AD201" s="188">
        <f t="shared" si="171"/>
        <v>0.87979336122648577</v>
      </c>
      <c r="AE201" s="188">
        <f t="shared" si="171"/>
        <v>1.3574925101536284</v>
      </c>
      <c r="AF201" s="188">
        <f t="shared" si="171"/>
        <v>1.8268962870477439</v>
      </c>
      <c r="AG201" s="188">
        <f t="shared" si="171"/>
        <v>2.3172099695178536</v>
      </c>
      <c r="AH201" s="188">
        <f t="shared" si="171"/>
        <v>2.8237002380146947</v>
      </c>
      <c r="AI201" s="188">
        <f t="shared" si="171"/>
        <v>3.3446277187399613</v>
      </c>
      <c r="AJ201" s="188">
        <f t="shared" si="171"/>
        <v>3.8750507500559266</v>
      </c>
      <c r="AK201" s="188">
        <f t="shared" si="171"/>
        <v>4.4132907543735058</v>
      </c>
      <c r="AL201" s="188">
        <f t="shared" si="171"/>
        <v>4.9518401474969513</v>
      </c>
      <c r="AM201" s="188">
        <f t="shared" si="171"/>
        <v>4.9518401474969513</v>
      </c>
      <c r="AN201" s="188">
        <f t="shared" si="172"/>
        <v>4.9518401474969513</v>
      </c>
      <c r="AO201" s="188">
        <f t="shared" si="172"/>
        <v>4.9518401474969513</v>
      </c>
      <c r="AP201" s="188">
        <f t="shared" si="172"/>
        <v>4.9518401474969513</v>
      </c>
      <c r="AQ201" s="188">
        <f t="shared" si="172"/>
        <v>4.9518401474969513</v>
      </c>
      <c r="AR201" s="188">
        <f t="shared" si="172"/>
        <v>4.9518401474969513</v>
      </c>
      <c r="AS201" s="188">
        <f t="shared" si="172"/>
        <v>4.9518401474969513</v>
      </c>
      <c r="AT201" s="188">
        <f t="shared" si="172"/>
        <v>4.9518401474969513</v>
      </c>
      <c r="AU201" s="188">
        <f t="shared" si="172"/>
        <v>4.9518401474969513</v>
      </c>
      <c r="AV201" s="188">
        <f t="shared" si="172"/>
        <v>4.9518401474969513</v>
      </c>
    </row>
    <row r="202" spans="1:48">
      <c r="A202" s="4" t="s">
        <v>16</v>
      </c>
      <c r="B202" s="96" t="str">
        <f t="shared" si="168"/>
        <v>CNW</v>
      </c>
      <c r="C202" s="96" t="str">
        <f t="shared" si="168"/>
        <v>Commercial - Water Heating</v>
      </c>
      <c r="E202" s="123"/>
      <c r="F202" s="123"/>
      <c r="I202" s="185"/>
      <c r="J202" s="188">
        <f t="shared" si="169"/>
        <v>0</v>
      </c>
      <c r="K202" s="188">
        <f t="shared" si="169"/>
        <v>0</v>
      </c>
      <c r="L202" s="188">
        <f t="shared" si="169"/>
        <v>0</v>
      </c>
      <c r="M202" s="188">
        <f t="shared" si="169"/>
        <v>0</v>
      </c>
      <c r="N202" s="188">
        <f t="shared" si="169"/>
        <v>0</v>
      </c>
      <c r="O202" s="188">
        <f t="shared" si="169"/>
        <v>0</v>
      </c>
      <c r="P202" s="188">
        <f t="shared" si="169"/>
        <v>0</v>
      </c>
      <c r="Q202" s="188">
        <f t="shared" si="169"/>
        <v>0</v>
      </c>
      <c r="R202" s="188">
        <f t="shared" si="169"/>
        <v>0</v>
      </c>
      <c r="S202" s="188">
        <f t="shared" si="169"/>
        <v>0</v>
      </c>
      <c r="T202" s="188">
        <f t="shared" si="170"/>
        <v>0</v>
      </c>
      <c r="U202" s="188">
        <f t="shared" si="170"/>
        <v>0</v>
      </c>
      <c r="V202" s="188">
        <f t="shared" si="170"/>
        <v>0</v>
      </c>
      <c r="W202" s="188">
        <f t="shared" si="170"/>
        <v>0</v>
      </c>
      <c r="X202" s="188">
        <f t="shared" si="170"/>
        <v>0</v>
      </c>
      <c r="Y202" s="188">
        <f t="shared" si="170"/>
        <v>0</v>
      </c>
      <c r="Z202" s="188">
        <f t="shared" si="170"/>
        <v>0</v>
      </c>
      <c r="AA202" s="188">
        <f t="shared" si="170"/>
        <v>0</v>
      </c>
      <c r="AB202" s="188">
        <f t="shared" si="170"/>
        <v>0</v>
      </c>
      <c r="AC202" s="188">
        <f t="shared" si="170"/>
        <v>0.22824238581212244</v>
      </c>
      <c r="AD202" s="188">
        <f t="shared" si="171"/>
        <v>0.45862728143359094</v>
      </c>
      <c r="AE202" s="188">
        <f t="shared" si="171"/>
        <v>0.7076469622711189</v>
      </c>
      <c r="AF202" s="188">
        <f t="shared" si="171"/>
        <v>0.95234235050579785</v>
      </c>
      <c r="AG202" s="188">
        <f t="shared" si="171"/>
        <v>1.2079378586686182</v>
      </c>
      <c r="AH202" s="188">
        <f t="shared" si="171"/>
        <v>1.4719660556868919</v>
      </c>
      <c r="AI202" s="188">
        <f t="shared" si="171"/>
        <v>1.7435202237883891</v>
      </c>
      <c r="AJ202" s="188">
        <f t="shared" si="171"/>
        <v>2.02002432530045</v>
      </c>
      <c r="AK202" s="188">
        <f t="shared" si="171"/>
        <v>2.3006033348929402</v>
      </c>
      <c r="AL202" s="188">
        <f t="shared" si="171"/>
        <v>2.5813436257057649</v>
      </c>
      <c r="AM202" s="188">
        <f t="shared" si="171"/>
        <v>2.5813436257057649</v>
      </c>
      <c r="AN202" s="188">
        <f t="shared" si="172"/>
        <v>2.5813436257057649</v>
      </c>
      <c r="AO202" s="188">
        <f t="shared" si="172"/>
        <v>2.5813436257057649</v>
      </c>
      <c r="AP202" s="188">
        <f t="shared" si="172"/>
        <v>2.5813436257057649</v>
      </c>
      <c r="AQ202" s="188">
        <f t="shared" si="172"/>
        <v>2.5813436257057649</v>
      </c>
      <c r="AR202" s="188">
        <f t="shared" si="172"/>
        <v>2.5813436257057649</v>
      </c>
      <c r="AS202" s="188">
        <f t="shared" si="172"/>
        <v>2.5813436257057649</v>
      </c>
      <c r="AT202" s="188">
        <f t="shared" si="172"/>
        <v>2.5813436257057649</v>
      </c>
      <c r="AU202" s="188">
        <f t="shared" si="172"/>
        <v>2.5813436257057649</v>
      </c>
      <c r="AV202" s="188">
        <f t="shared" si="172"/>
        <v>2.5813436257057649</v>
      </c>
    </row>
    <row r="203" spans="1:48">
      <c r="A203" s="4" t="s">
        <v>16</v>
      </c>
      <c r="B203" s="96" t="str">
        <f t="shared" si="168"/>
        <v>CNG</v>
      </c>
      <c r="C203" s="96" t="str">
        <f t="shared" si="168"/>
        <v>Commercial - Public lights</v>
      </c>
      <c r="E203" s="123"/>
      <c r="F203" s="123"/>
      <c r="I203" s="185"/>
      <c r="J203" s="188">
        <f t="shared" si="169"/>
        <v>0</v>
      </c>
      <c r="K203" s="188">
        <f t="shared" si="169"/>
        <v>0</v>
      </c>
      <c r="L203" s="188">
        <f t="shared" si="169"/>
        <v>0</v>
      </c>
      <c r="M203" s="188">
        <f t="shared" si="169"/>
        <v>0</v>
      </c>
      <c r="N203" s="188">
        <f t="shared" si="169"/>
        <v>0</v>
      </c>
      <c r="O203" s="188">
        <f t="shared" si="169"/>
        <v>0</v>
      </c>
      <c r="P203" s="188">
        <f t="shared" si="169"/>
        <v>0</v>
      </c>
      <c r="Q203" s="188">
        <f t="shared" si="169"/>
        <v>0</v>
      </c>
      <c r="R203" s="188">
        <f t="shared" si="169"/>
        <v>0</v>
      </c>
      <c r="S203" s="188">
        <f t="shared" si="169"/>
        <v>0</v>
      </c>
      <c r="T203" s="188">
        <f t="shared" si="170"/>
        <v>0</v>
      </c>
      <c r="U203" s="188">
        <f t="shared" si="170"/>
        <v>0</v>
      </c>
      <c r="V203" s="188">
        <f t="shared" si="170"/>
        <v>0</v>
      </c>
      <c r="W203" s="188">
        <f t="shared" si="170"/>
        <v>0</v>
      </c>
      <c r="X203" s="188">
        <f t="shared" si="170"/>
        <v>0</v>
      </c>
      <c r="Y203" s="188">
        <f t="shared" si="170"/>
        <v>0</v>
      </c>
      <c r="Z203" s="188">
        <f t="shared" si="170"/>
        <v>0</v>
      </c>
      <c r="AA203" s="188">
        <f t="shared" si="170"/>
        <v>0</v>
      </c>
      <c r="AB203" s="188">
        <f t="shared" si="170"/>
        <v>0</v>
      </c>
      <c r="AC203" s="188">
        <f t="shared" si="170"/>
        <v>0</v>
      </c>
      <c r="AD203" s="188">
        <f t="shared" si="171"/>
        <v>0</v>
      </c>
      <c r="AE203" s="188">
        <f t="shared" si="171"/>
        <v>0</v>
      </c>
      <c r="AF203" s="188">
        <f t="shared" si="171"/>
        <v>0</v>
      </c>
      <c r="AG203" s="188">
        <f t="shared" si="171"/>
        <v>0</v>
      </c>
      <c r="AH203" s="188">
        <f t="shared" si="171"/>
        <v>0</v>
      </c>
      <c r="AI203" s="188">
        <f t="shared" si="171"/>
        <v>0</v>
      </c>
      <c r="AJ203" s="188">
        <f t="shared" si="171"/>
        <v>0</v>
      </c>
      <c r="AK203" s="188">
        <f t="shared" si="171"/>
        <v>0</v>
      </c>
      <c r="AL203" s="188">
        <f t="shared" si="171"/>
        <v>0</v>
      </c>
      <c r="AM203" s="188">
        <f t="shared" si="171"/>
        <v>0</v>
      </c>
      <c r="AN203" s="188">
        <f t="shared" si="172"/>
        <v>0</v>
      </c>
      <c r="AO203" s="188">
        <f t="shared" si="172"/>
        <v>0</v>
      </c>
      <c r="AP203" s="188">
        <f t="shared" si="172"/>
        <v>0</v>
      </c>
      <c r="AQ203" s="188">
        <f t="shared" si="172"/>
        <v>0</v>
      </c>
      <c r="AR203" s="188">
        <f t="shared" si="172"/>
        <v>0</v>
      </c>
      <c r="AS203" s="188">
        <f t="shared" si="172"/>
        <v>0</v>
      </c>
      <c r="AT203" s="188">
        <f t="shared" si="172"/>
        <v>0</v>
      </c>
      <c r="AU203" s="188">
        <f t="shared" si="172"/>
        <v>0</v>
      </c>
      <c r="AV203" s="188">
        <f t="shared" si="172"/>
        <v>0</v>
      </c>
    </row>
    <row r="204" spans="1:48">
      <c r="A204" s="4" t="s">
        <v>16</v>
      </c>
      <c r="B204" s="96" t="str">
        <f t="shared" si="168"/>
        <v>CNT</v>
      </c>
      <c r="C204" s="96" t="str">
        <f t="shared" si="168"/>
        <v>Commercial - Public Water</v>
      </c>
      <c r="E204" s="123"/>
      <c r="F204" s="123"/>
      <c r="I204" s="185"/>
      <c r="J204" s="188">
        <f t="shared" si="169"/>
        <v>0</v>
      </c>
      <c r="K204" s="188">
        <f t="shared" si="169"/>
        <v>0</v>
      </c>
      <c r="L204" s="188">
        <f t="shared" si="169"/>
        <v>0</v>
      </c>
      <c r="M204" s="188">
        <f t="shared" si="169"/>
        <v>0</v>
      </c>
      <c r="N204" s="188">
        <f t="shared" si="169"/>
        <v>0</v>
      </c>
      <c r="O204" s="188">
        <f t="shared" si="169"/>
        <v>0</v>
      </c>
      <c r="P204" s="188">
        <f t="shared" si="169"/>
        <v>0</v>
      </c>
      <c r="Q204" s="188">
        <f t="shared" si="169"/>
        <v>0</v>
      </c>
      <c r="R204" s="188">
        <f t="shared" si="169"/>
        <v>0</v>
      </c>
      <c r="S204" s="188">
        <f t="shared" si="169"/>
        <v>0</v>
      </c>
      <c r="T204" s="188">
        <f t="shared" si="170"/>
        <v>0</v>
      </c>
      <c r="U204" s="188">
        <f t="shared" si="170"/>
        <v>0</v>
      </c>
      <c r="V204" s="188">
        <f t="shared" si="170"/>
        <v>0</v>
      </c>
      <c r="W204" s="188">
        <f t="shared" si="170"/>
        <v>0</v>
      </c>
      <c r="X204" s="188">
        <f t="shared" si="170"/>
        <v>0</v>
      </c>
      <c r="Y204" s="188">
        <f t="shared" si="170"/>
        <v>0</v>
      </c>
      <c r="Z204" s="188">
        <f t="shared" si="170"/>
        <v>0</v>
      </c>
      <c r="AA204" s="188">
        <f t="shared" si="170"/>
        <v>0</v>
      </c>
      <c r="AB204" s="188">
        <f t="shared" si="170"/>
        <v>0</v>
      </c>
      <c r="AC204" s="188">
        <f t="shared" si="170"/>
        <v>0</v>
      </c>
      <c r="AD204" s="188">
        <f t="shared" si="171"/>
        <v>0</v>
      </c>
      <c r="AE204" s="188">
        <f t="shared" si="171"/>
        <v>0</v>
      </c>
      <c r="AF204" s="188">
        <f t="shared" si="171"/>
        <v>0</v>
      </c>
      <c r="AG204" s="188">
        <f t="shared" si="171"/>
        <v>0</v>
      </c>
      <c r="AH204" s="188">
        <f t="shared" si="171"/>
        <v>0</v>
      </c>
      <c r="AI204" s="188">
        <f t="shared" si="171"/>
        <v>0</v>
      </c>
      <c r="AJ204" s="188">
        <f t="shared" si="171"/>
        <v>0</v>
      </c>
      <c r="AK204" s="188">
        <f t="shared" si="171"/>
        <v>0</v>
      </c>
      <c r="AL204" s="188">
        <f t="shared" si="171"/>
        <v>0</v>
      </c>
      <c r="AM204" s="188">
        <f t="shared" si="171"/>
        <v>0</v>
      </c>
      <c r="AN204" s="188">
        <f t="shared" si="172"/>
        <v>0</v>
      </c>
      <c r="AO204" s="188">
        <f t="shared" si="172"/>
        <v>0</v>
      </c>
      <c r="AP204" s="188">
        <f t="shared" si="172"/>
        <v>0</v>
      </c>
      <c r="AQ204" s="188">
        <f t="shared" si="172"/>
        <v>0</v>
      </c>
      <c r="AR204" s="188">
        <f t="shared" si="172"/>
        <v>0</v>
      </c>
      <c r="AS204" s="188">
        <f t="shared" si="172"/>
        <v>0</v>
      </c>
      <c r="AT204" s="188">
        <f t="shared" si="172"/>
        <v>0</v>
      </c>
      <c r="AU204" s="188">
        <f t="shared" si="172"/>
        <v>0</v>
      </c>
      <c r="AV204" s="188">
        <f t="shared" si="172"/>
        <v>0</v>
      </c>
    </row>
    <row r="205" spans="1:48">
      <c r="A205" s="4" t="s">
        <v>16</v>
      </c>
      <c r="B205" s="96" t="str">
        <f t="shared" si="168"/>
        <v>CNO</v>
      </c>
      <c r="C205" s="96" t="str">
        <f t="shared" si="168"/>
        <v>Commercial - Other</v>
      </c>
      <c r="E205" s="123"/>
      <c r="F205" s="123"/>
      <c r="I205" s="185"/>
      <c r="J205" s="188">
        <f t="shared" si="169"/>
        <v>0</v>
      </c>
      <c r="K205" s="188">
        <f t="shared" si="169"/>
        <v>0</v>
      </c>
      <c r="L205" s="188">
        <f t="shared" si="169"/>
        <v>0</v>
      </c>
      <c r="M205" s="188">
        <f t="shared" si="169"/>
        <v>0</v>
      </c>
      <c r="N205" s="188">
        <f t="shared" si="169"/>
        <v>0</v>
      </c>
      <c r="O205" s="188">
        <f t="shared" si="169"/>
        <v>0</v>
      </c>
      <c r="P205" s="188">
        <f t="shared" si="169"/>
        <v>0</v>
      </c>
      <c r="Q205" s="188">
        <f t="shared" si="169"/>
        <v>0</v>
      </c>
      <c r="R205" s="188">
        <f t="shared" si="169"/>
        <v>0</v>
      </c>
      <c r="S205" s="188">
        <f t="shared" si="169"/>
        <v>0</v>
      </c>
      <c r="T205" s="188">
        <f t="shared" si="170"/>
        <v>0</v>
      </c>
      <c r="U205" s="188">
        <f t="shared" si="170"/>
        <v>0</v>
      </c>
      <c r="V205" s="188">
        <f t="shared" si="170"/>
        <v>0</v>
      </c>
      <c r="W205" s="188">
        <f t="shared" si="170"/>
        <v>0</v>
      </c>
      <c r="X205" s="188">
        <f t="shared" si="170"/>
        <v>0</v>
      </c>
      <c r="Y205" s="188">
        <f t="shared" si="170"/>
        <v>0</v>
      </c>
      <c r="Z205" s="188">
        <f t="shared" si="170"/>
        <v>0</v>
      </c>
      <c r="AA205" s="188">
        <f t="shared" si="170"/>
        <v>0</v>
      </c>
      <c r="AB205" s="188">
        <f t="shared" si="170"/>
        <v>0</v>
      </c>
      <c r="AC205" s="188">
        <f t="shared" si="170"/>
        <v>0.292299827654527</v>
      </c>
      <c r="AD205" s="188">
        <f t="shared" si="171"/>
        <v>0.58734347191345759</v>
      </c>
      <c r="AE205" s="188">
        <f t="shared" si="171"/>
        <v>0.90625185316088497</v>
      </c>
      <c r="AF205" s="188">
        <f t="shared" si="171"/>
        <v>1.2196223060430658</v>
      </c>
      <c r="AG205" s="188">
        <f t="shared" si="171"/>
        <v>1.5469520555960761</v>
      </c>
      <c r="AH205" s="188">
        <f t="shared" si="171"/>
        <v>1.8850811730681647</v>
      </c>
      <c r="AI205" s="188">
        <f t="shared" si="171"/>
        <v>2.2328484655125829</v>
      </c>
      <c r="AJ205" s="188">
        <f t="shared" si="171"/>
        <v>2.5869549165565786</v>
      </c>
      <c r="AK205" s="188">
        <f t="shared" si="171"/>
        <v>2.9462799203482581</v>
      </c>
      <c r="AL205" s="188">
        <f t="shared" si="171"/>
        <v>3.3058114697941985</v>
      </c>
      <c r="AM205" s="188">
        <f t="shared" si="171"/>
        <v>3.3058114697941985</v>
      </c>
      <c r="AN205" s="188">
        <f t="shared" si="172"/>
        <v>3.3058114697941985</v>
      </c>
      <c r="AO205" s="188">
        <f t="shared" si="172"/>
        <v>3.3058114697941985</v>
      </c>
      <c r="AP205" s="188">
        <f t="shared" si="172"/>
        <v>3.3058114697941985</v>
      </c>
      <c r="AQ205" s="188">
        <f t="shared" si="172"/>
        <v>3.3058114697941985</v>
      </c>
      <c r="AR205" s="188">
        <f t="shared" si="172"/>
        <v>3.3058114697941985</v>
      </c>
      <c r="AS205" s="188">
        <f t="shared" si="172"/>
        <v>3.3058114697941985</v>
      </c>
      <c r="AT205" s="188">
        <f t="shared" si="172"/>
        <v>3.3058114697941985</v>
      </c>
      <c r="AU205" s="188">
        <f t="shared" si="172"/>
        <v>3.3058114697941985</v>
      </c>
      <c r="AV205" s="188">
        <f t="shared" si="172"/>
        <v>3.3058114697941985</v>
      </c>
    </row>
    <row r="206" spans="1:48">
      <c r="A206" s="4" t="s">
        <v>16</v>
      </c>
      <c r="E206" s="123"/>
      <c r="F206" s="123"/>
      <c r="I206" s="185"/>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c r="AH206" s="188"/>
      <c r="AI206" s="188"/>
      <c r="AJ206" s="188"/>
      <c r="AK206" s="188"/>
      <c r="AL206" s="188"/>
      <c r="AM206" s="188"/>
      <c r="AN206" s="188"/>
      <c r="AO206" s="188"/>
      <c r="AP206" s="188"/>
      <c r="AQ206" s="188"/>
      <c r="AR206" s="188"/>
      <c r="AS206" s="188"/>
      <c r="AT206" s="188"/>
      <c r="AU206" s="188"/>
      <c r="AV206" s="188"/>
    </row>
    <row r="207" spans="1:48">
      <c r="A207" s="4" t="s">
        <v>16</v>
      </c>
      <c r="E207" s="123"/>
      <c r="F207" s="123"/>
      <c r="I207" s="185" t="s">
        <v>232</v>
      </c>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c r="AH207" s="188"/>
      <c r="AI207" s="188"/>
      <c r="AJ207" s="188"/>
      <c r="AK207" s="188"/>
      <c r="AL207" s="188"/>
      <c r="AM207" s="188"/>
      <c r="AN207" s="188"/>
      <c r="AO207" s="188"/>
      <c r="AP207" s="188"/>
      <c r="AQ207" s="188"/>
      <c r="AR207" s="188"/>
      <c r="AS207" s="188"/>
      <c r="AT207" s="188"/>
      <c r="AU207" s="188"/>
      <c r="AV207" s="188"/>
    </row>
    <row r="208" spans="1:48">
      <c r="A208" s="4" t="s">
        <v>16</v>
      </c>
      <c r="B208" s="96" t="str">
        <f t="shared" ref="B208:C216" si="173">B197</f>
        <v>CNC</v>
      </c>
      <c r="C208" s="96" t="str">
        <f t="shared" si="173"/>
        <v>Commercial - Cooling</v>
      </c>
      <c r="E208" s="98"/>
      <c r="F208" s="123"/>
      <c r="I208" s="185"/>
      <c r="J208" s="188">
        <f t="shared" ref="J208:S216" si="174">INDEX(J$49:J$52,MATCH($I$207,$B$49:$B$52,0),1)*INDEX(J$81:J$89,MATCH($B208,$B$81:$B$89,0))*INDEX(J$138:J$146,MATCH($B208,$B$138:$B$146,0))/1000</f>
        <v>0</v>
      </c>
      <c r="K208" s="188">
        <f t="shared" si="174"/>
        <v>0</v>
      </c>
      <c r="L208" s="188">
        <f t="shared" si="174"/>
        <v>0</v>
      </c>
      <c r="M208" s="188">
        <f t="shared" si="174"/>
        <v>0</v>
      </c>
      <c r="N208" s="188">
        <f t="shared" si="174"/>
        <v>0</v>
      </c>
      <c r="O208" s="188">
        <f t="shared" si="174"/>
        <v>0</v>
      </c>
      <c r="P208" s="188">
        <f t="shared" si="174"/>
        <v>0</v>
      </c>
      <c r="Q208" s="188">
        <f t="shared" si="174"/>
        <v>0</v>
      </c>
      <c r="R208" s="188">
        <f t="shared" si="174"/>
        <v>0</v>
      </c>
      <c r="S208" s="188">
        <f t="shared" si="174"/>
        <v>0</v>
      </c>
      <c r="T208" s="188">
        <f t="shared" ref="T208:AC216" si="175">INDEX(T$49:T$52,MATCH($I$207,$B$49:$B$52,0),1)*INDEX(T$81:T$89,MATCH($B208,$B$81:$B$89,0))*INDEX(T$138:T$146,MATCH($B208,$B$138:$B$146,0))/1000</f>
        <v>0</v>
      </c>
      <c r="U208" s="188">
        <f t="shared" si="175"/>
        <v>0</v>
      </c>
      <c r="V208" s="188">
        <f t="shared" si="175"/>
        <v>0</v>
      </c>
      <c r="W208" s="188">
        <f t="shared" si="175"/>
        <v>0</v>
      </c>
      <c r="X208" s="188">
        <f t="shared" si="175"/>
        <v>0</v>
      </c>
      <c r="Y208" s="188">
        <f t="shared" si="175"/>
        <v>0</v>
      </c>
      <c r="Z208" s="188">
        <f t="shared" si="175"/>
        <v>0</v>
      </c>
      <c r="AA208" s="188">
        <f t="shared" si="175"/>
        <v>0</v>
      </c>
      <c r="AB208" s="188">
        <f t="shared" si="175"/>
        <v>0</v>
      </c>
      <c r="AC208" s="188">
        <f t="shared" si="175"/>
        <v>0</v>
      </c>
      <c r="AD208" s="188">
        <f t="shared" ref="AD208:AM216" si="176">INDEX(AD$49:AD$52,MATCH($I$207,$B$49:$B$52,0),1)*INDEX(AD$81:AD$89,MATCH($B208,$B$81:$B$89,0))*INDEX(AD$138:AD$146,MATCH($B208,$B$138:$B$146,0))/1000</f>
        <v>0</v>
      </c>
      <c r="AE208" s="188">
        <f t="shared" si="176"/>
        <v>0</v>
      </c>
      <c r="AF208" s="188">
        <f t="shared" si="176"/>
        <v>0</v>
      </c>
      <c r="AG208" s="188">
        <f t="shared" si="176"/>
        <v>0</v>
      </c>
      <c r="AH208" s="188">
        <f t="shared" si="176"/>
        <v>0</v>
      </c>
      <c r="AI208" s="188">
        <f t="shared" si="176"/>
        <v>0</v>
      </c>
      <c r="AJ208" s="188">
        <f t="shared" si="176"/>
        <v>0</v>
      </c>
      <c r="AK208" s="188">
        <f t="shared" si="176"/>
        <v>0</v>
      </c>
      <c r="AL208" s="188">
        <f t="shared" si="176"/>
        <v>0</v>
      </c>
      <c r="AM208" s="188">
        <f t="shared" si="176"/>
        <v>2.5311075293378309</v>
      </c>
      <c r="AN208" s="188">
        <f t="shared" ref="AN208:AV216" si="177">INDEX(AN$49:AN$52,MATCH($I$207,$B$49:$B$52,0),1)*INDEX(AN$81:AN$89,MATCH($B208,$B$81:$B$89,0))*INDEX(AN$138:AN$146,MATCH($B208,$B$138:$B$146,0))/1000</f>
        <v>5.1323767357721373</v>
      </c>
      <c r="AO208" s="188">
        <f t="shared" si="177"/>
        <v>7.9275615002762025</v>
      </c>
      <c r="AP208" s="188">
        <f t="shared" si="177"/>
        <v>10.686871963461687</v>
      </c>
      <c r="AQ208" s="188">
        <f t="shared" si="177"/>
        <v>13.412176354553456</v>
      </c>
      <c r="AR208" s="188">
        <f t="shared" si="177"/>
        <v>16.10518828874882</v>
      </c>
      <c r="AS208" s="188">
        <f t="shared" si="177"/>
        <v>18.767484009501587</v>
      </c>
      <c r="AT208" s="188">
        <f t="shared" si="177"/>
        <v>21.827259930258698</v>
      </c>
      <c r="AU208" s="188">
        <f t="shared" si="177"/>
        <v>24.843657348586696</v>
      </c>
      <c r="AV208" s="188">
        <f t="shared" si="177"/>
        <v>27.819063219526978</v>
      </c>
    </row>
    <row r="209" spans="1:48">
      <c r="A209" s="4" t="s">
        <v>16</v>
      </c>
      <c r="B209" s="96" t="str">
        <f t="shared" si="173"/>
        <v>CNH</v>
      </c>
      <c r="C209" s="96" t="str">
        <f t="shared" si="173"/>
        <v>Commercial - Space Heating</v>
      </c>
      <c r="E209" s="123"/>
      <c r="F209" s="123"/>
      <c r="I209" s="185"/>
      <c r="J209" s="188">
        <f t="shared" si="174"/>
        <v>0</v>
      </c>
      <c r="K209" s="188">
        <f t="shared" si="174"/>
        <v>0</v>
      </c>
      <c r="L209" s="188">
        <f t="shared" si="174"/>
        <v>0</v>
      </c>
      <c r="M209" s="188">
        <f t="shared" si="174"/>
        <v>0</v>
      </c>
      <c r="N209" s="188">
        <f t="shared" si="174"/>
        <v>0</v>
      </c>
      <c r="O209" s="188">
        <f t="shared" si="174"/>
        <v>0</v>
      </c>
      <c r="P209" s="188">
        <f t="shared" si="174"/>
        <v>0</v>
      </c>
      <c r="Q209" s="188">
        <f t="shared" si="174"/>
        <v>0</v>
      </c>
      <c r="R209" s="188">
        <f t="shared" si="174"/>
        <v>0</v>
      </c>
      <c r="S209" s="188">
        <f t="shared" si="174"/>
        <v>0</v>
      </c>
      <c r="T209" s="188">
        <f t="shared" si="175"/>
        <v>0</v>
      </c>
      <c r="U209" s="188">
        <f t="shared" si="175"/>
        <v>0</v>
      </c>
      <c r="V209" s="188">
        <f t="shared" si="175"/>
        <v>0</v>
      </c>
      <c r="W209" s="188">
        <f t="shared" si="175"/>
        <v>0</v>
      </c>
      <c r="X209" s="188">
        <f t="shared" si="175"/>
        <v>0</v>
      </c>
      <c r="Y209" s="188">
        <f t="shared" si="175"/>
        <v>0</v>
      </c>
      <c r="Z209" s="188">
        <f t="shared" si="175"/>
        <v>0</v>
      </c>
      <c r="AA209" s="188">
        <f t="shared" si="175"/>
        <v>0</v>
      </c>
      <c r="AB209" s="188">
        <f t="shared" si="175"/>
        <v>0</v>
      </c>
      <c r="AC209" s="188">
        <f t="shared" si="175"/>
        <v>0</v>
      </c>
      <c r="AD209" s="188">
        <f t="shared" si="176"/>
        <v>0</v>
      </c>
      <c r="AE209" s="188">
        <f t="shared" si="176"/>
        <v>0</v>
      </c>
      <c r="AF209" s="188">
        <f t="shared" si="176"/>
        <v>0</v>
      </c>
      <c r="AG209" s="188">
        <f t="shared" si="176"/>
        <v>0</v>
      </c>
      <c r="AH209" s="188">
        <f t="shared" si="176"/>
        <v>0</v>
      </c>
      <c r="AI209" s="188">
        <f t="shared" si="176"/>
        <v>0</v>
      </c>
      <c r="AJ209" s="188">
        <f t="shared" si="176"/>
        <v>0</v>
      </c>
      <c r="AK209" s="188">
        <f t="shared" si="176"/>
        <v>0</v>
      </c>
      <c r="AL209" s="188">
        <f t="shared" si="176"/>
        <v>0</v>
      </c>
      <c r="AM209" s="188">
        <f t="shared" si="176"/>
        <v>0.24138245662561153</v>
      </c>
      <c r="AN209" s="188">
        <f t="shared" si="177"/>
        <v>0.48945597547683728</v>
      </c>
      <c r="AO209" s="188">
        <f t="shared" si="177"/>
        <v>0.75602251101829065</v>
      </c>
      <c r="AP209" s="188">
        <f t="shared" si="177"/>
        <v>1.0191678458080431</v>
      </c>
      <c r="AQ209" s="188">
        <f t="shared" si="177"/>
        <v>1.2790701460261598</v>
      </c>
      <c r="AR209" s="188">
        <f t="shared" si="177"/>
        <v>1.5358928328790677</v>
      </c>
      <c r="AS209" s="188">
        <f t="shared" si="177"/>
        <v>1.789786226933044</v>
      </c>
      <c r="AT209" s="188">
        <f t="shared" si="177"/>
        <v>2.0815858521625041</v>
      </c>
      <c r="AU209" s="188">
        <f t="shared" si="177"/>
        <v>2.3692486284593484</v>
      </c>
      <c r="AV209" s="188">
        <f t="shared" si="177"/>
        <v>2.6530021909852848</v>
      </c>
    </row>
    <row r="210" spans="1:48">
      <c r="A210" s="4" t="s">
        <v>16</v>
      </c>
      <c r="B210" s="96" t="str">
        <f t="shared" si="173"/>
        <v>CNK</v>
      </c>
      <c r="C210" s="96" t="str">
        <f t="shared" si="173"/>
        <v>Commercial - Cooking</v>
      </c>
      <c r="E210" s="123"/>
      <c r="F210" s="123"/>
      <c r="I210" s="185"/>
      <c r="J210" s="188">
        <f t="shared" si="174"/>
        <v>0</v>
      </c>
      <c r="K210" s="188">
        <f t="shared" si="174"/>
        <v>0</v>
      </c>
      <c r="L210" s="188">
        <f t="shared" si="174"/>
        <v>0</v>
      </c>
      <c r="M210" s="188">
        <f t="shared" si="174"/>
        <v>0</v>
      </c>
      <c r="N210" s="188">
        <f t="shared" si="174"/>
        <v>0</v>
      </c>
      <c r="O210" s="188">
        <f t="shared" si="174"/>
        <v>0</v>
      </c>
      <c r="P210" s="188">
        <f t="shared" si="174"/>
        <v>0</v>
      </c>
      <c r="Q210" s="188">
        <f t="shared" si="174"/>
        <v>0</v>
      </c>
      <c r="R210" s="188">
        <f t="shared" si="174"/>
        <v>0</v>
      </c>
      <c r="S210" s="188">
        <f t="shared" si="174"/>
        <v>0</v>
      </c>
      <c r="T210" s="188">
        <f t="shared" si="175"/>
        <v>0</v>
      </c>
      <c r="U210" s="188">
        <f t="shared" si="175"/>
        <v>0</v>
      </c>
      <c r="V210" s="188">
        <f t="shared" si="175"/>
        <v>0</v>
      </c>
      <c r="W210" s="188">
        <f t="shared" si="175"/>
        <v>0</v>
      </c>
      <c r="X210" s="188">
        <f t="shared" si="175"/>
        <v>0</v>
      </c>
      <c r="Y210" s="188">
        <f t="shared" si="175"/>
        <v>0</v>
      </c>
      <c r="Z210" s="188">
        <f t="shared" si="175"/>
        <v>0</v>
      </c>
      <c r="AA210" s="188">
        <f t="shared" si="175"/>
        <v>0</v>
      </c>
      <c r="AB210" s="188">
        <f t="shared" si="175"/>
        <v>0</v>
      </c>
      <c r="AC210" s="188">
        <f t="shared" si="175"/>
        <v>0</v>
      </c>
      <c r="AD210" s="188">
        <f t="shared" si="176"/>
        <v>0</v>
      </c>
      <c r="AE210" s="188">
        <f t="shared" si="176"/>
        <v>0</v>
      </c>
      <c r="AF210" s="188">
        <f t="shared" si="176"/>
        <v>0</v>
      </c>
      <c r="AG210" s="188">
        <f t="shared" si="176"/>
        <v>0</v>
      </c>
      <c r="AH210" s="188">
        <f t="shared" si="176"/>
        <v>0</v>
      </c>
      <c r="AI210" s="188">
        <f t="shared" si="176"/>
        <v>0</v>
      </c>
      <c r="AJ210" s="188">
        <f t="shared" si="176"/>
        <v>0</v>
      </c>
      <c r="AK210" s="188">
        <f t="shared" si="176"/>
        <v>0</v>
      </c>
      <c r="AL210" s="188">
        <f t="shared" si="176"/>
        <v>0</v>
      </c>
      <c r="AM210" s="188">
        <f t="shared" si="176"/>
        <v>0.18054171380835704</v>
      </c>
      <c r="AN210" s="188">
        <f t="shared" si="177"/>
        <v>0.36608799944143622</v>
      </c>
      <c r="AO210" s="188">
        <f t="shared" si="177"/>
        <v>0.56546611433590499</v>
      </c>
      <c r="AP210" s="188">
        <f t="shared" si="177"/>
        <v>0.76228534630396227</v>
      </c>
      <c r="AQ210" s="188">
        <f t="shared" si="177"/>
        <v>0.95667895452252349</v>
      </c>
      <c r="AR210" s="188">
        <f t="shared" si="177"/>
        <v>1.1487691696834677</v>
      </c>
      <c r="AS210" s="188">
        <f t="shared" si="177"/>
        <v>1.3386684238708646</v>
      </c>
      <c r="AT210" s="188">
        <f t="shared" si="177"/>
        <v>1.5569195973986649</v>
      </c>
      <c r="AU210" s="188">
        <f t="shared" si="177"/>
        <v>1.7720766198166384</v>
      </c>
      <c r="AV210" s="188">
        <f t="shared" si="177"/>
        <v>1.9843097505661402</v>
      </c>
    </row>
    <row r="211" spans="1:48">
      <c r="A211" s="4" t="s">
        <v>16</v>
      </c>
      <c r="B211" s="96" t="str">
        <f t="shared" si="173"/>
        <v>CNL</v>
      </c>
      <c r="C211" s="96" t="str">
        <f t="shared" si="173"/>
        <v>Commercial - Lighting</v>
      </c>
      <c r="E211" s="123"/>
      <c r="F211" s="123"/>
      <c r="I211" s="185"/>
      <c r="J211" s="188">
        <f t="shared" si="174"/>
        <v>0</v>
      </c>
      <c r="K211" s="188">
        <f t="shared" si="174"/>
        <v>0</v>
      </c>
      <c r="L211" s="188">
        <f t="shared" si="174"/>
        <v>0</v>
      </c>
      <c r="M211" s="188">
        <f t="shared" si="174"/>
        <v>0</v>
      </c>
      <c r="N211" s="188">
        <f t="shared" si="174"/>
        <v>0</v>
      </c>
      <c r="O211" s="188">
        <f t="shared" si="174"/>
        <v>0</v>
      </c>
      <c r="P211" s="188">
        <f t="shared" si="174"/>
        <v>0</v>
      </c>
      <c r="Q211" s="188">
        <f t="shared" si="174"/>
        <v>0</v>
      </c>
      <c r="R211" s="188">
        <f t="shared" si="174"/>
        <v>0</v>
      </c>
      <c r="S211" s="188">
        <f t="shared" si="174"/>
        <v>0</v>
      </c>
      <c r="T211" s="188">
        <f t="shared" si="175"/>
        <v>0</v>
      </c>
      <c r="U211" s="188">
        <f t="shared" si="175"/>
        <v>0</v>
      </c>
      <c r="V211" s="188">
        <f t="shared" si="175"/>
        <v>0</v>
      </c>
      <c r="W211" s="188">
        <f t="shared" si="175"/>
        <v>0</v>
      </c>
      <c r="X211" s="188">
        <f t="shared" si="175"/>
        <v>0</v>
      </c>
      <c r="Y211" s="188">
        <f t="shared" si="175"/>
        <v>0</v>
      </c>
      <c r="Z211" s="188">
        <f t="shared" si="175"/>
        <v>0</v>
      </c>
      <c r="AA211" s="188">
        <f t="shared" si="175"/>
        <v>0</v>
      </c>
      <c r="AB211" s="188">
        <f t="shared" si="175"/>
        <v>0</v>
      </c>
      <c r="AC211" s="188">
        <f t="shared" si="175"/>
        <v>0</v>
      </c>
      <c r="AD211" s="188">
        <f t="shared" si="176"/>
        <v>0</v>
      </c>
      <c r="AE211" s="188">
        <f t="shared" si="176"/>
        <v>0</v>
      </c>
      <c r="AF211" s="188">
        <f t="shared" si="176"/>
        <v>0</v>
      </c>
      <c r="AG211" s="188">
        <f t="shared" si="176"/>
        <v>0</v>
      </c>
      <c r="AH211" s="188">
        <f t="shared" si="176"/>
        <v>0</v>
      </c>
      <c r="AI211" s="188">
        <f t="shared" si="176"/>
        <v>0</v>
      </c>
      <c r="AJ211" s="188">
        <f t="shared" si="176"/>
        <v>0</v>
      </c>
      <c r="AK211" s="188">
        <f t="shared" si="176"/>
        <v>0</v>
      </c>
      <c r="AL211" s="188">
        <f t="shared" si="176"/>
        <v>0</v>
      </c>
      <c r="AM211" s="188">
        <f t="shared" si="176"/>
        <v>2.2026479888551531</v>
      </c>
      <c r="AN211" s="188">
        <f t="shared" si="177"/>
        <v>4.4663528372707875</v>
      </c>
      <c r="AO211" s="188">
        <f t="shared" si="177"/>
        <v>6.898808996738711</v>
      </c>
      <c r="AP211" s="188">
        <f t="shared" si="177"/>
        <v>9.300046230603888</v>
      </c>
      <c r="AQ211" s="188">
        <f t="shared" si="177"/>
        <v>11.671690329670207</v>
      </c>
      <c r="AR211" s="188">
        <f t="shared" si="177"/>
        <v>14.01523253483688</v>
      </c>
      <c r="AS211" s="188">
        <f t="shared" si="177"/>
        <v>16.332044541866814</v>
      </c>
      <c r="AT211" s="188">
        <f t="shared" si="177"/>
        <v>18.994756101958547</v>
      </c>
      <c r="AU211" s="188">
        <f t="shared" si="177"/>
        <v>21.61971834874473</v>
      </c>
      <c r="AV211" s="188">
        <f t="shared" si="177"/>
        <v>24.209008484264562</v>
      </c>
    </row>
    <row r="212" spans="1:48">
      <c r="A212" s="4" t="s">
        <v>16</v>
      </c>
      <c r="B212" s="96" t="str">
        <f t="shared" si="173"/>
        <v>CNR</v>
      </c>
      <c r="C212" s="96" t="str">
        <f t="shared" si="173"/>
        <v>Commercial - Refrigeration</v>
      </c>
      <c r="E212" s="123"/>
      <c r="F212" s="123"/>
      <c r="I212" s="185"/>
      <c r="J212" s="188">
        <f t="shared" si="174"/>
        <v>0</v>
      </c>
      <c r="K212" s="188">
        <f t="shared" si="174"/>
        <v>0</v>
      </c>
      <c r="L212" s="188">
        <f t="shared" si="174"/>
        <v>0</v>
      </c>
      <c r="M212" s="188">
        <f t="shared" si="174"/>
        <v>0</v>
      </c>
      <c r="N212" s="188">
        <f t="shared" si="174"/>
        <v>0</v>
      </c>
      <c r="O212" s="188">
        <f t="shared" si="174"/>
        <v>0</v>
      </c>
      <c r="P212" s="188">
        <f t="shared" si="174"/>
        <v>0</v>
      </c>
      <c r="Q212" s="188">
        <f t="shared" si="174"/>
        <v>0</v>
      </c>
      <c r="R212" s="188">
        <f t="shared" si="174"/>
        <v>0</v>
      </c>
      <c r="S212" s="188">
        <f t="shared" si="174"/>
        <v>0</v>
      </c>
      <c r="T212" s="188">
        <f t="shared" si="175"/>
        <v>0</v>
      </c>
      <c r="U212" s="188">
        <f t="shared" si="175"/>
        <v>0</v>
      </c>
      <c r="V212" s="188">
        <f t="shared" si="175"/>
        <v>0</v>
      </c>
      <c r="W212" s="188">
        <f t="shared" si="175"/>
        <v>0</v>
      </c>
      <c r="X212" s="188">
        <f t="shared" si="175"/>
        <v>0</v>
      </c>
      <c r="Y212" s="188">
        <f t="shared" si="175"/>
        <v>0</v>
      </c>
      <c r="Z212" s="188">
        <f t="shared" si="175"/>
        <v>0</v>
      </c>
      <c r="AA212" s="188">
        <f t="shared" si="175"/>
        <v>0</v>
      </c>
      <c r="AB212" s="188">
        <f t="shared" si="175"/>
        <v>0</v>
      </c>
      <c r="AC212" s="188">
        <f t="shared" si="175"/>
        <v>0</v>
      </c>
      <c r="AD212" s="188">
        <f t="shared" si="176"/>
        <v>0</v>
      </c>
      <c r="AE212" s="188">
        <f t="shared" si="176"/>
        <v>0</v>
      </c>
      <c r="AF212" s="188">
        <f t="shared" si="176"/>
        <v>0</v>
      </c>
      <c r="AG212" s="188">
        <f t="shared" si="176"/>
        <v>0</v>
      </c>
      <c r="AH212" s="188">
        <f t="shared" si="176"/>
        <v>0</v>
      </c>
      <c r="AI212" s="188">
        <f t="shared" si="176"/>
        <v>0</v>
      </c>
      <c r="AJ212" s="188">
        <f t="shared" si="176"/>
        <v>0</v>
      </c>
      <c r="AK212" s="188">
        <f t="shared" si="176"/>
        <v>0</v>
      </c>
      <c r="AL212" s="188">
        <f t="shared" si="176"/>
        <v>0</v>
      </c>
      <c r="AM212" s="188">
        <f t="shared" si="176"/>
        <v>0.53582528057016832</v>
      </c>
      <c r="AN212" s="188">
        <f t="shared" si="177"/>
        <v>1.0865035059005808</v>
      </c>
      <c r="AO212" s="188">
        <f t="shared" si="177"/>
        <v>1.6782328746949897</v>
      </c>
      <c r="AP212" s="188">
        <f t="shared" si="177"/>
        <v>2.2623677982331296</v>
      </c>
      <c r="AQ212" s="188">
        <f t="shared" si="177"/>
        <v>2.8393037731254678</v>
      </c>
      <c r="AR212" s="188">
        <f t="shared" si="177"/>
        <v>3.4094035648148968</v>
      </c>
      <c r="AS212" s="188">
        <f t="shared" si="177"/>
        <v>3.9730008576988962</v>
      </c>
      <c r="AT212" s="188">
        <f t="shared" si="177"/>
        <v>4.6207431097439686</v>
      </c>
      <c r="AU212" s="188">
        <f t="shared" si="177"/>
        <v>5.2593023073492811</v>
      </c>
      <c r="AV212" s="188">
        <f t="shared" si="177"/>
        <v>5.8891837592936751</v>
      </c>
    </row>
    <row r="213" spans="1:48">
      <c r="A213" s="4" t="s">
        <v>16</v>
      </c>
      <c r="B213" s="96" t="str">
        <f t="shared" si="173"/>
        <v>CNW</v>
      </c>
      <c r="C213" s="96" t="str">
        <f t="shared" si="173"/>
        <v>Commercial - Water Heating</v>
      </c>
      <c r="E213" s="123"/>
      <c r="F213" s="123"/>
      <c r="I213" s="179"/>
      <c r="J213" s="188">
        <f t="shared" si="174"/>
        <v>0</v>
      </c>
      <c r="K213" s="188">
        <f t="shared" si="174"/>
        <v>0</v>
      </c>
      <c r="L213" s="188">
        <f t="shared" si="174"/>
        <v>0</v>
      </c>
      <c r="M213" s="188">
        <f t="shared" si="174"/>
        <v>0</v>
      </c>
      <c r="N213" s="188">
        <f t="shared" si="174"/>
        <v>0</v>
      </c>
      <c r="O213" s="188">
        <f t="shared" si="174"/>
        <v>0</v>
      </c>
      <c r="P213" s="188">
        <f t="shared" si="174"/>
        <v>0</v>
      </c>
      <c r="Q213" s="188">
        <f t="shared" si="174"/>
        <v>0</v>
      </c>
      <c r="R213" s="188">
        <f t="shared" si="174"/>
        <v>0</v>
      </c>
      <c r="S213" s="188">
        <f t="shared" si="174"/>
        <v>0</v>
      </c>
      <c r="T213" s="188">
        <f t="shared" si="175"/>
        <v>0</v>
      </c>
      <c r="U213" s="188">
        <f t="shared" si="175"/>
        <v>0</v>
      </c>
      <c r="V213" s="188">
        <f t="shared" si="175"/>
        <v>0</v>
      </c>
      <c r="W213" s="188">
        <f t="shared" si="175"/>
        <v>0</v>
      </c>
      <c r="X213" s="188">
        <f t="shared" si="175"/>
        <v>0</v>
      </c>
      <c r="Y213" s="188">
        <f t="shared" si="175"/>
        <v>0</v>
      </c>
      <c r="Z213" s="188">
        <f t="shared" si="175"/>
        <v>0</v>
      </c>
      <c r="AA213" s="188">
        <f t="shared" si="175"/>
        <v>0</v>
      </c>
      <c r="AB213" s="188">
        <f t="shared" si="175"/>
        <v>0</v>
      </c>
      <c r="AC213" s="188">
        <f t="shared" si="175"/>
        <v>0</v>
      </c>
      <c r="AD213" s="188">
        <f t="shared" si="176"/>
        <v>0</v>
      </c>
      <c r="AE213" s="188">
        <f t="shared" si="176"/>
        <v>0</v>
      </c>
      <c r="AF213" s="188">
        <f t="shared" si="176"/>
        <v>0</v>
      </c>
      <c r="AG213" s="188">
        <f t="shared" si="176"/>
        <v>0</v>
      </c>
      <c r="AH213" s="188">
        <f t="shared" si="176"/>
        <v>0</v>
      </c>
      <c r="AI213" s="188">
        <f t="shared" si="176"/>
        <v>0</v>
      </c>
      <c r="AJ213" s="188">
        <f t="shared" si="176"/>
        <v>0</v>
      </c>
      <c r="AK213" s="188">
        <f t="shared" si="176"/>
        <v>0</v>
      </c>
      <c r="AL213" s="188">
        <f t="shared" si="176"/>
        <v>0</v>
      </c>
      <c r="AM213" s="188">
        <f t="shared" si="176"/>
        <v>0.27932023879869372</v>
      </c>
      <c r="AN213" s="188">
        <f t="shared" si="177"/>
        <v>0.56638316579769132</v>
      </c>
      <c r="AO213" s="188">
        <f t="shared" si="177"/>
        <v>0.87484563404849713</v>
      </c>
      <c r="AP213" s="188">
        <f t="shared" si="177"/>
        <v>1.1793491956566984</v>
      </c>
      <c r="AQ213" s="188">
        <f t="shared" si="177"/>
        <v>1.4801000189605307</v>
      </c>
      <c r="AR213" s="188">
        <f t="shared" si="177"/>
        <v>1.7772872098753194</v>
      </c>
      <c r="AS213" s="188">
        <f t="shared" si="177"/>
        <v>2.0710847146648321</v>
      </c>
      <c r="AT213" s="188">
        <f t="shared" si="177"/>
        <v>2.4087461261023613</v>
      </c>
      <c r="AU213" s="188">
        <f t="shared" si="177"/>
        <v>2.7416205051768685</v>
      </c>
      <c r="AV213" s="188">
        <f t="shared" si="177"/>
        <v>3.0699712641868966</v>
      </c>
    </row>
    <row r="214" spans="1:48">
      <c r="A214" s="4" t="s">
        <v>16</v>
      </c>
      <c r="B214" s="96" t="str">
        <f t="shared" si="173"/>
        <v>CNG</v>
      </c>
      <c r="C214" s="96" t="str">
        <f t="shared" si="173"/>
        <v>Commercial - Public lights</v>
      </c>
      <c r="E214" s="123"/>
      <c r="F214" s="123"/>
      <c r="I214" s="179"/>
      <c r="J214" s="188">
        <f t="shared" si="174"/>
        <v>0</v>
      </c>
      <c r="K214" s="188">
        <f t="shared" si="174"/>
        <v>0</v>
      </c>
      <c r="L214" s="188">
        <f t="shared" si="174"/>
        <v>0</v>
      </c>
      <c r="M214" s="188">
        <f t="shared" si="174"/>
        <v>0</v>
      </c>
      <c r="N214" s="188">
        <f t="shared" si="174"/>
        <v>0</v>
      </c>
      <c r="O214" s="188">
        <f t="shared" si="174"/>
        <v>0</v>
      </c>
      <c r="P214" s="188">
        <f t="shared" si="174"/>
        <v>0</v>
      </c>
      <c r="Q214" s="188">
        <f t="shared" si="174"/>
        <v>0</v>
      </c>
      <c r="R214" s="188">
        <f t="shared" si="174"/>
        <v>0</v>
      </c>
      <c r="S214" s="188">
        <f t="shared" si="174"/>
        <v>0</v>
      </c>
      <c r="T214" s="188">
        <f t="shared" si="175"/>
        <v>0</v>
      </c>
      <c r="U214" s="188">
        <f t="shared" si="175"/>
        <v>0</v>
      </c>
      <c r="V214" s="188">
        <f t="shared" si="175"/>
        <v>0</v>
      </c>
      <c r="W214" s="188">
        <f t="shared" si="175"/>
        <v>0</v>
      </c>
      <c r="X214" s="188">
        <f t="shared" si="175"/>
        <v>0</v>
      </c>
      <c r="Y214" s="188">
        <f t="shared" si="175"/>
        <v>0</v>
      </c>
      <c r="Z214" s="188">
        <f t="shared" si="175"/>
        <v>0</v>
      </c>
      <c r="AA214" s="188">
        <f t="shared" si="175"/>
        <v>0</v>
      </c>
      <c r="AB214" s="188">
        <f t="shared" si="175"/>
        <v>0</v>
      </c>
      <c r="AC214" s="188">
        <f t="shared" si="175"/>
        <v>0</v>
      </c>
      <c r="AD214" s="188">
        <f t="shared" si="176"/>
        <v>0</v>
      </c>
      <c r="AE214" s="188">
        <f t="shared" si="176"/>
        <v>0</v>
      </c>
      <c r="AF214" s="188">
        <f t="shared" si="176"/>
        <v>0</v>
      </c>
      <c r="AG214" s="188">
        <f t="shared" si="176"/>
        <v>0</v>
      </c>
      <c r="AH214" s="188">
        <f t="shared" si="176"/>
        <v>0</v>
      </c>
      <c r="AI214" s="188">
        <f t="shared" si="176"/>
        <v>0</v>
      </c>
      <c r="AJ214" s="188">
        <f t="shared" si="176"/>
        <v>0</v>
      </c>
      <c r="AK214" s="188">
        <f t="shared" si="176"/>
        <v>0</v>
      </c>
      <c r="AL214" s="188">
        <f t="shared" si="176"/>
        <v>0</v>
      </c>
      <c r="AM214" s="188">
        <f t="shared" si="176"/>
        <v>0</v>
      </c>
      <c r="AN214" s="188">
        <f t="shared" si="177"/>
        <v>0</v>
      </c>
      <c r="AO214" s="188">
        <f t="shared" si="177"/>
        <v>0</v>
      </c>
      <c r="AP214" s="188">
        <f t="shared" si="177"/>
        <v>0</v>
      </c>
      <c r="AQ214" s="188">
        <f t="shared" si="177"/>
        <v>0</v>
      </c>
      <c r="AR214" s="188">
        <f t="shared" si="177"/>
        <v>0</v>
      </c>
      <c r="AS214" s="188">
        <f t="shared" si="177"/>
        <v>0</v>
      </c>
      <c r="AT214" s="188">
        <f t="shared" si="177"/>
        <v>0</v>
      </c>
      <c r="AU214" s="188">
        <f t="shared" si="177"/>
        <v>0</v>
      </c>
      <c r="AV214" s="188">
        <f t="shared" si="177"/>
        <v>0</v>
      </c>
    </row>
    <row r="215" spans="1:48">
      <c r="A215" s="4" t="s">
        <v>16</v>
      </c>
      <c r="B215" s="96" t="str">
        <f t="shared" si="173"/>
        <v>CNT</v>
      </c>
      <c r="C215" s="96" t="str">
        <f t="shared" si="173"/>
        <v>Commercial - Public Water</v>
      </c>
      <c r="E215" s="123"/>
      <c r="F215" s="123"/>
      <c r="I215" s="179"/>
      <c r="J215" s="188">
        <f t="shared" si="174"/>
        <v>0</v>
      </c>
      <c r="K215" s="188">
        <f t="shared" si="174"/>
        <v>0</v>
      </c>
      <c r="L215" s="188">
        <f t="shared" si="174"/>
        <v>0</v>
      </c>
      <c r="M215" s="188">
        <f t="shared" si="174"/>
        <v>0</v>
      </c>
      <c r="N215" s="188">
        <f t="shared" si="174"/>
        <v>0</v>
      </c>
      <c r="O215" s="188">
        <f t="shared" si="174"/>
        <v>0</v>
      </c>
      <c r="P215" s="188">
        <f t="shared" si="174"/>
        <v>0</v>
      </c>
      <c r="Q215" s="188">
        <f t="shared" si="174"/>
        <v>0</v>
      </c>
      <c r="R215" s="188">
        <f t="shared" si="174"/>
        <v>0</v>
      </c>
      <c r="S215" s="188">
        <f t="shared" si="174"/>
        <v>0</v>
      </c>
      <c r="T215" s="188">
        <f t="shared" si="175"/>
        <v>0</v>
      </c>
      <c r="U215" s="188">
        <f t="shared" si="175"/>
        <v>0</v>
      </c>
      <c r="V215" s="188">
        <f t="shared" si="175"/>
        <v>0</v>
      </c>
      <c r="W215" s="188">
        <f t="shared" si="175"/>
        <v>0</v>
      </c>
      <c r="X215" s="188">
        <f t="shared" si="175"/>
        <v>0</v>
      </c>
      <c r="Y215" s="188">
        <f t="shared" si="175"/>
        <v>0</v>
      </c>
      <c r="Z215" s="188">
        <f t="shared" si="175"/>
        <v>0</v>
      </c>
      <c r="AA215" s="188">
        <f t="shared" si="175"/>
        <v>0</v>
      </c>
      <c r="AB215" s="188">
        <f t="shared" si="175"/>
        <v>0</v>
      </c>
      <c r="AC215" s="188">
        <f t="shared" si="175"/>
        <v>0</v>
      </c>
      <c r="AD215" s="188">
        <f t="shared" si="176"/>
        <v>0</v>
      </c>
      <c r="AE215" s="188">
        <f t="shared" si="176"/>
        <v>0</v>
      </c>
      <c r="AF215" s="188">
        <f t="shared" si="176"/>
        <v>0</v>
      </c>
      <c r="AG215" s="188">
        <f t="shared" si="176"/>
        <v>0</v>
      </c>
      <c r="AH215" s="188">
        <f t="shared" si="176"/>
        <v>0</v>
      </c>
      <c r="AI215" s="188">
        <f t="shared" si="176"/>
        <v>0</v>
      </c>
      <c r="AJ215" s="188">
        <f t="shared" si="176"/>
        <v>0</v>
      </c>
      <c r="AK215" s="188">
        <f t="shared" si="176"/>
        <v>0</v>
      </c>
      <c r="AL215" s="188">
        <f t="shared" si="176"/>
        <v>0</v>
      </c>
      <c r="AM215" s="188">
        <f t="shared" si="176"/>
        <v>0</v>
      </c>
      <c r="AN215" s="188">
        <f t="shared" si="177"/>
        <v>0</v>
      </c>
      <c r="AO215" s="188">
        <f t="shared" si="177"/>
        <v>0</v>
      </c>
      <c r="AP215" s="188">
        <f t="shared" si="177"/>
        <v>0</v>
      </c>
      <c r="AQ215" s="188">
        <f t="shared" si="177"/>
        <v>0</v>
      </c>
      <c r="AR215" s="188">
        <f t="shared" si="177"/>
        <v>0</v>
      </c>
      <c r="AS215" s="188">
        <f t="shared" si="177"/>
        <v>0</v>
      </c>
      <c r="AT215" s="188">
        <f t="shared" si="177"/>
        <v>0</v>
      </c>
      <c r="AU215" s="188">
        <f t="shared" si="177"/>
        <v>0</v>
      </c>
      <c r="AV215" s="188">
        <f t="shared" si="177"/>
        <v>0</v>
      </c>
    </row>
    <row r="216" spans="1:48">
      <c r="A216" s="4" t="s">
        <v>16</v>
      </c>
      <c r="B216" s="96" t="str">
        <f t="shared" si="173"/>
        <v>CNO</v>
      </c>
      <c r="C216" s="96" t="str">
        <f t="shared" si="173"/>
        <v>Commercial - Other</v>
      </c>
      <c r="E216" s="123"/>
      <c r="F216" s="123"/>
      <c r="I216" s="179"/>
      <c r="J216" s="188">
        <f t="shared" si="174"/>
        <v>0</v>
      </c>
      <c r="K216" s="188">
        <f t="shared" si="174"/>
        <v>0</v>
      </c>
      <c r="L216" s="188">
        <f t="shared" si="174"/>
        <v>0</v>
      </c>
      <c r="M216" s="188">
        <f t="shared" si="174"/>
        <v>0</v>
      </c>
      <c r="N216" s="188">
        <f t="shared" si="174"/>
        <v>0</v>
      </c>
      <c r="O216" s="188">
        <f t="shared" si="174"/>
        <v>0</v>
      </c>
      <c r="P216" s="188">
        <f t="shared" si="174"/>
        <v>0</v>
      </c>
      <c r="Q216" s="188">
        <f t="shared" si="174"/>
        <v>0</v>
      </c>
      <c r="R216" s="188">
        <f t="shared" si="174"/>
        <v>0</v>
      </c>
      <c r="S216" s="188">
        <f t="shared" si="174"/>
        <v>0</v>
      </c>
      <c r="T216" s="188">
        <f t="shared" si="175"/>
        <v>0</v>
      </c>
      <c r="U216" s="188">
        <f t="shared" si="175"/>
        <v>0</v>
      </c>
      <c r="V216" s="188">
        <f t="shared" si="175"/>
        <v>0</v>
      </c>
      <c r="W216" s="188">
        <f t="shared" si="175"/>
        <v>0</v>
      </c>
      <c r="X216" s="188">
        <f t="shared" si="175"/>
        <v>0</v>
      </c>
      <c r="Y216" s="188">
        <f t="shared" si="175"/>
        <v>0</v>
      </c>
      <c r="Z216" s="188">
        <f t="shared" si="175"/>
        <v>0</v>
      </c>
      <c r="AA216" s="188">
        <f t="shared" si="175"/>
        <v>0</v>
      </c>
      <c r="AB216" s="188">
        <f t="shared" si="175"/>
        <v>0</v>
      </c>
      <c r="AC216" s="188">
        <f t="shared" si="175"/>
        <v>0</v>
      </c>
      <c r="AD216" s="188">
        <f t="shared" si="176"/>
        <v>0</v>
      </c>
      <c r="AE216" s="188">
        <f t="shared" si="176"/>
        <v>0</v>
      </c>
      <c r="AF216" s="188">
        <f t="shared" si="176"/>
        <v>0</v>
      </c>
      <c r="AG216" s="188">
        <f t="shared" si="176"/>
        <v>0</v>
      </c>
      <c r="AH216" s="188">
        <f t="shared" si="176"/>
        <v>0</v>
      </c>
      <c r="AI216" s="188">
        <f t="shared" si="176"/>
        <v>0</v>
      </c>
      <c r="AJ216" s="188">
        <f t="shared" si="176"/>
        <v>0</v>
      </c>
      <c r="AK216" s="188">
        <f t="shared" si="176"/>
        <v>0</v>
      </c>
      <c r="AL216" s="188">
        <f t="shared" si="176"/>
        <v>0</v>
      </c>
      <c r="AM216" s="188">
        <f t="shared" si="176"/>
        <v>0.35771295226683153</v>
      </c>
      <c r="AN216" s="188">
        <f t="shared" si="177"/>
        <v>0.72534161943682962</v>
      </c>
      <c r="AO216" s="188">
        <f t="shared" si="177"/>
        <v>1.1203757231454132</v>
      </c>
      <c r="AP216" s="188">
        <f t="shared" si="177"/>
        <v>1.5103398319658159</v>
      </c>
      <c r="AQ216" s="188">
        <f t="shared" si="177"/>
        <v>1.8954979764790343</v>
      </c>
      <c r="AR216" s="188">
        <f t="shared" si="177"/>
        <v>2.2760923361832437</v>
      </c>
      <c r="AS216" s="188">
        <f t="shared" si="177"/>
        <v>2.6523456762880659</v>
      </c>
      <c r="AT216" s="188">
        <f t="shared" si="177"/>
        <v>3.0847735621848495</v>
      </c>
      <c r="AU216" s="188">
        <f t="shared" si="177"/>
        <v>3.5110709095766612</v>
      </c>
      <c r="AV216" s="188">
        <f t="shared" si="177"/>
        <v>3.9315750588273071</v>
      </c>
    </row>
    <row r="217" spans="1:48">
      <c r="A217" s="4" t="s">
        <v>16</v>
      </c>
      <c r="E217" s="123"/>
      <c r="F217" s="123"/>
      <c r="I217" s="179"/>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c r="AG217" s="188"/>
      <c r="AH217" s="188"/>
      <c r="AI217" s="188"/>
      <c r="AJ217" s="188"/>
      <c r="AK217" s="188"/>
      <c r="AL217" s="188"/>
      <c r="AM217" s="188"/>
      <c r="AN217" s="188"/>
      <c r="AO217" s="188"/>
      <c r="AP217" s="188"/>
      <c r="AQ217" s="188"/>
      <c r="AR217" s="188"/>
      <c r="AS217" s="188"/>
      <c r="AT217" s="188"/>
      <c r="AU217" s="188"/>
      <c r="AV217" s="188"/>
    </row>
    <row r="218" spans="1:48" ht="15.75" thickBot="1">
      <c r="A218" s="4" t="s">
        <v>16</v>
      </c>
      <c r="B218" s="94" t="s">
        <v>494</v>
      </c>
      <c r="C218" s="94"/>
      <c r="D218" s="94"/>
      <c r="E218" s="94"/>
      <c r="F218" s="94"/>
      <c r="G218" s="94"/>
      <c r="H218" s="94"/>
      <c r="I218" s="180"/>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row>
    <row r="219" spans="1:48">
      <c r="A219" s="4" t="s">
        <v>16</v>
      </c>
      <c r="E219" s="123"/>
      <c r="F219" s="123"/>
      <c r="I219" s="179"/>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c r="AG219" s="188"/>
      <c r="AH219" s="188"/>
      <c r="AI219" s="188"/>
      <c r="AJ219" s="188"/>
      <c r="AK219" s="188"/>
      <c r="AL219" s="188"/>
      <c r="AM219" s="188"/>
      <c r="AN219" s="188"/>
      <c r="AO219" s="188"/>
      <c r="AP219" s="188"/>
      <c r="AQ219" s="188"/>
      <c r="AR219" s="188"/>
      <c r="AS219" s="188"/>
      <c r="AT219" s="188"/>
      <c r="AU219" s="188"/>
      <c r="AV219" s="188"/>
    </row>
    <row r="220" spans="1:48">
      <c r="A220" s="4" t="s">
        <v>16</v>
      </c>
      <c r="B220" s="96" t="str">
        <f t="shared" ref="B220:C228" si="178">B208</f>
        <v>CNC</v>
      </c>
      <c r="C220" s="96" t="str">
        <f t="shared" si="178"/>
        <v>Commercial - Cooling</v>
      </c>
      <c r="E220" s="123"/>
      <c r="F220" s="123"/>
      <c r="I220" s="179"/>
      <c r="J220" s="188">
        <f t="shared" ref="J220:AV226" si="179">J186+J197+J208</f>
        <v>0</v>
      </c>
      <c r="K220" s="188">
        <f t="shared" si="179"/>
        <v>0</v>
      </c>
      <c r="L220" s="188">
        <f t="shared" si="179"/>
        <v>0</v>
      </c>
      <c r="M220" s="188">
        <f t="shared" si="179"/>
        <v>0</v>
      </c>
      <c r="N220" s="188">
        <f t="shared" si="179"/>
        <v>0</v>
      </c>
      <c r="O220" s="188">
        <f t="shared" si="179"/>
        <v>0</v>
      </c>
      <c r="P220" s="188">
        <f t="shared" si="179"/>
        <v>1.5136927566830756</v>
      </c>
      <c r="Q220" s="188">
        <f t="shared" si="179"/>
        <v>3.0098378280153621</v>
      </c>
      <c r="R220" s="188">
        <f t="shared" si="179"/>
        <v>4.5994354545778773</v>
      </c>
      <c r="S220" s="188">
        <f t="shared" si="179"/>
        <v>6.2978331305080903</v>
      </c>
      <c r="T220" s="188">
        <f t="shared" si="179"/>
        <v>3.975948528170262</v>
      </c>
      <c r="U220" s="188">
        <f t="shared" si="179"/>
        <v>5.9222780394264731</v>
      </c>
      <c r="V220" s="188">
        <f t="shared" si="179"/>
        <v>7.8441587409176687</v>
      </c>
      <c r="W220" s="188">
        <f t="shared" si="179"/>
        <v>9.7508546270269694</v>
      </c>
      <c r="X220" s="188">
        <f t="shared" si="179"/>
        <v>11.628632842117945</v>
      </c>
      <c r="Y220" s="188">
        <f t="shared" si="179"/>
        <v>13.531654699294888</v>
      </c>
      <c r="Z220" s="188">
        <f t="shared" si="179"/>
        <v>15.586179456720275</v>
      </c>
      <c r="AA220" s="188">
        <f t="shared" si="179"/>
        <v>17.616460070872456</v>
      </c>
      <c r="AB220" s="188">
        <f t="shared" si="179"/>
        <v>19.682890117485417</v>
      </c>
      <c r="AC220" s="188">
        <f t="shared" si="179"/>
        <v>21.75114705342283</v>
      </c>
      <c r="AD220" s="188">
        <f t="shared" si="179"/>
        <v>23.838818703931018</v>
      </c>
      <c r="AE220" s="188">
        <f t="shared" si="179"/>
        <v>26.095352608641821</v>
      </c>
      <c r="AF220" s="188">
        <f t="shared" si="179"/>
        <v>28.312701205430777</v>
      </c>
      <c r="AG220" s="188">
        <f t="shared" si="179"/>
        <v>30.628823080301764</v>
      </c>
      <c r="AH220" s="188">
        <f t="shared" si="179"/>
        <v>33.021359189767423</v>
      </c>
      <c r="AI220" s="188">
        <f t="shared" si="179"/>
        <v>35.482093157563192</v>
      </c>
      <c r="AJ220" s="188">
        <f t="shared" si="179"/>
        <v>37.987681783149178</v>
      </c>
      <c r="AK220" s="188">
        <f t="shared" si="179"/>
        <v>40.530195876678675</v>
      </c>
      <c r="AL220" s="188">
        <f t="shared" si="179"/>
        <v>43.074171447231407</v>
      </c>
      <c r="AM220" s="188">
        <f t="shared" si="179"/>
        <v>45.605278976569238</v>
      </c>
      <c r="AN220" s="188">
        <f t="shared" si="179"/>
        <v>48.206548183003548</v>
      </c>
      <c r="AO220" s="188">
        <f t="shared" si="179"/>
        <v>51.001732947507612</v>
      </c>
      <c r="AP220" s="188">
        <f t="shared" si="179"/>
        <v>53.761043410693091</v>
      </c>
      <c r="AQ220" s="188">
        <f t="shared" si="179"/>
        <v>56.486347801784859</v>
      </c>
      <c r="AR220" s="188">
        <f t="shared" si="179"/>
        <v>59.179359735980228</v>
      </c>
      <c r="AS220" s="188">
        <f t="shared" si="179"/>
        <v>61.841655456732994</v>
      </c>
      <c r="AT220" s="188">
        <f t="shared" si="179"/>
        <v>64.901431377490098</v>
      </c>
      <c r="AU220" s="188">
        <f t="shared" si="179"/>
        <v>67.91782879581811</v>
      </c>
      <c r="AV220" s="188">
        <f t="shared" si="179"/>
        <v>70.893234666758389</v>
      </c>
    </row>
    <row r="221" spans="1:48">
      <c r="A221" s="4" t="s">
        <v>16</v>
      </c>
      <c r="B221" s="96" t="str">
        <f t="shared" si="178"/>
        <v>CNH</v>
      </c>
      <c r="C221" s="96" t="str">
        <f t="shared" si="178"/>
        <v>Commercial - Space Heating</v>
      </c>
      <c r="E221" s="123"/>
      <c r="F221" s="123"/>
      <c r="I221" s="179"/>
      <c r="J221" s="188">
        <f t="shared" si="179"/>
        <v>0</v>
      </c>
      <c r="K221" s="188">
        <f t="shared" si="179"/>
        <v>0</v>
      </c>
      <c r="L221" s="188">
        <f t="shared" si="179"/>
        <v>0</v>
      </c>
      <c r="M221" s="188">
        <f t="shared" si="179"/>
        <v>0</v>
      </c>
      <c r="N221" s="188">
        <f t="shared" si="179"/>
        <v>0</v>
      </c>
      <c r="O221" s="188">
        <f t="shared" si="179"/>
        <v>0</v>
      </c>
      <c r="P221" s="188">
        <f t="shared" si="179"/>
        <v>0.14435533534213085</v>
      </c>
      <c r="Q221" s="188">
        <f t="shared" si="179"/>
        <v>0.28703721218873313</v>
      </c>
      <c r="R221" s="188">
        <f t="shared" si="179"/>
        <v>0.4386313170216804</v>
      </c>
      <c r="S221" s="188">
        <f t="shared" si="179"/>
        <v>0.60060128415718006</v>
      </c>
      <c r="T221" s="188">
        <f t="shared" si="179"/>
        <v>0.37917165194392116</v>
      </c>
      <c r="U221" s="188">
        <f t="shared" si="179"/>
        <v>0.56478597033396538</v>
      </c>
      <c r="V221" s="188">
        <f t="shared" si="179"/>
        <v>0.74806869526373654</v>
      </c>
      <c r="W221" s="188">
        <f t="shared" si="179"/>
        <v>0.92990329995452015</v>
      </c>
      <c r="X221" s="188">
        <f t="shared" si="179"/>
        <v>1.1089801322514454</v>
      </c>
      <c r="Y221" s="188">
        <f t="shared" si="179"/>
        <v>1.290464358256564</v>
      </c>
      <c r="Z221" s="188">
        <f t="shared" si="179"/>
        <v>1.4863968610827949</v>
      </c>
      <c r="AA221" s="188">
        <f t="shared" si="179"/>
        <v>1.6800172887426259</v>
      </c>
      <c r="AB221" s="188">
        <f t="shared" si="179"/>
        <v>1.87708515540371</v>
      </c>
      <c r="AC221" s="188">
        <f t="shared" si="179"/>
        <v>2.0743272458099367</v>
      </c>
      <c r="AD221" s="188">
        <f t="shared" si="179"/>
        <v>2.2734208464516859</v>
      </c>
      <c r="AE221" s="188">
        <f t="shared" si="179"/>
        <v>2.4886182219344155</v>
      </c>
      <c r="AF221" s="188">
        <f t="shared" si="179"/>
        <v>2.7000786380899839</v>
      </c>
      <c r="AG221" s="188">
        <f t="shared" si="179"/>
        <v>2.9209587000867723</v>
      </c>
      <c r="AH221" s="188">
        <f t="shared" si="179"/>
        <v>3.1491261078220685</v>
      </c>
      <c r="AI221" s="188">
        <f t="shared" si="179"/>
        <v>3.3837972955783715</v>
      </c>
      <c r="AJ221" s="188">
        <f t="shared" si="179"/>
        <v>3.6227461077986729</v>
      </c>
      <c r="AK221" s="188">
        <f t="shared" si="179"/>
        <v>3.8652163666825166</v>
      </c>
      <c r="AL221" s="188">
        <f t="shared" si="179"/>
        <v>4.1078260012784078</v>
      </c>
      <c r="AM221" s="188">
        <f t="shared" si="179"/>
        <v>4.3492084579040196</v>
      </c>
      <c r="AN221" s="188">
        <f t="shared" si="179"/>
        <v>4.5972819767552453</v>
      </c>
      <c r="AO221" s="188">
        <f t="shared" si="179"/>
        <v>4.8638485122966983</v>
      </c>
      <c r="AP221" s="188">
        <f t="shared" si="179"/>
        <v>5.1269938470864513</v>
      </c>
      <c r="AQ221" s="188">
        <f t="shared" si="179"/>
        <v>5.3868961473045678</v>
      </c>
      <c r="AR221" s="188">
        <f t="shared" si="179"/>
        <v>5.6437188341574753</v>
      </c>
      <c r="AS221" s="188">
        <f t="shared" si="179"/>
        <v>5.897612228211452</v>
      </c>
      <c r="AT221" s="188">
        <f t="shared" si="179"/>
        <v>6.1894118534409124</v>
      </c>
      <c r="AU221" s="188">
        <f t="shared" si="179"/>
        <v>6.4770746297377562</v>
      </c>
      <c r="AV221" s="188">
        <f t="shared" si="179"/>
        <v>6.760828192263693</v>
      </c>
    </row>
    <row r="222" spans="1:48">
      <c r="A222" s="4" t="s">
        <v>16</v>
      </c>
      <c r="B222" s="96" t="str">
        <f t="shared" si="178"/>
        <v>CNK</v>
      </c>
      <c r="C222" s="96" t="str">
        <f t="shared" si="178"/>
        <v>Commercial - Cooking</v>
      </c>
      <c r="E222" s="123"/>
      <c r="F222" s="123"/>
      <c r="I222" s="179"/>
      <c r="J222" s="188">
        <f t="shared" si="179"/>
        <v>0</v>
      </c>
      <c r="K222" s="188">
        <f t="shared" si="179"/>
        <v>0</v>
      </c>
      <c r="L222" s="188">
        <f t="shared" si="179"/>
        <v>0</v>
      </c>
      <c r="M222" s="188">
        <f t="shared" si="179"/>
        <v>0</v>
      </c>
      <c r="N222" s="188">
        <f t="shared" si="179"/>
        <v>0</v>
      </c>
      <c r="O222" s="188">
        <f t="shared" si="179"/>
        <v>0</v>
      </c>
      <c r="P222" s="188">
        <f t="shared" si="179"/>
        <v>0.10797039687300583</v>
      </c>
      <c r="Q222" s="188">
        <f t="shared" si="179"/>
        <v>0.21468913250685837</v>
      </c>
      <c r="R222" s="188">
        <f t="shared" si="179"/>
        <v>0.32807375818507795</v>
      </c>
      <c r="S222" s="188">
        <f t="shared" si="179"/>
        <v>0.44921899740800025</v>
      </c>
      <c r="T222" s="188">
        <f t="shared" si="179"/>
        <v>0.2836009742649952</v>
      </c>
      <c r="U222" s="188">
        <f t="shared" si="179"/>
        <v>0.42243097714911104</v>
      </c>
      <c r="V222" s="188">
        <f t="shared" si="179"/>
        <v>0.55951706755049435</v>
      </c>
      <c r="W222" s="188">
        <f t="shared" si="179"/>
        <v>0.69552003818666253</v>
      </c>
      <c r="X222" s="188">
        <f t="shared" si="179"/>
        <v>0.8294603363269053</v>
      </c>
      <c r="Y222" s="188">
        <f t="shared" si="179"/>
        <v>0.96520124165279297</v>
      </c>
      <c r="Z222" s="188">
        <f t="shared" si="179"/>
        <v>1.1117487179918633</v>
      </c>
      <c r="AA222" s="188">
        <f t="shared" si="179"/>
        <v>1.2565668805322801</v>
      </c>
      <c r="AB222" s="188">
        <f t="shared" si="179"/>
        <v>1.403963550865835</v>
      </c>
      <c r="AC222" s="188">
        <f t="shared" si="179"/>
        <v>1.5514905316369167</v>
      </c>
      <c r="AD222" s="188">
        <f t="shared" si="179"/>
        <v>1.7004023472287551</v>
      </c>
      <c r="AE222" s="188">
        <f t="shared" si="179"/>
        <v>1.8613589615570816</v>
      </c>
      <c r="AF222" s="188">
        <f t="shared" si="179"/>
        <v>2.0195205217178875</v>
      </c>
      <c r="AG222" s="188">
        <f t="shared" si="179"/>
        <v>2.1847274944882731</v>
      </c>
      <c r="AH222" s="188">
        <f t="shared" si="179"/>
        <v>2.3553850286090432</v>
      </c>
      <c r="AI222" s="188">
        <f t="shared" si="179"/>
        <v>2.5309070570581902</v>
      </c>
      <c r="AJ222" s="188">
        <f t="shared" si="179"/>
        <v>2.7096285295040348</v>
      </c>
      <c r="AK222" s="188">
        <f t="shared" si="179"/>
        <v>2.8909838636836955</v>
      </c>
      <c r="AL222" s="188">
        <f t="shared" si="179"/>
        <v>3.0724434437570638</v>
      </c>
      <c r="AM222" s="188">
        <f t="shared" si="179"/>
        <v>3.2529851575654209</v>
      </c>
      <c r="AN222" s="188">
        <f t="shared" si="179"/>
        <v>3.4385314431984999</v>
      </c>
      <c r="AO222" s="188">
        <f t="shared" si="179"/>
        <v>3.6379095580929688</v>
      </c>
      <c r="AP222" s="188">
        <f t="shared" si="179"/>
        <v>3.8347287900610261</v>
      </c>
      <c r="AQ222" s="188">
        <f t="shared" si="179"/>
        <v>4.0291223982795872</v>
      </c>
      <c r="AR222" s="188">
        <f t="shared" si="179"/>
        <v>4.2212126134405317</v>
      </c>
      <c r="AS222" s="188">
        <f t="shared" si="179"/>
        <v>4.4111118676279286</v>
      </c>
      <c r="AT222" s="188">
        <f t="shared" si="179"/>
        <v>4.6293630411557292</v>
      </c>
      <c r="AU222" s="188">
        <f t="shared" si="179"/>
        <v>4.844520063573702</v>
      </c>
      <c r="AV222" s="188">
        <f t="shared" si="179"/>
        <v>5.0567531943232042</v>
      </c>
    </row>
    <row r="223" spans="1:48">
      <c r="A223" s="4" t="s">
        <v>16</v>
      </c>
      <c r="B223" s="96" t="str">
        <f t="shared" si="178"/>
        <v>CNL</v>
      </c>
      <c r="C223" s="96" t="str">
        <f t="shared" si="178"/>
        <v>Commercial - Lighting</v>
      </c>
      <c r="E223" s="123"/>
      <c r="F223" s="123"/>
      <c r="I223" s="179"/>
      <c r="J223" s="188">
        <f t="shared" si="179"/>
        <v>0</v>
      </c>
      <c r="K223" s="188">
        <f t="shared" si="179"/>
        <v>0</v>
      </c>
      <c r="L223" s="188">
        <f t="shared" si="179"/>
        <v>0</v>
      </c>
      <c r="M223" s="188">
        <f t="shared" si="179"/>
        <v>0</v>
      </c>
      <c r="N223" s="188">
        <f t="shared" si="179"/>
        <v>0</v>
      </c>
      <c r="O223" s="188">
        <f t="shared" si="179"/>
        <v>0</v>
      </c>
      <c r="P223" s="188">
        <f t="shared" si="179"/>
        <v>1.3172622133224183</v>
      </c>
      <c r="Q223" s="188">
        <f t="shared" si="179"/>
        <v>2.6192538885902605</v>
      </c>
      <c r="R223" s="188">
        <f t="shared" si="179"/>
        <v>4.0025708653102647</v>
      </c>
      <c r="S223" s="188">
        <f t="shared" si="179"/>
        <v>5.4805690071524005</v>
      </c>
      <c r="T223" s="188">
        <f t="shared" si="179"/>
        <v>3.4599932748242166</v>
      </c>
      <c r="U223" s="188">
        <f t="shared" si="179"/>
        <v>5.1537493614095542</v>
      </c>
      <c r="V223" s="188">
        <f t="shared" si="179"/>
        <v>6.8262293382150361</v>
      </c>
      <c r="W223" s="188">
        <f t="shared" si="179"/>
        <v>8.4854950194307843</v>
      </c>
      <c r="X223" s="188">
        <f t="shared" si="179"/>
        <v>10.119595649706341</v>
      </c>
      <c r="Y223" s="188">
        <f t="shared" si="179"/>
        <v>11.775664077409525</v>
      </c>
      <c r="Z223" s="188">
        <f t="shared" si="179"/>
        <v>13.563575010683882</v>
      </c>
      <c r="AA223" s="188">
        <f t="shared" si="179"/>
        <v>15.330387941284201</v>
      </c>
      <c r="AB223" s="188">
        <f t="shared" si="179"/>
        <v>17.128659225109374</v>
      </c>
      <c r="AC223" s="188">
        <f t="shared" si="179"/>
        <v>18.92852032447961</v>
      </c>
      <c r="AD223" s="188">
        <f t="shared" si="179"/>
        <v>20.745276708426985</v>
      </c>
      <c r="AE223" s="188">
        <f t="shared" si="179"/>
        <v>22.708982244198918</v>
      </c>
      <c r="AF223" s="188">
        <f t="shared" si="179"/>
        <v>24.638587514104504</v>
      </c>
      <c r="AG223" s="188">
        <f t="shared" si="179"/>
        <v>26.654148342910013</v>
      </c>
      <c r="AH223" s="188">
        <f t="shared" si="179"/>
        <v>28.73620720002879</v>
      </c>
      <c r="AI223" s="188">
        <f t="shared" si="179"/>
        <v>30.877613940931212</v>
      </c>
      <c r="AJ223" s="188">
        <f t="shared" si="179"/>
        <v>33.058054591150899</v>
      </c>
      <c r="AK223" s="188">
        <f t="shared" si="179"/>
        <v>35.270628924653721</v>
      </c>
      <c r="AL223" s="188">
        <f t="shared" si="179"/>
        <v>37.484475080625046</v>
      </c>
      <c r="AM223" s="188">
        <f t="shared" si="179"/>
        <v>39.687123069480201</v>
      </c>
      <c r="AN223" s="188">
        <f t="shared" si="179"/>
        <v>41.950827917895836</v>
      </c>
      <c r="AO223" s="188">
        <f t="shared" si="179"/>
        <v>44.383284077363754</v>
      </c>
      <c r="AP223" s="188">
        <f t="shared" si="179"/>
        <v>46.784521311228936</v>
      </c>
      <c r="AQ223" s="188">
        <f t="shared" si="179"/>
        <v>49.156165410295252</v>
      </c>
      <c r="AR223" s="188">
        <f t="shared" si="179"/>
        <v>51.499707615461929</v>
      </c>
      <c r="AS223" s="188">
        <f t="shared" si="179"/>
        <v>53.81651962249186</v>
      </c>
      <c r="AT223" s="188">
        <f t="shared" si="179"/>
        <v>56.47923118258359</v>
      </c>
      <c r="AU223" s="188">
        <f t="shared" si="179"/>
        <v>59.104193429369772</v>
      </c>
      <c r="AV223" s="188">
        <f t="shared" si="179"/>
        <v>61.693483564889604</v>
      </c>
    </row>
    <row r="224" spans="1:48">
      <c r="A224" s="4" t="s">
        <v>16</v>
      </c>
      <c r="B224" s="96" t="str">
        <f t="shared" si="178"/>
        <v>CNR</v>
      </c>
      <c r="C224" s="96" t="str">
        <f t="shared" si="178"/>
        <v>Commercial - Refrigeration</v>
      </c>
      <c r="E224" s="123"/>
      <c r="F224" s="123"/>
      <c r="I224" s="179"/>
      <c r="J224" s="188">
        <f t="shared" si="179"/>
        <v>0</v>
      </c>
      <c r="K224" s="188">
        <f t="shared" si="179"/>
        <v>0</v>
      </c>
      <c r="L224" s="188">
        <f t="shared" si="179"/>
        <v>0</v>
      </c>
      <c r="M224" s="188">
        <f t="shared" si="179"/>
        <v>0</v>
      </c>
      <c r="N224" s="188">
        <f t="shared" si="179"/>
        <v>0</v>
      </c>
      <c r="O224" s="188">
        <f t="shared" si="179"/>
        <v>0</v>
      </c>
      <c r="P224" s="188">
        <f t="shared" si="179"/>
        <v>0.32044266655827447</v>
      </c>
      <c r="Q224" s="188">
        <f t="shared" si="179"/>
        <v>0.63717055872729056</v>
      </c>
      <c r="R224" s="188">
        <f t="shared" si="179"/>
        <v>0.97368198085140734</v>
      </c>
      <c r="S224" s="188">
        <f t="shared" si="179"/>
        <v>1.3332259356920408</v>
      </c>
      <c r="T224" s="188">
        <f t="shared" si="179"/>
        <v>0.84169230700235054</v>
      </c>
      <c r="U224" s="188">
        <f t="shared" si="179"/>
        <v>1.2537224338787425</v>
      </c>
      <c r="V224" s="188">
        <f t="shared" si="179"/>
        <v>1.6605768460926398</v>
      </c>
      <c r="W224" s="188">
        <f t="shared" si="179"/>
        <v>2.0642166939831714</v>
      </c>
      <c r="X224" s="188">
        <f t="shared" si="179"/>
        <v>2.4617347872634263</v>
      </c>
      <c r="Y224" s="188">
        <f t="shared" si="179"/>
        <v>2.8645968580106782</v>
      </c>
      <c r="Z224" s="188">
        <f t="shared" si="179"/>
        <v>3.2995314831997611</v>
      </c>
      <c r="AA224" s="188">
        <f t="shared" si="179"/>
        <v>3.7293337207992314</v>
      </c>
      <c r="AB224" s="188">
        <f t="shared" si="179"/>
        <v>4.1667886478108409</v>
      </c>
      <c r="AC224" s="188">
        <f t="shared" si="179"/>
        <v>4.6046303199423235</v>
      </c>
      <c r="AD224" s="188">
        <f t="shared" si="179"/>
        <v>5.0465820090373263</v>
      </c>
      <c r="AE224" s="188">
        <f t="shared" si="179"/>
        <v>5.5242811579644693</v>
      </c>
      <c r="AF224" s="188">
        <f t="shared" si="179"/>
        <v>5.9936849348585852</v>
      </c>
      <c r="AG224" s="188">
        <f t="shared" si="179"/>
        <v>6.4839986173286945</v>
      </c>
      <c r="AH224" s="188">
        <f t="shared" si="179"/>
        <v>6.9904888858255356</v>
      </c>
      <c r="AI224" s="188">
        <f t="shared" si="179"/>
        <v>7.5114163665508027</v>
      </c>
      <c r="AJ224" s="188">
        <f t="shared" si="179"/>
        <v>8.0418393978667666</v>
      </c>
      <c r="AK224" s="188">
        <f t="shared" si="179"/>
        <v>8.5800794021843458</v>
      </c>
      <c r="AL224" s="188">
        <f t="shared" si="179"/>
        <v>9.1186287953077922</v>
      </c>
      <c r="AM224" s="188">
        <f t="shared" si="179"/>
        <v>9.6544540758779611</v>
      </c>
      <c r="AN224" s="188">
        <f t="shared" si="179"/>
        <v>10.205132301208373</v>
      </c>
      <c r="AO224" s="188">
        <f t="shared" si="179"/>
        <v>10.796861670002782</v>
      </c>
      <c r="AP224" s="188">
        <f t="shared" si="179"/>
        <v>11.380996593540921</v>
      </c>
      <c r="AQ224" s="188">
        <f t="shared" si="179"/>
        <v>11.957932568433261</v>
      </c>
      <c r="AR224" s="188">
        <f t="shared" si="179"/>
        <v>12.528032360122689</v>
      </c>
      <c r="AS224" s="188">
        <f t="shared" si="179"/>
        <v>13.091629653006688</v>
      </c>
      <c r="AT224" s="188">
        <f t="shared" si="179"/>
        <v>13.739371905051762</v>
      </c>
      <c r="AU224" s="188">
        <f t="shared" si="179"/>
        <v>14.377931102657072</v>
      </c>
      <c r="AV224" s="188">
        <f t="shared" si="179"/>
        <v>15.007812554601468</v>
      </c>
    </row>
    <row r="225" spans="1:48">
      <c r="A225" s="4" t="s">
        <v>16</v>
      </c>
      <c r="B225" s="96" t="str">
        <f t="shared" si="178"/>
        <v>CNW</v>
      </c>
      <c r="C225" s="96" t="str">
        <f t="shared" si="178"/>
        <v>Commercial - Water Heating</v>
      </c>
      <c r="E225" s="123"/>
      <c r="F225" s="123"/>
      <c r="I225" s="179"/>
      <c r="J225" s="188">
        <f t="shared" si="179"/>
        <v>0</v>
      </c>
      <c r="K225" s="188">
        <f t="shared" si="179"/>
        <v>0</v>
      </c>
      <c r="L225" s="188">
        <f t="shared" si="179"/>
        <v>0</v>
      </c>
      <c r="M225" s="188">
        <f t="shared" si="179"/>
        <v>0</v>
      </c>
      <c r="N225" s="188">
        <f t="shared" si="179"/>
        <v>0</v>
      </c>
      <c r="O225" s="188">
        <f t="shared" si="179"/>
        <v>0</v>
      </c>
      <c r="P225" s="188">
        <f t="shared" si="179"/>
        <v>0.16704348486339524</v>
      </c>
      <c r="Q225" s="188">
        <f t="shared" si="179"/>
        <v>0.3321504958292042</v>
      </c>
      <c r="R225" s="188">
        <f t="shared" si="179"/>
        <v>0.50757045863158912</v>
      </c>
      <c r="S225" s="188">
        <f t="shared" si="179"/>
        <v>0.6949970451820553</v>
      </c>
      <c r="T225" s="188">
        <f t="shared" si="179"/>
        <v>0.43876559153153383</v>
      </c>
      <c r="U225" s="188">
        <f t="shared" si="179"/>
        <v>0.65355268278057888</v>
      </c>
      <c r="V225" s="188">
        <f t="shared" si="179"/>
        <v>0.86564172690884678</v>
      </c>
      <c r="W225" s="188">
        <f t="shared" si="179"/>
        <v>1.0760550515311578</v>
      </c>
      <c r="X225" s="188">
        <f t="shared" si="179"/>
        <v>1.2832771680832002</v>
      </c>
      <c r="Y225" s="188">
        <f t="shared" si="179"/>
        <v>1.4932850454351585</v>
      </c>
      <c r="Z225" s="188">
        <f t="shared" si="179"/>
        <v>1.7200120174069968</v>
      </c>
      <c r="AA225" s="188">
        <f t="shared" si="179"/>
        <v>1.9440635282180394</v>
      </c>
      <c r="AB225" s="188">
        <f t="shared" si="179"/>
        <v>2.1721043077544699</v>
      </c>
      <c r="AC225" s="188">
        <f t="shared" si="179"/>
        <v>2.4003466935665925</v>
      </c>
      <c r="AD225" s="188">
        <f t="shared" si="179"/>
        <v>2.6307315891880609</v>
      </c>
      <c r="AE225" s="188">
        <f t="shared" si="179"/>
        <v>2.8797512700255887</v>
      </c>
      <c r="AF225" s="188">
        <f t="shared" si="179"/>
        <v>3.1244466582602679</v>
      </c>
      <c r="AG225" s="188">
        <f t="shared" si="179"/>
        <v>3.3800421664230882</v>
      </c>
      <c r="AH225" s="188">
        <f t="shared" si="179"/>
        <v>3.6440703634413616</v>
      </c>
      <c r="AI225" s="188">
        <f t="shared" si="179"/>
        <v>3.9156245315428588</v>
      </c>
      <c r="AJ225" s="188">
        <f t="shared" si="179"/>
        <v>4.1921286330549199</v>
      </c>
      <c r="AK225" s="188">
        <f t="shared" si="179"/>
        <v>4.4727076426474106</v>
      </c>
      <c r="AL225" s="188">
        <f t="shared" si="179"/>
        <v>4.7534479334602349</v>
      </c>
      <c r="AM225" s="188">
        <f t="shared" si="179"/>
        <v>5.0327681722589288</v>
      </c>
      <c r="AN225" s="188">
        <f t="shared" si="179"/>
        <v>5.3198310992579261</v>
      </c>
      <c r="AO225" s="188">
        <f t="shared" si="179"/>
        <v>5.6282935675087318</v>
      </c>
      <c r="AP225" s="188">
        <f t="shared" si="179"/>
        <v>5.932797129116933</v>
      </c>
      <c r="AQ225" s="188">
        <f t="shared" si="179"/>
        <v>6.233547952420766</v>
      </c>
      <c r="AR225" s="188">
        <f t="shared" si="179"/>
        <v>6.530735143335554</v>
      </c>
      <c r="AS225" s="188">
        <f t="shared" si="179"/>
        <v>6.824532648125067</v>
      </c>
      <c r="AT225" s="188">
        <f t="shared" si="179"/>
        <v>7.1621940595625961</v>
      </c>
      <c r="AU225" s="188">
        <f t="shared" si="179"/>
        <v>7.4950684386371034</v>
      </c>
      <c r="AV225" s="188">
        <f t="shared" si="179"/>
        <v>7.8234191976471319</v>
      </c>
    </row>
    <row r="226" spans="1:48">
      <c r="A226" s="4" t="s">
        <v>16</v>
      </c>
      <c r="B226" s="96" t="str">
        <f t="shared" si="178"/>
        <v>CNG</v>
      </c>
      <c r="C226" s="96" t="str">
        <f t="shared" si="178"/>
        <v>Commercial - Public lights</v>
      </c>
      <c r="E226" s="123"/>
      <c r="F226" s="123"/>
      <c r="I226" s="179"/>
      <c r="J226" s="188">
        <f t="shared" si="179"/>
        <v>0</v>
      </c>
      <c r="K226" s="188">
        <f t="shared" si="179"/>
        <v>0</v>
      </c>
      <c r="L226" s="188">
        <f t="shared" si="179"/>
        <v>0</v>
      </c>
      <c r="M226" s="188">
        <f t="shared" si="179"/>
        <v>0</v>
      </c>
      <c r="N226" s="188">
        <f t="shared" si="179"/>
        <v>0</v>
      </c>
      <c r="O226" s="188">
        <f t="shared" si="179"/>
        <v>0</v>
      </c>
      <c r="P226" s="188">
        <f t="shared" si="179"/>
        <v>0</v>
      </c>
      <c r="Q226" s="188">
        <f t="shared" si="179"/>
        <v>0</v>
      </c>
      <c r="R226" s="188">
        <f t="shared" si="179"/>
        <v>0</v>
      </c>
      <c r="S226" s="188">
        <f t="shared" si="179"/>
        <v>0</v>
      </c>
      <c r="T226" s="188">
        <f t="shared" si="179"/>
        <v>0</v>
      </c>
      <c r="U226" s="188">
        <f t="shared" si="179"/>
        <v>0</v>
      </c>
      <c r="V226" s="188">
        <f t="shared" si="179"/>
        <v>0</v>
      </c>
      <c r="W226" s="188">
        <f t="shared" si="179"/>
        <v>0</v>
      </c>
      <c r="X226" s="188">
        <f t="shared" si="179"/>
        <v>0</v>
      </c>
      <c r="Y226" s="188">
        <f t="shared" si="179"/>
        <v>0</v>
      </c>
      <c r="Z226" s="188">
        <f t="shared" si="179"/>
        <v>0</v>
      </c>
      <c r="AA226" s="188">
        <f t="shared" si="179"/>
        <v>0</v>
      </c>
      <c r="AB226" s="188">
        <f t="shared" si="179"/>
        <v>0</v>
      </c>
      <c r="AC226" s="188">
        <f t="shared" si="179"/>
        <v>0</v>
      </c>
      <c r="AD226" s="188">
        <f t="shared" si="179"/>
        <v>0</v>
      </c>
      <c r="AE226" s="188">
        <f t="shared" ref="AE226:AV228" si="180">AE192+AE203+AE214</f>
        <v>0</v>
      </c>
      <c r="AF226" s="188">
        <f t="shared" si="180"/>
        <v>0</v>
      </c>
      <c r="AG226" s="188">
        <f t="shared" si="180"/>
        <v>0</v>
      </c>
      <c r="AH226" s="188">
        <f t="shared" si="180"/>
        <v>0</v>
      </c>
      <c r="AI226" s="188">
        <f t="shared" si="180"/>
        <v>0</v>
      </c>
      <c r="AJ226" s="188">
        <f t="shared" si="180"/>
        <v>0</v>
      </c>
      <c r="AK226" s="188">
        <f t="shared" si="180"/>
        <v>0</v>
      </c>
      <c r="AL226" s="188">
        <f t="shared" si="180"/>
        <v>0</v>
      </c>
      <c r="AM226" s="188">
        <f t="shared" si="180"/>
        <v>0</v>
      </c>
      <c r="AN226" s="188">
        <f t="shared" si="180"/>
        <v>0</v>
      </c>
      <c r="AO226" s="188">
        <f t="shared" si="180"/>
        <v>0</v>
      </c>
      <c r="AP226" s="188">
        <f t="shared" si="180"/>
        <v>0</v>
      </c>
      <c r="AQ226" s="188">
        <f t="shared" si="180"/>
        <v>0</v>
      </c>
      <c r="AR226" s="188">
        <f t="shared" si="180"/>
        <v>0</v>
      </c>
      <c r="AS226" s="188">
        <f t="shared" si="180"/>
        <v>0</v>
      </c>
      <c r="AT226" s="188">
        <f t="shared" si="180"/>
        <v>0</v>
      </c>
      <c r="AU226" s="188">
        <f t="shared" si="180"/>
        <v>0</v>
      </c>
      <c r="AV226" s="188">
        <f t="shared" si="180"/>
        <v>0</v>
      </c>
    </row>
    <row r="227" spans="1:48">
      <c r="A227" s="4" t="s">
        <v>16</v>
      </c>
      <c r="B227" s="96" t="str">
        <f t="shared" si="178"/>
        <v>CNT</v>
      </c>
      <c r="C227" s="96" t="str">
        <f t="shared" si="178"/>
        <v>Commercial - Public Water</v>
      </c>
      <c r="E227" s="123"/>
      <c r="F227" s="123"/>
      <c r="I227" s="179"/>
      <c r="J227" s="188">
        <f t="shared" ref="J227:AV228" si="181">J193+J204+J215</f>
        <v>0</v>
      </c>
      <c r="K227" s="188">
        <f t="shared" si="181"/>
        <v>0</v>
      </c>
      <c r="L227" s="188">
        <f t="shared" si="181"/>
        <v>0</v>
      </c>
      <c r="M227" s="188">
        <f t="shared" si="181"/>
        <v>0</v>
      </c>
      <c r="N227" s="188">
        <f t="shared" si="181"/>
        <v>0</v>
      </c>
      <c r="O227" s="188">
        <f t="shared" si="181"/>
        <v>0</v>
      </c>
      <c r="P227" s="188">
        <f t="shared" si="181"/>
        <v>0</v>
      </c>
      <c r="Q227" s="188">
        <f t="shared" si="181"/>
        <v>0</v>
      </c>
      <c r="R227" s="188">
        <f t="shared" si="181"/>
        <v>0</v>
      </c>
      <c r="S227" s="188">
        <f t="shared" si="181"/>
        <v>0</v>
      </c>
      <c r="T227" s="188">
        <f t="shared" si="181"/>
        <v>0</v>
      </c>
      <c r="U227" s="188">
        <f t="shared" si="181"/>
        <v>0</v>
      </c>
      <c r="V227" s="188">
        <f t="shared" si="181"/>
        <v>0</v>
      </c>
      <c r="W227" s="188">
        <f t="shared" si="181"/>
        <v>0</v>
      </c>
      <c r="X227" s="188">
        <f t="shared" si="181"/>
        <v>0</v>
      </c>
      <c r="Y227" s="188">
        <f t="shared" si="181"/>
        <v>0</v>
      </c>
      <c r="Z227" s="188">
        <f t="shared" si="181"/>
        <v>0</v>
      </c>
      <c r="AA227" s="188">
        <f t="shared" si="181"/>
        <v>0</v>
      </c>
      <c r="AB227" s="188">
        <f t="shared" si="181"/>
        <v>0</v>
      </c>
      <c r="AC227" s="188">
        <f t="shared" si="181"/>
        <v>0</v>
      </c>
      <c r="AD227" s="188">
        <f t="shared" si="181"/>
        <v>0</v>
      </c>
      <c r="AE227" s="188">
        <f t="shared" si="181"/>
        <v>0</v>
      </c>
      <c r="AF227" s="188">
        <f t="shared" si="181"/>
        <v>0</v>
      </c>
      <c r="AG227" s="188">
        <f t="shared" si="181"/>
        <v>0</v>
      </c>
      <c r="AH227" s="188">
        <f t="shared" si="181"/>
        <v>0</v>
      </c>
      <c r="AI227" s="188">
        <f t="shared" si="180"/>
        <v>0</v>
      </c>
      <c r="AJ227" s="188">
        <f t="shared" si="180"/>
        <v>0</v>
      </c>
      <c r="AK227" s="188">
        <f t="shared" si="180"/>
        <v>0</v>
      </c>
      <c r="AL227" s="188">
        <f t="shared" si="180"/>
        <v>0</v>
      </c>
      <c r="AM227" s="188">
        <f t="shared" si="180"/>
        <v>0</v>
      </c>
      <c r="AN227" s="188">
        <f t="shared" si="180"/>
        <v>0</v>
      </c>
      <c r="AO227" s="188">
        <f t="shared" si="180"/>
        <v>0</v>
      </c>
      <c r="AP227" s="188">
        <f t="shared" si="180"/>
        <v>0</v>
      </c>
      <c r="AQ227" s="188">
        <f t="shared" si="180"/>
        <v>0</v>
      </c>
      <c r="AR227" s="188">
        <f t="shared" si="180"/>
        <v>0</v>
      </c>
      <c r="AS227" s="188">
        <f t="shared" si="181"/>
        <v>0</v>
      </c>
      <c r="AT227" s="188">
        <f t="shared" si="181"/>
        <v>0</v>
      </c>
      <c r="AU227" s="188">
        <f t="shared" si="181"/>
        <v>0</v>
      </c>
      <c r="AV227" s="188">
        <f t="shared" si="181"/>
        <v>0</v>
      </c>
    </row>
    <row r="228" spans="1:48">
      <c r="A228" s="4" t="s">
        <v>16</v>
      </c>
      <c r="B228" s="96" t="str">
        <f t="shared" si="178"/>
        <v>CNO</v>
      </c>
      <c r="C228" s="96" t="str">
        <f t="shared" si="178"/>
        <v>Commercial - Other</v>
      </c>
      <c r="E228" s="123"/>
      <c r="F228" s="123"/>
      <c r="I228" s="179"/>
      <c r="J228" s="188">
        <f t="shared" si="181"/>
        <v>0</v>
      </c>
      <c r="K228" s="188">
        <f t="shared" si="181"/>
        <v>0</v>
      </c>
      <c r="L228" s="188">
        <f t="shared" si="181"/>
        <v>0</v>
      </c>
      <c r="M228" s="188">
        <f t="shared" si="181"/>
        <v>0</v>
      </c>
      <c r="N228" s="188">
        <f t="shared" si="181"/>
        <v>0</v>
      </c>
      <c r="O228" s="188">
        <f t="shared" si="181"/>
        <v>0</v>
      </c>
      <c r="P228" s="188">
        <f t="shared" si="181"/>
        <v>0.21392512903617186</v>
      </c>
      <c r="Q228" s="188">
        <f t="shared" si="181"/>
        <v>0.42537030245626511</v>
      </c>
      <c r="R228" s="188">
        <f t="shared" si="181"/>
        <v>0.6500228126018075</v>
      </c>
      <c r="S228" s="188">
        <f t="shared" si="181"/>
        <v>0.89005166943155334</v>
      </c>
      <c r="T228" s="188">
        <f t="shared" si="181"/>
        <v>0.56190749290087483</v>
      </c>
      <c r="U228" s="188">
        <f t="shared" si="181"/>
        <v>0.8369757258722571</v>
      </c>
      <c r="V228" s="188">
        <f t="shared" si="181"/>
        <v>1.1085886904209892</v>
      </c>
      <c r="W228" s="188">
        <f t="shared" si="181"/>
        <v>1.3780556358547982</v>
      </c>
      <c r="X228" s="188">
        <f t="shared" si="181"/>
        <v>1.6434357436680214</v>
      </c>
      <c r="Y228" s="188">
        <f t="shared" si="181"/>
        <v>1.9123834508944944</v>
      </c>
      <c r="Z228" s="188">
        <f t="shared" si="181"/>
        <v>2.2027425557390834</v>
      </c>
      <c r="AA228" s="188">
        <f t="shared" si="181"/>
        <v>2.4896753169910286</v>
      </c>
      <c r="AB228" s="188">
        <f t="shared" si="181"/>
        <v>2.7817169564942659</v>
      </c>
      <c r="AC228" s="188">
        <f t="shared" si="181"/>
        <v>3.0740167841487929</v>
      </c>
      <c r="AD228" s="188">
        <f t="shared" si="181"/>
        <v>3.3690604284077237</v>
      </c>
      <c r="AE228" s="188">
        <f t="shared" si="181"/>
        <v>3.6879688096551506</v>
      </c>
      <c r="AF228" s="188">
        <f t="shared" si="181"/>
        <v>4.0013392625373321</v>
      </c>
      <c r="AG228" s="188">
        <f t="shared" si="181"/>
        <v>4.3286690120903417</v>
      </c>
      <c r="AH228" s="188">
        <f t="shared" si="181"/>
        <v>4.6667981295624301</v>
      </c>
      <c r="AI228" s="188">
        <f t="shared" si="180"/>
        <v>5.0145654220068483</v>
      </c>
      <c r="AJ228" s="188">
        <f t="shared" si="180"/>
        <v>5.3686718730508449</v>
      </c>
      <c r="AK228" s="188">
        <f t="shared" si="180"/>
        <v>5.727996876842524</v>
      </c>
      <c r="AL228" s="188">
        <f t="shared" si="180"/>
        <v>6.0875284262884648</v>
      </c>
      <c r="AM228" s="188">
        <f t="shared" si="180"/>
        <v>6.4452413785552967</v>
      </c>
      <c r="AN228" s="188">
        <f t="shared" si="180"/>
        <v>6.812870045725294</v>
      </c>
      <c r="AO228" s="188">
        <f t="shared" si="180"/>
        <v>7.2079041494338778</v>
      </c>
      <c r="AP228" s="188">
        <f t="shared" si="180"/>
        <v>7.5978682582542802</v>
      </c>
      <c r="AQ228" s="188">
        <f t="shared" si="180"/>
        <v>7.9830264027674991</v>
      </c>
      <c r="AR228" s="188">
        <f t="shared" si="180"/>
        <v>8.363620762471708</v>
      </c>
      <c r="AS228" s="188">
        <f t="shared" si="181"/>
        <v>8.7398741025765307</v>
      </c>
      <c r="AT228" s="188">
        <f t="shared" si="181"/>
        <v>9.1723019884733148</v>
      </c>
      <c r="AU228" s="188">
        <f t="shared" si="181"/>
        <v>9.598599335865126</v>
      </c>
      <c r="AV228" s="188">
        <f t="shared" si="181"/>
        <v>10.019103485115771</v>
      </c>
    </row>
    <row r="229" spans="1:48" ht="15.75" thickBot="1">
      <c r="A229" s="4" t="s">
        <v>16</v>
      </c>
      <c r="B229" s="94"/>
      <c r="C229" s="94"/>
      <c r="D229" s="94"/>
      <c r="E229" s="94"/>
      <c r="F229" s="94"/>
      <c r="G229" s="94"/>
      <c r="H229" s="94"/>
      <c r="I229" s="180"/>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row>
    <row r="230" spans="1:48">
      <c r="A230" s="4" t="s">
        <v>16</v>
      </c>
      <c r="E230" s="123"/>
      <c r="F230" s="123"/>
      <c r="I230" s="179"/>
      <c r="J230" s="186"/>
      <c r="K230" s="186"/>
      <c r="L230" s="186"/>
      <c r="M230" s="186"/>
      <c r="N230" s="186"/>
      <c r="O230" s="186"/>
      <c r="P230" s="186"/>
      <c r="Q230" s="186"/>
      <c r="R230" s="186"/>
      <c r="S230" s="186"/>
      <c r="T230" s="186"/>
      <c r="U230" s="186"/>
      <c r="V230" s="186"/>
      <c r="W230" s="186"/>
      <c r="X230" s="186"/>
      <c r="Y230" s="186"/>
      <c r="Z230" s="186"/>
      <c r="AA230" s="186"/>
      <c r="AB230" s="186"/>
      <c r="AC230" s="186"/>
      <c r="AD230" s="186"/>
      <c r="AE230" s="186"/>
      <c r="AF230" s="186"/>
      <c r="AG230" s="186"/>
      <c r="AH230" s="186"/>
      <c r="AI230" s="186"/>
      <c r="AJ230" s="186"/>
      <c r="AK230" s="186"/>
      <c r="AL230" s="186"/>
      <c r="AM230" s="186"/>
      <c r="AN230" s="186"/>
      <c r="AO230" s="186"/>
      <c r="AP230" s="186"/>
      <c r="AQ230" s="186"/>
      <c r="AR230" s="186"/>
      <c r="AS230" s="186"/>
      <c r="AT230" s="186"/>
      <c r="AU230" s="186"/>
      <c r="AV230" s="186"/>
    </row>
    <row r="231" spans="1:48" ht="15.75" thickBot="1">
      <c r="A231" s="4" t="s">
        <v>16</v>
      </c>
      <c r="B231" s="94" t="s">
        <v>512</v>
      </c>
      <c r="C231" s="94"/>
      <c r="E231" s="123"/>
      <c r="F231" s="123"/>
      <c r="I231" s="179"/>
      <c r="J231" s="186"/>
      <c r="K231" s="186"/>
      <c r="L231" s="186"/>
      <c r="M231" s="186"/>
      <c r="N231" s="186"/>
      <c r="O231" s="186"/>
      <c r="P231" s="186"/>
      <c r="Q231" s="186"/>
      <c r="R231" s="186"/>
      <c r="S231" s="186"/>
      <c r="T231" s="186"/>
      <c r="U231" s="186"/>
      <c r="V231" s="186"/>
      <c r="W231" s="186"/>
      <c r="X231" s="186"/>
      <c r="Y231" s="186"/>
      <c r="Z231" s="186"/>
      <c r="AA231" s="186"/>
      <c r="AB231" s="186"/>
      <c r="AC231" s="186"/>
      <c r="AD231" s="186"/>
      <c r="AE231" s="186"/>
      <c r="AF231" s="186"/>
      <c r="AG231" s="186"/>
      <c r="AH231" s="186"/>
      <c r="AI231" s="186"/>
      <c r="AJ231" s="186"/>
      <c r="AK231" s="186"/>
      <c r="AL231" s="186"/>
      <c r="AM231" s="186"/>
      <c r="AN231" s="186"/>
      <c r="AO231" s="186"/>
      <c r="AP231" s="186"/>
      <c r="AQ231" s="186"/>
      <c r="AR231" s="186"/>
      <c r="AS231" s="186"/>
      <c r="AT231" s="186"/>
      <c r="AU231" s="186"/>
      <c r="AV231" s="186"/>
    </row>
    <row r="232" spans="1:48">
      <c r="A232" s="4" t="s">
        <v>16</v>
      </c>
      <c r="E232" s="123"/>
      <c r="F232" s="123"/>
      <c r="I232" s="179"/>
      <c r="J232" s="186"/>
      <c r="K232" s="186"/>
      <c r="L232" s="186"/>
      <c r="M232" s="186"/>
      <c r="N232" s="186"/>
      <c r="O232" s="186"/>
      <c r="P232" s="186"/>
      <c r="Q232" s="186"/>
      <c r="R232" s="186"/>
      <c r="S232" s="186"/>
      <c r="T232" s="186"/>
      <c r="U232" s="186"/>
      <c r="V232" s="186"/>
      <c r="W232" s="186"/>
      <c r="X232" s="186"/>
      <c r="Y232" s="186"/>
      <c r="Z232" s="186"/>
      <c r="AA232" s="186"/>
      <c r="AB232" s="186"/>
      <c r="AC232" s="186"/>
      <c r="AD232" s="186"/>
      <c r="AE232" s="186"/>
      <c r="AF232" s="186"/>
      <c r="AG232" s="186"/>
      <c r="AH232" s="186"/>
      <c r="AI232" s="186"/>
      <c r="AJ232" s="186"/>
      <c r="AK232" s="186"/>
      <c r="AL232" s="186"/>
      <c r="AM232" s="186"/>
      <c r="AN232" s="186"/>
      <c r="AO232" s="186"/>
      <c r="AP232" s="186"/>
      <c r="AQ232" s="186"/>
      <c r="AR232" s="186"/>
      <c r="AS232" s="186"/>
      <c r="AT232" s="186"/>
      <c r="AU232" s="186"/>
      <c r="AV232" s="186"/>
    </row>
    <row r="233" spans="1:48">
      <c r="A233" s="4" t="s">
        <v>16</v>
      </c>
      <c r="B233" s="96" t="str">
        <f t="shared" ref="B233:C241" si="182">B162</f>
        <v>CEC</v>
      </c>
      <c r="C233" s="96" t="str">
        <f t="shared" si="182"/>
        <v>Commercial - Cooling</v>
      </c>
      <c r="E233" s="123"/>
      <c r="F233" s="123"/>
      <c r="I233" s="179"/>
      <c r="J233" s="186">
        <f t="shared" ref="J233:J241" si="183">J162+J174+J151</f>
        <v>139.66439435388435</v>
      </c>
      <c r="K233" s="186">
        <f t="shared" ref="K233:AV240" si="184">K162+K174+K151</f>
        <v>135.88278949071739</v>
      </c>
      <c r="L233" s="186">
        <f t="shared" si="184"/>
        <v>132.40076481888337</v>
      </c>
      <c r="M233" s="186">
        <f t="shared" si="184"/>
        <v>128.61552791505812</v>
      </c>
      <c r="N233" s="186">
        <f t="shared" si="184"/>
        <v>124.67013860123697</v>
      </c>
      <c r="O233" s="186">
        <f t="shared" si="184"/>
        <v>120.28334032399778</v>
      </c>
      <c r="P233" s="186">
        <f t="shared" si="184"/>
        <v>119.45893010992857</v>
      </c>
      <c r="Q233" s="186">
        <f t="shared" si="184"/>
        <v>118.63013297452167</v>
      </c>
      <c r="R233" s="186">
        <f t="shared" si="184"/>
        <v>117.82469897792232</v>
      </c>
      <c r="S233" s="186">
        <f t="shared" si="184"/>
        <v>117.04646499366488</v>
      </c>
      <c r="T233" s="186">
        <f t="shared" si="184"/>
        <v>115.26316043984048</v>
      </c>
      <c r="U233" s="186">
        <f t="shared" si="184"/>
        <v>114.54690941441453</v>
      </c>
      <c r="V233" s="186">
        <f t="shared" si="184"/>
        <v>113.82454618654737</v>
      </c>
      <c r="W233" s="186">
        <f t="shared" si="184"/>
        <v>113.09838675483471</v>
      </c>
      <c r="X233" s="186">
        <f t="shared" si="184"/>
        <v>112.36499790536746</v>
      </c>
      <c r="Y233" s="186">
        <f t="shared" si="184"/>
        <v>111.63791996642171</v>
      </c>
      <c r="Z233" s="186">
        <f t="shared" si="184"/>
        <v>110.94871775253807</v>
      </c>
      <c r="AA233" s="186">
        <f t="shared" si="184"/>
        <v>110.25345450283615</v>
      </c>
      <c r="AB233" s="186">
        <f t="shared" si="184"/>
        <v>109.56722861124939</v>
      </c>
      <c r="AC233" s="186">
        <f t="shared" si="184"/>
        <v>108.88668231304415</v>
      </c>
      <c r="AD233" s="186">
        <f t="shared" si="184"/>
        <v>108.21103872053854</v>
      </c>
      <c r="AE233" s="186">
        <f t="shared" si="184"/>
        <v>107.57803711141746</v>
      </c>
      <c r="AF233" s="186">
        <f t="shared" si="184"/>
        <v>106.93514022251813</v>
      </c>
      <c r="AG233" s="186">
        <f t="shared" si="184"/>
        <v>106.31718608060922</v>
      </c>
      <c r="AH233" s="186">
        <f t="shared" si="184"/>
        <v>105.71852846258783</v>
      </c>
      <c r="AI233" s="186">
        <f t="shared" si="184"/>
        <v>105.13709252596294</v>
      </c>
      <c r="AJ233" s="186">
        <f t="shared" si="184"/>
        <v>104.56698352312348</v>
      </c>
      <c r="AK233" s="186">
        <f t="shared" si="184"/>
        <v>104.00619913340103</v>
      </c>
      <c r="AL233" s="186">
        <f t="shared" si="184"/>
        <v>103.44578380353296</v>
      </c>
      <c r="AM233" s="186">
        <f t="shared" si="184"/>
        <v>102.89516322479768</v>
      </c>
      <c r="AN233" s="186">
        <f t="shared" si="184"/>
        <v>102.36262182486482</v>
      </c>
      <c r="AO233" s="186">
        <f t="shared" si="184"/>
        <v>101.8800483588811</v>
      </c>
      <c r="AP233" s="186">
        <f t="shared" si="184"/>
        <v>101.38823084493856</v>
      </c>
      <c r="AQ233" s="186">
        <f t="shared" si="184"/>
        <v>100.88765068615636</v>
      </c>
      <c r="AR233" s="186">
        <f t="shared" si="184"/>
        <v>100.37874944489209</v>
      </c>
      <c r="AS233" s="186">
        <f t="shared" si="184"/>
        <v>99.861933285713334</v>
      </c>
      <c r="AT233" s="186">
        <f t="shared" si="184"/>
        <v>99.447539359065075</v>
      </c>
      <c r="AU233" s="186">
        <f t="shared" si="184"/>
        <v>99.021967710702427</v>
      </c>
      <c r="AV233" s="186">
        <f t="shared" si="184"/>
        <v>98.585833408405634</v>
      </c>
    </row>
    <row r="234" spans="1:48">
      <c r="A234" s="4" t="s">
        <v>16</v>
      </c>
      <c r="B234" s="96" t="str">
        <f t="shared" si="182"/>
        <v>CEH</v>
      </c>
      <c r="C234" s="96" t="str">
        <f t="shared" si="182"/>
        <v>Commercial - Space Heating</v>
      </c>
      <c r="E234" s="123"/>
      <c r="F234" s="123"/>
      <c r="I234" s="179"/>
      <c r="J234" s="186">
        <f t="shared" si="183"/>
        <v>7.8517549075018991</v>
      </c>
      <c r="K234" s="186">
        <f t="shared" ref="K234:Y234" si="185">K163+K175+K152</f>
        <v>8.5453535943076151</v>
      </c>
      <c r="L234" s="186">
        <f t="shared" si="185"/>
        <v>9.2773114767209197</v>
      </c>
      <c r="M234" s="186">
        <f t="shared" si="185"/>
        <v>10.009772014468318</v>
      </c>
      <c r="N234" s="186">
        <f t="shared" si="185"/>
        <v>10.750441298311941</v>
      </c>
      <c r="O234" s="186">
        <f t="shared" si="185"/>
        <v>11.470981711368383</v>
      </c>
      <c r="P234" s="186">
        <f t="shared" si="185"/>
        <v>11.392360728090232</v>
      </c>
      <c r="Q234" s="186">
        <f t="shared" si="185"/>
        <v>11.313321380188198</v>
      </c>
      <c r="R234" s="186">
        <f t="shared" si="185"/>
        <v>11.236510089282751</v>
      </c>
      <c r="S234" s="186">
        <f t="shared" si="185"/>
        <v>11.162292763952941</v>
      </c>
      <c r="T234" s="186">
        <f t="shared" si="185"/>
        <v>10.992225538785943</v>
      </c>
      <c r="U234" s="186">
        <f t="shared" si="185"/>
        <v>10.92391930126977</v>
      </c>
      <c r="V234" s="186">
        <f t="shared" si="185"/>
        <v>10.855030165388531</v>
      </c>
      <c r="W234" s="186">
        <f t="shared" si="185"/>
        <v>10.78577899944754</v>
      </c>
      <c r="X234" s="186">
        <f t="shared" si="185"/>
        <v>10.715838390408088</v>
      </c>
      <c r="Y234" s="186">
        <f t="shared" si="185"/>
        <v>10.646499629795681</v>
      </c>
      <c r="Z234" s="186">
        <f t="shared" si="184"/>
        <v>10.580772938388558</v>
      </c>
      <c r="AA234" s="186">
        <f t="shared" si="184"/>
        <v>10.514468228189831</v>
      </c>
      <c r="AB234" s="186">
        <f t="shared" si="184"/>
        <v>10.449025377741417</v>
      </c>
      <c r="AC234" s="186">
        <f t="shared" si="184"/>
        <v>10.384124169316177</v>
      </c>
      <c r="AD234" s="186">
        <f t="shared" si="184"/>
        <v>10.31969051398071</v>
      </c>
      <c r="AE234" s="186">
        <f t="shared" si="184"/>
        <v>10.259323468453577</v>
      </c>
      <c r="AF234" s="186">
        <f t="shared" si="184"/>
        <v>10.198012746328672</v>
      </c>
      <c r="AG234" s="186">
        <f t="shared" si="184"/>
        <v>10.13908072264852</v>
      </c>
      <c r="AH234" s="186">
        <f t="shared" si="184"/>
        <v>10.081988937791223</v>
      </c>
      <c r="AI234" s="186">
        <f t="shared" si="184"/>
        <v>10.026539521626102</v>
      </c>
      <c r="AJ234" s="186">
        <f t="shared" si="184"/>
        <v>9.9721703136589586</v>
      </c>
      <c r="AK234" s="186">
        <f t="shared" si="184"/>
        <v>9.9186903598997809</v>
      </c>
      <c r="AL234" s="186">
        <f t="shared" si="184"/>
        <v>9.8652456020274837</v>
      </c>
      <c r="AM234" s="186">
        <f t="shared" si="184"/>
        <v>9.8127349337041547</v>
      </c>
      <c r="AN234" s="186">
        <f t="shared" si="184"/>
        <v>9.7619484104606062</v>
      </c>
      <c r="AO234" s="186">
        <f t="shared" si="184"/>
        <v>9.7159271461044625</v>
      </c>
      <c r="AP234" s="186">
        <f t="shared" si="184"/>
        <v>9.6690243107444758</v>
      </c>
      <c r="AQ234" s="186">
        <f t="shared" si="184"/>
        <v>9.6212858140333175</v>
      </c>
      <c r="AR234" s="186">
        <f t="shared" si="184"/>
        <v>9.5727537661561044</v>
      </c>
      <c r="AS234" s="186">
        <f t="shared" si="184"/>
        <v>9.5234669015403544</v>
      </c>
      <c r="AT234" s="186">
        <f t="shared" si="184"/>
        <v>9.4839476701897762</v>
      </c>
      <c r="AU234" s="186">
        <f t="shared" si="184"/>
        <v>9.4433624604500466</v>
      </c>
      <c r="AV234" s="186">
        <f t="shared" si="184"/>
        <v>9.4017699290831018</v>
      </c>
    </row>
    <row r="235" spans="1:48">
      <c r="A235" s="4" t="s">
        <v>16</v>
      </c>
      <c r="B235" s="96" t="str">
        <f t="shared" si="182"/>
        <v>CEK</v>
      </c>
      <c r="C235" s="96" t="str">
        <f t="shared" si="182"/>
        <v>Commercial - Cooking</v>
      </c>
      <c r="E235" s="123"/>
      <c r="F235" s="123"/>
      <c r="I235" s="179"/>
      <c r="J235" s="186">
        <f t="shared" si="183"/>
        <v>9.8944997565297612</v>
      </c>
      <c r="K235" s="186">
        <f t="shared" si="184"/>
        <v>9.6378035089179921</v>
      </c>
      <c r="L235" s="186">
        <f t="shared" si="184"/>
        <v>9.4025971651139226</v>
      </c>
      <c r="M235" s="186">
        <f t="shared" si="184"/>
        <v>9.1461269070566971</v>
      </c>
      <c r="N235" s="186">
        <f t="shared" si="184"/>
        <v>8.8785236193865398</v>
      </c>
      <c r="O235" s="186">
        <f t="shared" si="184"/>
        <v>8.579706769854079</v>
      </c>
      <c r="P235" s="186">
        <f t="shared" si="184"/>
        <v>8.5209023013737895</v>
      </c>
      <c r="Q235" s="186">
        <f t="shared" si="184"/>
        <v>8.4617849175837119</v>
      </c>
      <c r="R235" s="186">
        <f t="shared" si="184"/>
        <v>8.404334006304726</v>
      </c>
      <c r="S235" s="186">
        <f t="shared" si="184"/>
        <v>8.3488232484119145</v>
      </c>
      <c r="T235" s="186">
        <f t="shared" si="184"/>
        <v>8.2216216749276256</v>
      </c>
      <c r="U235" s="186">
        <f t="shared" si="184"/>
        <v>8.1705321079501125</v>
      </c>
      <c r="V235" s="186">
        <f t="shared" si="184"/>
        <v>8.1190065628519168</v>
      </c>
      <c r="W235" s="186">
        <f t="shared" si="184"/>
        <v>8.067210237812418</v>
      </c>
      <c r="X235" s="186">
        <f t="shared" si="184"/>
        <v>8.0148982446489381</v>
      </c>
      <c r="Y235" s="186">
        <f t="shared" si="184"/>
        <v>7.9630364032818681</v>
      </c>
      <c r="Z235" s="186">
        <f t="shared" si="184"/>
        <v>7.9138762046680942</v>
      </c>
      <c r="AA235" s="186">
        <f t="shared" si="184"/>
        <v>7.864283677604659</v>
      </c>
      <c r="AB235" s="186">
        <f t="shared" si="184"/>
        <v>7.8153357774895058</v>
      </c>
      <c r="AC235" s="186">
        <f t="shared" si="184"/>
        <v>7.7667929978644716</v>
      </c>
      <c r="AD235" s="186">
        <f t="shared" si="184"/>
        <v>7.7185999240022536</v>
      </c>
      <c r="AE235" s="186">
        <f t="shared" si="184"/>
        <v>7.6734484659825837</v>
      </c>
      <c r="AF235" s="186">
        <f t="shared" si="184"/>
        <v>7.6275911862034373</v>
      </c>
      <c r="AG235" s="186">
        <f t="shared" si="184"/>
        <v>7.5835130510226705</v>
      </c>
      <c r="AH235" s="186">
        <f t="shared" si="184"/>
        <v>7.5408113202233142</v>
      </c>
      <c r="AI235" s="186">
        <f t="shared" si="184"/>
        <v>7.4993379970826393</v>
      </c>
      <c r="AJ235" s="186">
        <f t="shared" si="184"/>
        <v>7.4586726143451703</v>
      </c>
      <c r="AK235" s="186">
        <f t="shared" si="184"/>
        <v>7.4186723482071493</v>
      </c>
      <c r="AL235" s="186">
        <f t="shared" si="184"/>
        <v>7.3786984067897627</v>
      </c>
      <c r="AM235" s="186">
        <f t="shared" si="184"/>
        <v>7.3394231165104014</v>
      </c>
      <c r="AN235" s="186">
        <f t="shared" si="184"/>
        <v>7.3014373984390213</v>
      </c>
      <c r="AO235" s="186">
        <f t="shared" si="184"/>
        <v>7.2670158499361275</v>
      </c>
      <c r="AP235" s="186">
        <f t="shared" si="184"/>
        <v>7.2319349314769337</v>
      </c>
      <c r="AQ235" s="186">
        <f t="shared" si="184"/>
        <v>7.1962289811301137</v>
      </c>
      <c r="AR235" s="186">
        <f t="shared" si="184"/>
        <v>7.1599294951572325</v>
      </c>
      <c r="AS235" s="186">
        <f t="shared" si="184"/>
        <v>7.1230654449260697</v>
      </c>
      <c r="AT235" s="186">
        <f t="shared" si="184"/>
        <v>7.0935070840734884</v>
      </c>
      <c r="AU235" s="186">
        <f t="shared" si="184"/>
        <v>7.0631514259858452</v>
      </c>
      <c r="AV235" s="186">
        <f t="shared" si="184"/>
        <v>7.0320423429166343</v>
      </c>
    </row>
    <row r="236" spans="1:48">
      <c r="A236" s="4" t="s">
        <v>16</v>
      </c>
      <c r="B236" s="96" t="str">
        <f t="shared" si="182"/>
        <v>CEL</v>
      </c>
      <c r="C236" s="96" t="str">
        <f t="shared" si="182"/>
        <v>Commercial - Lighting</v>
      </c>
      <c r="E236" s="123"/>
      <c r="F236" s="123"/>
      <c r="I236" s="179"/>
      <c r="J236" s="186">
        <f t="shared" si="183"/>
        <v>121.54027190568891</v>
      </c>
      <c r="K236" s="186">
        <f t="shared" si="184"/>
        <v>118.24940249379998</v>
      </c>
      <c r="L236" s="186">
        <f t="shared" si="184"/>
        <v>115.21923702210007</v>
      </c>
      <c r="M236" s="186">
        <f t="shared" si="184"/>
        <v>111.92520689619224</v>
      </c>
      <c r="N236" s="186">
        <f t="shared" si="184"/>
        <v>108.49180719404197</v>
      </c>
      <c r="O236" s="186">
        <f t="shared" si="184"/>
        <v>104.67427977141128</v>
      </c>
      <c r="P236" s="186">
        <f t="shared" si="184"/>
        <v>103.95685252702778</v>
      </c>
      <c r="Q236" s="186">
        <f t="shared" si="184"/>
        <v>103.23560764813061</v>
      </c>
      <c r="R236" s="186">
        <f t="shared" si="184"/>
        <v>102.53469409459652</v>
      </c>
      <c r="S236" s="186">
        <f t="shared" si="184"/>
        <v>101.85745083234292</v>
      </c>
      <c r="T236" s="186">
        <f t="shared" si="184"/>
        <v>100.30556410154676</v>
      </c>
      <c r="U236" s="186">
        <f t="shared" si="184"/>
        <v>99.682260325478978</v>
      </c>
      <c r="V236" s="186">
        <f t="shared" si="184"/>
        <v>99.053637521966238</v>
      </c>
      <c r="W236" s="186">
        <f t="shared" si="184"/>
        <v>98.421711144556056</v>
      </c>
      <c r="X236" s="186">
        <f t="shared" si="184"/>
        <v>97.783493504410842</v>
      </c>
      <c r="Y236" s="186">
        <f t="shared" si="184"/>
        <v>97.150767813622508</v>
      </c>
      <c r="Z236" s="186">
        <f t="shared" si="184"/>
        <v>96.551002749226996</v>
      </c>
      <c r="AA236" s="186">
        <f t="shared" si="184"/>
        <v>95.945963184162963</v>
      </c>
      <c r="AB236" s="186">
        <f t="shared" si="184"/>
        <v>95.348788207405136</v>
      </c>
      <c r="AC236" s="186">
        <f t="shared" si="184"/>
        <v>94.756555788319886</v>
      </c>
      <c r="AD236" s="186">
        <f t="shared" si="184"/>
        <v>94.168589855238935</v>
      </c>
      <c r="AE236" s="186">
        <f t="shared" si="184"/>
        <v>93.617732293830883</v>
      </c>
      <c r="AF236" s="186">
        <f t="shared" si="184"/>
        <v>93.058263554173749</v>
      </c>
      <c r="AG236" s="186">
        <f t="shared" si="184"/>
        <v>92.520500763733736</v>
      </c>
      <c r="AH236" s="186">
        <f t="shared" si="184"/>
        <v>91.99953040468597</v>
      </c>
      <c r="AI236" s="186">
        <f t="shared" si="184"/>
        <v>91.493546884977519</v>
      </c>
      <c r="AJ236" s="186">
        <f t="shared" si="184"/>
        <v>90.997420413076455</v>
      </c>
      <c r="AK236" s="186">
        <f t="shared" si="184"/>
        <v>90.509408507661036</v>
      </c>
      <c r="AL236" s="186">
        <f t="shared" si="184"/>
        <v>90.021717769535655</v>
      </c>
      <c r="AM236" s="186">
        <f t="shared" si="184"/>
        <v>89.542550726525491</v>
      </c>
      <c r="AN236" s="186">
        <f t="shared" si="184"/>
        <v>89.079116743595876</v>
      </c>
      <c r="AO236" s="186">
        <f t="shared" si="184"/>
        <v>88.659166400908532</v>
      </c>
      <c r="AP236" s="186">
        <f t="shared" si="184"/>
        <v>88.231171602025896</v>
      </c>
      <c r="AQ236" s="186">
        <f t="shared" si="184"/>
        <v>87.795551278818664</v>
      </c>
      <c r="AR236" s="186">
        <f t="shared" si="184"/>
        <v>87.352689692495659</v>
      </c>
      <c r="AS236" s="186">
        <f t="shared" si="184"/>
        <v>86.90294030001499</v>
      </c>
      <c r="AT236" s="186">
        <f t="shared" si="184"/>
        <v>86.542321899356068</v>
      </c>
      <c r="AU236" s="186">
        <f t="shared" si="184"/>
        <v>86.171976299844928</v>
      </c>
      <c r="AV236" s="186">
        <f t="shared" si="184"/>
        <v>85.792438752470929</v>
      </c>
    </row>
    <row r="237" spans="1:48">
      <c r="A237" s="4" t="s">
        <v>16</v>
      </c>
      <c r="B237" s="96" t="str">
        <f t="shared" si="182"/>
        <v>CER</v>
      </c>
      <c r="C237" s="96" t="str">
        <f t="shared" si="182"/>
        <v>Commercial - Refrigeration</v>
      </c>
      <c r="E237" s="123"/>
      <c r="F237" s="123"/>
      <c r="I237" s="179"/>
      <c r="J237" s="186">
        <f t="shared" si="183"/>
        <v>29.566390373747055</v>
      </c>
      <c r="K237" s="186">
        <f t="shared" si="184"/>
        <v>28.765839838724119</v>
      </c>
      <c r="L237" s="186">
        <f t="shared" si="184"/>
        <v>28.028709224907093</v>
      </c>
      <c r="M237" s="186">
        <f t="shared" si="184"/>
        <v>27.227389801489586</v>
      </c>
      <c r="N237" s="186">
        <f t="shared" si="184"/>
        <v>26.392166757216224</v>
      </c>
      <c r="O237" s="186">
        <f t="shared" si="184"/>
        <v>25.463499211305457</v>
      </c>
      <c r="P237" s="186">
        <f t="shared" si="184"/>
        <v>25.288974885831973</v>
      </c>
      <c r="Q237" s="186">
        <f t="shared" si="184"/>
        <v>25.113521866761168</v>
      </c>
      <c r="R237" s="186">
        <f t="shared" si="184"/>
        <v>24.943014730179147</v>
      </c>
      <c r="S237" s="186">
        <f t="shared" si="184"/>
        <v>24.778265726776244</v>
      </c>
      <c r="T237" s="186">
        <f t="shared" si="184"/>
        <v>24.400747327490777</v>
      </c>
      <c r="U237" s="186">
        <f t="shared" si="184"/>
        <v>24.249119867096809</v>
      </c>
      <c r="V237" s="186">
        <f t="shared" si="184"/>
        <v>24.096198478037234</v>
      </c>
      <c r="W237" s="186">
        <f t="shared" si="184"/>
        <v>23.942473447896813</v>
      </c>
      <c r="X237" s="186">
        <f t="shared" si="184"/>
        <v>23.787217979103819</v>
      </c>
      <c r="Y237" s="186">
        <f t="shared" si="184"/>
        <v>23.633298504677576</v>
      </c>
      <c r="Z237" s="186">
        <f t="shared" si="184"/>
        <v>23.487397168861794</v>
      </c>
      <c r="AA237" s="186">
        <f t="shared" si="184"/>
        <v>23.340212736148608</v>
      </c>
      <c r="AB237" s="186">
        <f t="shared" si="184"/>
        <v>23.19494147578845</v>
      </c>
      <c r="AC237" s="186">
        <f t="shared" si="184"/>
        <v>23.05087256249648</v>
      </c>
      <c r="AD237" s="186">
        <f t="shared" si="184"/>
        <v>22.907841532276102</v>
      </c>
      <c r="AE237" s="186">
        <f t="shared" si="184"/>
        <v>22.773837638376975</v>
      </c>
      <c r="AF237" s="186">
        <f t="shared" si="184"/>
        <v>22.637738953560415</v>
      </c>
      <c r="AG237" s="186">
        <f t="shared" si="184"/>
        <v>22.506920547929713</v>
      </c>
      <c r="AH237" s="186">
        <f t="shared" si="184"/>
        <v>22.380187138770403</v>
      </c>
      <c r="AI237" s="186">
        <f t="shared" si="184"/>
        <v>22.25709949027484</v>
      </c>
      <c r="AJ237" s="186">
        <f t="shared" si="184"/>
        <v>22.13640970809006</v>
      </c>
      <c r="AK237" s="186">
        <f t="shared" si="184"/>
        <v>22.017693908986494</v>
      </c>
      <c r="AL237" s="186">
        <f t="shared" si="184"/>
        <v>21.899056238369262</v>
      </c>
      <c r="AM237" s="186">
        <f t="shared" si="184"/>
        <v>21.782492077159667</v>
      </c>
      <c r="AN237" s="186">
        <f t="shared" si="184"/>
        <v>21.669755205364694</v>
      </c>
      <c r="AO237" s="186">
        <f t="shared" si="184"/>
        <v>21.567596344151049</v>
      </c>
      <c r="AP237" s="186">
        <f t="shared" si="184"/>
        <v>21.463480555176041</v>
      </c>
      <c r="AQ237" s="186">
        <f t="shared" si="184"/>
        <v>21.35750974954318</v>
      </c>
      <c r="AR237" s="186">
        <f t="shared" si="184"/>
        <v>21.249777404227025</v>
      </c>
      <c r="AS237" s="186">
        <f t="shared" si="184"/>
        <v>21.140369502632424</v>
      </c>
      <c r="AT237" s="186">
        <f t="shared" si="184"/>
        <v>21.052643975589735</v>
      </c>
      <c r="AU237" s="186">
        <f t="shared" si="184"/>
        <v>20.962552169831376</v>
      </c>
      <c r="AV237" s="186">
        <f t="shared" si="184"/>
        <v>20.870224292731823</v>
      </c>
    </row>
    <row r="238" spans="1:48">
      <c r="A238" s="4" t="s">
        <v>16</v>
      </c>
      <c r="B238" s="96" t="str">
        <f t="shared" si="182"/>
        <v>CEW</v>
      </c>
      <c r="C238" s="96" t="str">
        <f t="shared" si="182"/>
        <v>Commercial - Water Heating</v>
      </c>
      <c r="E238" s="123"/>
      <c r="F238" s="123"/>
      <c r="I238" s="179"/>
      <c r="J238" s="186">
        <f t="shared" si="183"/>
        <v>9.6831090230750316</v>
      </c>
      <c r="K238" s="186">
        <f t="shared" si="184"/>
        <v>10.370549012042314</v>
      </c>
      <c r="L238" s="186">
        <f t="shared" si="184"/>
        <v>11.101307622307207</v>
      </c>
      <c r="M238" s="186">
        <f t="shared" si="184"/>
        <v>11.829434003406645</v>
      </c>
      <c r="N238" s="186">
        <f t="shared" si="184"/>
        <v>12.564493994315924</v>
      </c>
      <c r="O238" s="186">
        <f t="shared" si="184"/>
        <v>13.273861719969339</v>
      </c>
      <c r="P238" s="186">
        <f t="shared" si="184"/>
        <v>13.182883973985497</v>
      </c>
      <c r="Q238" s="186">
        <f t="shared" si="184"/>
        <v>13.091422109527256</v>
      </c>
      <c r="R238" s="186">
        <f t="shared" si="184"/>
        <v>13.002538483028159</v>
      </c>
      <c r="S238" s="186">
        <f t="shared" si="184"/>
        <v>12.91665651246608</v>
      </c>
      <c r="T238" s="186">
        <f t="shared" si="184"/>
        <v>12.719860031853759</v>
      </c>
      <c r="U238" s="186">
        <f t="shared" si="184"/>
        <v>12.640818187466325</v>
      </c>
      <c r="V238" s="186">
        <f t="shared" si="184"/>
        <v>12.5611018312987</v>
      </c>
      <c r="W238" s="186">
        <f t="shared" si="184"/>
        <v>12.480966545254583</v>
      </c>
      <c r="X238" s="186">
        <f t="shared" si="184"/>
        <v>12.400033457192901</v>
      </c>
      <c r="Y238" s="186">
        <f t="shared" si="184"/>
        <v>12.319796809331194</v>
      </c>
      <c r="Z238" s="186">
        <f t="shared" si="184"/>
        <v>12.243739935124461</v>
      </c>
      <c r="AA238" s="186">
        <f t="shared" si="184"/>
        <v>12.167014195627528</v>
      </c>
      <c r="AB238" s="186">
        <f t="shared" si="184"/>
        <v>12.09128577331194</v>
      </c>
      <c r="AC238" s="186">
        <f t="shared" si="184"/>
        <v>12.016184122226422</v>
      </c>
      <c r="AD238" s="186">
        <f t="shared" si="184"/>
        <v>11.941623508971542</v>
      </c>
      <c r="AE238" s="186">
        <f t="shared" si="184"/>
        <v>11.871768649559105</v>
      </c>
      <c r="AF238" s="186">
        <f t="shared" si="184"/>
        <v>11.80082179706514</v>
      </c>
      <c r="AG238" s="186">
        <f t="shared" si="184"/>
        <v>11.732627500108583</v>
      </c>
      <c r="AH238" s="186">
        <f t="shared" si="184"/>
        <v>11.666562670034713</v>
      </c>
      <c r="AI238" s="186">
        <f t="shared" si="184"/>
        <v>11.602398337709136</v>
      </c>
      <c r="AJ238" s="186">
        <f t="shared" si="184"/>
        <v>11.539483988568044</v>
      </c>
      <c r="AK238" s="186">
        <f t="shared" si="184"/>
        <v>11.477598656618976</v>
      </c>
      <c r="AL238" s="186">
        <f t="shared" si="184"/>
        <v>11.415754052250808</v>
      </c>
      <c r="AM238" s="186">
        <f t="shared" si="184"/>
        <v>11.35499034713076</v>
      </c>
      <c r="AN238" s="186">
        <f t="shared" si="184"/>
        <v>11.296221768840311</v>
      </c>
      <c r="AO238" s="186">
        <f t="shared" si="184"/>
        <v>11.242967399283064</v>
      </c>
      <c r="AP238" s="186">
        <f t="shared" si="184"/>
        <v>11.188692903297607</v>
      </c>
      <c r="AQ238" s="186">
        <f t="shared" si="184"/>
        <v>11.13345140609993</v>
      </c>
      <c r="AR238" s="186">
        <f t="shared" si="184"/>
        <v>11.077291636280876</v>
      </c>
      <c r="AS238" s="186">
        <f t="shared" si="184"/>
        <v>11.020258416110021</v>
      </c>
      <c r="AT238" s="186">
        <f t="shared" si="184"/>
        <v>10.974527996044301</v>
      </c>
      <c r="AU238" s="186">
        <f t="shared" si="184"/>
        <v>10.92756405908438</v>
      </c>
      <c r="AV238" s="186">
        <f t="shared" si="184"/>
        <v>10.879434481002917</v>
      </c>
    </row>
    <row r="239" spans="1:48">
      <c r="A239" s="4" t="s">
        <v>16</v>
      </c>
      <c r="B239" s="96" t="str">
        <f t="shared" si="182"/>
        <v>CEG</v>
      </c>
      <c r="C239" s="96" t="str">
        <f t="shared" si="182"/>
        <v>Commercial - Public lights</v>
      </c>
      <c r="E239" s="123"/>
      <c r="F239" s="123"/>
      <c r="I239" s="179"/>
      <c r="J239" s="186">
        <f t="shared" si="183"/>
        <v>10.30055287377321</v>
      </c>
      <c r="K239" s="186">
        <f t="shared" si="184"/>
        <v>10.021651289579385</v>
      </c>
      <c r="L239" s="186">
        <f t="shared" si="184"/>
        <v>9.7648443961264348</v>
      </c>
      <c r="M239" s="186">
        <f t="shared" si="184"/>
        <v>9.485674941033853</v>
      </c>
      <c r="N239" s="186">
        <f t="shared" si="184"/>
        <v>9.1946938973495111</v>
      </c>
      <c r="O239" s="186">
        <f t="shared" si="184"/>
        <v>8.8711579824850144</v>
      </c>
      <c r="P239" s="186">
        <f t="shared" si="184"/>
        <v>8.9219940692915962</v>
      </c>
      <c r="Q239" s="186">
        <f t="shared" si="184"/>
        <v>8.9712124311439769</v>
      </c>
      <c r="R239" s="186">
        <f t="shared" si="184"/>
        <v>9.0290462045226008</v>
      </c>
      <c r="S239" s="186">
        <f t="shared" si="184"/>
        <v>9.0969102782720341</v>
      </c>
      <c r="T239" s="186">
        <f t="shared" si="184"/>
        <v>8.7941436486273634</v>
      </c>
      <c r="U239" s="186">
        <f t="shared" si="184"/>
        <v>8.8848646125552264</v>
      </c>
      <c r="V239" s="186">
        <f t="shared" si="184"/>
        <v>8.9733316353582762</v>
      </c>
      <c r="W239" s="186">
        <f t="shared" si="184"/>
        <v>9.0603987667068555</v>
      </c>
      <c r="X239" s="186">
        <f t="shared" si="184"/>
        <v>9.1447999716333079</v>
      </c>
      <c r="Y239" s="186">
        <f t="shared" si="184"/>
        <v>9.2315283934502563</v>
      </c>
      <c r="Z239" s="186">
        <f t="shared" si="184"/>
        <v>9.3322239008096481</v>
      </c>
      <c r="AA239" s="186">
        <f t="shared" si="184"/>
        <v>9.4306843352929093</v>
      </c>
      <c r="AB239" s="186">
        <f t="shared" si="184"/>
        <v>9.5324773938689269</v>
      </c>
      <c r="AC239" s="186">
        <f t="shared" si="184"/>
        <v>9.6363648642740287</v>
      </c>
      <c r="AD239" s="186">
        <f t="shared" si="184"/>
        <v>9.742060260726344</v>
      </c>
      <c r="AE239" s="186">
        <f t="shared" si="184"/>
        <v>9.8634803523139745</v>
      </c>
      <c r="AF239" s="186">
        <f t="shared" si="184"/>
        <v>9.9812514518650826</v>
      </c>
      <c r="AG239" s="186">
        <f t="shared" si="184"/>
        <v>10.10822046063924</v>
      </c>
      <c r="AH239" s="186">
        <f t="shared" si="184"/>
        <v>10.242305272460523</v>
      </c>
      <c r="AI239" s="186">
        <f t="shared" si="184"/>
        <v>10.382740766594955</v>
      </c>
      <c r="AJ239" s="186">
        <f t="shared" si="184"/>
        <v>10.527353190751315</v>
      </c>
      <c r="AK239" s="186">
        <f t="shared" si="184"/>
        <v>10.675404167406469</v>
      </c>
      <c r="AL239" s="186">
        <f t="shared" si="184"/>
        <v>10.823591238896707</v>
      </c>
      <c r="AM239" s="186">
        <f t="shared" si="184"/>
        <v>10.975390231392138</v>
      </c>
      <c r="AN239" s="186">
        <f t="shared" si="184"/>
        <v>11.133856117695055</v>
      </c>
      <c r="AO239" s="186">
        <f t="shared" si="184"/>
        <v>11.310748223078978</v>
      </c>
      <c r="AP239" s="186">
        <f t="shared" si="184"/>
        <v>11.484231485242407</v>
      </c>
      <c r="AQ239" s="186">
        <f t="shared" si="184"/>
        <v>11.654483426821141</v>
      </c>
      <c r="AR239" s="186">
        <f t="shared" si="184"/>
        <v>11.821666878736849</v>
      </c>
      <c r="AS239" s="186">
        <f t="shared" si="184"/>
        <v>11.985931618591154</v>
      </c>
      <c r="AT239" s="186">
        <f t="shared" si="184"/>
        <v>12.187965670606618</v>
      </c>
      <c r="AU239" s="186">
        <f t="shared" si="184"/>
        <v>12.385877816174137</v>
      </c>
      <c r="AV239" s="186">
        <f t="shared" si="184"/>
        <v>12.579894868226962</v>
      </c>
    </row>
    <row r="240" spans="1:48">
      <c r="A240" s="4" t="s">
        <v>16</v>
      </c>
      <c r="B240" s="96" t="str">
        <f t="shared" si="182"/>
        <v>CET</v>
      </c>
      <c r="C240" s="96" t="str">
        <f t="shared" si="182"/>
        <v>Commercial - Public Water</v>
      </c>
      <c r="E240" s="123"/>
      <c r="F240" s="123"/>
      <c r="I240" s="179"/>
      <c r="J240" s="186">
        <f t="shared" si="183"/>
        <v>3.5593512487513528</v>
      </c>
      <c r="K240" s="186">
        <f t="shared" si="184"/>
        <v>3.4629769362125948</v>
      </c>
      <c r="L240" s="186">
        <f t="shared" si="184"/>
        <v>3.3742374337702485</v>
      </c>
      <c r="M240" s="186">
        <f t="shared" si="184"/>
        <v>3.2777705585671675</v>
      </c>
      <c r="N240" s="186">
        <f t="shared" si="184"/>
        <v>3.1772221944266472</v>
      </c>
      <c r="O240" s="186">
        <f t="shared" ref="K240:AV241" si="186">O169+O181+O158</f>
        <v>3.0654245097100388</v>
      </c>
      <c r="P240" s="186">
        <f t="shared" si="186"/>
        <v>3.0829908958326087</v>
      </c>
      <c r="Q240" s="186">
        <f t="shared" si="186"/>
        <v>3.0999982778505979</v>
      </c>
      <c r="R240" s="186">
        <f t="shared" si="186"/>
        <v>3.1199827113094409</v>
      </c>
      <c r="S240" s="186">
        <f t="shared" si="186"/>
        <v>3.1434331103904869</v>
      </c>
      <c r="T240" s="186">
        <f t="shared" si="186"/>
        <v>3.0388122425097084</v>
      </c>
      <c r="U240" s="186">
        <f t="shared" si="186"/>
        <v>3.0701608293478713</v>
      </c>
      <c r="V240" s="186">
        <f t="shared" si="186"/>
        <v>3.1007305678799746</v>
      </c>
      <c r="W240" s="186">
        <f t="shared" si="186"/>
        <v>3.1308165745718894</v>
      </c>
      <c r="X240" s="186">
        <f t="shared" si="186"/>
        <v>3.1599813716301117</v>
      </c>
      <c r="Y240" s="186">
        <f t="shared" si="186"/>
        <v>3.1899503374011022</v>
      </c>
      <c r="Z240" s="186">
        <f t="shared" si="186"/>
        <v>3.2247456230770655</v>
      </c>
      <c r="AA240" s="186">
        <f t="shared" si="186"/>
        <v>3.2587685803615152</v>
      </c>
      <c r="AB240" s="186">
        <f t="shared" si="186"/>
        <v>3.2939431243492736</v>
      </c>
      <c r="AC240" s="186">
        <f t="shared" si="186"/>
        <v>3.329841391369242</v>
      </c>
      <c r="AD240" s="186">
        <f t="shared" si="186"/>
        <v>3.3663643863929074</v>
      </c>
      <c r="AE240" s="186">
        <f t="shared" si="186"/>
        <v>3.4083210424978749</v>
      </c>
      <c r="AF240" s="186">
        <f t="shared" si="186"/>
        <v>3.4490167911038916</v>
      </c>
      <c r="AG240" s="186">
        <f t="shared" si="186"/>
        <v>3.4928908729586334</v>
      </c>
      <c r="AH240" s="186">
        <f t="shared" si="186"/>
        <v>3.539223817242608</v>
      </c>
      <c r="AI240" s="186">
        <f t="shared" si="186"/>
        <v>3.5877512368424935</v>
      </c>
      <c r="AJ240" s="186">
        <f t="shared" si="186"/>
        <v>3.6377219926663367</v>
      </c>
      <c r="AK240" s="186">
        <f t="shared" si="186"/>
        <v>3.688880938704866</v>
      </c>
      <c r="AL240" s="186">
        <f t="shared" si="186"/>
        <v>3.7400869122502818</v>
      </c>
      <c r="AM240" s="186">
        <f t="shared" si="186"/>
        <v>3.7925409834170352</v>
      </c>
      <c r="AN240" s="186">
        <f t="shared" si="186"/>
        <v>3.8472987966343135</v>
      </c>
      <c r="AO240" s="186">
        <f t="shared" si="186"/>
        <v>3.9084237812742773</v>
      </c>
      <c r="AP240" s="186">
        <f t="shared" si="186"/>
        <v>3.9683708417268364</v>
      </c>
      <c r="AQ240" s="186">
        <f t="shared" si="186"/>
        <v>4.027201320856121</v>
      </c>
      <c r="AR240" s="186">
        <f t="shared" si="186"/>
        <v>4.0849714848112875</v>
      </c>
      <c r="AS240" s="186">
        <f t="shared" si="186"/>
        <v>4.1417330891728268</v>
      </c>
      <c r="AT240" s="186">
        <f t="shared" si="186"/>
        <v>4.2115458617631703</v>
      </c>
      <c r="AU240" s="186">
        <f t="shared" si="186"/>
        <v>4.2799343114999235</v>
      </c>
      <c r="AV240" s="186">
        <f t="shared" si="186"/>
        <v>4.346976813486549</v>
      </c>
    </row>
    <row r="241" spans="1:48">
      <c r="A241" s="4" t="s">
        <v>16</v>
      </c>
      <c r="B241" s="96" t="str">
        <f t="shared" si="182"/>
        <v>CEO</v>
      </c>
      <c r="C241" s="96" t="str">
        <f t="shared" si="182"/>
        <v>Commercial - Other</v>
      </c>
      <c r="E241" s="123"/>
      <c r="F241" s="123"/>
      <c r="I241" s="179"/>
      <c r="J241" s="186">
        <f t="shared" si="183"/>
        <v>18.760184357078931</v>
      </c>
      <c r="K241" s="186">
        <f t="shared" si="186"/>
        <v>18.414341140700721</v>
      </c>
      <c r="L241" s="186">
        <f t="shared" si="186"/>
        <v>18.112587858327544</v>
      </c>
      <c r="M241" s="186">
        <f t="shared" si="186"/>
        <v>17.773245519286835</v>
      </c>
      <c r="N241" s="186">
        <f t="shared" si="186"/>
        <v>17.415470185556071</v>
      </c>
      <c r="O241" s="186">
        <f t="shared" si="186"/>
        <v>16.999241745794041</v>
      </c>
      <c r="P241" s="186">
        <f t="shared" si="186"/>
        <v>16.882730610595146</v>
      </c>
      <c r="Q241" s="186">
        <f t="shared" si="186"/>
        <v>16.765599486492228</v>
      </c>
      <c r="R241" s="186">
        <f t="shared" si="186"/>
        <v>16.651770196570673</v>
      </c>
      <c r="S241" s="186">
        <f t="shared" si="186"/>
        <v>16.541784993320167</v>
      </c>
      <c r="T241" s="186">
        <f t="shared" si="186"/>
        <v>16.289756531729559</v>
      </c>
      <c r="U241" s="186">
        <f t="shared" si="186"/>
        <v>16.188531172514462</v>
      </c>
      <c r="V241" s="186">
        <f t="shared" si="186"/>
        <v>16.086441996193706</v>
      </c>
      <c r="W241" s="186">
        <f t="shared" si="186"/>
        <v>15.98381631509422</v>
      </c>
      <c r="X241" s="186">
        <f t="shared" si="186"/>
        <v>15.880168924589583</v>
      </c>
      <c r="Y241" s="186">
        <f t="shared" si="186"/>
        <v>15.777413433938259</v>
      </c>
      <c r="Z241" s="186">
        <f t="shared" si="186"/>
        <v>15.680010792691466</v>
      </c>
      <c r="AA241" s="186">
        <f t="shared" si="186"/>
        <v>15.581751565546512</v>
      </c>
      <c r="AB241" s="186">
        <f t="shared" si="186"/>
        <v>15.484769557964377</v>
      </c>
      <c r="AC241" s="186">
        <f t="shared" si="186"/>
        <v>15.388590228297987</v>
      </c>
      <c r="AD241" s="186">
        <f t="shared" si="186"/>
        <v>15.293103781612503</v>
      </c>
      <c r="AE241" s="186">
        <f t="shared" si="186"/>
        <v>15.203643783661491</v>
      </c>
      <c r="AF241" s="186">
        <f t="shared" si="186"/>
        <v>15.112785318951577</v>
      </c>
      <c r="AG241" s="186">
        <f t="shared" si="186"/>
        <v>15.025451929158539</v>
      </c>
      <c r="AH241" s="186">
        <f t="shared" si="186"/>
        <v>14.940845652476375</v>
      </c>
      <c r="AI241" s="186">
        <f t="shared" si="186"/>
        <v>14.858673258362986</v>
      </c>
      <c r="AJ241" s="186">
        <f t="shared" si="186"/>
        <v>14.778101661875752</v>
      </c>
      <c r="AK241" s="186">
        <f t="shared" si="186"/>
        <v>14.69884788173894</v>
      </c>
      <c r="AL241" s="186">
        <f t="shared" si="186"/>
        <v>14.619646259595633</v>
      </c>
      <c r="AM241" s="186">
        <f t="shared" si="186"/>
        <v>14.54182889683436</v>
      </c>
      <c r="AN241" s="186">
        <f t="shared" si="186"/>
        <v>14.466566603879098</v>
      </c>
      <c r="AO241" s="186">
        <f t="shared" si="186"/>
        <v>14.398366111722277</v>
      </c>
      <c r="AP241" s="186">
        <f t="shared" si="186"/>
        <v>14.32885918921909</v>
      </c>
      <c r="AQ241" s="186">
        <f t="shared" si="186"/>
        <v>14.258113871460495</v>
      </c>
      <c r="AR241" s="186">
        <f t="shared" si="186"/>
        <v>14.186192562976014</v>
      </c>
      <c r="AS241" s="186">
        <f t="shared" si="186"/>
        <v>14.113152665644034</v>
      </c>
      <c r="AT241" s="186">
        <f t="shared" si="186"/>
        <v>14.054587759497366</v>
      </c>
      <c r="AU241" s="186">
        <f t="shared" si="186"/>
        <v>13.994443143366937</v>
      </c>
      <c r="AV241" s="186">
        <f t="shared" si="186"/>
        <v>13.932805742722707</v>
      </c>
    </row>
    <row r="242" spans="1:48">
      <c r="A242" s="4" t="s">
        <v>16</v>
      </c>
      <c r="E242" s="123"/>
      <c r="F242" s="123"/>
      <c r="J242" s="97"/>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row>
    <row r="243" spans="1:48">
      <c r="A243" s="4" t="s">
        <v>16</v>
      </c>
      <c r="E243" s="123"/>
      <c r="F243" s="123"/>
      <c r="J243" s="97"/>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row>
    <row r="244" spans="1:48">
      <c r="A244" s="4" t="s">
        <v>16</v>
      </c>
      <c r="E244" s="123"/>
      <c r="F244" s="123"/>
      <c r="J244" s="97"/>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row>
    <row r="245" spans="1:48">
      <c r="A245" s="4" t="s">
        <v>16</v>
      </c>
      <c r="B245" s="189" t="s">
        <v>493</v>
      </c>
      <c r="C245" s="125"/>
      <c r="D245" s="125"/>
      <c r="E245" s="126"/>
      <c r="F245" s="126"/>
      <c r="G245" s="125"/>
      <c r="H245" s="125"/>
      <c r="I245" s="190"/>
      <c r="J245" s="195">
        <f t="shared" ref="J245:AV245" si="187">SUM(J220:J241)</f>
        <v>350.82050880003044</v>
      </c>
      <c r="K245" s="195">
        <f t="shared" si="187"/>
        <v>343.35070730500212</v>
      </c>
      <c r="L245" s="195">
        <f t="shared" si="187"/>
        <v>336.68159701825687</v>
      </c>
      <c r="M245" s="195">
        <f t="shared" si="187"/>
        <v>329.29014855655942</v>
      </c>
      <c r="N245" s="195">
        <f t="shared" si="187"/>
        <v>321.53495774184171</v>
      </c>
      <c r="O245" s="195">
        <f t="shared" si="187"/>
        <v>312.68149374589541</v>
      </c>
      <c r="P245" s="195">
        <f t="shared" si="187"/>
        <v>314.47331208463567</v>
      </c>
      <c r="Q245" s="195">
        <f t="shared" si="187"/>
        <v>316.20811051051334</v>
      </c>
      <c r="R245" s="195">
        <f t="shared" si="187"/>
        <v>318.24657614089608</v>
      </c>
      <c r="S245" s="195">
        <f t="shared" si="187"/>
        <v>320.638579529129</v>
      </c>
      <c r="T245" s="195">
        <f t="shared" si="187"/>
        <v>309.96697135795017</v>
      </c>
      <c r="U245" s="195">
        <f t="shared" si="187"/>
        <v>313.16461100894475</v>
      </c>
      <c r="V245" s="195">
        <f t="shared" si="187"/>
        <v>316.28280605089128</v>
      </c>
      <c r="W245" s="195">
        <f t="shared" si="187"/>
        <v>319.3516591521431</v>
      </c>
      <c r="X245" s="195">
        <f t="shared" si="187"/>
        <v>322.32654640840235</v>
      </c>
      <c r="Y245" s="195">
        <f t="shared" si="187"/>
        <v>325.38346102287426</v>
      </c>
      <c r="Z245" s="195">
        <f t="shared" si="187"/>
        <v>328.93267316821078</v>
      </c>
      <c r="AA245" s="195">
        <f t="shared" si="187"/>
        <v>332.40310575321053</v>
      </c>
      <c r="AB245" s="195">
        <f t="shared" si="187"/>
        <v>335.99100326009233</v>
      </c>
      <c r="AC245" s="195">
        <f t="shared" si="187"/>
        <v>339.60048739021585</v>
      </c>
      <c r="AD245" s="195">
        <f t="shared" si="187"/>
        <v>343.27320511641136</v>
      </c>
      <c r="AE245" s="195">
        <f t="shared" si="187"/>
        <v>347.49590608007134</v>
      </c>
      <c r="AF245" s="195">
        <f t="shared" si="187"/>
        <v>351.5909807567694</v>
      </c>
      <c r="AG245" s="195">
        <f t="shared" si="187"/>
        <v>356.00775934243779</v>
      </c>
      <c r="AH245" s="195">
        <f t="shared" si="187"/>
        <v>360.67341858132954</v>
      </c>
      <c r="AI245" s="195">
        <f t="shared" ref="AI245:AR245" si="188">SUM(AI220:AI241)</f>
        <v>365.56119779066518</v>
      </c>
      <c r="AJ245" s="195">
        <f t="shared" si="188"/>
        <v>370.59506832173099</v>
      </c>
      <c r="AK245" s="195">
        <f t="shared" si="188"/>
        <v>375.74920485599756</v>
      </c>
      <c r="AL245" s="195">
        <f t="shared" si="188"/>
        <v>380.90810141119698</v>
      </c>
      <c r="AM245" s="195">
        <f t="shared" si="188"/>
        <v>386.0641738256827</v>
      </c>
      <c r="AN245" s="195">
        <f t="shared" si="188"/>
        <v>391.44984583681855</v>
      </c>
      <c r="AO245" s="195">
        <f t="shared" si="188"/>
        <v>397.47009409754634</v>
      </c>
      <c r="AP245" s="195">
        <f t="shared" si="188"/>
        <v>403.3729460038295</v>
      </c>
      <c r="AQ245" s="195">
        <f t="shared" si="188"/>
        <v>409.16451521620513</v>
      </c>
      <c r="AR245" s="195">
        <f t="shared" si="188"/>
        <v>414.85040943070328</v>
      </c>
      <c r="AS245" s="195">
        <f t="shared" si="187"/>
        <v>420.43578680311771</v>
      </c>
      <c r="AT245" s="195">
        <f t="shared" si="187"/>
        <v>427.32189268394359</v>
      </c>
      <c r="AU245" s="195">
        <f t="shared" si="187"/>
        <v>434.06604519259855</v>
      </c>
      <c r="AV245" s="195">
        <f t="shared" si="187"/>
        <v>440.67605548664653</v>
      </c>
    </row>
    <row r="246" spans="1:48">
      <c r="A246" s="4" t="s">
        <v>16</v>
      </c>
      <c r="J246" s="118"/>
      <c r="K246" s="118"/>
      <c r="L246" s="118"/>
      <c r="M246" s="118"/>
      <c r="N246" s="118"/>
      <c r="O246" s="118"/>
      <c r="P246" s="118"/>
      <c r="Q246" s="118"/>
      <c r="R246" s="118"/>
      <c r="S246" s="118"/>
      <c r="T246" s="118"/>
      <c r="U246" s="118"/>
      <c r="V246" s="118"/>
      <c r="W246" s="118"/>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18"/>
      <c r="AT246" s="118"/>
      <c r="AU246" s="118"/>
      <c r="AV246" s="118"/>
    </row>
    <row r="247" spans="1:48" s="4" customFormat="1" ht="23.25">
      <c r="A247" s="4" t="s">
        <v>16</v>
      </c>
      <c r="B247" s="16" t="s">
        <v>18</v>
      </c>
      <c r="C247" s="16" t="s">
        <v>19</v>
      </c>
      <c r="D247" s="16" t="s">
        <v>20</v>
      </c>
      <c r="E247" s="16" t="s">
        <v>21</v>
      </c>
      <c r="F247" s="16" t="s">
        <v>22</v>
      </c>
      <c r="G247" s="16" t="s">
        <v>23</v>
      </c>
      <c r="H247" s="16" t="s">
        <v>24</v>
      </c>
      <c r="I247" s="17" t="s">
        <v>25</v>
      </c>
      <c r="J247" s="196">
        <v>2012</v>
      </c>
      <c r="K247" s="196">
        <v>2013</v>
      </c>
      <c r="L247" s="196">
        <v>2014</v>
      </c>
      <c r="M247" s="196">
        <v>2015</v>
      </c>
      <c r="N247" s="196">
        <v>2016</v>
      </c>
      <c r="O247" s="196">
        <v>2017</v>
      </c>
      <c r="P247" s="196">
        <v>2018</v>
      </c>
      <c r="Q247" s="196">
        <v>2019</v>
      </c>
      <c r="R247" s="196">
        <v>2020</v>
      </c>
      <c r="S247" s="196">
        <v>2021</v>
      </c>
      <c r="T247" s="196">
        <v>2022</v>
      </c>
      <c r="U247" s="196">
        <v>2023</v>
      </c>
      <c r="V247" s="196">
        <v>2024</v>
      </c>
      <c r="W247" s="196">
        <v>2025</v>
      </c>
      <c r="X247" s="196">
        <v>2026</v>
      </c>
      <c r="Y247" s="196">
        <v>2027</v>
      </c>
      <c r="Z247" s="196">
        <v>2028</v>
      </c>
      <c r="AA247" s="196">
        <v>2029</v>
      </c>
      <c r="AB247" s="196">
        <v>2030</v>
      </c>
      <c r="AC247" s="196">
        <v>2031</v>
      </c>
      <c r="AD247" s="196">
        <v>2032</v>
      </c>
      <c r="AE247" s="196">
        <v>2033</v>
      </c>
      <c r="AF247" s="196">
        <v>2034</v>
      </c>
      <c r="AG247" s="196">
        <v>2035</v>
      </c>
      <c r="AH247" s="196">
        <v>2036</v>
      </c>
      <c r="AI247" s="196">
        <v>2037</v>
      </c>
      <c r="AJ247" s="196">
        <v>2038</v>
      </c>
      <c r="AK247" s="196">
        <v>2039</v>
      </c>
      <c r="AL247" s="196">
        <v>2040</v>
      </c>
      <c r="AM247" s="196">
        <v>2045</v>
      </c>
      <c r="AN247" s="196">
        <v>2050</v>
      </c>
      <c r="AO247" s="196">
        <v>2060</v>
      </c>
      <c r="AP247" s="196">
        <v>2070</v>
      </c>
      <c r="AQ247" s="196"/>
      <c r="AR247" s="18"/>
      <c r="AS247" s="18"/>
      <c r="AT247" s="18"/>
      <c r="AU247" s="18"/>
      <c r="AV247" s="18"/>
    </row>
    <row r="248" spans="1:48" s="4" customFormat="1">
      <c r="A248" s="4" t="s">
        <v>125</v>
      </c>
      <c r="B248" s="22" t="str">
        <f t="shared" ref="B248:B256" si="189">IF(A248="*","","COM_PROJ")</f>
        <v>COM_PROJ</v>
      </c>
      <c r="C248" s="23" t="str">
        <f t="shared" ref="C248:C266" si="190">IF($A248="*","","-")</f>
        <v>-</v>
      </c>
      <c r="D248" s="22" t="str">
        <f>COM!B162</f>
        <v>CEC</v>
      </c>
      <c r="E248" s="23" t="str">
        <f t="shared" ref="E248:H263" si="191">IF($A248="*","","-")</f>
        <v>-</v>
      </c>
      <c r="F248" s="23" t="str">
        <f t="shared" si="191"/>
        <v>-</v>
      </c>
      <c r="G248" s="23" t="str">
        <f t="shared" si="191"/>
        <v>-</v>
      </c>
      <c r="H248" s="23" t="str">
        <f t="shared" si="191"/>
        <v>-</v>
      </c>
      <c r="I248" s="22">
        <f t="shared" ref="I248:I266" si="192">IF(A248="*","",0)</f>
        <v>0</v>
      </c>
      <c r="J248" s="10">
        <f t="shared" ref="J248:S256" si="193">INDEX($J$233:$AV$241,MATCH($D248,$B$233:$B$241,0),MATCH(J$247,$J$104:$AV$104,0))</f>
        <v>139.66439435388435</v>
      </c>
      <c r="K248" s="10">
        <f t="shared" si="193"/>
        <v>135.88278949071739</v>
      </c>
      <c r="L248" s="10">
        <f t="shared" si="193"/>
        <v>132.40076481888337</v>
      </c>
      <c r="M248" s="10">
        <f t="shared" si="193"/>
        <v>128.61552791505812</v>
      </c>
      <c r="N248" s="10">
        <f t="shared" si="193"/>
        <v>124.67013860123697</v>
      </c>
      <c r="O248" s="10">
        <f t="shared" si="193"/>
        <v>120.28334032399778</v>
      </c>
      <c r="P248" s="10">
        <f t="shared" si="193"/>
        <v>119.45893010992857</v>
      </c>
      <c r="Q248" s="10">
        <f t="shared" si="193"/>
        <v>118.63013297452167</v>
      </c>
      <c r="R248" s="10">
        <f t="shared" si="193"/>
        <v>117.82469897792232</v>
      </c>
      <c r="S248" s="10">
        <f t="shared" si="193"/>
        <v>117.04646499366488</v>
      </c>
      <c r="T248" s="10">
        <f t="shared" ref="T248:AC256" si="194">INDEX($J$233:$AV$241,MATCH($D248,$B$233:$B$241,0),MATCH(T$247,$J$104:$AV$104,0))</f>
        <v>115.26316043984048</v>
      </c>
      <c r="U248" s="10">
        <f t="shared" si="194"/>
        <v>114.54690941441453</v>
      </c>
      <c r="V248" s="10">
        <f t="shared" si="194"/>
        <v>113.82454618654737</v>
      </c>
      <c r="W248" s="10">
        <f t="shared" si="194"/>
        <v>113.09838675483471</v>
      </c>
      <c r="X248" s="10">
        <f t="shared" si="194"/>
        <v>112.36499790536746</v>
      </c>
      <c r="Y248" s="10">
        <f t="shared" si="194"/>
        <v>111.63791996642171</v>
      </c>
      <c r="Z248" s="10">
        <f t="shared" si="194"/>
        <v>110.94871775253807</v>
      </c>
      <c r="AA248" s="10">
        <f t="shared" si="194"/>
        <v>110.25345450283615</v>
      </c>
      <c r="AB248" s="10">
        <f t="shared" si="194"/>
        <v>109.56722861124939</v>
      </c>
      <c r="AC248" s="10">
        <f t="shared" si="194"/>
        <v>108.88668231304415</v>
      </c>
      <c r="AD248" s="10">
        <f t="shared" ref="AD248:AN256" si="195">INDEX($J$233:$AV$241,MATCH($D248,$B$233:$B$241,0),MATCH(AD$247,$J$104:$AV$104,0))</f>
        <v>108.21103872053854</v>
      </c>
      <c r="AE248" s="10">
        <f t="shared" si="195"/>
        <v>107.57803711141746</v>
      </c>
      <c r="AF248" s="10">
        <f t="shared" si="195"/>
        <v>106.93514022251813</v>
      </c>
      <c r="AG248" s="10">
        <f t="shared" si="195"/>
        <v>106.31718608060922</v>
      </c>
      <c r="AH248" s="10">
        <f t="shared" si="195"/>
        <v>105.71852846258783</v>
      </c>
      <c r="AI248" s="10">
        <f t="shared" si="195"/>
        <v>105.13709252596294</v>
      </c>
      <c r="AJ248" s="10">
        <f t="shared" si="195"/>
        <v>104.56698352312348</v>
      </c>
      <c r="AK248" s="10">
        <f t="shared" si="195"/>
        <v>104.00619913340103</v>
      </c>
      <c r="AL248" s="10">
        <f t="shared" si="195"/>
        <v>103.44578380353296</v>
      </c>
      <c r="AM248" s="10">
        <f>INDEX($J$233:$AV$241,MATCH($D248,$B$233:$B$241,0),MATCH(AM$247,$J$104:$AV$104,0))</f>
        <v>100.88765068615636</v>
      </c>
      <c r="AN248" s="10">
        <f>INDEX($J$233:$AV$241,MATCH($D248,$B$233:$B$241,0),MATCH(AN$247,$J$104:$AV$104,0))</f>
        <v>98.585833408405634</v>
      </c>
      <c r="AO248" s="6">
        <f>AN248</f>
        <v>98.585833408405634</v>
      </c>
      <c r="AP248" s="6">
        <f>AO248</f>
        <v>98.585833408405634</v>
      </c>
      <c r="AQ248" s="6"/>
      <c r="AR248" s="6"/>
      <c r="AS248" s="6"/>
      <c r="AT248" s="6"/>
      <c r="AU248" s="6"/>
      <c r="AV248" s="6"/>
    </row>
    <row r="249" spans="1:48" s="4" customFormat="1">
      <c r="A249" s="4" t="s">
        <v>125</v>
      </c>
      <c r="B249" s="22" t="str">
        <f t="shared" si="189"/>
        <v>COM_PROJ</v>
      </c>
      <c r="C249" s="23" t="str">
        <f t="shared" si="190"/>
        <v>-</v>
      </c>
      <c r="D249" s="22" t="str">
        <f>COM!B163</f>
        <v>CEH</v>
      </c>
      <c r="E249" s="23" t="str">
        <f t="shared" si="191"/>
        <v>-</v>
      </c>
      <c r="F249" s="23" t="str">
        <f t="shared" si="191"/>
        <v>-</v>
      </c>
      <c r="G249" s="23" t="str">
        <f t="shared" si="191"/>
        <v>-</v>
      </c>
      <c r="H249" s="23" t="str">
        <f t="shared" si="191"/>
        <v>-</v>
      </c>
      <c r="I249" s="22">
        <f t="shared" si="192"/>
        <v>0</v>
      </c>
      <c r="J249" s="10">
        <f t="shared" si="193"/>
        <v>7.8517549075018991</v>
      </c>
      <c r="K249" s="10">
        <f t="shared" si="193"/>
        <v>8.5453535943076151</v>
      </c>
      <c r="L249" s="10">
        <f t="shared" si="193"/>
        <v>9.2773114767209197</v>
      </c>
      <c r="M249" s="10">
        <f t="shared" si="193"/>
        <v>10.009772014468318</v>
      </c>
      <c r="N249" s="10">
        <f t="shared" si="193"/>
        <v>10.750441298311941</v>
      </c>
      <c r="O249" s="10">
        <f t="shared" si="193"/>
        <v>11.470981711368383</v>
      </c>
      <c r="P249" s="10">
        <f t="shared" si="193"/>
        <v>11.392360728090232</v>
      </c>
      <c r="Q249" s="10">
        <f t="shared" si="193"/>
        <v>11.313321380188198</v>
      </c>
      <c r="R249" s="10">
        <f t="shared" si="193"/>
        <v>11.236510089282751</v>
      </c>
      <c r="S249" s="10">
        <f t="shared" si="193"/>
        <v>11.162292763952941</v>
      </c>
      <c r="T249" s="10">
        <f t="shared" si="194"/>
        <v>10.992225538785943</v>
      </c>
      <c r="U249" s="10">
        <f t="shared" si="194"/>
        <v>10.92391930126977</v>
      </c>
      <c r="V249" s="10">
        <f t="shared" si="194"/>
        <v>10.855030165388531</v>
      </c>
      <c r="W249" s="10">
        <f t="shared" si="194"/>
        <v>10.78577899944754</v>
      </c>
      <c r="X249" s="10">
        <f t="shared" si="194"/>
        <v>10.715838390408088</v>
      </c>
      <c r="Y249" s="10">
        <f t="shared" si="194"/>
        <v>10.646499629795681</v>
      </c>
      <c r="Z249" s="10">
        <f t="shared" si="194"/>
        <v>10.580772938388558</v>
      </c>
      <c r="AA249" s="10">
        <f t="shared" si="194"/>
        <v>10.514468228189831</v>
      </c>
      <c r="AB249" s="10">
        <f t="shared" si="194"/>
        <v>10.449025377741417</v>
      </c>
      <c r="AC249" s="10">
        <f t="shared" si="194"/>
        <v>10.384124169316177</v>
      </c>
      <c r="AD249" s="10">
        <f t="shared" si="195"/>
        <v>10.31969051398071</v>
      </c>
      <c r="AE249" s="10">
        <f t="shared" si="195"/>
        <v>10.259323468453577</v>
      </c>
      <c r="AF249" s="10">
        <f t="shared" si="195"/>
        <v>10.198012746328672</v>
      </c>
      <c r="AG249" s="10">
        <f t="shared" si="195"/>
        <v>10.13908072264852</v>
      </c>
      <c r="AH249" s="10">
        <f t="shared" si="195"/>
        <v>10.081988937791223</v>
      </c>
      <c r="AI249" s="10">
        <f t="shared" si="195"/>
        <v>10.026539521626102</v>
      </c>
      <c r="AJ249" s="10">
        <f t="shared" si="195"/>
        <v>9.9721703136589586</v>
      </c>
      <c r="AK249" s="10">
        <f t="shared" si="195"/>
        <v>9.9186903598997809</v>
      </c>
      <c r="AL249" s="10">
        <f t="shared" si="195"/>
        <v>9.8652456020274837</v>
      </c>
      <c r="AM249" s="10">
        <f t="shared" si="195"/>
        <v>9.6212858140333175</v>
      </c>
      <c r="AN249" s="10">
        <f t="shared" si="195"/>
        <v>9.4017699290831018</v>
      </c>
      <c r="AO249" s="6">
        <f t="shared" ref="AO249:AP264" si="196">AN249</f>
        <v>9.4017699290831018</v>
      </c>
      <c r="AP249" s="6">
        <f t="shared" si="196"/>
        <v>9.4017699290831018</v>
      </c>
      <c r="AQ249" s="6"/>
      <c r="AR249" s="6"/>
      <c r="AS249" s="6"/>
      <c r="AT249" s="6"/>
      <c r="AU249" s="6"/>
      <c r="AV249" s="6"/>
    </row>
    <row r="250" spans="1:48" s="4" customFormat="1">
      <c r="A250" s="4" t="s">
        <v>125</v>
      </c>
      <c r="B250" s="22" t="str">
        <f t="shared" si="189"/>
        <v>COM_PROJ</v>
      </c>
      <c r="C250" s="23" t="str">
        <f t="shared" si="190"/>
        <v>-</v>
      </c>
      <c r="D250" s="22" t="str">
        <f>COM!B164</f>
        <v>CEK</v>
      </c>
      <c r="E250" s="23" t="str">
        <f t="shared" si="191"/>
        <v>-</v>
      </c>
      <c r="F250" s="23" t="str">
        <f t="shared" si="191"/>
        <v>-</v>
      </c>
      <c r="G250" s="23" t="str">
        <f t="shared" si="191"/>
        <v>-</v>
      </c>
      <c r="H250" s="23" t="str">
        <f t="shared" si="191"/>
        <v>-</v>
      </c>
      <c r="I250" s="22">
        <f t="shared" si="192"/>
        <v>0</v>
      </c>
      <c r="J250" s="10">
        <f t="shared" si="193"/>
        <v>9.8944997565297612</v>
      </c>
      <c r="K250" s="10">
        <f t="shared" si="193"/>
        <v>9.6378035089179921</v>
      </c>
      <c r="L250" s="10">
        <f t="shared" si="193"/>
        <v>9.4025971651139226</v>
      </c>
      <c r="M250" s="10">
        <f t="shared" si="193"/>
        <v>9.1461269070566971</v>
      </c>
      <c r="N250" s="10">
        <f t="shared" si="193"/>
        <v>8.8785236193865398</v>
      </c>
      <c r="O250" s="10">
        <f t="shared" si="193"/>
        <v>8.579706769854079</v>
      </c>
      <c r="P250" s="10">
        <f t="shared" si="193"/>
        <v>8.5209023013737895</v>
      </c>
      <c r="Q250" s="10">
        <f t="shared" si="193"/>
        <v>8.4617849175837119</v>
      </c>
      <c r="R250" s="10">
        <f t="shared" si="193"/>
        <v>8.404334006304726</v>
      </c>
      <c r="S250" s="10">
        <f t="shared" si="193"/>
        <v>8.3488232484119145</v>
      </c>
      <c r="T250" s="10">
        <f t="shared" si="194"/>
        <v>8.2216216749276256</v>
      </c>
      <c r="U250" s="10">
        <f t="shared" si="194"/>
        <v>8.1705321079501125</v>
      </c>
      <c r="V250" s="10">
        <f t="shared" si="194"/>
        <v>8.1190065628519168</v>
      </c>
      <c r="W250" s="10">
        <f t="shared" si="194"/>
        <v>8.067210237812418</v>
      </c>
      <c r="X250" s="10">
        <f t="shared" si="194"/>
        <v>8.0148982446489381</v>
      </c>
      <c r="Y250" s="10">
        <f t="shared" si="194"/>
        <v>7.9630364032818681</v>
      </c>
      <c r="Z250" s="10">
        <f t="shared" si="194"/>
        <v>7.9138762046680942</v>
      </c>
      <c r="AA250" s="10">
        <f t="shared" si="194"/>
        <v>7.864283677604659</v>
      </c>
      <c r="AB250" s="10">
        <f t="shared" si="194"/>
        <v>7.8153357774895058</v>
      </c>
      <c r="AC250" s="10">
        <f t="shared" si="194"/>
        <v>7.7667929978644716</v>
      </c>
      <c r="AD250" s="10">
        <f t="shared" si="195"/>
        <v>7.7185999240022536</v>
      </c>
      <c r="AE250" s="10">
        <f t="shared" si="195"/>
        <v>7.6734484659825837</v>
      </c>
      <c r="AF250" s="10">
        <f t="shared" si="195"/>
        <v>7.6275911862034373</v>
      </c>
      <c r="AG250" s="10">
        <f t="shared" si="195"/>
        <v>7.5835130510226705</v>
      </c>
      <c r="AH250" s="10">
        <f t="shared" si="195"/>
        <v>7.5408113202233142</v>
      </c>
      <c r="AI250" s="10">
        <f t="shared" si="195"/>
        <v>7.4993379970826393</v>
      </c>
      <c r="AJ250" s="10">
        <f t="shared" si="195"/>
        <v>7.4586726143451703</v>
      </c>
      <c r="AK250" s="10">
        <f t="shared" si="195"/>
        <v>7.4186723482071493</v>
      </c>
      <c r="AL250" s="10">
        <f t="shared" si="195"/>
        <v>7.3786984067897627</v>
      </c>
      <c r="AM250" s="10">
        <f t="shared" si="195"/>
        <v>7.1962289811301137</v>
      </c>
      <c r="AN250" s="10">
        <f t="shared" si="195"/>
        <v>7.0320423429166343</v>
      </c>
      <c r="AO250" s="6">
        <f t="shared" si="196"/>
        <v>7.0320423429166343</v>
      </c>
      <c r="AP250" s="6">
        <f t="shared" si="196"/>
        <v>7.0320423429166343</v>
      </c>
      <c r="AQ250" s="6"/>
      <c r="AR250" s="6"/>
      <c r="AS250" s="6"/>
      <c r="AT250" s="6"/>
      <c r="AU250" s="6"/>
      <c r="AV250" s="6"/>
    </row>
    <row r="251" spans="1:48" s="4" customFormat="1">
      <c r="A251" s="4" t="s">
        <v>125</v>
      </c>
      <c r="B251" s="22" t="str">
        <f t="shared" si="189"/>
        <v>COM_PROJ</v>
      </c>
      <c r="C251" s="23" t="str">
        <f t="shared" si="190"/>
        <v>-</v>
      </c>
      <c r="D251" s="22" t="str">
        <f>COM!B165</f>
        <v>CEL</v>
      </c>
      <c r="E251" s="23" t="str">
        <f t="shared" si="191"/>
        <v>-</v>
      </c>
      <c r="F251" s="23" t="str">
        <f t="shared" si="191"/>
        <v>-</v>
      </c>
      <c r="G251" s="23" t="str">
        <f t="shared" si="191"/>
        <v>-</v>
      </c>
      <c r="H251" s="23" t="str">
        <f t="shared" si="191"/>
        <v>-</v>
      </c>
      <c r="I251" s="22">
        <f t="shared" si="192"/>
        <v>0</v>
      </c>
      <c r="J251" s="10">
        <f t="shared" si="193"/>
        <v>121.54027190568891</v>
      </c>
      <c r="K251" s="10">
        <f t="shared" si="193"/>
        <v>118.24940249379998</v>
      </c>
      <c r="L251" s="10">
        <f t="shared" si="193"/>
        <v>115.21923702210007</v>
      </c>
      <c r="M251" s="10">
        <f t="shared" si="193"/>
        <v>111.92520689619224</v>
      </c>
      <c r="N251" s="10">
        <f t="shared" si="193"/>
        <v>108.49180719404197</v>
      </c>
      <c r="O251" s="10">
        <f t="shared" si="193"/>
        <v>104.67427977141128</v>
      </c>
      <c r="P251" s="10">
        <f t="shared" si="193"/>
        <v>103.95685252702778</v>
      </c>
      <c r="Q251" s="10">
        <f t="shared" si="193"/>
        <v>103.23560764813061</v>
      </c>
      <c r="R251" s="10">
        <f t="shared" si="193"/>
        <v>102.53469409459652</v>
      </c>
      <c r="S251" s="10">
        <f t="shared" si="193"/>
        <v>101.85745083234292</v>
      </c>
      <c r="T251" s="10">
        <f t="shared" si="194"/>
        <v>100.30556410154676</v>
      </c>
      <c r="U251" s="10">
        <f t="shared" si="194"/>
        <v>99.682260325478978</v>
      </c>
      <c r="V251" s="10">
        <f t="shared" si="194"/>
        <v>99.053637521966238</v>
      </c>
      <c r="W251" s="10">
        <f t="shared" si="194"/>
        <v>98.421711144556056</v>
      </c>
      <c r="X251" s="10">
        <f t="shared" si="194"/>
        <v>97.783493504410842</v>
      </c>
      <c r="Y251" s="10">
        <f t="shared" si="194"/>
        <v>97.150767813622508</v>
      </c>
      <c r="Z251" s="10">
        <f t="shared" si="194"/>
        <v>96.551002749226996</v>
      </c>
      <c r="AA251" s="10">
        <f t="shared" si="194"/>
        <v>95.945963184162963</v>
      </c>
      <c r="AB251" s="10">
        <f t="shared" si="194"/>
        <v>95.348788207405136</v>
      </c>
      <c r="AC251" s="10">
        <f t="shared" si="194"/>
        <v>94.756555788319886</v>
      </c>
      <c r="AD251" s="10">
        <f t="shared" si="195"/>
        <v>94.168589855238935</v>
      </c>
      <c r="AE251" s="10">
        <f t="shared" si="195"/>
        <v>93.617732293830883</v>
      </c>
      <c r="AF251" s="10">
        <f t="shared" si="195"/>
        <v>93.058263554173749</v>
      </c>
      <c r="AG251" s="10">
        <f t="shared" si="195"/>
        <v>92.520500763733736</v>
      </c>
      <c r="AH251" s="10">
        <f t="shared" si="195"/>
        <v>91.99953040468597</v>
      </c>
      <c r="AI251" s="10">
        <f t="shared" si="195"/>
        <v>91.493546884977519</v>
      </c>
      <c r="AJ251" s="10">
        <f t="shared" si="195"/>
        <v>90.997420413076455</v>
      </c>
      <c r="AK251" s="10">
        <f t="shared" si="195"/>
        <v>90.509408507661036</v>
      </c>
      <c r="AL251" s="10">
        <f t="shared" si="195"/>
        <v>90.021717769535655</v>
      </c>
      <c r="AM251" s="10">
        <f t="shared" si="195"/>
        <v>87.795551278818664</v>
      </c>
      <c r="AN251" s="10">
        <f t="shared" si="195"/>
        <v>85.792438752470929</v>
      </c>
      <c r="AO251" s="6">
        <f t="shared" si="196"/>
        <v>85.792438752470929</v>
      </c>
      <c r="AP251" s="6">
        <f t="shared" si="196"/>
        <v>85.792438752470929</v>
      </c>
      <c r="AQ251" s="6"/>
      <c r="AR251" s="6"/>
      <c r="AS251" s="6"/>
      <c r="AT251" s="6"/>
      <c r="AU251" s="6"/>
      <c r="AV251" s="6"/>
    </row>
    <row r="252" spans="1:48" s="4" customFormat="1">
      <c r="A252" s="4" t="s">
        <v>125</v>
      </c>
      <c r="B252" s="22" t="str">
        <f t="shared" si="189"/>
        <v>COM_PROJ</v>
      </c>
      <c r="C252" s="23" t="str">
        <f t="shared" si="190"/>
        <v>-</v>
      </c>
      <c r="D252" s="22" t="str">
        <f>COM!B166</f>
        <v>CER</v>
      </c>
      <c r="E252" s="23" t="str">
        <f t="shared" si="191"/>
        <v>-</v>
      </c>
      <c r="F252" s="23" t="str">
        <f t="shared" si="191"/>
        <v>-</v>
      </c>
      <c r="G252" s="23" t="str">
        <f t="shared" si="191"/>
        <v>-</v>
      </c>
      <c r="H252" s="23" t="str">
        <f t="shared" si="191"/>
        <v>-</v>
      </c>
      <c r="I252" s="22">
        <f t="shared" si="192"/>
        <v>0</v>
      </c>
      <c r="J252" s="10">
        <f t="shared" si="193"/>
        <v>29.566390373747055</v>
      </c>
      <c r="K252" s="10">
        <f t="shared" si="193"/>
        <v>28.765839838724119</v>
      </c>
      <c r="L252" s="10">
        <f t="shared" si="193"/>
        <v>28.028709224907093</v>
      </c>
      <c r="M252" s="10">
        <f t="shared" si="193"/>
        <v>27.227389801489586</v>
      </c>
      <c r="N252" s="10">
        <f t="shared" si="193"/>
        <v>26.392166757216224</v>
      </c>
      <c r="O252" s="10">
        <f t="shared" si="193"/>
        <v>25.463499211305457</v>
      </c>
      <c r="P252" s="10">
        <f t="shared" si="193"/>
        <v>25.288974885831973</v>
      </c>
      <c r="Q252" s="10">
        <f t="shared" si="193"/>
        <v>25.113521866761168</v>
      </c>
      <c r="R252" s="10">
        <f t="shared" si="193"/>
        <v>24.943014730179147</v>
      </c>
      <c r="S252" s="10">
        <f t="shared" si="193"/>
        <v>24.778265726776244</v>
      </c>
      <c r="T252" s="10">
        <f t="shared" si="194"/>
        <v>24.400747327490777</v>
      </c>
      <c r="U252" s="10">
        <f t="shared" si="194"/>
        <v>24.249119867096809</v>
      </c>
      <c r="V252" s="10">
        <f t="shared" si="194"/>
        <v>24.096198478037234</v>
      </c>
      <c r="W252" s="10">
        <f t="shared" si="194"/>
        <v>23.942473447896813</v>
      </c>
      <c r="X252" s="10">
        <f t="shared" si="194"/>
        <v>23.787217979103819</v>
      </c>
      <c r="Y252" s="10">
        <f t="shared" si="194"/>
        <v>23.633298504677576</v>
      </c>
      <c r="Z252" s="10">
        <f t="shared" si="194"/>
        <v>23.487397168861794</v>
      </c>
      <c r="AA252" s="10">
        <f t="shared" si="194"/>
        <v>23.340212736148608</v>
      </c>
      <c r="AB252" s="10">
        <f t="shared" si="194"/>
        <v>23.19494147578845</v>
      </c>
      <c r="AC252" s="10">
        <f t="shared" si="194"/>
        <v>23.05087256249648</v>
      </c>
      <c r="AD252" s="10">
        <f t="shared" si="195"/>
        <v>22.907841532276102</v>
      </c>
      <c r="AE252" s="10">
        <f t="shared" si="195"/>
        <v>22.773837638376975</v>
      </c>
      <c r="AF252" s="10">
        <f t="shared" si="195"/>
        <v>22.637738953560415</v>
      </c>
      <c r="AG252" s="10">
        <f t="shared" si="195"/>
        <v>22.506920547929713</v>
      </c>
      <c r="AH252" s="10">
        <f t="shared" si="195"/>
        <v>22.380187138770403</v>
      </c>
      <c r="AI252" s="10">
        <f t="shared" si="195"/>
        <v>22.25709949027484</v>
      </c>
      <c r="AJ252" s="10">
        <f t="shared" si="195"/>
        <v>22.13640970809006</v>
      </c>
      <c r="AK252" s="10">
        <f t="shared" si="195"/>
        <v>22.017693908986494</v>
      </c>
      <c r="AL252" s="10">
        <f t="shared" si="195"/>
        <v>21.899056238369262</v>
      </c>
      <c r="AM252" s="10">
        <f t="shared" si="195"/>
        <v>21.35750974954318</v>
      </c>
      <c r="AN252" s="10">
        <f t="shared" si="195"/>
        <v>20.870224292731823</v>
      </c>
      <c r="AO252" s="6">
        <f t="shared" si="196"/>
        <v>20.870224292731823</v>
      </c>
      <c r="AP252" s="6">
        <f t="shared" si="196"/>
        <v>20.870224292731823</v>
      </c>
      <c r="AQ252" s="6"/>
      <c r="AR252" s="6"/>
      <c r="AS252" s="6"/>
      <c r="AT252" s="6"/>
      <c r="AU252" s="6"/>
      <c r="AV252" s="6"/>
    </row>
    <row r="253" spans="1:48" s="4" customFormat="1">
      <c r="A253" s="4" t="s">
        <v>125</v>
      </c>
      <c r="B253" s="22" t="str">
        <f t="shared" si="189"/>
        <v>COM_PROJ</v>
      </c>
      <c r="C253" s="23" t="str">
        <f t="shared" si="190"/>
        <v>-</v>
      </c>
      <c r="D253" s="22" t="str">
        <f>COM!B167</f>
        <v>CEW</v>
      </c>
      <c r="E253" s="23" t="str">
        <f t="shared" si="191"/>
        <v>-</v>
      </c>
      <c r="F253" s="23" t="str">
        <f t="shared" si="191"/>
        <v>-</v>
      </c>
      <c r="G253" s="23" t="str">
        <f t="shared" si="191"/>
        <v>-</v>
      </c>
      <c r="H253" s="23" t="str">
        <f t="shared" si="191"/>
        <v>-</v>
      </c>
      <c r="I253" s="22">
        <f t="shared" si="192"/>
        <v>0</v>
      </c>
      <c r="J253" s="10">
        <f t="shared" si="193"/>
        <v>9.6831090230750316</v>
      </c>
      <c r="K253" s="10">
        <f t="shared" si="193"/>
        <v>10.370549012042314</v>
      </c>
      <c r="L253" s="10">
        <f t="shared" si="193"/>
        <v>11.101307622307207</v>
      </c>
      <c r="M253" s="10">
        <f t="shared" si="193"/>
        <v>11.829434003406645</v>
      </c>
      <c r="N253" s="10">
        <f t="shared" si="193"/>
        <v>12.564493994315924</v>
      </c>
      <c r="O253" s="10">
        <f t="shared" si="193"/>
        <v>13.273861719969339</v>
      </c>
      <c r="P253" s="10">
        <f t="shared" si="193"/>
        <v>13.182883973985497</v>
      </c>
      <c r="Q253" s="10">
        <f t="shared" si="193"/>
        <v>13.091422109527256</v>
      </c>
      <c r="R253" s="10">
        <f t="shared" si="193"/>
        <v>13.002538483028159</v>
      </c>
      <c r="S253" s="10">
        <f t="shared" si="193"/>
        <v>12.91665651246608</v>
      </c>
      <c r="T253" s="10">
        <f t="shared" si="194"/>
        <v>12.719860031853759</v>
      </c>
      <c r="U253" s="10">
        <f t="shared" si="194"/>
        <v>12.640818187466325</v>
      </c>
      <c r="V253" s="10">
        <f t="shared" si="194"/>
        <v>12.5611018312987</v>
      </c>
      <c r="W253" s="10">
        <f t="shared" si="194"/>
        <v>12.480966545254583</v>
      </c>
      <c r="X253" s="10">
        <f t="shared" si="194"/>
        <v>12.400033457192901</v>
      </c>
      <c r="Y253" s="10">
        <f t="shared" si="194"/>
        <v>12.319796809331194</v>
      </c>
      <c r="Z253" s="10">
        <f t="shared" si="194"/>
        <v>12.243739935124461</v>
      </c>
      <c r="AA253" s="10">
        <f t="shared" si="194"/>
        <v>12.167014195627528</v>
      </c>
      <c r="AB253" s="10">
        <f t="shared" si="194"/>
        <v>12.09128577331194</v>
      </c>
      <c r="AC253" s="10">
        <f t="shared" si="194"/>
        <v>12.016184122226422</v>
      </c>
      <c r="AD253" s="10">
        <f t="shared" si="195"/>
        <v>11.941623508971542</v>
      </c>
      <c r="AE253" s="10">
        <f t="shared" si="195"/>
        <v>11.871768649559105</v>
      </c>
      <c r="AF253" s="10">
        <f t="shared" si="195"/>
        <v>11.80082179706514</v>
      </c>
      <c r="AG253" s="10">
        <f t="shared" si="195"/>
        <v>11.732627500108583</v>
      </c>
      <c r="AH253" s="10">
        <f t="shared" si="195"/>
        <v>11.666562670034713</v>
      </c>
      <c r="AI253" s="10">
        <f t="shared" si="195"/>
        <v>11.602398337709136</v>
      </c>
      <c r="AJ253" s="10">
        <f t="shared" si="195"/>
        <v>11.539483988568044</v>
      </c>
      <c r="AK253" s="10">
        <f t="shared" si="195"/>
        <v>11.477598656618976</v>
      </c>
      <c r="AL253" s="10">
        <f t="shared" si="195"/>
        <v>11.415754052250808</v>
      </c>
      <c r="AM253" s="10">
        <f t="shared" si="195"/>
        <v>11.13345140609993</v>
      </c>
      <c r="AN253" s="10">
        <f t="shared" si="195"/>
        <v>10.879434481002917</v>
      </c>
      <c r="AO253" s="6">
        <f t="shared" si="196"/>
        <v>10.879434481002917</v>
      </c>
      <c r="AP253" s="6">
        <f t="shared" si="196"/>
        <v>10.879434481002917</v>
      </c>
      <c r="AQ253" s="6"/>
      <c r="AR253" s="6"/>
      <c r="AS253" s="6"/>
      <c r="AT253" s="6"/>
      <c r="AU253" s="6"/>
      <c r="AV253" s="6"/>
    </row>
    <row r="254" spans="1:48" s="4" customFormat="1">
      <c r="A254" s="4" t="s">
        <v>125</v>
      </c>
      <c r="B254" s="22" t="str">
        <f t="shared" si="189"/>
        <v>COM_PROJ</v>
      </c>
      <c r="C254" s="23" t="str">
        <f t="shared" si="190"/>
        <v>-</v>
      </c>
      <c r="D254" s="22" t="str">
        <f>COM!B168</f>
        <v>CEG</v>
      </c>
      <c r="E254" s="23" t="str">
        <f t="shared" si="191"/>
        <v>-</v>
      </c>
      <c r="F254" s="23" t="str">
        <f t="shared" si="191"/>
        <v>-</v>
      </c>
      <c r="G254" s="23" t="str">
        <f t="shared" si="191"/>
        <v>-</v>
      </c>
      <c r="H254" s="23" t="str">
        <f t="shared" si="191"/>
        <v>-</v>
      </c>
      <c r="I254" s="22">
        <f t="shared" si="192"/>
        <v>0</v>
      </c>
      <c r="J254" s="10">
        <f t="shared" si="193"/>
        <v>10.30055287377321</v>
      </c>
      <c r="K254" s="10">
        <f t="shared" si="193"/>
        <v>10.021651289579385</v>
      </c>
      <c r="L254" s="10">
        <f t="shared" si="193"/>
        <v>9.7648443961264348</v>
      </c>
      <c r="M254" s="10">
        <f t="shared" si="193"/>
        <v>9.485674941033853</v>
      </c>
      <c r="N254" s="10">
        <f t="shared" si="193"/>
        <v>9.1946938973495111</v>
      </c>
      <c r="O254" s="10">
        <f t="shared" si="193"/>
        <v>8.8711579824850144</v>
      </c>
      <c r="P254" s="10">
        <f t="shared" si="193"/>
        <v>8.9219940692915962</v>
      </c>
      <c r="Q254" s="10">
        <f t="shared" si="193"/>
        <v>8.9712124311439769</v>
      </c>
      <c r="R254" s="10">
        <f t="shared" si="193"/>
        <v>9.0290462045226008</v>
      </c>
      <c r="S254" s="10">
        <f t="shared" si="193"/>
        <v>9.0969102782720341</v>
      </c>
      <c r="T254" s="10">
        <f t="shared" si="194"/>
        <v>8.7941436486273634</v>
      </c>
      <c r="U254" s="10">
        <f t="shared" si="194"/>
        <v>8.8848646125552264</v>
      </c>
      <c r="V254" s="10">
        <f t="shared" si="194"/>
        <v>8.9733316353582762</v>
      </c>
      <c r="W254" s="10">
        <f t="shared" si="194"/>
        <v>9.0603987667068555</v>
      </c>
      <c r="X254" s="10">
        <f t="shared" si="194"/>
        <v>9.1447999716333079</v>
      </c>
      <c r="Y254" s="10">
        <f t="shared" si="194"/>
        <v>9.2315283934502563</v>
      </c>
      <c r="Z254" s="10">
        <f t="shared" si="194"/>
        <v>9.3322239008096481</v>
      </c>
      <c r="AA254" s="10">
        <f t="shared" si="194"/>
        <v>9.4306843352929093</v>
      </c>
      <c r="AB254" s="10">
        <f t="shared" si="194"/>
        <v>9.5324773938689269</v>
      </c>
      <c r="AC254" s="10">
        <f t="shared" si="194"/>
        <v>9.6363648642740287</v>
      </c>
      <c r="AD254" s="10">
        <f t="shared" si="195"/>
        <v>9.742060260726344</v>
      </c>
      <c r="AE254" s="10">
        <f t="shared" si="195"/>
        <v>9.8634803523139745</v>
      </c>
      <c r="AF254" s="10">
        <f t="shared" si="195"/>
        <v>9.9812514518650826</v>
      </c>
      <c r="AG254" s="10">
        <f t="shared" si="195"/>
        <v>10.10822046063924</v>
      </c>
      <c r="AH254" s="10">
        <f t="shared" si="195"/>
        <v>10.242305272460523</v>
      </c>
      <c r="AI254" s="10">
        <f t="shared" si="195"/>
        <v>10.382740766594955</v>
      </c>
      <c r="AJ254" s="10">
        <f t="shared" si="195"/>
        <v>10.527353190751315</v>
      </c>
      <c r="AK254" s="10">
        <f t="shared" si="195"/>
        <v>10.675404167406469</v>
      </c>
      <c r="AL254" s="10">
        <f t="shared" si="195"/>
        <v>10.823591238896707</v>
      </c>
      <c r="AM254" s="10">
        <f t="shared" si="195"/>
        <v>11.654483426821141</v>
      </c>
      <c r="AN254" s="10">
        <f t="shared" si="195"/>
        <v>12.579894868226962</v>
      </c>
      <c r="AO254" s="6">
        <f t="shared" si="196"/>
        <v>12.579894868226962</v>
      </c>
      <c r="AP254" s="6">
        <f t="shared" si="196"/>
        <v>12.579894868226962</v>
      </c>
      <c r="AQ254" s="6"/>
      <c r="AR254" s="6"/>
      <c r="AS254" s="6"/>
      <c r="AT254" s="6"/>
      <c r="AU254" s="6"/>
      <c r="AV254" s="6"/>
    </row>
    <row r="255" spans="1:48" s="4" customFormat="1">
      <c r="B255" s="22" t="str">
        <f t="shared" si="189"/>
        <v>COM_PROJ</v>
      </c>
      <c r="C255" s="23" t="str">
        <f t="shared" si="190"/>
        <v>-</v>
      </c>
      <c r="D255" s="22" t="str">
        <f>COM!B169</f>
        <v>CET</v>
      </c>
      <c r="E255" s="23" t="str">
        <f t="shared" si="191"/>
        <v>-</v>
      </c>
      <c r="F255" s="23" t="str">
        <f t="shared" si="191"/>
        <v>-</v>
      </c>
      <c r="G255" s="23" t="str">
        <f t="shared" si="191"/>
        <v>-</v>
      </c>
      <c r="H255" s="23" t="str">
        <f t="shared" si="191"/>
        <v>-</v>
      </c>
      <c r="I255" s="22">
        <f t="shared" si="192"/>
        <v>0</v>
      </c>
      <c r="J255" s="10">
        <f t="shared" si="193"/>
        <v>3.5593512487513528</v>
      </c>
      <c r="K255" s="10">
        <f t="shared" si="193"/>
        <v>3.4629769362125948</v>
      </c>
      <c r="L255" s="10">
        <f t="shared" si="193"/>
        <v>3.3742374337702485</v>
      </c>
      <c r="M255" s="10">
        <f t="shared" si="193"/>
        <v>3.2777705585671675</v>
      </c>
      <c r="N255" s="10">
        <f t="shared" si="193"/>
        <v>3.1772221944266472</v>
      </c>
      <c r="O255" s="10">
        <f t="shared" si="193"/>
        <v>3.0654245097100388</v>
      </c>
      <c r="P255" s="10">
        <f t="shared" si="193"/>
        <v>3.0829908958326087</v>
      </c>
      <c r="Q255" s="10">
        <f t="shared" si="193"/>
        <v>3.0999982778505979</v>
      </c>
      <c r="R255" s="10">
        <f t="shared" si="193"/>
        <v>3.1199827113094409</v>
      </c>
      <c r="S255" s="10">
        <f t="shared" si="193"/>
        <v>3.1434331103904869</v>
      </c>
      <c r="T255" s="10">
        <f t="shared" si="194"/>
        <v>3.0388122425097084</v>
      </c>
      <c r="U255" s="10">
        <f t="shared" si="194"/>
        <v>3.0701608293478713</v>
      </c>
      <c r="V255" s="10">
        <f t="shared" si="194"/>
        <v>3.1007305678799746</v>
      </c>
      <c r="W255" s="10">
        <f t="shared" si="194"/>
        <v>3.1308165745718894</v>
      </c>
      <c r="X255" s="10">
        <f t="shared" si="194"/>
        <v>3.1599813716301117</v>
      </c>
      <c r="Y255" s="10">
        <f t="shared" si="194"/>
        <v>3.1899503374011022</v>
      </c>
      <c r="Z255" s="10">
        <f t="shared" si="194"/>
        <v>3.2247456230770655</v>
      </c>
      <c r="AA255" s="10">
        <f t="shared" si="194"/>
        <v>3.2587685803615152</v>
      </c>
      <c r="AB255" s="10">
        <f t="shared" si="194"/>
        <v>3.2939431243492736</v>
      </c>
      <c r="AC255" s="10">
        <f t="shared" si="194"/>
        <v>3.329841391369242</v>
      </c>
      <c r="AD255" s="10">
        <f t="shared" si="195"/>
        <v>3.3663643863929074</v>
      </c>
      <c r="AE255" s="10">
        <f t="shared" si="195"/>
        <v>3.4083210424978749</v>
      </c>
      <c r="AF255" s="10">
        <f t="shared" si="195"/>
        <v>3.4490167911038916</v>
      </c>
      <c r="AG255" s="10">
        <f t="shared" si="195"/>
        <v>3.4928908729586334</v>
      </c>
      <c r="AH255" s="10">
        <f t="shared" si="195"/>
        <v>3.539223817242608</v>
      </c>
      <c r="AI255" s="10">
        <f t="shared" si="195"/>
        <v>3.5877512368424935</v>
      </c>
      <c r="AJ255" s="10">
        <f t="shared" si="195"/>
        <v>3.6377219926663367</v>
      </c>
      <c r="AK255" s="10">
        <f t="shared" si="195"/>
        <v>3.688880938704866</v>
      </c>
      <c r="AL255" s="10">
        <f t="shared" si="195"/>
        <v>3.7400869122502818</v>
      </c>
      <c r="AM255" s="10">
        <f t="shared" si="195"/>
        <v>4.027201320856121</v>
      </c>
      <c r="AN255" s="10">
        <f t="shared" si="195"/>
        <v>4.346976813486549</v>
      </c>
      <c r="AO255" s="6">
        <f t="shared" si="196"/>
        <v>4.346976813486549</v>
      </c>
      <c r="AP255" s="6">
        <f t="shared" si="196"/>
        <v>4.346976813486549</v>
      </c>
      <c r="AQ255" s="6"/>
      <c r="AR255" s="6"/>
      <c r="AS255" s="6"/>
      <c r="AT255" s="6"/>
      <c r="AU255" s="6"/>
      <c r="AV255" s="6"/>
    </row>
    <row r="256" spans="1:48" s="4" customFormat="1">
      <c r="B256" s="22" t="str">
        <f t="shared" si="189"/>
        <v>COM_PROJ</v>
      </c>
      <c r="C256" s="23" t="str">
        <f t="shared" si="190"/>
        <v>-</v>
      </c>
      <c r="D256" s="22" t="str">
        <f>COM!B170</f>
        <v>CEO</v>
      </c>
      <c r="E256" s="23" t="str">
        <f t="shared" si="191"/>
        <v>-</v>
      </c>
      <c r="F256" s="23" t="str">
        <f t="shared" si="191"/>
        <v>-</v>
      </c>
      <c r="G256" s="23" t="str">
        <f t="shared" si="191"/>
        <v>-</v>
      </c>
      <c r="H256" s="23" t="str">
        <f t="shared" si="191"/>
        <v>-</v>
      </c>
      <c r="I256" s="22">
        <f t="shared" si="192"/>
        <v>0</v>
      </c>
      <c r="J256" s="10">
        <f t="shared" si="193"/>
        <v>18.760184357078931</v>
      </c>
      <c r="K256" s="10">
        <f t="shared" si="193"/>
        <v>18.414341140700721</v>
      </c>
      <c r="L256" s="10">
        <f t="shared" si="193"/>
        <v>18.112587858327544</v>
      </c>
      <c r="M256" s="10">
        <f t="shared" si="193"/>
        <v>17.773245519286835</v>
      </c>
      <c r="N256" s="10">
        <f t="shared" si="193"/>
        <v>17.415470185556071</v>
      </c>
      <c r="O256" s="10">
        <f t="shared" si="193"/>
        <v>16.999241745794041</v>
      </c>
      <c r="P256" s="10">
        <f t="shared" si="193"/>
        <v>16.882730610595146</v>
      </c>
      <c r="Q256" s="10">
        <f t="shared" si="193"/>
        <v>16.765599486492228</v>
      </c>
      <c r="R256" s="10">
        <f t="shared" si="193"/>
        <v>16.651770196570673</v>
      </c>
      <c r="S256" s="10">
        <f t="shared" si="193"/>
        <v>16.541784993320167</v>
      </c>
      <c r="T256" s="10">
        <f t="shared" si="194"/>
        <v>16.289756531729559</v>
      </c>
      <c r="U256" s="10">
        <f t="shared" si="194"/>
        <v>16.188531172514462</v>
      </c>
      <c r="V256" s="10">
        <f t="shared" si="194"/>
        <v>16.086441996193706</v>
      </c>
      <c r="W256" s="10">
        <f t="shared" si="194"/>
        <v>15.98381631509422</v>
      </c>
      <c r="X256" s="10">
        <f t="shared" si="194"/>
        <v>15.880168924589583</v>
      </c>
      <c r="Y256" s="10">
        <f t="shared" si="194"/>
        <v>15.777413433938259</v>
      </c>
      <c r="Z256" s="10">
        <f t="shared" si="194"/>
        <v>15.680010792691466</v>
      </c>
      <c r="AA256" s="10">
        <f t="shared" si="194"/>
        <v>15.581751565546512</v>
      </c>
      <c r="AB256" s="10">
        <f t="shared" si="194"/>
        <v>15.484769557964377</v>
      </c>
      <c r="AC256" s="10">
        <f t="shared" si="194"/>
        <v>15.388590228297987</v>
      </c>
      <c r="AD256" s="10">
        <f t="shared" si="195"/>
        <v>15.293103781612503</v>
      </c>
      <c r="AE256" s="10">
        <f t="shared" si="195"/>
        <v>15.203643783661491</v>
      </c>
      <c r="AF256" s="10">
        <f t="shared" si="195"/>
        <v>15.112785318951577</v>
      </c>
      <c r="AG256" s="10">
        <f t="shared" si="195"/>
        <v>15.025451929158539</v>
      </c>
      <c r="AH256" s="10">
        <f t="shared" si="195"/>
        <v>14.940845652476375</v>
      </c>
      <c r="AI256" s="10">
        <f t="shared" si="195"/>
        <v>14.858673258362986</v>
      </c>
      <c r="AJ256" s="10">
        <f t="shared" si="195"/>
        <v>14.778101661875752</v>
      </c>
      <c r="AK256" s="10">
        <f t="shared" si="195"/>
        <v>14.69884788173894</v>
      </c>
      <c r="AL256" s="10">
        <f t="shared" si="195"/>
        <v>14.619646259595633</v>
      </c>
      <c r="AM256" s="10">
        <f t="shared" si="195"/>
        <v>14.258113871460495</v>
      </c>
      <c r="AN256" s="10">
        <f t="shared" si="195"/>
        <v>13.932805742722707</v>
      </c>
      <c r="AO256" s="6">
        <f t="shared" si="196"/>
        <v>13.932805742722707</v>
      </c>
      <c r="AP256" s="6">
        <f t="shared" si="196"/>
        <v>13.932805742722707</v>
      </c>
      <c r="AQ256" s="6"/>
      <c r="AR256" s="6"/>
      <c r="AS256" s="6"/>
      <c r="AT256" s="6"/>
      <c r="AU256" s="6"/>
      <c r="AV256" s="6"/>
    </row>
    <row r="257" spans="1:48" s="4" customFormat="1">
      <c r="A257" s="4" t="s">
        <v>16</v>
      </c>
      <c r="B257" s="22"/>
      <c r="C257" s="23" t="str">
        <f t="shared" si="190"/>
        <v/>
      </c>
      <c r="D257" s="22"/>
      <c r="E257" s="23" t="str">
        <f t="shared" si="191"/>
        <v/>
      </c>
      <c r="F257" s="23" t="str">
        <f t="shared" si="191"/>
        <v/>
      </c>
      <c r="G257" s="23"/>
      <c r="H257" s="23" t="str">
        <f t="shared" si="191"/>
        <v/>
      </c>
      <c r="I257" s="22" t="str">
        <f t="shared" si="192"/>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6">
        <f t="shared" si="196"/>
        <v>0</v>
      </c>
      <c r="AP257" s="6">
        <f t="shared" si="196"/>
        <v>0</v>
      </c>
      <c r="AQ257" s="6"/>
      <c r="AR257" s="6"/>
      <c r="AS257" s="6"/>
      <c r="AT257" s="6"/>
      <c r="AU257" s="6"/>
      <c r="AV257" s="6"/>
    </row>
    <row r="258" spans="1:48" s="266" customFormat="1">
      <c r="B258" s="267" t="str">
        <f t="shared" ref="B258:B266" si="197">IF(A258="*","","COM_PROJ")</f>
        <v>COM_PROJ</v>
      </c>
      <c r="C258" s="267" t="str">
        <f t="shared" si="190"/>
        <v>-</v>
      </c>
      <c r="D258" s="267" t="str">
        <f>COM!B174</f>
        <v>CNC</v>
      </c>
      <c r="E258" s="267" t="str">
        <f t="shared" si="191"/>
        <v>-</v>
      </c>
      <c r="F258" s="267" t="str">
        <f t="shared" si="191"/>
        <v>-</v>
      </c>
      <c r="G258" s="267" t="str">
        <f t="shared" si="191"/>
        <v>-</v>
      </c>
      <c r="H258" s="267" t="str">
        <f t="shared" si="191"/>
        <v>-</v>
      </c>
      <c r="I258" s="267">
        <f t="shared" si="192"/>
        <v>0</v>
      </c>
      <c r="J258" s="268">
        <f t="shared" ref="J258:S266" si="198">INDEX($J$220:$AV$228,MATCH($D258,$B$220:$B$228,0),MATCH(J$247,$J$104:$AV$104,0))</f>
        <v>0</v>
      </c>
      <c r="K258" s="268">
        <f t="shared" si="198"/>
        <v>0</v>
      </c>
      <c r="L258" s="268">
        <f t="shared" si="198"/>
        <v>0</v>
      </c>
      <c r="M258" s="268">
        <f t="shared" si="198"/>
        <v>0</v>
      </c>
      <c r="N258" s="268">
        <f t="shared" si="198"/>
        <v>0</v>
      </c>
      <c r="O258" s="268">
        <f t="shared" si="198"/>
        <v>0</v>
      </c>
      <c r="P258" s="268">
        <f t="shared" si="198"/>
        <v>1.5136927566830756</v>
      </c>
      <c r="Q258" s="268">
        <f t="shared" si="198"/>
        <v>3.0098378280153621</v>
      </c>
      <c r="R258" s="268">
        <f t="shared" si="198"/>
        <v>4.5994354545778773</v>
      </c>
      <c r="S258" s="268">
        <f t="shared" si="198"/>
        <v>6.2978331305080903</v>
      </c>
      <c r="T258" s="268">
        <f t="shared" ref="T258:AC266" si="199">INDEX($J$220:$AV$228,MATCH($D258,$B$220:$B$228,0),MATCH(T$247,$J$104:$AV$104,0))</f>
        <v>3.975948528170262</v>
      </c>
      <c r="U258" s="268">
        <f t="shared" si="199"/>
        <v>5.9222780394264731</v>
      </c>
      <c r="V258" s="268">
        <f t="shared" si="199"/>
        <v>7.8441587409176687</v>
      </c>
      <c r="W258" s="268">
        <f t="shared" si="199"/>
        <v>9.7508546270269694</v>
      </c>
      <c r="X258" s="268">
        <f t="shared" si="199"/>
        <v>11.628632842117945</v>
      </c>
      <c r="Y258" s="268">
        <f t="shared" si="199"/>
        <v>13.531654699294888</v>
      </c>
      <c r="Z258" s="268">
        <f t="shared" si="199"/>
        <v>15.586179456720275</v>
      </c>
      <c r="AA258" s="268">
        <f t="shared" si="199"/>
        <v>17.616460070872456</v>
      </c>
      <c r="AB258" s="268">
        <f t="shared" si="199"/>
        <v>19.682890117485417</v>
      </c>
      <c r="AC258" s="268">
        <f t="shared" si="199"/>
        <v>21.75114705342283</v>
      </c>
      <c r="AD258" s="268">
        <f t="shared" ref="AD258:AN266" si="200">INDEX($J$220:$AV$228,MATCH($D258,$B$220:$B$228,0),MATCH(AD$247,$J$104:$AV$104,0))</f>
        <v>23.838818703931018</v>
      </c>
      <c r="AE258" s="268">
        <f t="shared" si="200"/>
        <v>26.095352608641821</v>
      </c>
      <c r="AF258" s="268">
        <f t="shared" si="200"/>
        <v>28.312701205430777</v>
      </c>
      <c r="AG258" s="268">
        <f t="shared" si="200"/>
        <v>30.628823080301764</v>
      </c>
      <c r="AH258" s="268">
        <f t="shared" si="200"/>
        <v>33.021359189767423</v>
      </c>
      <c r="AI258" s="268">
        <f t="shared" si="200"/>
        <v>35.482093157563192</v>
      </c>
      <c r="AJ258" s="268">
        <f t="shared" si="200"/>
        <v>37.987681783149178</v>
      </c>
      <c r="AK258" s="268">
        <f t="shared" si="200"/>
        <v>40.530195876678675</v>
      </c>
      <c r="AL258" s="268">
        <f t="shared" si="200"/>
        <v>43.074171447231407</v>
      </c>
      <c r="AM258" s="268">
        <f>INDEX($J$220:$AV$228,MATCH($D258,$B$220:$B$228,0),MATCH(AM$247,$J$104:$AV$104,0))</f>
        <v>56.486347801784859</v>
      </c>
      <c r="AN258" s="268">
        <f t="shared" si="200"/>
        <v>70.893234666758389</v>
      </c>
      <c r="AO258" s="269">
        <f t="shared" si="196"/>
        <v>70.893234666758389</v>
      </c>
      <c r="AP258" s="269">
        <f t="shared" si="196"/>
        <v>70.893234666758389</v>
      </c>
      <c r="AQ258" s="269"/>
      <c r="AR258" s="269"/>
      <c r="AS258" s="269"/>
      <c r="AT258" s="269"/>
      <c r="AU258" s="269"/>
      <c r="AV258" s="269"/>
    </row>
    <row r="259" spans="1:48" s="4" customFormat="1">
      <c r="B259" s="22" t="str">
        <f t="shared" si="197"/>
        <v>COM_PROJ</v>
      </c>
      <c r="C259" s="23" t="str">
        <f t="shared" si="190"/>
        <v>-</v>
      </c>
      <c r="D259" s="22" t="str">
        <f>COM!B175</f>
        <v>CNH</v>
      </c>
      <c r="E259" s="23" t="str">
        <f t="shared" si="191"/>
        <v>-</v>
      </c>
      <c r="F259" s="23" t="str">
        <f t="shared" si="191"/>
        <v>-</v>
      </c>
      <c r="G259" s="23" t="str">
        <f t="shared" si="191"/>
        <v>-</v>
      </c>
      <c r="H259" s="23" t="str">
        <f t="shared" si="191"/>
        <v>-</v>
      </c>
      <c r="I259" s="22">
        <f t="shared" si="192"/>
        <v>0</v>
      </c>
      <c r="J259" s="10">
        <f t="shared" si="198"/>
        <v>0</v>
      </c>
      <c r="K259" s="10">
        <f t="shared" si="198"/>
        <v>0</v>
      </c>
      <c r="L259" s="10">
        <f t="shared" si="198"/>
        <v>0</v>
      </c>
      <c r="M259" s="10">
        <f t="shared" si="198"/>
        <v>0</v>
      </c>
      <c r="N259" s="10">
        <f t="shared" si="198"/>
        <v>0</v>
      </c>
      <c r="O259" s="10">
        <f t="shared" si="198"/>
        <v>0</v>
      </c>
      <c r="P259" s="10">
        <f t="shared" si="198"/>
        <v>0.14435533534213085</v>
      </c>
      <c r="Q259" s="10">
        <f t="shared" si="198"/>
        <v>0.28703721218873313</v>
      </c>
      <c r="R259" s="10">
        <f t="shared" si="198"/>
        <v>0.4386313170216804</v>
      </c>
      <c r="S259" s="10">
        <f t="shared" si="198"/>
        <v>0.60060128415718006</v>
      </c>
      <c r="T259" s="10">
        <f t="shared" si="199"/>
        <v>0.37917165194392116</v>
      </c>
      <c r="U259" s="10">
        <f t="shared" si="199"/>
        <v>0.56478597033396538</v>
      </c>
      <c r="V259" s="10">
        <f t="shared" si="199"/>
        <v>0.74806869526373654</v>
      </c>
      <c r="W259" s="10">
        <f t="shared" si="199"/>
        <v>0.92990329995452015</v>
      </c>
      <c r="X259" s="10">
        <f t="shared" si="199"/>
        <v>1.1089801322514454</v>
      </c>
      <c r="Y259" s="10">
        <f t="shared" si="199"/>
        <v>1.290464358256564</v>
      </c>
      <c r="Z259" s="10">
        <f t="shared" si="199"/>
        <v>1.4863968610827949</v>
      </c>
      <c r="AA259" s="10">
        <f t="shared" si="199"/>
        <v>1.6800172887426259</v>
      </c>
      <c r="AB259" s="10">
        <f t="shared" si="199"/>
        <v>1.87708515540371</v>
      </c>
      <c r="AC259" s="10">
        <f t="shared" si="199"/>
        <v>2.0743272458099367</v>
      </c>
      <c r="AD259" s="10">
        <f t="shared" si="200"/>
        <v>2.2734208464516859</v>
      </c>
      <c r="AE259" s="10">
        <f t="shared" si="200"/>
        <v>2.4886182219344155</v>
      </c>
      <c r="AF259" s="10">
        <f t="shared" si="200"/>
        <v>2.7000786380899839</v>
      </c>
      <c r="AG259" s="10">
        <f t="shared" si="200"/>
        <v>2.9209587000867723</v>
      </c>
      <c r="AH259" s="10">
        <f t="shared" si="200"/>
        <v>3.1491261078220685</v>
      </c>
      <c r="AI259" s="10">
        <f t="shared" si="200"/>
        <v>3.3837972955783715</v>
      </c>
      <c r="AJ259" s="10">
        <f t="shared" si="200"/>
        <v>3.6227461077986729</v>
      </c>
      <c r="AK259" s="10">
        <f t="shared" si="200"/>
        <v>3.8652163666825166</v>
      </c>
      <c r="AL259" s="10">
        <f t="shared" si="200"/>
        <v>4.1078260012784078</v>
      </c>
      <c r="AM259" s="10">
        <f t="shared" si="200"/>
        <v>5.3868961473045678</v>
      </c>
      <c r="AN259" s="10">
        <f t="shared" si="200"/>
        <v>6.760828192263693</v>
      </c>
      <c r="AO259" s="6">
        <f t="shared" si="196"/>
        <v>6.760828192263693</v>
      </c>
      <c r="AP259" s="6">
        <f t="shared" si="196"/>
        <v>6.760828192263693</v>
      </c>
      <c r="AQ259" s="6"/>
      <c r="AR259" s="6"/>
      <c r="AS259" s="6"/>
      <c r="AT259" s="6"/>
      <c r="AU259" s="6"/>
      <c r="AV259" s="6"/>
    </row>
    <row r="260" spans="1:48" s="4" customFormat="1">
      <c r="B260" s="22" t="str">
        <f t="shared" si="197"/>
        <v>COM_PROJ</v>
      </c>
      <c r="C260" s="23" t="str">
        <f t="shared" si="190"/>
        <v>-</v>
      </c>
      <c r="D260" s="22" t="str">
        <f>COM!B176</f>
        <v>CNK</v>
      </c>
      <c r="E260" s="23" t="str">
        <f t="shared" si="191"/>
        <v>-</v>
      </c>
      <c r="F260" s="23" t="str">
        <f t="shared" si="191"/>
        <v>-</v>
      </c>
      <c r="G260" s="23" t="str">
        <f t="shared" si="191"/>
        <v>-</v>
      </c>
      <c r="H260" s="23" t="str">
        <f t="shared" si="191"/>
        <v>-</v>
      </c>
      <c r="I260" s="22">
        <f t="shared" si="192"/>
        <v>0</v>
      </c>
      <c r="J260" s="10">
        <f t="shared" si="198"/>
        <v>0</v>
      </c>
      <c r="K260" s="10">
        <f t="shared" si="198"/>
        <v>0</v>
      </c>
      <c r="L260" s="10">
        <f t="shared" si="198"/>
        <v>0</v>
      </c>
      <c r="M260" s="10">
        <f t="shared" si="198"/>
        <v>0</v>
      </c>
      <c r="N260" s="10">
        <f t="shared" si="198"/>
        <v>0</v>
      </c>
      <c r="O260" s="10">
        <f t="shared" si="198"/>
        <v>0</v>
      </c>
      <c r="P260" s="10">
        <f t="shared" si="198"/>
        <v>0.10797039687300583</v>
      </c>
      <c r="Q260" s="10">
        <f t="shared" si="198"/>
        <v>0.21468913250685837</v>
      </c>
      <c r="R260" s="10">
        <f t="shared" si="198"/>
        <v>0.32807375818507795</v>
      </c>
      <c r="S260" s="10">
        <f t="shared" si="198"/>
        <v>0.44921899740800025</v>
      </c>
      <c r="T260" s="10">
        <f t="shared" si="199"/>
        <v>0.2836009742649952</v>
      </c>
      <c r="U260" s="10">
        <f t="shared" si="199"/>
        <v>0.42243097714911104</v>
      </c>
      <c r="V260" s="10">
        <f t="shared" si="199"/>
        <v>0.55951706755049435</v>
      </c>
      <c r="W260" s="10">
        <f t="shared" si="199"/>
        <v>0.69552003818666253</v>
      </c>
      <c r="X260" s="10">
        <f t="shared" si="199"/>
        <v>0.8294603363269053</v>
      </c>
      <c r="Y260" s="10">
        <f t="shared" si="199"/>
        <v>0.96520124165279297</v>
      </c>
      <c r="Z260" s="10">
        <f t="shared" si="199"/>
        <v>1.1117487179918633</v>
      </c>
      <c r="AA260" s="10">
        <f t="shared" si="199"/>
        <v>1.2565668805322801</v>
      </c>
      <c r="AB260" s="10">
        <f t="shared" si="199"/>
        <v>1.403963550865835</v>
      </c>
      <c r="AC260" s="10">
        <f t="shared" si="199"/>
        <v>1.5514905316369167</v>
      </c>
      <c r="AD260" s="10">
        <f t="shared" si="200"/>
        <v>1.7004023472287551</v>
      </c>
      <c r="AE260" s="10">
        <f t="shared" si="200"/>
        <v>1.8613589615570816</v>
      </c>
      <c r="AF260" s="10">
        <f t="shared" si="200"/>
        <v>2.0195205217178875</v>
      </c>
      <c r="AG260" s="10">
        <f t="shared" si="200"/>
        <v>2.1847274944882731</v>
      </c>
      <c r="AH260" s="10">
        <f t="shared" si="200"/>
        <v>2.3553850286090432</v>
      </c>
      <c r="AI260" s="10">
        <f t="shared" si="200"/>
        <v>2.5309070570581902</v>
      </c>
      <c r="AJ260" s="10">
        <f t="shared" si="200"/>
        <v>2.7096285295040348</v>
      </c>
      <c r="AK260" s="10">
        <f t="shared" si="200"/>
        <v>2.8909838636836955</v>
      </c>
      <c r="AL260" s="10">
        <f t="shared" si="200"/>
        <v>3.0724434437570638</v>
      </c>
      <c r="AM260" s="10">
        <f t="shared" si="200"/>
        <v>4.0291223982795872</v>
      </c>
      <c r="AN260" s="10">
        <f t="shared" si="200"/>
        <v>5.0567531943232042</v>
      </c>
      <c r="AO260" s="6">
        <f t="shared" si="196"/>
        <v>5.0567531943232042</v>
      </c>
      <c r="AP260" s="6">
        <f t="shared" si="196"/>
        <v>5.0567531943232042</v>
      </c>
      <c r="AQ260" s="6"/>
      <c r="AR260" s="6"/>
      <c r="AS260" s="6"/>
      <c r="AT260" s="6"/>
      <c r="AU260" s="6"/>
      <c r="AV260" s="6"/>
    </row>
    <row r="261" spans="1:48" s="266" customFormat="1">
      <c r="B261" s="267" t="str">
        <f t="shared" si="197"/>
        <v>COM_PROJ</v>
      </c>
      <c r="C261" s="267" t="str">
        <f t="shared" si="190"/>
        <v>-</v>
      </c>
      <c r="D261" s="267" t="str">
        <f>COM!B177</f>
        <v>CNL</v>
      </c>
      <c r="E261" s="267" t="str">
        <f t="shared" si="191"/>
        <v>-</v>
      </c>
      <c r="F261" s="267" t="str">
        <f t="shared" si="191"/>
        <v>-</v>
      </c>
      <c r="G261" s="267" t="str">
        <f t="shared" si="191"/>
        <v>-</v>
      </c>
      <c r="H261" s="267" t="str">
        <f t="shared" si="191"/>
        <v>-</v>
      </c>
      <c r="I261" s="267">
        <f t="shared" si="192"/>
        <v>0</v>
      </c>
      <c r="J261" s="268">
        <f t="shared" si="198"/>
        <v>0</v>
      </c>
      <c r="K261" s="268">
        <f t="shared" si="198"/>
        <v>0</v>
      </c>
      <c r="L261" s="268">
        <f t="shared" si="198"/>
        <v>0</v>
      </c>
      <c r="M261" s="268">
        <f t="shared" si="198"/>
        <v>0</v>
      </c>
      <c r="N261" s="268">
        <f t="shared" si="198"/>
        <v>0</v>
      </c>
      <c r="O261" s="268">
        <f t="shared" si="198"/>
        <v>0</v>
      </c>
      <c r="P261" s="268">
        <f t="shared" si="198"/>
        <v>1.3172622133224183</v>
      </c>
      <c r="Q261" s="268">
        <f t="shared" si="198"/>
        <v>2.6192538885902605</v>
      </c>
      <c r="R261" s="268">
        <f t="shared" si="198"/>
        <v>4.0025708653102647</v>
      </c>
      <c r="S261" s="268">
        <f t="shared" si="198"/>
        <v>5.4805690071524005</v>
      </c>
      <c r="T261" s="268">
        <f t="shared" si="199"/>
        <v>3.4599932748242166</v>
      </c>
      <c r="U261" s="268">
        <f t="shared" si="199"/>
        <v>5.1537493614095542</v>
      </c>
      <c r="V261" s="268">
        <f t="shared" si="199"/>
        <v>6.8262293382150361</v>
      </c>
      <c r="W261" s="268">
        <f t="shared" si="199"/>
        <v>8.4854950194307843</v>
      </c>
      <c r="X261" s="268">
        <f t="shared" si="199"/>
        <v>10.119595649706341</v>
      </c>
      <c r="Y261" s="268">
        <f t="shared" si="199"/>
        <v>11.775664077409525</v>
      </c>
      <c r="Z261" s="268">
        <f t="shared" si="199"/>
        <v>13.563575010683882</v>
      </c>
      <c r="AA261" s="268">
        <f t="shared" si="199"/>
        <v>15.330387941284201</v>
      </c>
      <c r="AB261" s="268">
        <f t="shared" si="199"/>
        <v>17.128659225109374</v>
      </c>
      <c r="AC261" s="268">
        <f t="shared" si="199"/>
        <v>18.92852032447961</v>
      </c>
      <c r="AD261" s="268">
        <f t="shared" si="200"/>
        <v>20.745276708426985</v>
      </c>
      <c r="AE261" s="268">
        <f t="shared" si="200"/>
        <v>22.708982244198918</v>
      </c>
      <c r="AF261" s="268">
        <f t="shared" si="200"/>
        <v>24.638587514104504</v>
      </c>
      <c r="AG261" s="268">
        <f t="shared" si="200"/>
        <v>26.654148342910013</v>
      </c>
      <c r="AH261" s="268">
        <f t="shared" si="200"/>
        <v>28.73620720002879</v>
      </c>
      <c r="AI261" s="268">
        <f t="shared" si="200"/>
        <v>30.877613940931212</v>
      </c>
      <c r="AJ261" s="268">
        <f t="shared" si="200"/>
        <v>33.058054591150899</v>
      </c>
      <c r="AK261" s="268">
        <f t="shared" si="200"/>
        <v>35.270628924653721</v>
      </c>
      <c r="AL261" s="268">
        <f t="shared" si="200"/>
        <v>37.484475080625046</v>
      </c>
      <c r="AM261" s="268">
        <f t="shared" si="200"/>
        <v>49.156165410295252</v>
      </c>
      <c r="AN261" s="268">
        <f t="shared" si="200"/>
        <v>61.693483564889604</v>
      </c>
      <c r="AO261" s="269">
        <f t="shared" si="196"/>
        <v>61.693483564889604</v>
      </c>
      <c r="AP261" s="269">
        <f t="shared" si="196"/>
        <v>61.693483564889604</v>
      </c>
      <c r="AQ261" s="269"/>
      <c r="AR261" s="269"/>
      <c r="AS261" s="269"/>
      <c r="AT261" s="269"/>
      <c r="AU261" s="269"/>
      <c r="AV261" s="269"/>
    </row>
    <row r="262" spans="1:48" s="4" customFormat="1">
      <c r="B262" s="22" t="str">
        <f t="shared" si="197"/>
        <v>COM_PROJ</v>
      </c>
      <c r="C262" s="23" t="str">
        <f t="shared" si="190"/>
        <v>-</v>
      </c>
      <c r="D262" s="22" t="str">
        <f>COM!B178</f>
        <v>CNR</v>
      </c>
      <c r="E262" s="23" t="str">
        <f t="shared" si="191"/>
        <v>-</v>
      </c>
      <c r="F262" s="23" t="str">
        <f t="shared" si="191"/>
        <v>-</v>
      </c>
      <c r="G262" s="23" t="str">
        <f t="shared" si="191"/>
        <v>-</v>
      </c>
      <c r="H262" s="23" t="str">
        <f t="shared" si="191"/>
        <v>-</v>
      </c>
      <c r="I262" s="22">
        <f t="shared" si="192"/>
        <v>0</v>
      </c>
      <c r="J262" s="10">
        <f t="shared" si="198"/>
        <v>0</v>
      </c>
      <c r="K262" s="10">
        <f t="shared" si="198"/>
        <v>0</v>
      </c>
      <c r="L262" s="10">
        <f t="shared" si="198"/>
        <v>0</v>
      </c>
      <c r="M262" s="10">
        <f t="shared" si="198"/>
        <v>0</v>
      </c>
      <c r="N262" s="10">
        <f t="shared" si="198"/>
        <v>0</v>
      </c>
      <c r="O262" s="10">
        <f t="shared" si="198"/>
        <v>0</v>
      </c>
      <c r="P262" s="10">
        <f t="shared" si="198"/>
        <v>0.32044266655827447</v>
      </c>
      <c r="Q262" s="10">
        <f t="shared" si="198"/>
        <v>0.63717055872729056</v>
      </c>
      <c r="R262" s="10">
        <f t="shared" si="198"/>
        <v>0.97368198085140734</v>
      </c>
      <c r="S262" s="10">
        <f t="shared" si="198"/>
        <v>1.3332259356920408</v>
      </c>
      <c r="T262" s="10">
        <f t="shared" si="199"/>
        <v>0.84169230700235054</v>
      </c>
      <c r="U262" s="10">
        <f t="shared" si="199"/>
        <v>1.2537224338787425</v>
      </c>
      <c r="V262" s="10">
        <f t="shared" si="199"/>
        <v>1.6605768460926398</v>
      </c>
      <c r="W262" s="10">
        <f t="shared" si="199"/>
        <v>2.0642166939831714</v>
      </c>
      <c r="X262" s="10">
        <f t="shared" si="199"/>
        <v>2.4617347872634263</v>
      </c>
      <c r="Y262" s="10">
        <f t="shared" si="199"/>
        <v>2.8645968580106782</v>
      </c>
      <c r="Z262" s="10">
        <f t="shared" si="199"/>
        <v>3.2995314831997611</v>
      </c>
      <c r="AA262" s="10">
        <f t="shared" si="199"/>
        <v>3.7293337207992314</v>
      </c>
      <c r="AB262" s="10">
        <f t="shared" si="199"/>
        <v>4.1667886478108409</v>
      </c>
      <c r="AC262" s="10">
        <f t="shared" si="199"/>
        <v>4.6046303199423235</v>
      </c>
      <c r="AD262" s="10">
        <f t="shared" si="200"/>
        <v>5.0465820090373263</v>
      </c>
      <c r="AE262" s="10">
        <f t="shared" si="200"/>
        <v>5.5242811579644693</v>
      </c>
      <c r="AF262" s="10">
        <f t="shared" si="200"/>
        <v>5.9936849348585852</v>
      </c>
      <c r="AG262" s="10">
        <f t="shared" si="200"/>
        <v>6.4839986173286945</v>
      </c>
      <c r="AH262" s="10">
        <f t="shared" si="200"/>
        <v>6.9904888858255356</v>
      </c>
      <c r="AI262" s="10">
        <f t="shared" si="200"/>
        <v>7.5114163665508027</v>
      </c>
      <c r="AJ262" s="10">
        <f t="shared" si="200"/>
        <v>8.0418393978667666</v>
      </c>
      <c r="AK262" s="10">
        <f t="shared" si="200"/>
        <v>8.5800794021843458</v>
      </c>
      <c r="AL262" s="10">
        <f t="shared" si="200"/>
        <v>9.1186287953077922</v>
      </c>
      <c r="AM262" s="10">
        <f t="shared" si="200"/>
        <v>11.957932568433261</v>
      </c>
      <c r="AN262" s="10">
        <f t="shared" si="200"/>
        <v>15.007812554601468</v>
      </c>
      <c r="AO262" s="6">
        <f t="shared" si="196"/>
        <v>15.007812554601468</v>
      </c>
      <c r="AP262" s="6">
        <f t="shared" si="196"/>
        <v>15.007812554601468</v>
      </c>
      <c r="AQ262" s="6"/>
      <c r="AR262" s="6"/>
      <c r="AS262" s="6"/>
      <c r="AT262" s="6"/>
      <c r="AU262" s="6"/>
      <c r="AV262" s="6"/>
    </row>
    <row r="263" spans="1:48" s="4" customFormat="1">
      <c r="B263" s="22" t="str">
        <f t="shared" si="197"/>
        <v>COM_PROJ</v>
      </c>
      <c r="C263" s="23" t="str">
        <f t="shared" si="190"/>
        <v>-</v>
      </c>
      <c r="D263" s="22" t="str">
        <f>COM!B179</f>
        <v>CNW</v>
      </c>
      <c r="E263" s="23" t="str">
        <f t="shared" si="191"/>
        <v>-</v>
      </c>
      <c r="F263" s="23" t="str">
        <f t="shared" si="191"/>
        <v>-</v>
      </c>
      <c r="G263" s="23" t="str">
        <f t="shared" si="191"/>
        <v>-</v>
      </c>
      <c r="H263" s="23" t="str">
        <f t="shared" si="191"/>
        <v>-</v>
      </c>
      <c r="I263" s="22">
        <f t="shared" si="192"/>
        <v>0</v>
      </c>
      <c r="J263" s="10">
        <f t="shared" si="198"/>
        <v>0</v>
      </c>
      <c r="K263" s="10">
        <f t="shared" si="198"/>
        <v>0</v>
      </c>
      <c r="L263" s="10">
        <f t="shared" si="198"/>
        <v>0</v>
      </c>
      <c r="M263" s="10">
        <f t="shared" si="198"/>
        <v>0</v>
      </c>
      <c r="N263" s="10">
        <f t="shared" si="198"/>
        <v>0</v>
      </c>
      <c r="O263" s="10">
        <f t="shared" si="198"/>
        <v>0</v>
      </c>
      <c r="P263" s="10">
        <f t="shared" si="198"/>
        <v>0.16704348486339524</v>
      </c>
      <c r="Q263" s="10">
        <f t="shared" si="198"/>
        <v>0.3321504958292042</v>
      </c>
      <c r="R263" s="10">
        <f t="shared" si="198"/>
        <v>0.50757045863158912</v>
      </c>
      <c r="S263" s="10">
        <f t="shared" si="198"/>
        <v>0.6949970451820553</v>
      </c>
      <c r="T263" s="10">
        <f t="shared" si="199"/>
        <v>0.43876559153153383</v>
      </c>
      <c r="U263" s="10">
        <f t="shared" si="199"/>
        <v>0.65355268278057888</v>
      </c>
      <c r="V263" s="10">
        <f t="shared" si="199"/>
        <v>0.86564172690884678</v>
      </c>
      <c r="W263" s="10">
        <f t="shared" si="199"/>
        <v>1.0760550515311578</v>
      </c>
      <c r="X263" s="10">
        <f t="shared" si="199"/>
        <v>1.2832771680832002</v>
      </c>
      <c r="Y263" s="10">
        <f t="shared" si="199"/>
        <v>1.4932850454351585</v>
      </c>
      <c r="Z263" s="10">
        <f t="shared" si="199"/>
        <v>1.7200120174069968</v>
      </c>
      <c r="AA263" s="10">
        <f t="shared" si="199"/>
        <v>1.9440635282180394</v>
      </c>
      <c r="AB263" s="10">
        <f t="shared" si="199"/>
        <v>2.1721043077544699</v>
      </c>
      <c r="AC263" s="10">
        <f t="shared" si="199"/>
        <v>2.4003466935665925</v>
      </c>
      <c r="AD263" s="10">
        <f t="shared" si="200"/>
        <v>2.6307315891880609</v>
      </c>
      <c r="AE263" s="10">
        <f t="shared" si="200"/>
        <v>2.8797512700255887</v>
      </c>
      <c r="AF263" s="10">
        <f t="shared" si="200"/>
        <v>3.1244466582602679</v>
      </c>
      <c r="AG263" s="10">
        <f t="shared" si="200"/>
        <v>3.3800421664230882</v>
      </c>
      <c r="AH263" s="10">
        <f t="shared" si="200"/>
        <v>3.6440703634413616</v>
      </c>
      <c r="AI263" s="10">
        <f t="shared" si="200"/>
        <v>3.9156245315428588</v>
      </c>
      <c r="AJ263" s="10">
        <f t="shared" si="200"/>
        <v>4.1921286330549199</v>
      </c>
      <c r="AK263" s="10">
        <f t="shared" si="200"/>
        <v>4.4727076426474106</v>
      </c>
      <c r="AL263" s="10">
        <f t="shared" si="200"/>
        <v>4.7534479334602349</v>
      </c>
      <c r="AM263" s="10">
        <f t="shared" si="200"/>
        <v>6.233547952420766</v>
      </c>
      <c r="AN263" s="10">
        <f t="shared" si="200"/>
        <v>7.8234191976471319</v>
      </c>
      <c r="AO263" s="6">
        <f t="shared" si="196"/>
        <v>7.8234191976471319</v>
      </c>
      <c r="AP263" s="6">
        <f t="shared" si="196"/>
        <v>7.8234191976471319</v>
      </c>
      <c r="AQ263" s="6"/>
      <c r="AR263" s="6"/>
      <c r="AS263" s="6"/>
      <c r="AT263" s="6"/>
      <c r="AU263" s="6"/>
      <c r="AV263" s="6"/>
    </row>
    <row r="264" spans="1:48" s="4" customFormat="1">
      <c r="B264" s="22" t="str">
        <f t="shared" si="197"/>
        <v>COM_PROJ</v>
      </c>
      <c r="C264" s="23" t="str">
        <f t="shared" si="190"/>
        <v>-</v>
      </c>
      <c r="D264" s="22" t="str">
        <f>COM!B180</f>
        <v>CNG</v>
      </c>
      <c r="E264" s="23" t="str">
        <f t="shared" ref="E264:H266" si="201">IF($A264="*","","-")</f>
        <v>-</v>
      </c>
      <c r="F264" s="23" t="str">
        <f t="shared" si="201"/>
        <v>-</v>
      </c>
      <c r="G264" s="23" t="str">
        <f t="shared" si="201"/>
        <v>-</v>
      </c>
      <c r="H264" s="23" t="str">
        <f t="shared" si="201"/>
        <v>-</v>
      </c>
      <c r="I264" s="22">
        <f t="shared" si="192"/>
        <v>0</v>
      </c>
      <c r="J264" s="10">
        <f t="shared" si="198"/>
        <v>0</v>
      </c>
      <c r="K264" s="10">
        <f t="shared" si="198"/>
        <v>0</v>
      </c>
      <c r="L264" s="10">
        <f t="shared" si="198"/>
        <v>0</v>
      </c>
      <c r="M264" s="10">
        <f t="shared" si="198"/>
        <v>0</v>
      </c>
      <c r="N264" s="10">
        <f t="shared" si="198"/>
        <v>0</v>
      </c>
      <c r="O264" s="10">
        <f t="shared" si="198"/>
        <v>0</v>
      </c>
      <c r="P264" s="10">
        <f t="shared" si="198"/>
        <v>0</v>
      </c>
      <c r="Q264" s="10">
        <f t="shared" si="198"/>
        <v>0</v>
      </c>
      <c r="R264" s="10">
        <f t="shared" si="198"/>
        <v>0</v>
      </c>
      <c r="S264" s="10">
        <f t="shared" si="198"/>
        <v>0</v>
      </c>
      <c r="T264" s="10">
        <f t="shared" si="199"/>
        <v>0</v>
      </c>
      <c r="U264" s="10">
        <f t="shared" si="199"/>
        <v>0</v>
      </c>
      <c r="V264" s="10">
        <f t="shared" si="199"/>
        <v>0</v>
      </c>
      <c r="W264" s="10">
        <f t="shared" si="199"/>
        <v>0</v>
      </c>
      <c r="X264" s="10">
        <f t="shared" si="199"/>
        <v>0</v>
      </c>
      <c r="Y264" s="10">
        <f t="shared" si="199"/>
        <v>0</v>
      </c>
      <c r="Z264" s="10">
        <f t="shared" si="199"/>
        <v>0</v>
      </c>
      <c r="AA264" s="10">
        <f t="shared" si="199"/>
        <v>0</v>
      </c>
      <c r="AB264" s="10">
        <f t="shared" si="199"/>
        <v>0</v>
      </c>
      <c r="AC264" s="10">
        <f t="shared" si="199"/>
        <v>0</v>
      </c>
      <c r="AD264" s="10">
        <f t="shared" si="200"/>
        <v>0</v>
      </c>
      <c r="AE264" s="10">
        <f t="shared" si="200"/>
        <v>0</v>
      </c>
      <c r="AF264" s="10">
        <f t="shared" si="200"/>
        <v>0</v>
      </c>
      <c r="AG264" s="10">
        <f t="shared" si="200"/>
        <v>0</v>
      </c>
      <c r="AH264" s="10">
        <f t="shared" si="200"/>
        <v>0</v>
      </c>
      <c r="AI264" s="10">
        <f t="shared" si="200"/>
        <v>0</v>
      </c>
      <c r="AJ264" s="10">
        <f t="shared" si="200"/>
        <v>0</v>
      </c>
      <c r="AK264" s="10">
        <f t="shared" si="200"/>
        <v>0</v>
      </c>
      <c r="AL264" s="10">
        <f t="shared" si="200"/>
        <v>0</v>
      </c>
      <c r="AM264" s="10">
        <f t="shared" si="200"/>
        <v>0</v>
      </c>
      <c r="AN264" s="10">
        <f t="shared" si="200"/>
        <v>0</v>
      </c>
      <c r="AO264" s="6">
        <f t="shared" si="196"/>
        <v>0</v>
      </c>
      <c r="AP264" s="6">
        <f t="shared" si="196"/>
        <v>0</v>
      </c>
      <c r="AQ264" s="6"/>
      <c r="AR264" s="6"/>
      <c r="AS264" s="6"/>
      <c r="AT264" s="6"/>
      <c r="AU264" s="6"/>
      <c r="AV264" s="6"/>
    </row>
    <row r="265" spans="1:48" s="4" customFormat="1">
      <c r="B265" s="22" t="str">
        <f t="shared" si="197"/>
        <v>COM_PROJ</v>
      </c>
      <c r="C265" s="23" t="str">
        <f t="shared" si="190"/>
        <v>-</v>
      </c>
      <c r="D265" s="22" t="str">
        <f>COM!B181</f>
        <v>CNT</v>
      </c>
      <c r="E265" s="23" t="str">
        <f t="shared" si="201"/>
        <v>-</v>
      </c>
      <c r="F265" s="23" t="str">
        <f t="shared" si="201"/>
        <v>-</v>
      </c>
      <c r="G265" s="23" t="str">
        <f t="shared" si="201"/>
        <v>-</v>
      </c>
      <c r="H265" s="23" t="str">
        <f t="shared" si="201"/>
        <v>-</v>
      </c>
      <c r="I265" s="22">
        <f t="shared" si="192"/>
        <v>0</v>
      </c>
      <c r="J265" s="10">
        <f t="shared" si="198"/>
        <v>0</v>
      </c>
      <c r="K265" s="10">
        <f t="shared" si="198"/>
        <v>0</v>
      </c>
      <c r="L265" s="10">
        <f t="shared" si="198"/>
        <v>0</v>
      </c>
      <c r="M265" s="10">
        <f t="shared" si="198"/>
        <v>0</v>
      </c>
      <c r="N265" s="10">
        <f t="shared" si="198"/>
        <v>0</v>
      </c>
      <c r="O265" s="10">
        <f t="shared" si="198"/>
        <v>0</v>
      </c>
      <c r="P265" s="10">
        <f t="shared" si="198"/>
        <v>0</v>
      </c>
      <c r="Q265" s="10">
        <f t="shared" si="198"/>
        <v>0</v>
      </c>
      <c r="R265" s="10">
        <f t="shared" si="198"/>
        <v>0</v>
      </c>
      <c r="S265" s="10">
        <f t="shared" si="198"/>
        <v>0</v>
      </c>
      <c r="T265" s="10">
        <f t="shared" si="199"/>
        <v>0</v>
      </c>
      <c r="U265" s="10">
        <f t="shared" si="199"/>
        <v>0</v>
      </c>
      <c r="V265" s="10">
        <f t="shared" si="199"/>
        <v>0</v>
      </c>
      <c r="W265" s="10">
        <f t="shared" si="199"/>
        <v>0</v>
      </c>
      <c r="X265" s="10">
        <f t="shared" si="199"/>
        <v>0</v>
      </c>
      <c r="Y265" s="10">
        <f t="shared" si="199"/>
        <v>0</v>
      </c>
      <c r="Z265" s="10">
        <f t="shared" si="199"/>
        <v>0</v>
      </c>
      <c r="AA265" s="10">
        <f t="shared" si="199"/>
        <v>0</v>
      </c>
      <c r="AB265" s="10">
        <f t="shared" si="199"/>
        <v>0</v>
      </c>
      <c r="AC265" s="10">
        <f t="shared" si="199"/>
        <v>0</v>
      </c>
      <c r="AD265" s="10">
        <f t="shared" si="200"/>
        <v>0</v>
      </c>
      <c r="AE265" s="10">
        <f t="shared" si="200"/>
        <v>0</v>
      </c>
      <c r="AF265" s="10">
        <f t="shared" si="200"/>
        <v>0</v>
      </c>
      <c r="AG265" s="10">
        <f t="shared" si="200"/>
        <v>0</v>
      </c>
      <c r="AH265" s="10">
        <f t="shared" si="200"/>
        <v>0</v>
      </c>
      <c r="AI265" s="10">
        <f t="shared" si="200"/>
        <v>0</v>
      </c>
      <c r="AJ265" s="10">
        <f t="shared" si="200"/>
        <v>0</v>
      </c>
      <c r="AK265" s="10">
        <f t="shared" si="200"/>
        <v>0</v>
      </c>
      <c r="AL265" s="10">
        <f t="shared" si="200"/>
        <v>0</v>
      </c>
      <c r="AM265" s="10">
        <f t="shared" si="200"/>
        <v>0</v>
      </c>
      <c r="AN265" s="10">
        <f t="shared" si="200"/>
        <v>0</v>
      </c>
      <c r="AO265" s="6">
        <f>AN265</f>
        <v>0</v>
      </c>
      <c r="AP265" s="6">
        <f>AO265</f>
        <v>0</v>
      </c>
      <c r="AQ265" s="6"/>
      <c r="AR265" s="6"/>
      <c r="AS265" s="6"/>
      <c r="AT265" s="6"/>
      <c r="AU265" s="6"/>
      <c r="AV265" s="6"/>
    </row>
    <row r="266" spans="1:48" s="4" customFormat="1">
      <c r="B266" s="22" t="str">
        <f t="shared" si="197"/>
        <v>COM_PROJ</v>
      </c>
      <c r="C266" s="23" t="str">
        <f t="shared" si="190"/>
        <v>-</v>
      </c>
      <c r="D266" s="22" t="str">
        <f>COM!B182</f>
        <v>CNO</v>
      </c>
      <c r="E266" s="23" t="str">
        <f t="shared" si="201"/>
        <v>-</v>
      </c>
      <c r="F266" s="23" t="str">
        <f t="shared" si="201"/>
        <v>-</v>
      </c>
      <c r="G266" s="23" t="str">
        <f t="shared" si="201"/>
        <v>-</v>
      </c>
      <c r="H266" s="23" t="str">
        <f t="shared" si="201"/>
        <v>-</v>
      </c>
      <c r="I266" s="22">
        <f t="shared" si="192"/>
        <v>0</v>
      </c>
      <c r="J266" s="10">
        <f t="shared" si="198"/>
        <v>0</v>
      </c>
      <c r="K266" s="10">
        <f t="shared" si="198"/>
        <v>0</v>
      </c>
      <c r="L266" s="10">
        <f t="shared" si="198"/>
        <v>0</v>
      </c>
      <c r="M266" s="10">
        <f t="shared" si="198"/>
        <v>0</v>
      </c>
      <c r="N266" s="10">
        <f t="shared" si="198"/>
        <v>0</v>
      </c>
      <c r="O266" s="10">
        <f t="shared" si="198"/>
        <v>0</v>
      </c>
      <c r="P266" s="10">
        <f t="shared" si="198"/>
        <v>0.21392512903617186</v>
      </c>
      <c r="Q266" s="10">
        <f t="shared" si="198"/>
        <v>0.42537030245626511</v>
      </c>
      <c r="R266" s="10">
        <f t="shared" si="198"/>
        <v>0.6500228126018075</v>
      </c>
      <c r="S266" s="10">
        <f t="shared" si="198"/>
        <v>0.89005166943155334</v>
      </c>
      <c r="T266" s="10">
        <f t="shared" si="199"/>
        <v>0.56190749290087483</v>
      </c>
      <c r="U266" s="10">
        <f t="shared" si="199"/>
        <v>0.8369757258722571</v>
      </c>
      <c r="V266" s="10">
        <f t="shared" si="199"/>
        <v>1.1085886904209892</v>
      </c>
      <c r="W266" s="10">
        <f t="shared" si="199"/>
        <v>1.3780556358547982</v>
      </c>
      <c r="X266" s="10">
        <f t="shared" si="199"/>
        <v>1.6434357436680214</v>
      </c>
      <c r="Y266" s="10">
        <f t="shared" si="199"/>
        <v>1.9123834508944944</v>
      </c>
      <c r="Z266" s="10">
        <f t="shared" si="199"/>
        <v>2.2027425557390834</v>
      </c>
      <c r="AA266" s="10">
        <f t="shared" si="199"/>
        <v>2.4896753169910286</v>
      </c>
      <c r="AB266" s="10">
        <f t="shared" si="199"/>
        <v>2.7817169564942659</v>
      </c>
      <c r="AC266" s="10">
        <f t="shared" si="199"/>
        <v>3.0740167841487929</v>
      </c>
      <c r="AD266" s="10">
        <f t="shared" si="200"/>
        <v>3.3690604284077237</v>
      </c>
      <c r="AE266" s="10">
        <f t="shared" si="200"/>
        <v>3.6879688096551506</v>
      </c>
      <c r="AF266" s="10">
        <f t="shared" si="200"/>
        <v>4.0013392625373321</v>
      </c>
      <c r="AG266" s="10">
        <f t="shared" si="200"/>
        <v>4.3286690120903417</v>
      </c>
      <c r="AH266" s="10">
        <f t="shared" si="200"/>
        <v>4.6667981295624301</v>
      </c>
      <c r="AI266" s="10">
        <f t="shared" si="200"/>
        <v>5.0145654220068483</v>
      </c>
      <c r="AJ266" s="10">
        <f t="shared" si="200"/>
        <v>5.3686718730508449</v>
      </c>
      <c r="AK266" s="10">
        <f t="shared" si="200"/>
        <v>5.727996876842524</v>
      </c>
      <c r="AL266" s="10">
        <f t="shared" si="200"/>
        <v>6.0875284262884648</v>
      </c>
      <c r="AM266" s="10">
        <f t="shared" si="200"/>
        <v>7.9830264027674991</v>
      </c>
      <c r="AN266" s="10">
        <f t="shared" si="200"/>
        <v>10.019103485115771</v>
      </c>
      <c r="AO266" s="6">
        <f>AN266</f>
        <v>10.019103485115771</v>
      </c>
      <c r="AP266" s="6">
        <f>AO266</f>
        <v>10.019103485115771</v>
      </c>
      <c r="AQ266" s="6"/>
      <c r="AR266" s="6"/>
      <c r="AS266" s="6"/>
      <c r="AT266" s="6"/>
      <c r="AU266" s="6"/>
      <c r="AV266" s="6"/>
    </row>
    <row r="267" spans="1:48">
      <c r="K267" s="96"/>
    </row>
    <row r="268" spans="1:48">
      <c r="K268" s="96"/>
    </row>
    <row r="269" spans="1:48">
      <c r="M269" s="105"/>
      <c r="AB269" s="105"/>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[3]ITEMS_Comm!A9</f>
        <v/>
      </c>
      <c r="B6" s="19" t="str">
        <f>[3]ITEMS_Comm!B9</f>
        <v>E</v>
      </c>
      <c r="C6" s="46" t="str">
        <f>[3]ITEMS_Comm!C9</f>
        <v>TPPRSUV</v>
      </c>
      <c r="D6" s="45" t="str">
        <f>[3]ITEMS_Comm!D9</f>
        <v>Transport Passenger SUV Priv.Veh.</v>
      </c>
      <c r="E6" s="19" t="str">
        <f>[3]ITEMS_Comm!E9</f>
        <v>PJ</v>
      </c>
      <c r="F6" s="19" t="str">
        <f>[3]ITEMS_Comm!F9</f>
        <v>COM,DEM,ANNUAL,RES</v>
      </c>
    </row>
    <row r="7" spans="1:9">
      <c r="A7" s="18" t="str">
        <f>[3]ITEMS_Comm!A10</f>
        <v/>
      </c>
      <c r="B7" s="19" t="str">
        <f>[3]ITEMS_Comm!B10</f>
        <v>E</v>
      </c>
      <c r="C7" s="46" t="str">
        <f>[3]ITEMS_Comm!C10</f>
        <v>TPPRCAR</v>
      </c>
      <c r="D7" s="45" t="str">
        <f>[3]ITEMS_Comm!D10</f>
        <v>Transport Passenger Car Priv.Veh.</v>
      </c>
      <c r="E7" s="19" t="str">
        <f>[3]ITEMS_Comm!E10</f>
        <v>PJ</v>
      </c>
      <c r="F7" s="19" t="str">
        <f>[3]ITEMS_Comm!F10</f>
        <v>COM,DEM,ANNUAL,RES</v>
      </c>
    </row>
    <row r="8" spans="1:9">
      <c r="A8" s="18" t="str">
        <f>[3]ITEMS_Comm!A11</f>
        <v/>
      </c>
      <c r="B8" s="19" t="str">
        <f>[3]ITEMS_Comm!B11</f>
        <v>E</v>
      </c>
      <c r="C8" s="46" t="str">
        <f>[3]ITEMS_Comm!C11</f>
        <v>TPPRMOT</v>
      </c>
      <c r="D8" s="45" t="str">
        <f>[3]ITEMS_Comm!D11</f>
        <v>Transport Passenger Moto Priv.Veh.</v>
      </c>
      <c r="E8" s="19" t="str">
        <f>[3]ITEMS_Comm!E11</f>
        <v>PJ</v>
      </c>
      <c r="F8" s="19" t="str">
        <f>[3]ITEMS_Comm!F11</f>
        <v>COM,DEM,ANNUAL,RES</v>
      </c>
    </row>
    <row r="9" spans="1:9">
      <c r="A9" s="18" t="str">
        <f>[3]ITEMS_Comm!A12</f>
        <v/>
      </c>
      <c r="B9" s="19" t="str">
        <f>[3]ITEMS_Comm!B12</f>
        <v>E</v>
      </c>
      <c r="C9" s="46" t="str">
        <f>[3]ITEMS_Comm!C12</f>
        <v>TPPUBUS</v>
      </c>
      <c r="D9" s="45" t="str">
        <f>[3]ITEMS_Comm!D12</f>
        <v>Transport Passenger Bus</v>
      </c>
      <c r="E9" s="19" t="str">
        <f>[3]ITEMS_Comm!E12</f>
        <v>PJ</v>
      </c>
      <c r="F9" s="19" t="str">
        <f>[3]ITEMS_Comm!F12</f>
        <v>COM,DEM,ANNUAL,RES</v>
      </c>
    </row>
    <row r="10" spans="1:9">
      <c r="A10" s="18" t="str">
        <f>[3]ITEMS_Comm!A13</f>
        <v/>
      </c>
      <c r="B10" s="19" t="str">
        <f>[3]ITEMS_Comm!B13</f>
        <v>E</v>
      </c>
      <c r="C10" s="46" t="str">
        <f>[3]ITEMS_Comm!C13</f>
        <v>TPPUMBT</v>
      </c>
      <c r="D10" s="45" t="str">
        <f>[3]ITEMS_Comm!D13</f>
        <v>Transport Passenger Minibus</v>
      </c>
      <c r="E10" s="19" t="str">
        <f>[3]ITEMS_Comm!E13</f>
        <v>PJ</v>
      </c>
      <c r="F10" s="19" t="str">
        <f>[3]ITEMS_Comm!F13</f>
        <v>COM,DEM,ANNUAL,RES</v>
      </c>
    </row>
    <row r="11" spans="1:9">
      <c r="A11" s="18" t="str">
        <f>[3]ITEMS_Comm!A14</f>
        <v/>
      </c>
      <c r="B11" s="19" t="str">
        <f>[3]ITEMS_Comm!B14</f>
        <v>E</v>
      </c>
      <c r="C11" s="46" t="str">
        <f>[3]ITEMS_Comm!C14</f>
        <v>TPPUBRT</v>
      </c>
      <c r="D11" s="45" t="str">
        <f>[3]ITEMS_Comm!D14</f>
        <v>Transport Passenger BRT</v>
      </c>
      <c r="E11" s="19" t="str">
        <f>[3]ITEMS_Comm!E14</f>
        <v>PJ</v>
      </c>
      <c r="F11" s="19" t="str">
        <f>[3]ITEMS_Comm!F14</f>
        <v>COM,DEM,ANNUAL,RES</v>
      </c>
    </row>
    <row r="12" spans="1:9">
      <c r="A12" s="18" t="str">
        <f>[3]ITEMS_Comm!A15</f>
        <v/>
      </c>
      <c r="B12" s="19" t="str">
        <f>[3]ITEMS_Comm!B15</f>
        <v>E</v>
      </c>
      <c r="C12" s="46" t="str">
        <f>[3]ITEMS_Comm!C15</f>
        <v>TPPUMER</v>
      </c>
      <c r="D12" s="45" t="str">
        <f>[3]ITEMS_Comm!D15</f>
        <v>Transport Passenger Metro Rail</v>
      </c>
      <c r="E12" s="19" t="str">
        <f>[3]ITEMS_Comm!E15</f>
        <v>PJ</v>
      </c>
      <c r="F12" s="19" t="str">
        <f>[3]ITEMS_Comm!F15</f>
        <v>COM,DEM,ANNUAL,RES</v>
      </c>
    </row>
    <row r="13" spans="1:9">
      <c r="A13" s="18" t="str">
        <f>[3]ITEMS_Comm!A16</f>
        <v/>
      </c>
      <c r="B13" s="19" t="str">
        <f>[3]ITEMS_Comm!B16</f>
        <v>E</v>
      </c>
      <c r="C13" s="46" t="str">
        <f>[3]ITEMS_Comm!C16</f>
        <v>TPPUGAT</v>
      </c>
      <c r="D13" s="45" t="str">
        <f>[3]ITEMS_Comm!D16</f>
        <v>Transport Passenger Gautrain</v>
      </c>
      <c r="E13" s="19" t="str">
        <f>[3]ITEMS_Comm!E16</f>
        <v>PJ</v>
      </c>
      <c r="F13" s="19" t="str">
        <f>[3]ITEMS_Comm!F16</f>
        <v>COM,DEM,ANNUAL,RES</v>
      </c>
    </row>
    <row r="14" spans="1:9">
      <c r="A14" s="18" t="str">
        <f>[3]ITEMS_Comm!A17</f>
        <v>*</v>
      </c>
      <c r="B14" s="19"/>
      <c r="C14" s="46"/>
      <c r="D14" s="45"/>
      <c r="E14" s="19"/>
      <c r="F14" s="19"/>
    </row>
    <row r="15" spans="1:9">
      <c r="B15" s="19" t="str">
        <f>[3]ITEMS_Comm!B18</f>
        <v>E</v>
      </c>
      <c r="C15" s="46" t="str">
        <f>[3]ITEMS_Comm!C18</f>
        <v>TFLCV</v>
      </c>
      <c r="D15" s="45" t="str">
        <f>[3]ITEMS_Comm!D18</f>
        <v>Transport Freight - LCV</v>
      </c>
      <c r="E15" s="19" t="str">
        <f>[3]ITEMS_Comm!E18</f>
        <v>PJ</v>
      </c>
      <c r="F15" s="19" t="str">
        <f>[3]ITEMS_Comm!F18</f>
        <v>COM,DEM,ANNUAL,RES</v>
      </c>
    </row>
    <row r="16" spans="1:9">
      <c r="B16" s="19" t="str">
        <f>[3]ITEMS_Comm!B19</f>
        <v>E</v>
      </c>
      <c r="C16" s="46" t="str">
        <f>[3]ITEMS_Comm!C19</f>
        <v>TFHCV1</v>
      </c>
      <c r="D16" s="45" t="str">
        <f>[3]ITEMS_Comm!D19</f>
        <v>Transport Freight - HCV1</v>
      </c>
      <c r="E16" s="19" t="str">
        <f>[3]ITEMS_Comm!E19</f>
        <v>PJ</v>
      </c>
      <c r="F16" s="19" t="str">
        <f>[3]ITEMS_Comm!F19</f>
        <v>COM,DEM,ANNUAL,RES</v>
      </c>
    </row>
    <row r="17" spans="1:6">
      <c r="B17" s="19" t="str">
        <f>[3]ITEMS_Comm!B20</f>
        <v>E</v>
      </c>
      <c r="C17" s="46" t="str">
        <f>[3]ITEMS_Comm!C20</f>
        <v>TFHCV2</v>
      </c>
      <c r="D17" s="45" t="str">
        <f>[3]ITEMS_Comm!D20</f>
        <v>Transport Freight - HCV2</v>
      </c>
      <c r="E17" s="19" t="str">
        <f>[3]ITEMS_Comm!E20</f>
        <v>PJ</v>
      </c>
      <c r="F17" s="19" t="str">
        <f>[3]ITEMS_Comm!F20</f>
        <v>COM,DEM,ANNUAL,RES</v>
      </c>
    </row>
    <row r="18" spans="1:6">
      <c r="B18" s="19" t="str">
        <f>[3]ITEMS_Comm!B21</f>
        <v>E</v>
      </c>
      <c r="C18" s="46" t="str">
        <f>[3]ITEMS_Comm!C21</f>
        <v>TFHCV3</v>
      </c>
      <c r="D18" s="45" t="str">
        <f>[3]ITEMS_Comm!D21</f>
        <v>Transport Freight - HCV3</v>
      </c>
      <c r="E18" s="19" t="str">
        <f>[3]ITEMS_Comm!E21</f>
        <v>PJ</v>
      </c>
      <c r="F18" s="19" t="str">
        <f>[3]ITEMS_Comm!F21</f>
        <v>COM,DEM,ANNUAL,RES</v>
      </c>
    </row>
    <row r="19" spans="1:6">
      <c r="B19" s="19" t="str">
        <f>[3]ITEMS_Comm!B22</f>
        <v>E</v>
      </c>
      <c r="C19" s="46" t="str">
        <f>[3]ITEMS_Comm!C22</f>
        <v>TFHCV4</v>
      </c>
      <c r="D19" s="45" t="str">
        <f>[3]ITEMS_Comm!D22</f>
        <v>Transport Freight - HCV4</v>
      </c>
      <c r="E19" s="19" t="str">
        <f>[3]ITEMS_Comm!E22</f>
        <v>PJ</v>
      </c>
      <c r="F19" s="19" t="str">
        <f>[3]ITEMS_Comm!F22</f>
        <v>COM,DEM,ANNUAL,RES</v>
      </c>
    </row>
    <row r="20" spans="1:6">
      <c r="B20" s="19" t="str">
        <f>[3]ITEMS_Comm!B23</f>
        <v>E</v>
      </c>
      <c r="C20" s="46" t="str">
        <f>[3]ITEMS_Comm!C23</f>
        <v>TFHCV5</v>
      </c>
      <c r="D20" s="45" t="str">
        <f>[3]ITEMS_Comm!D23</f>
        <v>Transport Freight - HCV5</v>
      </c>
      <c r="E20" s="19" t="str">
        <f>[3]ITEMS_Comm!E23</f>
        <v>PJ</v>
      </c>
      <c r="F20" s="19" t="str">
        <f>[3]ITEMS_Comm!F23</f>
        <v>COM,DEM,ANNUAL,RES</v>
      </c>
    </row>
    <row r="21" spans="1:6">
      <c r="B21" s="19" t="str">
        <f>[3]ITEMS_Comm!B24</f>
        <v>E</v>
      </c>
      <c r="C21" s="46" t="str">
        <f>[3]ITEMS_Comm!C24</f>
        <v>TFHCV6</v>
      </c>
      <c r="D21" s="45" t="str">
        <f>[3]ITEMS_Comm!D24</f>
        <v>Transport Freight - HCV6</v>
      </c>
      <c r="E21" s="19" t="str">
        <f>[3]ITEMS_Comm!E24</f>
        <v>PJ</v>
      </c>
      <c r="F21" s="19" t="str">
        <f>[3]ITEMS_Comm!F24</f>
        <v>COM,DEM,ANNUAL,RES</v>
      </c>
    </row>
    <row r="22" spans="1:6">
      <c r="B22" s="19" t="str">
        <f>[3]ITEMS_Comm!B25</f>
        <v>E</v>
      </c>
      <c r="C22" s="46" t="str">
        <f>[3]ITEMS_Comm!C25</f>
        <v>TFHCV7</v>
      </c>
      <c r="D22" s="45" t="str">
        <f>[3]ITEMS_Comm!D25</f>
        <v>Transport Freight - HCV7</v>
      </c>
      <c r="E22" s="19" t="str">
        <f>[3]ITEMS_Comm!E25</f>
        <v>PJ</v>
      </c>
      <c r="F22" s="19" t="str">
        <f>[3]ITEMS_Comm!F25</f>
        <v>COM,DEM,ANNUAL,RES</v>
      </c>
    </row>
    <row r="23" spans="1:6">
      <c r="B23" s="19" t="str">
        <f>[3]ITEMS_Comm!B26</f>
        <v>E</v>
      </c>
      <c r="C23" s="46" t="str">
        <f>[3]ITEMS_Comm!C26</f>
        <v>TFHCV8</v>
      </c>
      <c r="D23" s="45" t="str">
        <f>[3]ITEMS_Comm!D26</f>
        <v>Transport Freight - HCV8</v>
      </c>
      <c r="E23" s="19" t="str">
        <f>[3]ITEMS_Comm!E26</f>
        <v>PJ</v>
      </c>
      <c r="F23" s="19" t="str">
        <f>[3]ITEMS_Comm!F26</f>
        <v>COM,DEM,ANNUAL,RES</v>
      </c>
    </row>
    <row r="24" spans="1:6">
      <c r="B24" s="19" t="str">
        <f>[3]ITEMS_Comm!B27</f>
        <v>E</v>
      </c>
      <c r="C24" s="46" t="str">
        <f>[3]ITEMS_Comm!C27</f>
        <v>TFHCV9</v>
      </c>
      <c r="D24" s="45" t="str">
        <f>[3]ITEMS_Comm!D27</f>
        <v>Transport Freight - HCV9</v>
      </c>
      <c r="E24" s="19" t="str">
        <f>[3]ITEMS_Comm!E27</f>
        <v>PJ</v>
      </c>
      <c r="F24" s="19" t="str">
        <f>[3]ITEMS_Comm!F27</f>
        <v>COM,DEM,ANNUAL,RES</v>
      </c>
    </row>
    <row r="25" spans="1:6">
      <c r="A25" s="18" t="str">
        <f>[3]ITEMS_Comm!A28</f>
        <v/>
      </c>
      <c r="B25" s="19" t="str">
        <f>[3]ITEMS_Comm!B28</f>
        <v>E</v>
      </c>
      <c r="C25" s="46" t="str">
        <f>[3]ITEMS_Comm!C28</f>
        <v>TFRCO</v>
      </c>
      <c r="D25" s="45" t="str">
        <f>[3]ITEMS_Comm!D28</f>
        <v>Transport Freight - Rail Corridor</v>
      </c>
      <c r="E25" s="19" t="str">
        <f>[3]ITEMS_Comm!E28</f>
        <v>PJ</v>
      </c>
      <c r="F25" s="19" t="str">
        <f>[3]ITEMS_Comm!F28</f>
        <v>COM,DEM,ANNUAL,RES</v>
      </c>
    </row>
    <row r="26" spans="1:6">
      <c r="A26" s="18" t="str">
        <f>[3]ITEMS_Comm!A29</f>
        <v/>
      </c>
      <c r="B26" s="19" t="str">
        <f>[3]ITEMS_Comm!B29</f>
        <v>E</v>
      </c>
      <c r="C26" s="46" t="str">
        <f>[3]ITEMS_Comm!C29</f>
        <v>TFROT</v>
      </c>
      <c r="D26" s="45" t="str">
        <f>[3]ITEMS_Comm!D29</f>
        <v>Transport Freight - Rail Other</v>
      </c>
      <c r="E26" s="19" t="str">
        <f>[3]ITEMS_Comm!E29</f>
        <v>PJ</v>
      </c>
      <c r="F26" s="19" t="str">
        <f>[3]ITEMS_Comm!F29</f>
        <v>COM,DEM,ANNUAL,RES</v>
      </c>
    </row>
    <row r="27" spans="1:6">
      <c r="A27" s="18" t="str">
        <f>[3]ITEMS_Comm!A30</f>
        <v/>
      </c>
      <c r="B27" s="19" t="str">
        <f>[3]ITEMS_Comm!B30</f>
        <v>E</v>
      </c>
      <c r="C27" s="46" t="str">
        <f>[3]ITEMS_Comm!C30</f>
        <v>TFREX</v>
      </c>
      <c r="D27" s="45" t="str">
        <f>[3]ITEMS_Comm!D30</f>
        <v>Transport Freight - Rail Export (bulk mining)</v>
      </c>
      <c r="E27" s="19" t="str">
        <f>[3]ITEMS_Comm!E30</f>
        <v>PJ</v>
      </c>
      <c r="F27" s="19" t="str">
        <f>[3]ITEMS_Comm!F30</f>
        <v>COM,DEM,ANNUAL,RES</v>
      </c>
    </row>
    <row r="28" spans="1:6">
      <c r="A28" s="18" t="str">
        <f>[3]ITEMS_Comm!A31</f>
        <v>*</v>
      </c>
      <c r="B28" s="19"/>
      <c r="C28" s="46"/>
      <c r="D28" s="45"/>
      <c r="E28" s="19"/>
      <c r="F28" s="19"/>
    </row>
    <row r="29" spans="1:6">
      <c r="A29" s="18" t="str">
        <f>[3]ITEMS_Comm!A32</f>
        <v/>
      </c>
      <c r="B29" s="19" t="str">
        <f>[3]ITEMS_Comm!B32</f>
        <v>E</v>
      </c>
      <c r="C29" s="46" t="str">
        <f>[3]ITEMS_Comm!C32</f>
        <v>TFPIP</v>
      </c>
      <c r="D29" s="45" t="str">
        <f>[3]ITEMS_Comm!D32</f>
        <v>Transport Other - Pipeline</v>
      </c>
      <c r="E29" s="19" t="str">
        <f>[3]ITEMS_Comm!E32</f>
        <v>PJ</v>
      </c>
      <c r="F29" s="19" t="str">
        <f>[3]ITEMS_Comm!F32</f>
        <v>COM,DEM,ANNUAL,RES</v>
      </c>
    </row>
    <row r="30" spans="1:6">
      <c r="A30" s="18" t="str">
        <f>[3]ITEMS_Comm!A33</f>
        <v/>
      </c>
      <c r="B30" s="19" t="str">
        <f>[3]ITEMS_Comm!B33</f>
        <v>E</v>
      </c>
      <c r="C30" s="46" t="str">
        <f>[3]ITEMS_Comm!C33</f>
        <v>TAIJET</v>
      </c>
      <c r="D30" s="45" t="str">
        <f>[3]ITEMS_Comm!D33</f>
        <v xml:space="preserve">Transport Other -  Aviation Int Jet Fuel </v>
      </c>
      <c r="E30" s="19" t="str">
        <f>[3]ITEMS_Comm!E33</f>
        <v>PJ</v>
      </c>
      <c r="F30" s="19" t="str">
        <f>[3]ITEMS_Comm!F33</f>
        <v>COM,DEM,ANNUAL,RES</v>
      </c>
    </row>
    <row r="31" spans="1:6">
      <c r="A31" s="18" t="str">
        <f>[3]ITEMS_Comm!A34</f>
        <v/>
      </c>
      <c r="B31" s="19" t="str">
        <f>[3]ITEMS_Comm!B34</f>
        <v>E</v>
      </c>
      <c r="C31" s="46" t="str">
        <f>[3]ITEMS_Comm!C34</f>
        <v>TADJET</v>
      </c>
      <c r="D31" s="45" t="str">
        <f>[3]ITEMS_Comm!D34</f>
        <v xml:space="preserve">Transport Other -  Aviation Dom Jet Fuel </v>
      </c>
      <c r="E31" s="19" t="str">
        <f>[3]ITEMS_Comm!E34</f>
        <v>PJ</v>
      </c>
      <c r="F31" s="19" t="str">
        <f>[3]ITEMS_Comm!F34</f>
        <v>COM,DEM,ANNUAL,RES</v>
      </c>
    </row>
    <row r="32" spans="1:6">
      <c r="A32" s="18" t="str">
        <f>[3]ITEMS_Comm!A35</f>
        <v/>
      </c>
      <c r="B32" s="19" t="str">
        <f>[3]ITEMS_Comm!B35</f>
        <v>E</v>
      </c>
      <c r="C32" s="46" t="str">
        <f>[3]ITEMS_Comm!C35</f>
        <v>TAOAG</v>
      </c>
      <c r="D32" s="45" t="str">
        <f>[3]ITEMS_Comm!D35</f>
        <v>Transport Other - Aviation Gasoline</v>
      </c>
      <c r="E32" s="19" t="str">
        <f>[3]ITEMS_Comm!E35</f>
        <v>PJ</v>
      </c>
      <c r="F32" s="19" t="str">
        <f>[3]ITEMS_Comm!F35</f>
        <v>COM,DEM,ANNUAL,RES</v>
      </c>
    </row>
    <row r="33" spans="1:6">
      <c r="A33" s="18" t="str">
        <f>[3]ITEMS_Comm!A36</f>
        <v/>
      </c>
      <c r="B33" s="19" t="str">
        <f>[3]ITEMS_Comm!B36</f>
        <v>E</v>
      </c>
      <c r="C33" s="46" t="str">
        <f>[3]ITEMS_Comm!C36</f>
        <v>TSHFO</v>
      </c>
      <c r="D33" s="45" t="str">
        <f>[3]ITEMS_Comm!D36</f>
        <v>Transport Other - HFO</v>
      </c>
      <c r="E33" s="19" t="str">
        <f>[3]ITEMS_Comm!E36</f>
        <v>PJ</v>
      </c>
      <c r="F33" s="19" t="str">
        <f>[3]ITEMS_Comm!F36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91" zoomScale="80" zoomScaleNormal="80" workbookViewId="0">
      <selection activeCell="I92" sqref="I92"/>
    </sheetView>
  </sheetViews>
  <sheetFormatPr defaultColWidth="9.140625" defaultRowHeight="15"/>
  <cols>
    <col min="1" max="1" width="9.140625" style="225"/>
    <col min="2" max="2" width="11.85546875" style="225" customWidth="1"/>
    <col min="3" max="3" width="73" style="225" customWidth="1"/>
    <col min="4" max="4" width="9.140625" style="225"/>
    <col min="5" max="5" width="13.42578125" style="225" bestFit="1" customWidth="1"/>
    <col min="6" max="53" width="9.140625" style="225"/>
    <col min="54" max="54" width="16" style="225" customWidth="1"/>
    <col min="55" max="16384" width="9.140625" style="225"/>
  </cols>
  <sheetData>
    <row r="1" spans="1:58">
      <c r="A1" s="225" t="str">
        <f>IF(TRA,"TS DATA","")</f>
        <v>TS DATA</v>
      </c>
      <c r="B1" s="225" t="s">
        <v>17</v>
      </c>
      <c r="D1" s="225">
        <f>DriversGams!M162</f>
        <v>-1</v>
      </c>
      <c r="BA1" s="232" t="s">
        <v>223</v>
      </c>
      <c r="BB1" s="232" t="s">
        <v>564</v>
      </c>
      <c r="BC1" s="232" t="s">
        <v>197</v>
      </c>
      <c r="BD1" s="232" t="s">
        <v>572</v>
      </c>
      <c r="BE1" s="232"/>
    </row>
    <row r="2" spans="1:58" ht="15.75" thickBot="1">
      <c r="A2" s="225" t="s">
        <v>16</v>
      </c>
      <c r="B2" s="297" t="s">
        <v>296</v>
      </c>
      <c r="C2" s="297"/>
      <c r="BA2" s="232"/>
      <c r="BB2" s="232"/>
      <c r="BC2" s="232"/>
      <c r="BD2" s="232" t="s">
        <v>567</v>
      </c>
      <c r="BE2" s="232" t="s">
        <v>581</v>
      </c>
    </row>
    <row r="3" spans="1:58">
      <c r="A3" s="225" t="s">
        <v>16</v>
      </c>
      <c r="C3" s="232" t="str">
        <f>INDEX($BB$4:$BB$7,MATCH($D$3,$BA$4:$BA$7,0))</f>
        <v>PAMS Reference</v>
      </c>
      <c r="D3" s="236">
        <f>DriversGams!M162</f>
        <v>-1</v>
      </c>
      <c r="F3" s="225">
        <f>MATCH(F4,Drivers!$C$5:$AG$5,0)</f>
        <v>1</v>
      </c>
      <c r="G3" s="225">
        <f>MATCH(G4,Drivers!$C$5:$AG$5,0)</f>
        <v>4</v>
      </c>
      <c r="H3" s="225">
        <f>MATCH(H4,Drivers!$C$5:$AG$5,0)</f>
        <v>6</v>
      </c>
      <c r="I3" s="225">
        <f>MATCH(I4,Drivers!$C$5:$AG$5,0)</f>
        <v>9</v>
      </c>
      <c r="J3" s="225">
        <f>MATCH(J4,Drivers!$C$5:$AG$5,0)</f>
        <v>19</v>
      </c>
      <c r="K3" s="225">
        <f>MATCH(K4,Drivers!$C$5:$AG$5,0)</f>
        <v>29</v>
      </c>
      <c r="L3" s="225">
        <f>MATCH(L4,Drivers!$C$5:$AG$5,0)</f>
        <v>31</v>
      </c>
      <c r="BA3" s="232"/>
      <c r="BB3" s="232"/>
      <c r="BC3" s="232"/>
      <c r="BD3" s="232" t="s">
        <v>153</v>
      </c>
      <c r="BE3" s="232"/>
    </row>
    <row r="4" spans="1:58">
      <c r="A4" s="225" t="s">
        <v>16</v>
      </c>
      <c r="B4" s="271"/>
      <c r="C4" s="5" t="s">
        <v>198</v>
      </c>
      <c r="D4" s="235">
        <f>INDEX($BC$4:$BC$7,MATCH($D$3,BA$4:BA$7,0))</f>
        <v>0</v>
      </c>
      <c r="F4" s="225">
        <v>2012</v>
      </c>
      <c r="G4" s="225">
        <v>2015</v>
      </c>
      <c r="H4" s="225">
        <v>2017</v>
      </c>
      <c r="I4" s="225">
        <v>2020</v>
      </c>
      <c r="J4" s="225">
        <v>2030</v>
      </c>
      <c r="K4" s="225">
        <v>2040</v>
      </c>
      <c r="L4" s="225">
        <v>2050</v>
      </c>
      <c r="N4" s="7">
        <v>2015</v>
      </c>
      <c r="O4" s="7">
        <v>2020</v>
      </c>
      <c r="P4" s="7">
        <v>2030</v>
      </c>
      <c r="Q4" s="7">
        <v>2040</v>
      </c>
      <c r="R4" s="7">
        <v>2050</v>
      </c>
      <c r="T4" s="7">
        <f>N4</f>
        <v>2015</v>
      </c>
      <c r="U4" s="7">
        <f>O4</f>
        <v>2020</v>
      </c>
      <c r="V4" s="7">
        <f>P4</f>
        <v>2030</v>
      </c>
      <c r="W4" s="7">
        <f>Q4</f>
        <v>2040</v>
      </c>
      <c r="X4" s="7">
        <f>R4</f>
        <v>2050</v>
      </c>
      <c r="BA4" s="232">
        <v>-1</v>
      </c>
      <c r="BB4" s="232" t="s">
        <v>571</v>
      </c>
      <c r="BC4" s="232">
        <v>0</v>
      </c>
      <c r="BD4" s="224">
        <v>0.95</v>
      </c>
      <c r="BE4" s="241">
        <v>1</v>
      </c>
    </row>
    <row r="5" spans="1:58" ht="15.75" thickBot="1">
      <c r="A5" s="225" t="s">
        <v>16</v>
      </c>
      <c r="B5" s="14" t="s">
        <v>11</v>
      </c>
      <c r="C5" s="14"/>
      <c r="D5" s="14"/>
      <c r="E5" s="14"/>
      <c r="F5" s="14"/>
      <c r="G5" s="14"/>
      <c r="H5" s="14"/>
      <c r="I5" s="14"/>
      <c r="J5" s="14"/>
      <c r="K5" s="14"/>
      <c r="L5" s="14"/>
      <c r="M5" s="14"/>
      <c r="BA5" s="232">
        <v>1</v>
      </c>
      <c r="BB5" s="232" t="s">
        <v>565</v>
      </c>
      <c r="BC5" s="232">
        <v>1</v>
      </c>
      <c r="BD5" s="224">
        <v>0.77</v>
      </c>
      <c r="BE5" s="241">
        <v>0</v>
      </c>
      <c r="BF5" s="30"/>
    </row>
    <row r="6" spans="1:58">
      <c r="A6" s="225" t="s">
        <v>16</v>
      </c>
      <c r="B6" s="225" t="s">
        <v>9</v>
      </c>
      <c r="C6" s="225" t="s">
        <v>10</v>
      </c>
      <c r="D6" s="225" t="s">
        <v>404</v>
      </c>
      <c r="BA6" s="232">
        <v>2</v>
      </c>
      <c r="BB6" s="232" t="s">
        <v>580</v>
      </c>
      <c r="BC6" s="232">
        <v>1</v>
      </c>
      <c r="BD6" s="221">
        <v>0.88</v>
      </c>
      <c r="BE6" s="242">
        <v>1</v>
      </c>
    </row>
    <row r="7" spans="1:58">
      <c r="A7" s="225" t="s">
        <v>16</v>
      </c>
      <c r="B7" s="226" t="s">
        <v>634</v>
      </c>
      <c r="C7" s="226" t="s">
        <v>2</v>
      </c>
      <c r="D7" s="225">
        <f>MATCH(B7,Drivers!$A$7:$A$22,0)</f>
        <v>14</v>
      </c>
      <c r="E7" s="226"/>
      <c r="F7" s="24">
        <f>INDEX(Drivers!$C$7:$AG$22,$D7,F$3)</f>
        <v>135.96</v>
      </c>
      <c r="G7" s="24">
        <f>INDEX(Drivers!$C$7:$AG$22,$D7,G$3)</f>
        <v>144.16</v>
      </c>
      <c r="H7" s="24">
        <f>INDEX(Drivers!$C$7:$AG$22,$D7,H$3)</f>
        <v>147.16</v>
      </c>
      <c r="I7" s="24">
        <f>INDEX(Drivers!$C$7:$AG$22,$D7,I$3)</f>
        <v>138.22</v>
      </c>
      <c r="J7" s="24">
        <f>INDEX(Drivers!$C$7:$AG$22,$D7,J$3)</f>
        <v>169.63</v>
      </c>
      <c r="K7" s="24">
        <f>INDEX(Drivers!$C$7:$AG$22,$D7,K$3)</f>
        <v>224.36</v>
      </c>
      <c r="L7" s="24">
        <f>INDEX(Drivers!$C$7:$AG$22,$D7,L$3)</f>
        <v>309.06</v>
      </c>
      <c r="M7" s="226"/>
      <c r="N7" s="226">
        <f>G7</f>
        <v>144.16</v>
      </c>
      <c r="O7" s="226">
        <f t="shared" ref="O7:R9" si="0">I7</f>
        <v>138.22</v>
      </c>
      <c r="P7" s="226">
        <f t="shared" si="0"/>
        <v>169.63</v>
      </c>
      <c r="Q7" s="226">
        <f t="shared" si="0"/>
        <v>224.36</v>
      </c>
      <c r="R7" s="226">
        <f t="shared" si="0"/>
        <v>309.06</v>
      </c>
      <c r="T7" s="226">
        <f t="shared" ref="T7:X9" si="1">N7</f>
        <v>144.16</v>
      </c>
      <c r="U7" s="226">
        <f t="shared" si="1"/>
        <v>138.22</v>
      </c>
      <c r="V7" s="226">
        <f t="shared" si="1"/>
        <v>169.63</v>
      </c>
      <c r="W7" s="226">
        <f t="shared" si="1"/>
        <v>224.36</v>
      </c>
      <c r="X7" s="226">
        <f t="shared" si="1"/>
        <v>309.06</v>
      </c>
      <c r="BA7" s="232"/>
      <c r="BB7" s="232"/>
      <c r="BC7" s="232"/>
      <c r="BD7" s="221"/>
      <c r="BE7" s="242"/>
    </row>
    <row r="8" spans="1:58">
      <c r="A8" s="225" t="s">
        <v>16</v>
      </c>
      <c r="B8" s="226" t="s">
        <v>388</v>
      </c>
      <c r="C8" s="226" t="s">
        <v>68</v>
      </c>
      <c r="D8" s="225">
        <f>MATCH(B8,Drivers!$A$7:$A$22,0)</f>
        <v>7</v>
      </c>
      <c r="E8" s="226"/>
      <c r="F8" s="24">
        <f>INDEX(Drivers!$C$7:$AG$22,$D8,F$3)</f>
        <v>205.45</v>
      </c>
      <c r="G8" s="24">
        <f>INDEX(Drivers!$C$7:$AG$22,$D8,G$3)</f>
        <v>214.84</v>
      </c>
      <c r="H8" s="24">
        <f>INDEX(Drivers!$C$7:$AG$22,$D8,H$3)</f>
        <v>215.85</v>
      </c>
      <c r="I8" s="24">
        <f>INDEX(Drivers!$C$7:$AG$22,$D8,I$3)</f>
        <v>193.07</v>
      </c>
      <c r="J8" s="24">
        <f>INDEX(Drivers!$C$7:$AG$22,$D8,J$3)</f>
        <v>234.66</v>
      </c>
      <c r="K8" s="24">
        <f>INDEX(Drivers!$C$7:$AG$22,$D8,K$3)</f>
        <v>297.62</v>
      </c>
      <c r="L8" s="24">
        <f>INDEX(Drivers!$C$7:$AG$22,$D8,L$3)</f>
        <v>380</v>
      </c>
      <c r="M8" s="226"/>
      <c r="N8" s="226">
        <f>G8</f>
        <v>214.84</v>
      </c>
      <c r="O8" s="226">
        <f t="shared" si="0"/>
        <v>193.07</v>
      </c>
      <c r="P8" s="226">
        <f t="shared" si="0"/>
        <v>234.66</v>
      </c>
      <c r="Q8" s="226">
        <f t="shared" si="0"/>
        <v>297.62</v>
      </c>
      <c r="R8" s="226">
        <f t="shared" si="0"/>
        <v>380</v>
      </c>
      <c r="T8" s="226">
        <f t="shared" si="1"/>
        <v>214.84</v>
      </c>
      <c r="U8" s="226">
        <f t="shared" si="1"/>
        <v>193.07</v>
      </c>
      <c r="V8" s="226">
        <f t="shared" si="1"/>
        <v>234.66</v>
      </c>
      <c r="W8" s="226">
        <f t="shared" si="1"/>
        <v>297.62</v>
      </c>
      <c r="X8" s="226">
        <f t="shared" si="1"/>
        <v>380</v>
      </c>
    </row>
    <row r="9" spans="1:58">
      <c r="A9" s="225" t="s">
        <v>16</v>
      </c>
      <c r="B9" s="226" t="s">
        <v>389</v>
      </c>
      <c r="C9" s="226" t="s">
        <v>69</v>
      </c>
      <c r="D9" s="225">
        <f>MATCH(B9,Drivers!$A$7:$A$22,0)</f>
        <v>6</v>
      </c>
      <c r="E9" s="226"/>
      <c r="F9" s="24">
        <f>INDEX(Drivers!$C$7:$AG$22,$D9,F$3)</f>
        <v>13.35</v>
      </c>
      <c r="G9" s="24">
        <f>INDEX(Drivers!$C$7:$AG$22,$D9,G$3)</f>
        <v>14.13</v>
      </c>
      <c r="H9" s="24">
        <f>INDEX(Drivers!$C$7:$AG$22,$D9,H$3)</f>
        <v>14.18</v>
      </c>
      <c r="I9" s="24">
        <f>INDEX(Drivers!$C$7:$AG$22,$D9,I$3)</f>
        <v>12.26</v>
      </c>
      <c r="J9" s="24">
        <f>INDEX(Drivers!$C$7:$AG$22,$D9,J$3)</f>
        <v>15.88</v>
      </c>
      <c r="K9" s="24">
        <f>INDEX(Drivers!$C$7:$AG$22,$D9,K$3)</f>
        <v>20.14</v>
      </c>
      <c r="L9" s="24">
        <f>INDEX(Drivers!$C$7:$AG$22,$D9,L$3)</f>
        <v>25.89</v>
      </c>
      <c r="M9" s="226"/>
      <c r="N9" s="226">
        <f>G9</f>
        <v>14.13</v>
      </c>
      <c r="O9" s="226">
        <f t="shared" si="0"/>
        <v>12.26</v>
      </c>
      <c r="P9" s="226">
        <f t="shared" si="0"/>
        <v>15.88</v>
      </c>
      <c r="Q9" s="226">
        <f t="shared" si="0"/>
        <v>20.14</v>
      </c>
      <c r="R9" s="226">
        <f t="shared" si="0"/>
        <v>25.89</v>
      </c>
      <c r="T9" s="226">
        <f t="shared" si="1"/>
        <v>14.13</v>
      </c>
      <c r="U9" s="226">
        <f t="shared" si="1"/>
        <v>12.26</v>
      </c>
      <c r="V9" s="226">
        <f t="shared" si="1"/>
        <v>15.88</v>
      </c>
      <c r="W9" s="226">
        <f t="shared" si="1"/>
        <v>20.14</v>
      </c>
      <c r="X9" s="226">
        <f t="shared" si="1"/>
        <v>25.89</v>
      </c>
    </row>
    <row r="10" spans="1:58">
      <c r="A10" s="225" t="s">
        <v>16</v>
      </c>
      <c r="B10" s="226"/>
      <c r="C10" s="226"/>
      <c r="E10" s="226"/>
      <c r="F10" s="226"/>
      <c r="G10" s="226"/>
      <c r="H10" s="226"/>
      <c r="I10" s="226"/>
      <c r="J10" s="226"/>
      <c r="K10" s="226"/>
      <c r="L10" s="226"/>
      <c r="M10" s="226"/>
    </row>
    <row r="11" spans="1:58">
      <c r="A11" s="225" t="s">
        <v>16</v>
      </c>
      <c r="N11" s="5" t="s">
        <v>41</v>
      </c>
      <c r="T11" s="5" t="s">
        <v>197</v>
      </c>
    </row>
    <row r="12" spans="1:58" ht="15.75" thickBot="1">
      <c r="A12" s="225" t="s">
        <v>16</v>
      </c>
      <c r="B12" s="14" t="s">
        <v>455</v>
      </c>
      <c r="C12" s="14"/>
      <c r="D12" s="14"/>
      <c r="F12" s="225">
        <f t="shared" ref="F12:L12" si="2">F$4</f>
        <v>2012</v>
      </c>
      <c r="G12" s="225">
        <f t="shared" si="2"/>
        <v>2015</v>
      </c>
      <c r="H12" s="225">
        <f t="shared" si="2"/>
        <v>2017</v>
      </c>
      <c r="I12" s="225">
        <f t="shared" si="2"/>
        <v>2020</v>
      </c>
      <c r="J12" s="225">
        <f t="shared" si="2"/>
        <v>2030</v>
      </c>
      <c r="K12" s="225">
        <f t="shared" si="2"/>
        <v>2040</v>
      </c>
      <c r="L12" s="225">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225" t="s">
        <v>16</v>
      </c>
      <c r="B13" s="226" t="str">
        <f>ITEMS_TRA!C15</f>
        <v>TFLCV</v>
      </c>
      <c r="C13" s="226" t="str">
        <f>ITEMS_TRA!D15</f>
        <v>Transport Freight - LCV</v>
      </c>
      <c r="D13" s="226"/>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72"/>
      <c r="T13" s="65">
        <f t="shared" ref="T13:X25" si="6">$G13</f>
        <v>0.8</v>
      </c>
      <c r="U13" s="65">
        <f t="shared" si="6"/>
        <v>0.8</v>
      </c>
      <c r="V13" s="65">
        <f t="shared" si="6"/>
        <v>0.8</v>
      </c>
      <c r="W13" s="65">
        <f t="shared" si="6"/>
        <v>0.8</v>
      </c>
      <c r="X13" s="65">
        <f t="shared" si="6"/>
        <v>0.8</v>
      </c>
      <c r="Y13" s="272"/>
      <c r="Z13" s="272"/>
      <c r="AA13" s="272"/>
      <c r="AB13" s="272"/>
      <c r="AC13" s="272"/>
      <c r="AD13" s="272"/>
      <c r="AE13" s="272"/>
      <c r="AF13" s="272"/>
      <c r="AG13" s="272"/>
      <c r="AH13" s="272"/>
      <c r="AI13" s="272"/>
      <c r="AJ13" s="272"/>
      <c r="AK13" s="272"/>
      <c r="AL13" s="272"/>
      <c r="AM13" s="272"/>
      <c r="AN13" s="272"/>
      <c r="AO13" s="272"/>
      <c r="AP13" s="272"/>
      <c r="AQ13" s="272"/>
      <c r="AR13" s="272"/>
    </row>
    <row r="14" spans="1:58">
      <c r="A14" s="225" t="s">
        <v>16</v>
      </c>
      <c r="B14" s="226" t="str">
        <f>ITEMS_TRA!C16</f>
        <v>TFHCV1</v>
      </c>
      <c r="C14" s="226" t="str">
        <f>ITEMS_TRA!D16</f>
        <v>Transport Freight - HCV1</v>
      </c>
      <c r="D14" s="226"/>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72"/>
      <c r="T14" s="65">
        <f t="shared" si="6"/>
        <v>0.8</v>
      </c>
      <c r="U14" s="65">
        <f t="shared" si="6"/>
        <v>0.8</v>
      </c>
      <c r="V14" s="65">
        <f t="shared" si="6"/>
        <v>0.8</v>
      </c>
      <c r="W14" s="65">
        <f t="shared" si="6"/>
        <v>0.8</v>
      </c>
      <c r="X14" s="65">
        <f t="shared" si="6"/>
        <v>0.8</v>
      </c>
      <c r="Y14" s="272"/>
      <c r="Z14" s="272"/>
      <c r="AA14" s="272"/>
      <c r="AB14" s="272"/>
      <c r="AC14" s="272"/>
      <c r="AD14" s="272"/>
      <c r="AE14" s="272"/>
      <c r="AF14" s="272"/>
      <c r="AG14" s="272"/>
      <c r="AH14" s="272"/>
      <c r="AI14" s="272"/>
      <c r="AJ14" s="272"/>
      <c r="AK14" s="272"/>
      <c r="AL14" s="272"/>
      <c r="AM14" s="272"/>
      <c r="AN14" s="272"/>
      <c r="AO14" s="272"/>
      <c r="AP14" s="272"/>
      <c r="AQ14" s="272"/>
      <c r="AR14" s="272"/>
    </row>
    <row r="15" spans="1:58">
      <c r="A15" s="225" t="s">
        <v>16</v>
      </c>
      <c r="B15" s="226" t="str">
        <f>ITEMS_TRA!C17</f>
        <v>TFHCV2</v>
      </c>
      <c r="C15" s="226" t="str">
        <f>ITEMS_TRA!D17</f>
        <v>Transport Freight - HCV2</v>
      </c>
      <c r="D15" s="226"/>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72"/>
      <c r="T15" s="65">
        <f t="shared" si="6"/>
        <v>0.8</v>
      </c>
      <c r="U15" s="65">
        <f t="shared" si="6"/>
        <v>0.8</v>
      </c>
      <c r="V15" s="65">
        <f t="shared" si="6"/>
        <v>0.8</v>
      </c>
      <c r="W15" s="65">
        <f t="shared" si="6"/>
        <v>0.8</v>
      </c>
      <c r="X15" s="65">
        <f t="shared" si="6"/>
        <v>0.8</v>
      </c>
      <c r="Y15" s="272"/>
      <c r="Z15" s="272"/>
      <c r="AA15" s="272"/>
      <c r="AB15" s="272"/>
      <c r="AC15" s="272"/>
      <c r="AD15" s="272"/>
      <c r="AE15" s="272"/>
      <c r="AF15" s="272"/>
      <c r="AG15" s="272"/>
      <c r="AH15" s="272"/>
      <c r="AI15" s="272"/>
      <c r="AJ15" s="272"/>
      <c r="AK15" s="272"/>
      <c r="AL15" s="272"/>
      <c r="AM15" s="272"/>
      <c r="AN15" s="272"/>
      <c r="AO15" s="272"/>
      <c r="AP15" s="272"/>
      <c r="AQ15" s="272"/>
      <c r="AR15" s="272"/>
    </row>
    <row r="16" spans="1:58">
      <c r="A16" s="225" t="s">
        <v>16</v>
      </c>
      <c r="B16" s="226" t="str">
        <f>ITEMS_TRA!C18</f>
        <v>TFHCV3</v>
      </c>
      <c r="C16" s="226" t="str">
        <f>ITEMS_TRA!D18</f>
        <v>Transport Freight - HCV3</v>
      </c>
      <c r="D16" s="226"/>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72"/>
      <c r="T16" s="65">
        <f t="shared" si="6"/>
        <v>0.8</v>
      </c>
      <c r="U16" s="65">
        <f t="shared" si="6"/>
        <v>0.8</v>
      </c>
      <c r="V16" s="65">
        <f t="shared" si="6"/>
        <v>0.8</v>
      </c>
      <c r="W16" s="65">
        <f t="shared" si="6"/>
        <v>0.8</v>
      </c>
      <c r="X16" s="65">
        <f t="shared" si="6"/>
        <v>0.8</v>
      </c>
      <c r="Y16" s="272"/>
      <c r="Z16" s="272"/>
      <c r="AA16" s="272"/>
      <c r="AB16" s="272"/>
      <c r="AC16" s="272"/>
      <c r="AD16" s="272"/>
      <c r="AE16" s="272"/>
      <c r="AF16" s="272"/>
      <c r="AG16" s="272"/>
      <c r="AH16" s="272"/>
      <c r="AI16" s="272"/>
      <c r="AJ16" s="272"/>
      <c r="AK16" s="272"/>
      <c r="AL16" s="272"/>
      <c r="AM16" s="272"/>
      <c r="AN16" s="272"/>
      <c r="AO16" s="272"/>
      <c r="AP16" s="272"/>
      <c r="AQ16" s="272"/>
      <c r="AR16" s="272"/>
    </row>
    <row r="17" spans="1:44">
      <c r="A17" s="225" t="s">
        <v>16</v>
      </c>
      <c r="B17" s="226" t="str">
        <f>ITEMS_TRA!C19</f>
        <v>TFHCV4</v>
      </c>
      <c r="C17" s="226" t="str">
        <f>ITEMS_TRA!D19</f>
        <v>Transport Freight - HCV4</v>
      </c>
      <c r="D17" s="226"/>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72"/>
      <c r="T17" s="65">
        <f t="shared" si="6"/>
        <v>0.8</v>
      </c>
      <c r="U17" s="65">
        <f t="shared" si="6"/>
        <v>0.8</v>
      </c>
      <c r="V17" s="65">
        <f t="shared" si="6"/>
        <v>0.8</v>
      </c>
      <c r="W17" s="65">
        <f t="shared" si="6"/>
        <v>0.8</v>
      </c>
      <c r="X17" s="65">
        <f t="shared" si="6"/>
        <v>0.8</v>
      </c>
      <c r="Y17" s="272"/>
      <c r="Z17" s="272"/>
      <c r="AA17" s="272"/>
      <c r="AB17" s="272"/>
      <c r="AC17" s="272"/>
      <c r="AD17" s="272"/>
      <c r="AE17" s="272"/>
      <c r="AF17" s="272"/>
      <c r="AG17" s="272"/>
      <c r="AH17" s="272"/>
      <c r="AI17" s="272"/>
      <c r="AJ17" s="272"/>
      <c r="AK17" s="272"/>
      <c r="AL17" s="272"/>
      <c r="AM17" s="272"/>
      <c r="AN17" s="272"/>
      <c r="AO17" s="272"/>
      <c r="AP17" s="272"/>
      <c r="AQ17" s="272"/>
      <c r="AR17" s="272"/>
    </row>
    <row r="18" spans="1:44">
      <c r="A18" s="225" t="s">
        <v>16</v>
      </c>
      <c r="B18" s="226" t="str">
        <f>ITEMS_TRA!C20</f>
        <v>TFHCV5</v>
      </c>
      <c r="C18" s="226" t="str">
        <f>ITEMS_TRA!D20</f>
        <v>Transport Freight - HCV5</v>
      </c>
      <c r="D18" s="226"/>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72"/>
      <c r="T18" s="65">
        <f t="shared" si="6"/>
        <v>0.8</v>
      </c>
      <c r="U18" s="65">
        <f t="shared" si="6"/>
        <v>0.8</v>
      </c>
      <c r="V18" s="65">
        <f t="shared" si="6"/>
        <v>0.8</v>
      </c>
      <c r="W18" s="65">
        <f t="shared" si="6"/>
        <v>0.8</v>
      </c>
      <c r="X18" s="65">
        <f t="shared" si="6"/>
        <v>0.8</v>
      </c>
      <c r="Y18" s="272"/>
      <c r="Z18" s="272"/>
      <c r="AA18" s="272"/>
      <c r="AB18" s="272"/>
      <c r="AC18" s="272"/>
      <c r="AD18" s="272"/>
      <c r="AE18" s="272"/>
      <c r="AF18" s="272"/>
      <c r="AG18" s="272"/>
      <c r="AH18" s="272"/>
      <c r="AI18" s="272"/>
      <c r="AJ18" s="272"/>
      <c r="AK18" s="272"/>
      <c r="AL18" s="272"/>
      <c r="AM18" s="272"/>
      <c r="AN18" s="272"/>
      <c r="AO18" s="272"/>
      <c r="AP18" s="272"/>
      <c r="AQ18" s="272"/>
      <c r="AR18" s="272"/>
    </row>
    <row r="19" spans="1:44">
      <c r="A19" s="225" t="s">
        <v>16</v>
      </c>
      <c r="B19" s="226" t="str">
        <f>ITEMS_TRA!C21</f>
        <v>TFHCV6</v>
      </c>
      <c r="C19" s="226" t="str">
        <f>ITEMS_TRA!D21</f>
        <v>Transport Freight - HCV6</v>
      </c>
      <c r="D19" s="226"/>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72"/>
      <c r="T19" s="65">
        <f t="shared" si="6"/>
        <v>0.8</v>
      </c>
      <c r="U19" s="65">
        <f t="shared" si="6"/>
        <v>0.8</v>
      </c>
      <c r="V19" s="65">
        <f t="shared" si="6"/>
        <v>0.8</v>
      </c>
      <c r="W19" s="65">
        <f t="shared" si="6"/>
        <v>0.8</v>
      </c>
      <c r="X19" s="65">
        <f t="shared" si="6"/>
        <v>0.8</v>
      </c>
      <c r="Y19" s="272"/>
      <c r="Z19" s="272"/>
      <c r="AA19" s="272"/>
      <c r="AB19" s="272"/>
      <c r="AC19" s="272"/>
      <c r="AD19" s="272"/>
      <c r="AE19" s="272"/>
      <c r="AF19" s="272"/>
      <c r="AG19" s="272"/>
      <c r="AH19" s="272"/>
      <c r="AI19" s="272"/>
      <c r="AJ19" s="272"/>
      <c r="AK19" s="272"/>
      <c r="AL19" s="272"/>
      <c r="AM19" s="272"/>
      <c r="AN19" s="272"/>
      <c r="AO19" s="272"/>
      <c r="AP19" s="272"/>
      <c r="AQ19" s="272"/>
      <c r="AR19" s="272"/>
    </row>
    <row r="20" spans="1:44">
      <c r="A20" s="225" t="s">
        <v>16</v>
      </c>
      <c r="B20" s="226" t="str">
        <f>ITEMS_TRA!C22</f>
        <v>TFHCV7</v>
      </c>
      <c r="C20" s="226" t="str">
        <f>ITEMS_TRA!D22</f>
        <v>Transport Freight - HCV7</v>
      </c>
      <c r="D20" s="226"/>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72"/>
      <c r="T20" s="65">
        <f t="shared" si="6"/>
        <v>0.8</v>
      </c>
      <c r="U20" s="65">
        <f t="shared" si="6"/>
        <v>0.8</v>
      </c>
      <c r="V20" s="65">
        <f t="shared" si="6"/>
        <v>0.8</v>
      </c>
      <c r="W20" s="65">
        <f t="shared" si="6"/>
        <v>0.8</v>
      </c>
      <c r="X20" s="65">
        <f t="shared" si="6"/>
        <v>0.8</v>
      </c>
      <c r="Y20" s="272"/>
      <c r="Z20" s="272"/>
      <c r="AA20" s="272"/>
      <c r="AB20" s="272"/>
      <c r="AC20" s="272"/>
      <c r="AD20" s="272"/>
      <c r="AE20" s="272"/>
      <c r="AF20" s="272"/>
      <c r="AG20" s="272"/>
      <c r="AH20" s="272"/>
      <c r="AI20" s="272"/>
      <c r="AJ20" s="272"/>
      <c r="AK20" s="272"/>
      <c r="AL20" s="272"/>
      <c r="AM20" s="272"/>
      <c r="AN20" s="272"/>
      <c r="AO20" s="272"/>
      <c r="AP20" s="272"/>
      <c r="AQ20" s="272"/>
      <c r="AR20" s="272"/>
    </row>
    <row r="21" spans="1:44">
      <c r="A21" s="225" t="s">
        <v>16</v>
      </c>
      <c r="B21" s="226" t="str">
        <f>ITEMS_TRA!C23</f>
        <v>TFHCV8</v>
      </c>
      <c r="C21" s="226" t="str">
        <f>ITEMS_TRA!D23</f>
        <v>Transport Freight - HCV8</v>
      </c>
      <c r="D21" s="226"/>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72"/>
      <c r="T21" s="65">
        <f t="shared" si="6"/>
        <v>0.8</v>
      </c>
      <c r="U21" s="65">
        <f t="shared" si="6"/>
        <v>0.8</v>
      </c>
      <c r="V21" s="65">
        <f t="shared" si="6"/>
        <v>0.8</v>
      </c>
      <c r="W21" s="65">
        <f t="shared" si="6"/>
        <v>0.8</v>
      </c>
      <c r="X21" s="65">
        <f t="shared" si="6"/>
        <v>0.8</v>
      </c>
      <c r="Y21" s="272"/>
      <c r="Z21" s="272"/>
      <c r="AA21" s="272"/>
      <c r="AB21" s="272"/>
      <c r="AC21" s="272"/>
      <c r="AD21" s="272"/>
      <c r="AE21" s="272"/>
      <c r="AF21" s="272"/>
      <c r="AG21" s="272"/>
      <c r="AH21" s="272"/>
      <c r="AI21" s="272"/>
      <c r="AJ21" s="272"/>
      <c r="AK21" s="272"/>
      <c r="AL21" s="272"/>
      <c r="AM21" s="272"/>
      <c r="AN21" s="272"/>
      <c r="AO21" s="272"/>
      <c r="AP21" s="272"/>
      <c r="AQ21" s="272"/>
      <c r="AR21" s="272"/>
    </row>
    <row r="22" spans="1:44">
      <c r="A22" s="225" t="s">
        <v>16</v>
      </c>
      <c r="B22" s="226" t="str">
        <f>ITEMS_TRA!C24</f>
        <v>TFHCV9</v>
      </c>
      <c r="C22" s="226" t="str">
        <f>ITEMS_TRA!D24</f>
        <v>Transport Freight - HCV9</v>
      </c>
      <c r="D22" s="226"/>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72"/>
      <c r="T22" s="65">
        <f t="shared" si="6"/>
        <v>0.8</v>
      </c>
      <c r="U22" s="47">
        <f t="shared" ref="U22:W25" si="10">T22</f>
        <v>0.8</v>
      </c>
      <c r="V22" s="47">
        <f t="shared" si="10"/>
        <v>0.8</v>
      </c>
      <c r="W22" s="47">
        <f t="shared" si="10"/>
        <v>0.8</v>
      </c>
      <c r="X22" s="65">
        <f t="shared" si="6"/>
        <v>0.8</v>
      </c>
      <c r="Y22" s="272"/>
      <c r="Z22" s="272"/>
      <c r="AA22" s="272"/>
      <c r="AB22" s="272"/>
      <c r="AC22" s="272"/>
      <c r="AD22" s="272"/>
      <c r="AE22" s="272"/>
      <c r="AF22" s="272"/>
      <c r="AG22" s="272"/>
      <c r="AH22" s="272"/>
      <c r="AI22" s="272"/>
      <c r="AJ22" s="272"/>
      <c r="AK22" s="272"/>
      <c r="AL22" s="272"/>
      <c r="AM22" s="272"/>
      <c r="AN22" s="272"/>
      <c r="AO22" s="272"/>
      <c r="AP22" s="272"/>
      <c r="AQ22" s="272"/>
      <c r="AR22" s="272"/>
    </row>
    <row r="23" spans="1:44">
      <c r="A23" s="225" t="s">
        <v>16</v>
      </c>
      <c r="B23" s="226" t="str">
        <f>ITEMS_TRA!C25</f>
        <v>TFRCO</v>
      </c>
      <c r="C23" s="226" t="str">
        <f>ITEMS_TRA!D25</f>
        <v>Transport Freight - Rail Corridor</v>
      </c>
      <c r="D23" s="226"/>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72"/>
      <c r="T23" s="65">
        <f t="shared" si="6"/>
        <v>0.8</v>
      </c>
      <c r="U23" s="47">
        <f t="shared" si="10"/>
        <v>0.8</v>
      </c>
      <c r="V23" s="47">
        <f t="shared" si="10"/>
        <v>0.8</v>
      </c>
      <c r="W23" s="47">
        <f t="shared" si="10"/>
        <v>0.8</v>
      </c>
      <c r="X23" s="65">
        <f t="shared" si="6"/>
        <v>0.8</v>
      </c>
      <c r="Y23" s="272"/>
      <c r="Z23" s="272"/>
      <c r="AA23" s="272"/>
      <c r="AB23" s="272"/>
      <c r="AC23" s="272"/>
      <c r="AD23" s="272"/>
      <c r="AE23" s="272"/>
      <c r="AF23" s="272"/>
      <c r="AG23" s="272"/>
      <c r="AH23" s="272"/>
      <c r="AI23" s="272"/>
      <c r="AJ23" s="272"/>
      <c r="AK23" s="272"/>
      <c r="AL23" s="272"/>
      <c r="AM23" s="272"/>
      <c r="AN23" s="272"/>
      <c r="AO23" s="272"/>
      <c r="AP23" s="272"/>
      <c r="AQ23" s="272"/>
      <c r="AR23" s="272"/>
    </row>
    <row r="24" spans="1:44">
      <c r="A24" s="225" t="s">
        <v>16</v>
      </c>
      <c r="B24" s="226" t="str">
        <f>ITEMS_TRA!C26</f>
        <v>TFROT</v>
      </c>
      <c r="C24" s="226"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72"/>
      <c r="T24" s="65">
        <f t="shared" si="6"/>
        <v>0.8</v>
      </c>
      <c r="U24" s="47">
        <f t="shared" si="10"/>
        <v>0.8</v>
      </c>
      <c r="V24" s="47">
        <f t="shared" si="10"/>
        <v>0.8</v>
      </c>
      <c r="W24" s="47">
        <f t="shared" si="10"/>
        <v>0.8</v>
      </c>
      <c r="X24" s="65">
        <f t="shared" si="6"/>
        <v>0.8</v>
      </c>
      <c r="Y24" s="272"/>
      <c r="Z24" s="272"/>
      <c r="AA24" s="272"/>
      <c r="AB24" s="272"/>
      <c r="AC24" s="272"/>
      <c r="AD24" s="272"/>
      <c r="AE24" s="272"/>
      <c r="AF24" s="272"/>
      <c r="AG24" s="272"/>
      <c r="AH24" s="272"/>
      <c r="AI24" s="272"/>
      <c r="AJ24" s="272"/>
      <c r="AK24" s="272"/>
      <c r="AL24" s="272"/>
      <c r="AM24" s="272"/>
      <c r="AN24" s="272"/>
      <c r="AO24" s="272"/>
      <c r="AP24" s="272"/>
      <c r="AQ24" s="272"/>
      <c r="AR24" s="272"/>
    </row>
    <row r="25" spans="1:44">
      <c r="A25" s="225" t="s">
        <v>16</v>
      </c>
      <c r="B25" s="226" t="str">
        <f>ITEMS_TRA!C27</f>
        <v>TFREX</v>
      </c>
      <c r="C25" s="226"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72"/>
      <c r="T25" s="65">
        <f t="shared" si="6"/>
        <v>0.8</v>
      </c>
      <c r="U25" s="47">
        <f t="shared" si="10"/>
        <v>0.8</v>
      </c>
      <c r="V25" s="47">
        <f t="shared" si="10"/>
        <v>0.8</v>
      </c>
      <c r="W25" s="47">
        <f t="shared" si="10"/>
        <v>0.8</v>
      </c>
      <c r="X25" s="65">
        <f t="shared" si="6"/>
        <v>0.8</v>
      </c>
      <c r="Y25" s="272"/>
      <c r="Z25" s="272"/>
      <c r="AA25" s="272"/>
      <c r="AB25" s="272"/>
      <c r="AC25" s="272"/>
      <c r="AD25" s="272"/>
      <c r="AE25" s="272"/>
      <c r="AF25" s="272"/>
      <c r="AG25" s="272"/>
      <c r="AH25" s="272"/>
      <c r="AI25" s="272"/>
      <c r="AJ25" s="272"/>
      <c r="AK25" s="272"/>
      <c r="AL25" s="272"/>
      <c r="AM25" s="272"/>
      <c r="AN25" s="272"/>
      <c r="AO25" s="272"/>
      <c r="AP25" s="272"/>
      <c r="AQ25" s="272"/>
      <c r="AR25" s="272"/>
    </row>
    <row r="26" spans="1:44">
      <c r="A26" s="225" t="s">
        <v>16</v>
      </c>
      <c r="B26" s="226"/>
      <c r="C26" s="226"/>
      <c r="N26" s="226"/>
      <c r="O26" s="226"/>
      <c r="P26" s="226"/>
      <c r="Q26" s="226"/>
      <c r="R26" s="226"/>
      <c r="S26" s="226"/>
      <c r="T26" s="226"/>
      <c r="U26" s="226"/>
      <c r="V26" s="226"/>
      <c r="W26" s="226"/>
      <c r="X26" s="226"/>
      <c r="Y26" s="226"/>
      <c r="Z26" s="226"/>
      <c r="AA26" s="226"/>
      <c r="AB26" s="226"/>
      <c r="AC26" s="226"/>
      <c r="AD26" s="226"/>
      <c r="AE26" s="226"/>
      <c r="AF26" s="226"/>
      <c r="AG26" s="226"/>
      <c r="AH26" s="226"/>
      <c r="AI26" s="226"/>
      <c r="AJ26" s="226"/>
      <c r="AK26" s="226"/>
      <c r="AL26" s="226"/>
      <c r="AM26" s="226"/>
      <c r="AN26" s="226"/>
      <c r="AO26" s="226"/>
      <c r="AP26" s="226"/>
      <c r="AQ26" s="226"/>
      <c r="AR26" s="226"/>
    </row>
    <row r="27" spans="1:44" ht="15.75" thickBot="1">
      <c r="A27" s="225" t="s">
        <v>16</v>
      </c>
      <c r="B27" s="14" t="s">
        <v>153</v>
      </c>
      <c r="C27" s="14"/>
      <c r="D27" s="222">
        <f>INDEX($BD$4:$BD$7,MATCH($D$3,$BA$4:$BA$7,0))</f>
        <v>0.95</v>
      </c>
    </row>
    <row r="28" spans="1:44">
      <c r="A28" s="225" t="s">
        <v>16</v>
      </c>
      <c r="B28" s="226" t="str">
        <f>B15</f>
        <v>TFHCV2</v>
      </c>
      <c r="C28" s="226" t="str">
        <f>C15</f>
        <v>Transport Freight - HCV2</v>
      </c>
      <c r="D28" s="225" t="s">
        <v>48</v>
      </c>
      <c r="F28" s="273">
        <f>F51/F$60</f>
        <v>1.4220434532326132E-2</v>
      </c>
      <c r="G28" s="66">
        <f t="shared" ref="G28:H35" si="11">F28</f>
        <v>1.4220434532326132E-2</v>
      </c>
      <c r="H28" s="66">
        <f t="shared" si="11"/>
        <v>1.4220434532326132E-2</v>
      </c>
      <c r="I28" s="66">
        <f>IF($D$4,U28,O28)</f>
        <v>1.4220434532326132E-2</v>
      </c>
      <c r="J28" s="66">
        <f>IF($D$4,V28,P28)</f>
        <v>1.4220434532326132E-2</v>
      </c>
      <c r="K28" s="66">
        <f>IF($D$4,W28,Q28)</f>
        <v>1.4220434532326132E-2</v>
      </c>
      <c r="L28" s="66">
        <f>IF($D$4,X28,R28)</f>
        <v>1.4220434532326132E-2</v>
      </c>
      <c r="N28" s="274">
        <f>$G28</f>
        <v>1.4220434532326132E-2</v>
      </c>
      <c r="O28" s="35">
        <f>N28</f>
        <v>1.4220434532326132E-2</v>
      </c>
      <c r="P28" s="35">
        <f>O28</f>
        <v>1.4220434532326132E-2</v>
      </c>
      <c r="Q28" s="35">
        <f>P28</f>
        <v>1.4220434532326132E-2</v>
      </c>
      <c r="R28" s="35">
        <f>P28</f>
        <v>1.4220434532326132E-2</v>
      </c>
      <c r="S28" s="275"/>
      <c r="T28" s="274">
        <f>$G28</f>
        <v>1.4220434532326132E-2</v>
      </c>
      <c r="U28" s="77">
        <f>T28*$D$27</f>
        <v>1.3509412805709824E-2</v>
      </c>
      <c r="V28" s="77">
        <f t="shared" ref="V28:X35" si="12">IF(INDEX($BE$4:$BE$7,MATCH($D$3,$BA$4:$BA$7,0)),U28*$D$27,U28)</f>
        <v>1.2833942165424331E-2</v>
      </c>
      <c r="W28" s="77">
        <f t="shared" si="12"/>
        <v>1.2192245057153115E-2</v>
      </c>
      <c r="X28" s="77">
        <f t="shared" si="12"/>
        <v>1.1582632804295459E-2</v>
      </c>
      <c r="Y28" s="275"/>
      <c r="Z28" s="275"/>
      <c r="AA28" s="275"/>
      <c r="AB28" s="275"/>
      <c r="AC28" s="275"/>
      <c r="AD28" s="275"/>
      <c r="AE28" s="275"/>
      <c r="AF28" s="275"/>
      <c r="AG28" s="275"/>
      <c r="AH28" s="275"/>
      <c r="AI28" s="275"/>
      <c r="AJ28" s="275"/>
      <c r="AK28" s="275"/>
      <c r="AL28" s="275"/>
      <c r="AM28" s="275"/>
      <c r="AN28" s="275"/>
      <c r="AO28" s="275"/>
      <c r="AP28" s="275"/>
      <c r="AQ28" s="275"/>
      <c r="AR28" s="275"/>
    </row>
    <row r="29" spans="1:44">
      <c r="A29" s="225" t="s">
        <v>16</v>
      </c>
      <c r="B29" s="226" t="str">
        <f t="shared" ref="B29:C35" si="13">B16</f>
        <v>TFHCV3</v>
      </c>
      <c r="C29" s="226" t="str">
        <f t="shared" si="13"/>
        <v>Transport Freight - HCV3</v>
      </c>
      <c r="F29" s="273">
        <f>F52/F$60</f>
        <v>9.0893720878787748E-2</v>
      </c>
      <c r="G29" s="66">
        <f t="shared" si="11"/>
        <v>9.0893720878787748E-2</v>
      </c>
      <c r="H29" s="66">
        <f t="shared" si="11"/>
        <v>9.0893720878787748E-2</v>
      </c>
      <c r="I29" s="66">
        <f t="shared" ref="I29:L35" si="14">IF($D$4,U29,O29)</f>
        <v>9.0893720878787748E-2</v>
      </c>
      <c r="J29" s="66">
        <f t="shared" si="14"/>
        <v>9.0893720878787748E-2</v>
      </c>
      <c r="K29" s="66">
        <f t="shared" si="14"/>
        <v>9.0893720878787748E-2</v>
      </c>
      <c r="L29" s="66">
        <f t="shared" si="14"/>
        <v>9.0893720878787748E-2</v>
      </c>
      <c r="N29" s="274">
        <f t="shared" ref="N29:N35" si="15">$G29</f>
        <v>9.0893720878787748E-2</v>
      </c>
      <c r="O29" s="35">
        <f t="shared" ref="O29:Q35" si="16">N29</f>
        <v>9.0893720878787748E-2</v>
      </c>
      <c r="P29" s="35">
        <f t="shared" si="16"/>
        <v>9.0893720878787748E-2</v>
      </c>
      <c r="Q29" s="35">
        <f t="shared" si="16"/>
        <v>9.0893720878787748E-2</v>
      </c>
      <c r="R29" s="35">
        <f t="shared" ref="R29:R35" si="17">P29</f>
        <v>9.0893720878787748E-2</v>
      </c>
      <c r="S29" s="275"/>
      <c r="T29" s="274">
        <f t="shared" ref="T29:T35" si="18">$G29</f>
        <v>9.0893720878787748E-2</v>
      </c>
      <c r="U29" s="77">
        <f t="shared" ref="U29:U35" si="19">T29*$D$27</f>
        <v>8.6349034834848362E-2</v>
      </c>
      <c r="V29" s="77">
        <f t="shared" si="12"/>
        <v>8.2031583093105945E-2</v>
      </c>
      <c r="W29" s="77">
        <f t="shared" si="12"/>
        <v>7.7930003938450648E-2</v>
      </c>
      <c r="X29" s="77">
        <f t="shared" si="12"/>
        <v>7.4033503741528117E-2</v>
      </c>
      <c r="Y29" s="275"/>
      <c r="Z29" s="275"/>
      <c r="AA29" s="275"/>
      <c r="AB29" s="275"/>
      <c r="AC29" s="275"/>
      <c r="AD29" s="275"/>
      <c r="AE29" s="275"/>
      <c r="AF29" s="275"/>
      <c r="AG29" s="275"/>
      <c r="AH29" s="275"/>
      <c r="AI29" s="275"/>
      <c r="AJ29" s="275"/>
      <c r="AK29" s="275"/>
      <c r="AL29" s="275"/>
      <c r="AM29" s="275"/>
      <c r="AN29" s="275"/>
      <c r="AO29" s="275"/>
      <c r="AP29" s="275"/>
      <c r="AQ29" s="275"/>
      <c r="AR29" s="275"/>
    </row>
    <row r="30" spans="1:44">
      <c r="A30" s="225" t="s">
        <v>16</v>
      </c>
      <c r="B30" s="226" t="str">
        <f t="shared" si="13"/>
        <v>TFHCV4</v>
      </c>
      <c r="C30" s="226" t="str">
        <f t="shared" si="13"/>
        <v>Transport Freight - HCV4</v>
      </c>
      <c r="F30" s="273">
        <f t="shared" ref="F30:F36" si="20">F53/F$60</f>
        <v>2.9729785023252794E-2</v>
      </c>
      <c r="G30" s="66">
        <f t="shared" si="11"/>
        <v>2.9729785023252794E-2</v>
      </c>
      <c r="H30" s="66">
        <f t="shared" si="11"/>
        <v>2.9729785023252794E-2</v>
      </c>
      <c r="I30" s="66">
        <f t="shared" si="14"/>
        <v>2.9729785023252794E-2</v>
      </c>
      <c r="J30" s="66">
        <f t="shared" si="14"/>
        <v>2.9729785023252794E-2</v>
      </c>
      <c r="K30" s="66">
        <f t="shared" si="14"/>
        <v>2.9729785023252794E-2</v>
      </c>
      <c r="L30" s="66">
        <f t="shared" si="14"/>
        <v>2.9729785023252794E-2</v>
      </c>
      <c r="N30" s="274">
        <f t="shared" si="15"/>
        <v>2.9729785023252794E-2</v>
      </c>
      <c r="O30" s="35">
        <f t="shared" si="16"/>
        <v>2.9729785023252794E-2</v>
      </c>
      <c r="P30" s="35">
        <f t="shared" si="16"/>
        <v>2.9729785023252794E-2</v>
      </c>
      <c r="Q30" s="35">
        <f t="shared" si="16"/>
        <v>2.9729785023252794E-2</v>
      </c>
      <c r="R30" s="35">
        <f t="shared" si="17"/>
        <v>2.9729785023252794E-2</v>
      </c>
      <c r="S30" s="275"/>
      <c r="T30" s="274">
        <f t="shared" si="18"/>
        <v>2.9729785023252794E-2</v>
      </c>
      <c r="U30" s="77">
        <f t="shared" si="19"/>
        <v>2.8243295772090154E-2</v>
      </c>
      <c r="V30" s="77">
        <f t="shared" si="12"/>
        <v>2.6831130983485645E-2</v>
      </c>
      <c r="W30" s="77">
        <f t="shared" si="12"/>
        <v>2.5489574434311362E-2</v>
      </c>
      <c r="X30" s="77">
        <f t="shared" si="12"/>
        <v>2.4215095712595794E-2</v>
      </c>
      <c r="Y30" s="275"/>
      <c r="Z30" s="275"/>
      <c r="AA30" s="275"/>
      <c r="AB30" s="275"/>
      <c r="AC30" s="275"/>
      <c r="AD30" s="275"/>
      <c r="AE30" s="275"/>
      <c r="AF30" s="275"/>
      <c r="AG30" s="275"/>
      <c r="AH30" s="275"/>
      <c r="AI30" s="275"/>
      <c r="AJ30" s="275"/>
      <c r="AK30" s="275"/>
      <c r="AL30" s="275"/>
      <c r="AM30" s="275"/>
      <c r="AN30" s="275"/>
      <c r="AO30" s="275"/>
      <c r="AP30" s="275"/>
      <c r="AQ30" s="275"/>
      <c r="AR30" s="275"/>
    </row>
    <row r="31" spans="1:44">
      <c r="A31" s="225" t="s">
        <v>16</v>
      </c>
      <c r="B31" s="226" t="str">
        <f t="shared" si="13"/>
        <v>TFHCV5</v>
      </c>
      <c r="C31" s="226" t="str">
        <f t="shared" si="13"/>
        <v>Transport Freight - HCV5</v>
      </c>
      <c r="F31" s="273">
        <f t="shared" si="20"/>
        <v>1.7744085230150086E-2</v>
      </c>
      <c r="G31" s="66">
        <f t="shared" si="11"/>
        <v>1.7744085230150086E-2</v>
      </c>
      <c r="H31" s="66">
        <f t="shared" si="11"/>
        <v>1.7744085230150086E-2</v>
      </c>
      <c r="I31" s="66">
        <f t="shared" si="14"/>
        <v>1.7744085230150086E-2</v>
      </c>
      <c r="J31" s="66">
        <f t="shared" si="14"/>
        <v>1.7744085230150086E-2</v>
      </c>
      <c r="K31" s="66">
        <f t="shared" si="14"/>
        <v>1.7744085230150086E-2</v>
      </c>
      <c r="L31" s="66">
        <f t="shared" si="14"/>
        <v>1.7744085230150086E-2</v>
      </c>
      <c r="N31" s="274">
        <f t="shared" si="15"/>
        <v>1.7744085230150086E-2</v>
      </c>
      <c r="O31" s="35">
        <f t="shared" si="16"/>
        <v>1.7744085230150086E-2</v>
      </c>
      <c r="P31" s="35">
        <f t="shared" si="16"/>
        <v>1.7744085230150086E-2</v>
      </c>
      <c r="Q31" s="35">
        <f t="shared" si="16"/>
        <v>1.7744085230150086E-2</v>
      </c>
      <c r="R31" s="35">
        <f t="shared" si="17"/>
        <v>1.7744085230150086E-2</v>
      </c>
      <c r="S31" s="275"/>
      <c r="T31" s="274">
        <f t="shared" si="18"/>
        <v>1.7744085230150086E-2</v>
      </c>
      <c r="U31" s="77">
        <f t="shared" si="19"/>
        <v>1.6856880968642581E-2</v>
      </c>
      <c r="V31" s="77">
        <f t="shared" si="12"/>
        <v>1.6014036920210452E-2</v>
      </c>
      <c r="W31" s="77">
        <f t="shared" si="12"/>
        <v>1.5213335074199929E-2</v>
      </c>
      <c r="X31" s="77">
        <f t="shared" si="12"/>
        <v>1.4452668320489932E-2</v>
      </c>
      <c r="Y31" s="275"/>
      <c r="Z31" s="275"/>
      <c r="AA31" s="275"/>
      <c r="AB31" s="275"/>
      <c r="AC31" s="275"/>
      <c r="AD31" s="275"/>
      <c r="AE31" s="275"/>
      <c r="AF31" s="275"/>
      <c r="AG31" s="275"/>
      <c r="AH31" s="275"/>
      <c r="AI31" s="275"/>
      <c r="AJ31" s="275"/>
      <c r="AK31" s="275"/>
      <c r="AL31" s="275"/>
      <c r="AM31" s="275"/>
      <c r="AN31" s="275"/>
      <c r="AO31" s="275"/>
      <c r="AP31" s="275"/>
      <c r="AQ31" s="275"/>
      <c r="AR31" s="275"/>
    </row>
    <row r="32" spans="1:44">
      <c r="A32" s="225" t="s">
        <v>16</v>
      </c>
      <c r="B32" s="226" t="str">
        <f t="shared" si="13"/>
        <v>TFHCV6</v>
      </c>
      <c r="C32" s="226" t="str">
        <f t="shared" si="13"/>
        <v>Transport Freight - HCV6</v>
      </c>
      <c r="F32" s="273">
        <f t="shared" si="20"/>
        <v>0.45053689946184705</v>
      </c>
      <c r="G32" s="66">
        <f t="shared" si="11"/>
        <v>0.45053689946184705</v>
      </c>
      <c r="H32" s="66">
        <f t="shared" si="11"/>
        <v>0.45053689946184705</v>
      </c>
      <c r="I32" s="66">
        <f t="shared" si="14"/>
        <v>0.45053689946184705</v>
      </c>
      <c r="J32" s="66">
        <f t="shared" si="14"/>
        <v>0.45053689946184705</v>
      </c>
      <c r="K32" s="66">
        <f t="shared" si="14"/>
        <v>0.45053689946184705</v>
      </c>
      <c r="L32" s="66">
        <f t="shared" si="14"/>
        <v>0.45053689946184705</v>
      </c>
      <c r="N32" s="274">
        <f t="shared" si="15"/>
        <v>0.45053689946184705</v>
      </c>
      <c r="O32" s="35">
        <f t="shared" si="16"/>
        <v>0.45053689946184705</v>
      </c>
      <c r="P32" s="35">
        <f t="shared" si="16"/>
        <v>0.45053689946184705</v>
      </c>
      <c r="Q32" s="35">
        <f t="shared" si="16"/>
        <v>0.45053689946184705</v>
      </c>
      <c r="R32" s="35">
        <f t="shared" si="17"/>
        <v>0.45053689946184705</v>
      </c>
      <c r="S32" s="275"/>
      <c r="T32" s="274">
        <f t="shared" si="18"/>
        <v>0.45053689946184705</v>
      </c>
      <c r="U32" s="77">
        <f t="shared" si="19"/>
        <v>0.42801005448875468</v>
      </c>
      <c r="V32" s="77">
        <f t="shared" si="12"/>
        <v>0.4066095517643169</v>
      </c>
      <c r="W32" s="77">
        <f t="shared" si="12"/>
        <v>0.38627907417610102</v>
      </c>
      <c r="X32" s="77">
        <f t="shared" si="12"/>
        <v>0.36696512046729596</v>
      </c>
      <c r="Y32" s="275"/>
      <c r="Z32" s="275"/>
      <c r="AA32" s="275"/>
      <c r="AB32" s="275"/>
      <c r="AC32" s="275"/>
      <c r="AD32" s="275"/>
      <c r="AE32" s="275"/>
      <c r="AF32" s="275"/>
      <c r="AG32" s="275"/>
      <c r="AH32" s="275"/>
      <c r="AI32" s="275"/>
      <c r="AJ32" s="275"/>
      <c r="AK32" s="275"/>
      <c r="AL32" s="275"/>
      <c r="AM32" s="275"/>
      <c r="AN32" s="275"/>
      <c r="AO32" s="275"/>
      <c r="AP32" s="275"/>
      <c r="AQ32" s="275"/>
      <c r="AR32" s="275"/>
    </row>
    <row r="33" spans="1:44">
      <c r="A33" s="225" t="s">
        <v>16</v>
      </c>
      <c r="B33" s="226" t="str">
        <f t="shared" si="13"/>
        <v>TFHCV7</v>
      </c>
      <c r="C33" s="226" t="str">
        <f t="shared" si="13"/>
        <v>Transport Freight - HCV7</v>
      </c>
      <c r="F33" s="273">
        <f t="shared" si="20"/>
        <v>0.18933178301407438</v>
      </c>
      <c r="G33" s="66">
        <f t="shared" si="11"/>
        <v>0.18933178301407438</v>
      </c>
      <c r="H33" s="66">
        <f t="shared" si="11"/>
        <v>0.18933178301407438</v>
      </c>
      <c r="I33" s="66">
        <f t="shared" si="14"/>
        <v>0.18933178301407438</v>
      </c>
      <c r="J33" s="66">
        <f t="shared" si="14"/>
        <v>0.18933178301407438</v>
      </c>
      <c r="K33" s="66">
        <f t="shared" si="14"/>
        <v>0.18933178301407438</v>
      </c>
      <c r="L33" s="66">
        <f t="shared" si="14"/>
        <v>0.18933178301407438</v>
      </c>
      <c r="N33" s="274">
        <f t="shared" si="15"/>
        <v>0.18933178301407438</v>
      </c>
      <c r="O33" s="35">
        <f t="shared" si="16"/>
        <v>0.18933178301407438</v>
      </c>
      <c r="P33" s="35">
        <f t="shared" si="16"/>
        <v>0.18933178301407438</v>
      </c>
      <c r="Q33" s="35">
        <f t="shared" si="16"/>
        <v>0.18933178301407438</v>
      </c>
      <c r="R33" s="35">
        <f t="shared" si="17"/>
        <v>0.18933178301407438</v>
      </c>
      <c r="S33" s="275"/>
      <c r="T33" s="274">
        <f>$G33</f>
        <v>0.18933178301407438</v>
      </c>
      <c r="U33" s="77">
        <f t="shared" si="19"/>
        <v>0.17986519386337066</v>
      </c>
      <c r="V33" s="77">
        <f t="shared" si="12"/>
        <v>0.17087193417020211</v>
      </c>
      <c r="W33" s="77">
        <f t="shared" si="12"/>
        <v>0.16232833746169198</v>
      </c>
      <c r="X33" s="77">
        <f t="shared" si="12"/>
        <v>0.15421192058860736</v>
      </c>
      <c r="Y33" s="275"/>
      <c r="Z33" s="275"/>
      <c r="AA33" s="275"/>
      <c r="AB33" s="275"/>
      <c r="AC33" s="275"/>
      <c r="AD33" s="275"/>
      <c r="AE33" s="275"/>
      <c r="AF33" s="275"/>
      <c r="AG33" s="275"/>
      <c r="AH33" s="275"/>
      <c r="AI33" s="275"/>
      <c r="AJ33" s="275"/>
      <c r="AK33" s="275"/>
      <c r="AL33" s="275"/>
      <c r="AM33" s="275"/>
      <c r="AN33" s="275"/>
      <c r="AO33" s="275"/>
      <c r="AP33" s="275"/>
      <c r="AQ33" s="275"/>
      <c r="AR33" s="275"/>
    </row>
    <row r="34" spans="1:44">
      <c r="A34" s="225" t="s">
        <v>16</v>
      </c>
      <c r="B34" s="226" t="str">
        <f t="shared" si="13"/>
        <v>TFHCV8</v>
      </c>
      <c r="C34" s="226" t="str">
        <f t="shared" si="13"/>
        <v>Transport Freight - HCV8</v>
      </c>
      <c r="F34" s="273">
        <f t="shared" si="20"/>
        <v>8.9006864290389742E-3</v>
      </c>
      <c r="G34" s="66">
        <f t="shared" si="11"/>
        <v>8.9006864290389742E-3</v>
      </c>
      <c r="H34" s="66">
        <f t="shared" si="11"/>
        <v>8.9006864290389742E-3</v>
      </c>
      <c r="I34" s="66">
        <f t="shared" si="14"/>
        <v>8.9006864290389742E-3</v>
      </c>
      <c r="J34" s="66">
        <f t="shared" si="14"/>
        <v>8.9006864290389742E-3</v>
      </c>
      <c r="K34" s="66">
        <f t="shared" si="14"/>
        <v>8.9006864290389742E-3</v>
      </c>
      <c r="L34" s="66">
        <f t="shared" si="14"/>
        <v>8.9006864290389742E-3</v>
      </c>
      <c r="N34" s="274">
        <f t="shared" si="15"/>
        <v>8.9006864290389742E-3</v>
      </c>
      <c r="O34" s="35">
        <f t="shared" si="16"/>
        <v>8.9006864290389742E-3</v>
      </c>
      <c r="P34" s="35">
        <f t="shared" si="16"/>
        <v>8.9006864290389742E-3</v>
      </c>
      <c r="Q34" s="35">
        <f t="shared" si="16"/>
        <v>8.9006864290389742E-3</v>
      </c>
      <c r="R34" s="35">
        <f t="shared" si="17"/>
        <v>8.9006864290389742E-3</v>
      </c>
      <c r="S34" s="275"/>
      <c r="T34" s="274">
        <f t="shared" si="18"/>
        <v>8.9006864290389742E-3</v>
      </c>
      <c r="U34" s="77">
        <f t="shared" si="19"/>
        <v>8.4556521075870254E-3</v>
      </c>
      <c r="V34" s="77">
        <f t="shared" si="12"/>
        <v>8.0328695022076745E-3</v>
      </c>
      <c r="W34" s="77">
        <f t="shared" si="12"/>
        <v>7.6312260270972902E-3</v>
      </c>
      <c r="X34" s="77">
        <f t="shared" si="12"/>
        <v>7.2496647257424256E-3</v>
      </c>
      <c r="Y34" s="275"/>
      <c r="Z34" s="275"/>
      <c r="AA34" s="275"/>
      <c r="AB34" s="275"/>
      <c r="AC34" s="275"/>
      <c r="AD34" s="275"/>
      <c r="AE34" s="275"/>
      <c r="AF34" s="275"/>
      <c r="AG34" s="275"/>
      <c r="AH34" s="275"/>
      <c r="AI34" s="275"/>
      <c r="AJ34" s="275"/>
      <c r="AK34" s="275"/>
      <c r="AL34" s="275"/>
      <c r="AM34" s="275"/>
      <c r="AN34" s="275"/>
      <c r="AO34" s="275"/>
      <c r="AP34" s="275"/>
      <c r="AQ34" s="275"/>
      <c r="AR34" s="275"/>
    </row>
    <row r="35" spans="1:44">
      <c r="A35" s="225" t="s">
        <v>16</v>
      </c>
      <c r="B35" s="226" t="str">
        <f t="shared" si="13"/>
        <v>TFHCV9</v>
      </c>
      <c r="C35" s="226" t="str">
        <f t="shared" si="13"/>
        <v>Transport Freight - HCV9</v>
      </c>
      <c r="F35" s="273">
        <f t="shared" si="20"/>
        <v>7.6032157076654245E-3</v>
      </c>
      <c r="G35" s="66">
        <f t="shared" si="11"/>
        <v>7.6032157076654245E-3</v>
      </c>
      <c r="H35" s="66">
        <f t="shared" si="11"/>
        <v>7.6032157076654245E-3</v>
      </c>
      <c r="I35" s="66">
        <f t="shared" si="14"/>
        <v>7.6032157076654245E-3</v>
      </c>
      <c r="J35" s="66">
        <f t="shared" si="14"/>
        <v>7.6032157076654245E-3</v>
      </c>
      <c r="K35" s="66">
        <f t="shared" si="14"/>
        <v>7.6032157076654245E-3</v>
      </c>
      <c r="L35" s="66">
        <f t="shared" si="14"/>
        <v>7.6032157076654245E-3</v>
      </c>
      <c r="N35" s="274">
        <f t="shared" si="15"/>
        <v>7.6032157076654245E-3</v>
      </c>
      <c r="O35" s="35">
        <f t="shared" si="16"/>
        <v>7.6032157076654245E-3</v>
      </c>
      <c r="P35" s="35">
        <f t="shared" si="16"/>
        <v>7.6032157076654245E-3</v>
      </c>
      <c r="Q35" s="35">
        <f t="shared" si="16"/>
        <v>7.6032157076654245E-3</v>
      </c>
      <c r="R35" s="35">
        <f t="shared" si="17"/>
        <v>7.6032157076654245E-3</v>
      </c>
      <c r="S35" s="275"/>
      <c r="T35" s="274">
        <f t="shared" si="18"/>
        <v>7.6032157076654245E-3</v>
      </c>
      <c r="U35" s="77">
        <f t="shared" si="19"/>
        <v>7.223054922282153E-3</v>
      </c>
      <c r="V35" s="77">
        <f t="shared" si="12"/>
        <v>6.861902176168045E-3</v>
      </c>
      <c r="W35" s="77">
        <f t="shared" si="12"/>
        <v>6.5188070673596428E-3</v>
      </c>
      <c r="X35" s="77">
        <f t="shared" si="12"/>
        <v>6.1928667139916601E-3</v>
      </c>
      <c r="Y35" s="275"/>
      <c r="Z35" s="275"/>
      <c r="AA35" s="275"/>
      <c r="AB35" s="275"/>
      <c r="AC35" s="275"/>
      <c r="AD35" s="275"/>
      <c r="AE35" s="275"/>
      <c r="AF35" s="275"/>
      <c r="AG35" s="275"/>
      <c r="AH35" s="275"/>
      <c r="AI35" s="275"/>
      <c r="AJ35" s="275"/>
      <c r="AK35" s="275"/>
      <c r="AL35" s="275"/>
      <c r="AM35" s="275"/>
      <c r="AN35" s="275"/>
      <c r="AO35" s="275"/>
      <c r="AP35" s="275"/>
      <c r="AQ35" s="275"/>
      <c r="AR35" s="275"/>
    </row>
    <row r="36" spans="1:44">
      <c r="A36" s="225" t="s">
        <v>16</v>
      </c>
      <c r="B36" s="226" t="str">
        <f>B23</f>
        <v>TFRCO</v>
      </c>
      <c r="C36" s="226" t="str">
        <f>C23</f>
        <v>Transport Freight - Rail Corridor</v>
      </c>
      <c r="D36" s="225" t="s">
        <v>48</v>
      </c>
      <c r="F36" s="273">
        <f t="shared" si="20"/>
        <v>0.19103938972285742</v>
      </c>
      <c r="G36" s="66">
        <f t="shared" ref="G36:L36" si="21">1-SUM(G28:G35)</f>
        <v>0.19103938972285739</v>
      </c>
      <c r="H36" s="66">
        <f t="shared" si="21"/>
        <v>0.19103938972285739</v>
      </c>
      <c r="I36" s="66">
        <f t="shared" si="21"/>
        <v>0.19103938972285739</v>
      </c>
      <c r="J36" s="66">
        <f t="shared" si="21"/>
        <v>0.19103938972285739</v>
      </c>
      <c r="K36" s="66">
        <f t="shared" si="21"/>
        <v>0.19103938972285739</v>
      </c>
      <c r="L36" s="66">
        <f t="shared" si="21"/>
        <v>0.19103938972285739</v>
      </c>
      <c r="N36" s="274">
        <f>$G36</f>
        <v>0.19103938972285739</v>
      </c>
      <c r="O36" s="66">
        <f>1-SUM(O28:O35)</f>
        <v>0.19103938972285739</v>
      </c>
      <c r="P36" s="66">
        <f>1-SUM(P28:P35)</f>
        <v>0.19103938972285739</v>
      </c>
      <c r="Q36" s="66">
        <f>1-SUM(Q28:Q35)</f>
        <v>0.19103938972285739</v>
      </c>
      <c r="R36" s="66">
        <f>1-SUM(R28:R35)</f>
        <v>0.19103938972285739</v>
      </c>
      <c r="S36" s="275"/>
      <c r="T36" s="274">
        <f>$G36</f>
        <v>0.19103938972285739</v>
      </c>
      <c r="U36" s="66">
        <f>1-SUM(U28:U35)</f>
        <v>0.23148742023671465</v>
      </c>
      <c r="V36" s="66">
        <f>1-SUM(V28:V35)</f>
        <v>0.26991304922487891</v>
      </c>
      <c r="W36" s="66">
        <f>1-SUM(W28:W35)</f>
        <v>0.306417396763635</v>
      </c>
      <c r="X36" s="66">
        <f>1-SUM(X28:X35)</f>
        <v>0.34109652692545334</v>
      </c>
      <c r="Y36" s="275"/>
      <c r="Z36" s="275"/>
      <c r="AA36" s="275"/>
      <c r="AB36" s="275"/>
      <c r="AC36" s="275"/>
      <c r="AD36" s="275"/>
      <c r="AE36" s="275"/>
      <c r="AF36" s="275"/>
      <c r="AG36" s="275"/>
      <c r="AH36" s="275"/>
      <c r="AI36" s="275"/>
      <c r="AJ36" s="275"/>
      <c r="AK36" s="275"/>
      <c r="AL36" s="275"/>
      <c r="AM36" s="275"/>
      <c r="AN36" s="275"/>
      <c r="AO36" s="275"/>
      <c r="AP36" s="275"/>
      <c r="AQ36" s="275"/>
      <c r="AR36" s="275"/>
    </row>
    <row r="37" spans="1:44">
      <c r="A37" s="225" t="s">
        <v>16</v>
      </c>
    </row>
    <row r="38" spans="1:44" ht="15.75" thickBot="1">
      <c r="A38" s="225" t="s">
        <v>16</v>
      </c>
      <c r="B38" s="14" t="s">
        <v>438</v>
      </c>
      <c r="C38" s="14"/>
      <c r="D38" s="14"/>
    </row>
    <row r="39" spans="1:44">
      <c r="A39" s="225" t="s">
        <v>16</v>
      </c>
      <c r="B39" s="226" t="str">
        <f>B14</f>
        <v>TFHCV1</v>
      </c>
      <c r="C39" s="226" t="str">
        <f>C14</f>
        <v>Transport Freight - HCV1</v>
      </c>
      <c r="D39" s="225" t="s">
        <v>48</v>
      </c>
      <c r="F39" s="273">
        <f>F46/F$48</f>
        <v>0.16368552231058403</v>
      </c>
      <c r="G39" s="66">
        <f>IF($D$4,T39,N39)</f>
        <v>0.16368552231058403</v>
      </c>
      <c r="H39" s="66">
        <f>IF($D$4,U39,O39)</f>
        <v>0.16368552231058403</v>
      </c>
      <c r="I39" s="66">
        <f>IF($D$4,U39,O39)</f>
        <v>0.16368552231058403</v>
      </c>
      <c r="J39" s="66">
        <f>IF($D$4,V39,P39)</f>
        <v>0.16368552231058403</v>
      </c>
      <c r="K39" s="66">
        <f>IF($D$4,W39,Q39)</f>
        <v>0.16368552231058403</v>
      </c>
      <c r="L39" s="66">
        <f>IF($D$4,X39,R39)</f>
        <v>0.16368552231058403</v>
      </c>
      <c r="N39" s="274">
        <f>$F39</f>
        <v>0.16368552231058403</v>
      </c>
      <c r="O39" s="35">
        <f>N39</f>
        <v>0.16368552231058403</v>
      </c>
      <c r="P39" s="35">
        <f>O39</f>
        <v>0.16368552231058403</v>
      </c>
      <c r="Q39" s="35">
        <f>P39</f>
        <v>0.16368552231058403</v>
      </c>
      <c r="R39" s="35">
        <f>P39</f>
        <v>0.16368552231058403</v>
      </c>
      <c r="S39" s="275"/>
      <c r="T39" s="274">
        <f>N39</f>
        <v>0.16368552231058403</v>
      </c>
      <c r="U39" s="77">
        <f>T39*0.95</f>
        <v>0.15550124619505482</v>
      </c>
      <c r="V39" s="77">
        <f>U39*0.95</f>
        <v>0.14772618388530206</v>
      </c>
      <c r="W39" s="77">
        <f>V39*0.95</f>
        <v>0.14033987469103695</v>
      </c>
      <c r="X39" s="77">
        <f>W39*0.95</f>
        <v>0.13332288095648509</v>
      </c>
      <c r="Y39" s="275"/>
      <c r="Z39" s="275"/>
      <c r="AA39" s="275"/>
      <c r="AB39" s="275"/>
      <c r="AC39" s="275"/>
      <c r="AD39" s="275"/>
      <c r="AE39" s="275"/>
      <c r="AF39" s="275"/>
      <c r="AG39" s="275"/>
      <c r="AH39" s="275"/>
      <c r="AI39" s="275"/>
      <c r="AJ39" s="275"/>
      <c r="AK39" s="275"/>
      <c r="AL39" s="275"/>
      <c r="AM39" s="275"/>
      <c r="AN39" s="275"/>
      <c r="AO39" s="275"/>
      <c r="AP39" s="275"/>
      <c r="AQ39" s="275"/>
      <c r="AR39" s="275"/>
    </row>
    <row r="40" spans="1:44">
      <c r="A40" s="225" t="s">
        <v>16</v>
      </c>
      <c r="B40" s="226" t="str">
        <f>B24</f>
        <v>TFROT</v>
      </c>
      <c r="C40" s="226" t="str">
        <f>C24</f>
        <v>Transport Freight - Rail Other</v>
      </c>
      <c r="D40" s="225" t="s">
        <v>48</v>
      </c>
      <c r="F40" s="273">
        <f>F47/F$48</f>
        <v>0.83631447768941591</v>
      </c>
      <c r="G40" s="66">
        <f t="shared" ref="G40:L40" si="22">1-G39</f>
        <v>0.83631447768941602</v>
      </c>
      <c r="H40" s="66">
        <f t="shared" si="22"/>
        <v>0.83631447768941602</v>
      </c>
      <c r="I40" s="66">
        <f t="shared" si="22"/>
        <v>0.83631447768941602</v>
      </c>
      <c r="J40" s="66">
        <f t="shared" si="22"/>
        <v>0.83631447768941602</v>
      </c>
      <c r="K40" s="66">
        <f t="shared" si="22"/>
        <v>0.83631447768941602</v>
      </c>
      <c r="L40" s="66">
        <f t="shared" si="22"/>
        <v>0.83631447768941602</v>
      </c>
      <c r="N40" s="274">
        <f>$G40</f>
        <v>0.83631447768941602</v>
      </c>
      <c r="O40" s="66">
        <f>1-O39</f>
        <v>0.83631447768941602</v>
      </c>
      <c r="P40" s="66">
        <f>1-P39</f>
        <v>0.83631447768941602</v>
      </c>
      <c r="Q40" s="66">
        <f>1-Q39</f>
        <v>0.83631447768941602</v>
      </c>
      <c r="R40" s="66">
        <f>1-R39</f>
        <v>0.83631447768941602</v>
      </c>
      <c r="S40" s="275"/>
      <c r="T40" s="274">
        <f>$G40</f>
        <v>0.83631447768941602</v>
      </c>
      <c r="U40" s="66">
        <f>1-U39</f>
        <v>0.84449875380494521</v>
      </c>
      <c r="V40" s="66">
        <f>1-V39</f>
        <v>0.85227381611469788</v>
      </c>
      <c r="W40" s="66">
        <f>1-W39</f>
        <v>0.85966012530896307</v>
      </c>
      <c r="X40" s="66">
        <f>1-X39</f>
        <v>0.86667711904351497</v>
      </c>
      <c r="Y40" s="275"/>
      <c r="Z40" s="275"/>
      <c r="AA40" s="275"/>
      <c r="AB40" s="275"/>
      <c r="AC40" s="275"/>
      <c r="AD40" s="275"/>
      <c r="AE40" s="275"/>
      <c r="AF40" s="275"/>
      <c r="AG40" s="275"/>
      <c r="AH40" s="275"/>
      <c r="AI40" s="275"/>
      <c r="AJ40" s="275"/>
      <c r="AK40" s="275"/>
      <c r="AL40" s="275"/>
      <c r="AM40" s="275"/>
      <c r="AN40" s="275"/>
      <c r="AO40" s="275"/>
      <c r="AP40" s="275"/>
      <c r="AQ40" s="275"/>
      <c r="AR40" s="275"/>
    </row>
    <row r="41" spans="1:44">
      <c r="A41" s="225" t="s">
        <v>16</v>
      </c>
    </row>
    <row r="42" spans="1:44" ht="15.75" thickBot="1">
      <c r="A42" s="225" t="s">
        <v>16</v>
      </c>
      <c r="B42" s="14" t="s">
        <v>207</v>
      </c>
      <c r="C42" s="14"/>
      <c r="D42" s="14"/>
      <c r="G42" s="49"/>
      <c r="H42" s="49"/>
    </row>
    <row r="43" spans="1:44">
      <c r="A43" s="225" t="s">
        <v>16</v>
      </c>
      <c r="B43" s="226"/>
      <c r="C43" s="3" t="s">
        <v>5</v>
      </c>
      <c r="D43" s="5" t="s">
        <v>149</v>
      </c>
      <c r="E43" s="5"/>
      <c r="F43" s="49">
        <f>F63*F92</f>
        <v>17.152485013399282</v>
      </c>
      <c r="G43" s="49">
        <f>F43*(1+(F13+G13)/2*((G7/F7)^(1/(G$4-F$4))-1))^(G$4-F$4)</f>
        <v>17.976846368396746</v>
      </c>
      <c r="H43" s="49">
        <f>G43*(1+(G13+H13)/2*((H7/G7)^(1/(H$4-G$4))-1))^(H$4-G$4)</f>
        <v>18.275819732496981</v>
      </c>
      <c r="I43" s="49">
        <f>G43*(1+(G13+I13)/2*((I7/G7)^(1/(I$4-G$4))-1))^(I$4-G$4)</f>
        <v>17.382279232767157</v>
      </c>
      <c r="J43" s="49">
        <f>I43*(1+(I13+J13)/2*((J7/I7)^(1/(J$4-I$4))-1))^(J$4-I$4)</f>
        <v>20.483172910937</v>
      </c>
      <c r="K43" s="49">
        <f>J43*(1+(J13+K13)/2*((K7/J7)^(1/(K$4-J$4))-1))^(K$4-J$4)</f>
        <v>25.634308259593027</v>
      </c>
      <c r="L43" s="49">
        <f>K43*(1+(K13+L13)/2*((L7/K7)^(1/(L$4-K$4))-1))^(L$4-K$4)</f>
        <v>33.147716875236625</v>
      </c>
      <c r="M43" s="49"/>
      <c r="N43" s="86">
        <f>$G43</f>
        <v>17.976846368396746</v>
      </c>
      <c r="O43" s="49">
        <f>N43*(1+(N13+O13)/2*((O7/N7)^(1/(O$4-N$4))-1))^(O$4-N$4)</f>
        <v>17.382279232767157</v>
      </c>
      <c r="P43" s="49">
        <f>O43*(1+(O13+P13)/2*((P7/O7)^(1/(P$4-O$4))-1))^(P$4-O$4)</f>
        <v>20.483172910937</v>
      </c>
      <c r="Q43" s="49">
        <f>P43*(1+(P13+Q13)/2*((Q7/P7)^(1/(Q$4-P$4))-1))^(Q$4-P$4)</f>
        <v>25.634308259593027</v>
      </c>
      <c r="R43" s="49">
        <f>Q43*(1+(Q13+R13)/2*((R7/Q7)^(1/(R$4-Q$4))-1))^(R$4-Q$4)</f>
        <v>33.147716875236625</v>
      </c>
      <c r="T43" s="86">
        <f>$G43</f>
        <v>17.976846368396746</v>
      </c>
      <c r="U43" s="49">
        <f>T43*(1+(T13+U13)/2*((U7/T7)^(1/(U$4-T$4))-1))^(U$4-T$4)</f>
        <v>17.382279232767157</v>
      </c>
      <c r="V43" s="49">
        <f>U43*(1+(U13+V13)/2*((V7/U7)^(1/(V$4-U$4))-1))^(V$4-U$4)</f>
        <v>20.483172910937</v>
      </c>
      <c r="W43" s="49">
        <f>V43*(1+(V13+W13)/2*((W7/V7)^(1/(W$4-V$4))-1))^(W$4-V$4)</f>
        <v>25.634308259593027</v>
      </c>
      <c r="X43" s="49">
        <f>W43*(1+(W13+X13)/2*((X7/W7)^(1/(X$4-W$4))-1))^(X$4-W$4)</f>
        <v>33.147716875236625</v>
      </c>
    </row>
    <row r="44" spans="1:44">
      <c r="A44" s="225" t="s">
        <v>16</v>
      </c>
    </row>
    <row r="45" spans="1:44" ht="15.75" thickBot="1">
      <c r="A45" s="225" t="s">
        <v>16</v>
      </c>
      <c r="B45" s="14" t="s">
        <v>416</v>
      </c>
      <c r="C45" s="14"/>
      <c r="D45" s="14"/>
    </row>
    <row r="46" spans="1:44">
      <c r="A46" s="225" t="s">
        <v>16</v>
      </c>
      <c r="B46" s="226" t="str">
        <f>B39</f>
        <v>TFHCV1</v>
      </c>
      <c r="C46" s="226" t="str">
        <f>C39</f>
        <v>Transport Freight - HCV1</v>
      </c>
      <c r="D46" s="225" t="s">
        <v>149</v>
      </c>
      <c r="F46" s="10">
        <f>F64*F93</f>
        <v>4.9126336080498234</v>
      </c>
      <c r="G46" s="10">
        <f>G39*G$48</f>
        <v>5.1487384811672978</v>
      </c>
      <c r="H46" s="10">
        <f>H39*H$48</f>
        <v>5.2343672746186938</v>
      </c>
      <c r="I46" s="10">
        <f t="shared" ref="G46:L47" si="23">I39*I$48</f>
        <v>4.9784488414763688</v>
      </c>
      <c r="J46" s="10">
        <f t="shared" si="23"/>
        <v>5.8665740598611187</v>
      </c>
      <c r="K46" s="10">
        <f t="shared" si="23"/>
        <v>7.3419078446539707</v>
      </c>
      <c r="L46" s="10">
        <f t="shared" si="23"/>
        <v>9.4938189903210723</v>
      </c>
      <c r="N46" s="10">
        <f t="shared" ref="N46:R47" si="24">N39*N$48</f>
        <v>5.1487384811672978</v>
      </c>
      <c r="O46" s="10">
        <f>O39*O$48</f>
        <v>4.9784488414763688</v>
      </c>
      <c r="P46" s="10">
        <f>P39*P$48</f>
        <v>5.8665740598611187</v>
      </c>
      <c r="Q46" s="10">
        <f>Q39*Q$48</f>
        <v>7.3419078446539707</v>
      </c>
      <c r="R46" s="10">
        <f>R39*R$48</f>
        <v>9.4938189903210723</v>
      </c>
      <c r="S46" s="10"/>
      <c r="T46" s="10">
        <f t="shared" ref="T46:X47" si="25">T39*T$48</f>
        <v>5.1487384811672978</v>
      </c>
      <c r="U46" s="10">
        <f t="shared" si="25"/>
        <v>4.72952639940255</v>
      </c>
      <c r="V46" s="10">
        <f t="shared" si="25"/>
        <v>5.294583089024659</v>
      </c>
      <c r="W46" s="10">
        <f t="shared" si="25"/>
        <v>6.2947682383101968</v>
      </c>
      <c r="X46" s="10">
        <f t="shared" si="25"/>
        <v>7.7327749039852014</v>
      </c>
      <c r="Y46" s="10"/>
      <c r="Z46" s="10"/>
      <c r="AA46" s="10"/>
      <c r="AB46" s="10"/>
      <c r="AC46" s="10"/>
      <c r="AD46" s="10"/>
      <c r="AE46" s="10"/>
      <c r="AF46" s="10"/>
      <c r="AG46" s="10"/>
      <c r="AH46" s="10"/>
      <c r="AI46" s="10"/>
      <c r="AJ46" s="10"/>
      <c r="AK46" s="10"/>
      <c r="AL46" s="10"/>
      <c r="AM46" s="10"/>
      <c r="AN46" s="10"/>
      <c r="AO46" s="10"/>
      <c r="AP46" s="10"/>
      <c r="AQ46" s="10"/>
      <c r="AR46" s="10"/>
    </row>
    <row r="47" spans="1:44">
      <c r="A47" s="225" t="s">
        <v>16</v>
      </c>
      <c r="B47" s="226" t="str">
        <f>B40</f>
        <v>TFROT</v>
      </c>
      <c r="C47" s="226" t="str">
        <f>C40</f>
        <v>Transport Freight - Rail Other</v>
      </c>
      <c r="D47" s="225" t="s">
        <v>149</v>
      </c>
      <c r="F47" s="10">
        <f>F103</f>
        <v>25.099999999999998</v>
      </c>
      <c r="G47" s="10">
        <f t="shared" si="23"/>
        <v>26.306324914102674</v>
      </c>
      <c r="H47" s="10">
        <f t="shared" si="23"/>
        <v>26.743826036129818</v>
      </c>
      <c r="I47" s="10">
        <f t="shared" si="23"/>
        <v>25.436268179312087</v>
      </c>
      <c r="J47" s="10">
        <f t="shared" si="23"/>
        <v>29.973944863551218</v>
      </c>
      <c r="K47" s="10">
        <f t="shared" si="23"/>
        <v>37.511832064750578</v>
      </c>
      <c r="L47" s="10">
        <f t="shared" si="23"/>
        <v>48.506539601607962</v>
      </c>
      <c r="N47" s="10">
        <f t="shared" si="24"/>
        <v>26.306324914102674</v>
      </c>
      <c r="O47" s="10">
        <f t="shared" si="24"/>
        <v>25.436268179312087</v>
      </c>
      <c r="P47" s="10">
        <f t="shared" si="24"/>
        <v>29.973944863551218</v>
      </c>
      <c r="Q47" s="10">
        <f t="shared" si="24"/>
        <v>37.511832064750578</v>
      </c>
      <c r="R47" s="10">
        <f t="shared" si="24"/>
        <v>48.506539601607962</v>
      </c>
      <c r="S47" s="10"/>
      <c r="T47" s="10">
        <f t="shared" si="25"/>
        <v>26.306324914102674</v>
      </c>
      <c r="U47" s="10">
        <f t="shared" si="25"/>
        <v>25.685190621385907</v>
      </c>
      <c r="V47" s="10">
        <f t="shared" si="25"/>
        <v>30.545935834387674</v>
      </c>
      <c r="W47" s="10">
        <f t="shared" si="25"/>
        <v>38.558971671094348</v>
      </c>
      <c r="X47" s="10">
        <f t="shared" si="25"/>
        <v>50.267583687943834</v>
      </c>
      <c r="Y47" s="10"/>
      <c r="Z47" s="10"/>
      <c r="AA47" s="10"/>
      <c r="AB47" s="10"/>
      <c r="AC47" s="10"/>
      <c r="AD47" s="10"/>
      <c r="AE47" s="10"/>
      <c r="AF47" s="10"/>
      <c r="AG47" s="10"/>
      <c r="AH47" s="10"/>
      <c r="AI47" s="10"/>
      <c r="AJ47" s="10"/>
      <c r="AK47" s="10"/>
      <c r="AL47" s="10"/>
      <c r="AM47" s="10"/>
      <c r="AN47" s="10"/>
      <c r="AO47" s="10"/>
      <c r="AP47" s="10"/>
      <c r="AQ47" s="10"/>
      <c r="AR47" s="10"/>
    </row>
    <row r="48" spans="1:44">
      <c r="A48" s="225" t="s">
        <v>16</v>
      </c>
      <c r="B48" s="226"/>
      <c r="C48" s="3" t="s">
        <v>5</v>
      </c>
      <c r="D48" s="5" t="s">
        <v>149</v>
      </c>
      <c r="E48" s="5"/>
      <c r="F48" s="49">
        <f>SUM(F46:F47)</f>
        <v>30.012633608049821</v>
      </c>
      <c r="G48" s="49">
        <f>F48*(1+(F21+G21)/2*((G7/F7)^(1/(G$4-F$4))-1))^(G$4-F$4)</f>
        <v>31.455063395269971</v>
      </c>
      <c r="H48" s="49">
        <f>G48*(1+(G21+H21)/2*((H7/G7)^(1/(H$4-G$4))-1))^(H$4-G$4)</f>
        <v>31.978193310748509</v>
      </c>
      <c r="I48" s="49">
        <f>G48*(1+(G21+I21)/2*((I7/G7)^(1/(I$4-G$4))-1))^(I$4-G$4)</f>
        <v>30.414717020788455</v>
      </c>
      <c r="J48" s="49">
        <f>I48*(1+(I21+J21)/2*((J7/I7)^(1/(J$4-I$4))-1))^(J$4-I$4)</f>
        <v>35.840518923412333</v>
      </c>
      <c r="K48" s="49">
        <f>J48*(1+(J21+K21)/2*((K7/J7)^(1/(K$4-J$4))-1))^(K$4-J$4)</f>
        <v>44.853739909404545</v>
      </c>
      <c r="L48" s="49">
        <f>K48*(1+(K21+L21)/2*((L7/K7)^(1/(L$4-K$4))-1))^(L$4-K$4)</f>
        <v>58.000358591929029</v>
      </c>
      <c r="N48" s="86">
        <f>$G48</f>
        <v>31.455063395269971</v>
      </c>
      <c r="O48" s="49">
        <f>N48*(1+(N21+O21)/2*((O7/N7)^(1/(O$4-N$4))-1))^(O$4-N$4)</f>
        <v>30.414717020788455</v>
      </c>
      <c r="P48" s="49">
        <f>O48*(1+(O21+P21)/2*((P7/O7)^(1/(P$4-O$4))-1))^(P$4-O$4)</f>
        <v>35.840518923412333</v>
      </c>
      <c r="Q48" s="49">
        <f>P48*(1+(P21+Q21)/2*((Q7/P7)^(1/(Q$4-P$4))-1))^(Q$4-P$4)</f>
        <v>44.853739909404545</v>
      </c>
      <c r="R48" s="49">
        <f>Q48*(1+(Q21+R21)/2*((R7/Q7)^(1/(R$4-Q$4))-1))^(R$4-Q$4)</f>
        <v>58.000358591929029</v>
      </c>
      <c r="S48" s="226"/>
      <c r="T48" s="86">
        <f>$G48</f>
        <v>31.455063395269971</v>
      </c>
      <c r="U48" s="49">
        <f>T48*(1+(T21+U21)/2*((U7/T7)^(1/(U$4-T$4))-1))^(U$4-T$4)</f>
        <v>30.414717020788455</v>
      </c>
      <c r="V48" s="49">
        <f>U48*(1+(U21+V21)/2*((V7/U7)^(1/(V$4-U$4))-1))^(V$4-U$4)</f>
        <v>35.840518923412333</v>
      </c>
      <c r="W48" s="49">
        <f>V48*(1+(V21+W21)/2*((W7/V7)^(1/(W$4-V$4))-1))^(W$4-V$4)</f>
        <v>44.853739909404545</v>
      </c>
      <c r="X48" s="49">
        <f>W48*(1+(W21+X21)/2*((X7/W7)^(1/(X$4-W$4))-1))^(X$4-W$4)</f>
        <v>58.000358591929029</v>
      </c>
      <c r="Y48" s="226"/>
      <c r="Z48" s="226"/>
      <c r="AA48" s="226"/>
      <c r="AB48" s="226"/>
      <c r="AC48" s="226"/>
      <c r="AD48" s="226"/>
      <c r="AE48" s="226"/>
      <c r="AF48" s="226"/>
      <c r="AG48" s="226"/>
      <c r="AH48" s="226"/>
      <c r="AI48" s="226"/>
      <c r="AJ48" s="226"/>
      <c r="AK48" s="226"/>
      <c r="AL48" s="226"/>
      <c r="AM48" s="226"/>
      <c r="AN48" s="226"/>
      <c r="AO48" s="226"/>
      <c r="AP48" s="226"/>
      <c r="AQ48" s="226"/>
      <c r="AR48" s="226"/>
    </row>
    <row r="49" spans="1:44">
      <c r="A49" s="225" t="s">
        <v>16</v>
      </c>
      <c r="B49" s="226"/>
      <c r="C49" s="3"/>
      <c r="D49" s="5"/>
      <c r="E49" s="5"/>
      <c r="F49" s="49"/>
      <c r="G49" s="49"/>
      <c r="H49" s="49"/>
      <c r="I49" s="49"/>
      <c r="J49" s="49"/>
      <c r="K49" s="49"/>
      <c r="L49" s="49"/>
      <c r="N49" s="10"/>
      <c r="O49" s="226"/>
      <c r="P49" s="226"/>
      <c r="Q49" s="226"/>
      <c r="R49" s="226"/>
      <c r="S49" s="226"/>
      <c r="T49" s="226"/>
      <c r="U49" s="226"/>
      <c r="V49" s="226"/>
      <c r="W49" s="226"/>
      <c r="X49" s="226"/>
      <c r="Y49" s="226"/>
      <c r="Z49" s="226"/>
      <c r="AA49" s="226"/>
      <c r="AB49" s="226"/>
      <c r="AC49" s="226"/>
      <c r="AD49" s="226"/>
      <c r="AE49" s="226"/>
      <c r="AF49" s="226"/>
      <c r="AG49" s="226"/>
      <c r="AH49" s="226"/>
      <c r="AI49" s="226"/>
      <c r="AJ49" s="226"/>
      <c r="AK49" s="226"/>
      <c r="AL49" s="226"/>
      <c r="AM49" s="226"/>
      <c r="AN49" s="226"/>
      <c r="AO49" s="226"/>
      <c r="AP49" s="226"/>
      <c r="AQ49" s="226"/>
      <c r="AR49" s="226"/>
    </row>
    <row r="50" spans="1:44" ht="15.75" thickBot="1">
      <c r="A50" s="225" t="s">
        <v>16</v>
      </c>
      <c r="B50" s="14" t="s">
        <v>208</v>
      </c>
      <c r="C50" s="14"/>
      <c r="D50" s="14"/>
    </row>
    <row r="51" spans="1:44">
      <c r="A51" s="225" t="s">
        <v>16</v>
      </c>
      <c r="B51" s="226" t="str">
        <f>B15</f>
        <v>TFHCV2</v>
      </c>
      <c r="C51" s="226" t="str">
        <f>C28</f>
        <v>Transport Freight - HCV2</v>
      </c>
      <c r="D51" s="225" t="s">
        <v>149</v>
      </c>
      <c r="F51" s="10">
        <f>F65*F94</f>
        <v>1.637618085804339</v>
      </c>
      <c r="G51" s="10">
        <f t="shared" ref="G51:L59" si="26">G28*G$60</f>
        <v>1.7163232450350523</v>
      </c>
      <c r="H51" s="10">
        <f t="shared" si="26"/>
        <v>1.7448674581821175</v>
      </c>
      <c r="I51" s="10">
        <f t="shared" si="26"/>
        <v>1.6595574823032224</v>
      </c>
      <c r="J51" s="10">
        <f t="shared" si="26"/>
        <v>1.9556125183846031</v>
      </c>
      <c r="K51" s="10">
        <f t="shared" si="26"/>
        <v>2.4474125346968392</v>
      </c>
      <c r="L51" s="10">
        <f t="shared" si="26"/>
        <v>3.1647484673855613</v>
      </c>
      <c r="N51" s="10">
        <f>N28*N$60</f>
        <v>1.7163232450350523</v>
      </c>
      <c r="O51" s="10">
        <f>O28*O$60</f>
        <v>1.6595574823032224</v>
      </c>
      <c r="P51" s="10">
        <f>P28*P$60</f>
        <v>1.9556125183846031</v>
      </c>
      <c r="Q51" s="10">
        <f>Q28*Q$60</f>
        <v>2.4474125346968392</v>
      </c>
      <c r="R51" s="10">
        <f>R28*R$60</f>
        <v>3.1647484673855613</v>
      </c>
      <c r="S51" s="10"/>
      <c r="T51" s="10">
        <f>T28*T$60</f>
        <v>1.7163232450350523</v>
      </c>
      <c r="U51" s="10">
        <f>U28*U$60</f>
        <v>1.576579608188061</v>
      </c>
      <c r="V51" s="10">
        <f>V28*V$60</f>
        <v>1.764940297842104</v>
      </c>
      <c r="W51" s="10">
        <f>W28*W$60</f>
        <v>2.098350321935702</v>
      </c>
      <c r="X51" s="10">
        <f>X28*X$60</f>
        <v>2.5777074063634604</v>
      </c>
      <c r="Y51" s="10"/>
      <c r="Z51" s="10"/>
      <c r="AA51" s="10"/>
      <c r="AB51" s="10"/>
      <c r="AC51" s="10"/>
      <c r="AD51" s="10"/>
      <c r="AE51" s="10"/>
      <c r="AF51" s="10"/>
      <c r="AG51" s="10"/>
      <c r="AH51" s="10"/>
      <c r="AI51" s="10"/>
      <c r="AJ51" s="10"/>
      <c r="AK51" s="10"/>
      <c r="AL51" s="10"/>
      <c r="AM51" s="10"/>
      <c r="AN51" s="10"/>
      <c r="AO51" s="10"/>
      <c r="AP51" s="10"/>
      <c r="AQ51" s="10"/>
      <c r="AR51" s="10"/>
    </row>
    <row r="52" spans="1:44">
      <c r="A52" s="225" t="s">
        <v>16</v>
      </c>
      <c r="B52" s="226" t="str">
        <f t="shared" ref="B52:B58" si="27">B16</f>
        <v>TFHCV3</v>
      </c>
      <c r="C52" s="226" t="str">
        <f t="shared" ref="C52:C58" si="28">C29</f>
        <v>Transport Freight - HCV3</v>
      </c>
      <c r="D52" s="225" t="s">
        <v>149</v>
      </c>
      <c r="F52" s="10">
        <f t="shared" ref="F52:F58" si="29">F66*F95</f>
        <v>10.467275163694032</v>
      </c>
      <c r="G52" s="10">
        <f t="shared" si="26"/>
        <v>10.970340295675397</v>
      </c>
      <c r="H52" s="10">
        <f t="shared" si="26"/>
        <v>11.152788288850017</v>
      </c>
      <c r="I52" s="10">
        <f t="shared" si="26"/>
        <v>10.607506700014909</v>
      </c>
      <c r="J52" s="10">
        <f t="shared" si="26"/>
        <v>12.499821857696572</v>
      </c>
      <c r="K52" s="10">
        <f t="shared" si="26"/>
        <v>15.643293550439248</v>
      </c>
      <c r="L52" s="10">
        <f t="shared" si="26"/>
        <v>20.22833853580287</v>
      </c>
      <c r="N52" s="10">
        <f t="shared" ref="N52:R59" si="30">N29*N$60</f>
        <v>10.970340295675397</v>
      </c>
      <c r="O52" s="10">
        <f t="shared" si="30"/>
        <v>10.607506700014909</v>
      </c>
      <c r="P52" s="10">
        <f t="shared" si="30"/>
        <v>12.499821857696572</v>
      </c>
      <c r="Q52" s="10">
        <f t="shared" si="30"/>
        <v>15.643293550439248</v>
      </c>
      <c r="R52" s="10">
        <f t="shared" si="30"/>
        <v>20.22833853580287</v>
      </c>
      <c r="S52" s="10"/>
      <c r="T52" s="10">
        <f t="shared" ref="T52:X59" si="31">T29*T$60</f>
        <v>10.970340295675397</v>
      </c>
      <c r="U52" s="10">
        <f t="shared" si="31"/>
        <v>10.077131365014164</v>
      </c>
      <c r="V52" s="10">
        <f t="shared" si="31"/>
        <v>11.281089226571156</v>
      </c>
      <c r="W52" s="10">
        <f t="shared" si="31"/>
        <v>13.41216880780785</v>
      </c>
      <c r="X52" s="10">
        <f t="shared" si="31"/>
        <v>16.476108164527286</v>
      </c>
      <c r="Y52" s="10"/>
      <c r="Z52" s="10"/>
      <c r="AA52" s="10"/>
      <c r="AB52" s="10"/>
      <c r="AC52" s="10"/>
      <c r="AD52" s="10"/>
      <c r="AE52" s="10"/>
      <c r="AF52" s="10"/>
      <c r="AG52" s="10"/>
      <c r="AH52" s="10"/>
      <c r="AI52" s="10"/>
      <c r="AJ52" s="10"/>
      <c r="AK52" s="10"/>
      <c r="AL52" s="10"/>
      <c r="AM52" s="10"/>
      <c r="AN52" s="10"/>
      <c r="AO52" s="10"/>
      <c r="AP52" s="10"/>
      <c r="AQ52" s="10"/>
      <c r="AR52" s="10"/>
    </row>
    <row r="53" spans="1:44">
      <c r="A53" s="225" t="s">
        <v>16</v>
      </c>
      <c r="B53" s="226" t="str">
        <f t="shared" si="27"/>
        <v>TFHCV4</v>
      </c>
      <c r="C53" s="226" t="str">
        <f t="shared" si="28"/>
        <v>Transport Freight - HCV4</v>
      </c>
      <c r="D53" s="225" t="s">
        <v>149</v>
      </c>
      <c r="F53" s="10">
        <f t="shared" si="29"/>
        <v>3.423667084889694</v>
      </c>
      <c r="G53" s="10">
        <f t="shared" si="26"/>
        <v>3.5882111048935075</v>
      </c>
      <c r="H53" s="10">
        <f t="shared" si="26"/>
        <v>3.6478867300364013</v>
      </c>
      <c r="I53" s="10">
        <f t="shared" si="26"/>
        <v>3.4695344274078845</v>
      </c>
      <c r="J53" s="10">
        <f t="shared" si="26"/>
        <v>4.0884784236509484</v>
      </c>
      <c r="K53" s="10">
        <f t="shared" si="26"/>
        <v>5.1166543718723645</v>
      </c>
      <c r="L53" s="10">
        <f t="shared" si="26"/>
        <v>6.6163443440607024</v>
      </c>
      <c r="N53" s="10">
        <f t="shared" si="30"/>
        <v>3.5882111048935075</v>
      </c>
      <c r="O53" s="10">
        <f t="shared" si="30"/>
        <v>3.4695344274078845</v>
      </c>
      <c r="P53" s="10">
        <f t="shared" si="30"/>
        <v>4.0884784236509484</v>
      </c>
      <c r="Q53" s="10">
        <f t="shared" si="30"/>
        <v>5.1166543718723645</v>
      </c>
      <c r="R53" s="10">
        <f t="shared" si="30"/>
        <v>6.6163443440607024</v>
      </c>
      <c r="S53" s="10"/>
      <c r="T53" s="10">
        <f t="shared" si="31"/>
        <v>3.5882111048935075</v>
      </c>
      <c r="U53" s="10">
        <f t="shared" si="31"/>
        <v>3.29605770603749</v>
      </c>
      <c r="V53" s="10">
        <f t="shared" si="31"/>
        <v>3.6898517773449808</v>
      </c>
      <c r="W53" s="10">
        <f t="shared" si="31"/>
        <v>4.3868915420840686</v>
      </c>
      <c r="X53" s="10">
        <f t="shared" si="31"/>
        <v>5.3890538203895915</v>
      </c>
      <c r="Y53" s="10"/>
      <c r="Z53" s="10"/>
      <c r="AA53" s="10"/>
      <c r="AB53" s="10"/>
      <c r="AC53" s="10"/>
      <c r="AD53" s="10"/>
      <c r="AE53" s="10"/>
      <c r="AF53" s="10"/>
      <c r="AG53" s="10"/>
      <c r="AH53" s="10"/>
      <c r="AI53" s="10"/>
      <c r="AJ53" s="10"/>
      <c r="AK53" s="10"/>
      <c r="AL53" s="10"/>
      <c r="AM53" s="10"/>
      <c r="AN53" s="10"/>
      <c r="AO53" s="10"/>
      <c r="AP53" s="10"/>
      <c r="AQ53" s="10"/>
      <c r="AR53" s="10"/>
    </row>
    <row r="54" spans="1:44">
      <c r="A54" s="225" t="s">
        <v>16</v>
      </c>
      <c r="B54" s="226" t="str">
        <f t="shared" si="27"/>
        <v>TFHCV5</v>
      </c>
      <c r="C54" s="226" t="str">
        <f t="shared" si="28"/>
        <v>Transport Freight - HCV5</v>
      </c>
      <c r="D54" s="225" t="s">
        <v>149</v>
      </c>
      <c r="F54" s="10">
        <f t="shared" si="29"/>
        <v>2.0433999272590588</v>
      </c>
      <c r="G54" s="10">
        <f t="shared" si="26"/>
        <v>2.1416072675669553</v>
      </c>
      <c r="H54" s="10">
        <f t="shared" si="26"/>
        <v>2.1772243895161991</v>
      </c>
      <c r="I54" s="10">
        <f t="shared" si="26"/>
        <v>2.070775639336583</v>
      </c>
      <c r="J54" s="10">
        <f t="shared" si="26"/>
        <v>2.4401895121054822</v>
      </c>
      <c r="K54" s="10">
        <f t="shared" si="26"/>
        <v>3.0538515901380623</v>
      </c>
      <c r="L54" s="10">
        <f t="shared" si="26"/>
        <v>3.9489346411758715</v>
      </c>
      <c r="N54" s="10">
        <f t="shared" si="30"/>
        <v>2.1416072675669553</v>
      </c>
      <c r="O54" s="10">
        <f t="shared" si="30"/>
        <v>2.070775639336583</v>
      </c>
      <c r="P54" s="10">
        <f t="shared" si="30"/>
        <v>2.4401895121054822</v>
      </c>
      <c r="Q54" s="10">
        <f t="shared" si="30"/>
        <v>3.0538515901380623</v>
      </c>
      <c r="R54" s="10">
        <f t="shared" si="30"/>
        <v>3.9489346411758715</v>
      </c>
      <c r="S54" s="10"/>
      <c r="T54" s="10">
        <f t="shared" si="31"/>
        <v>2.1416072675669553</v>
      </c>
      <c r="U54" s="10">
        <f t="shared" si="31"/>
        <v>1.9672368573697538</v>
      </c>
      <c r="V54" s="10">
        <f t="shared" si="31"/>
        <v>2.2022710346751975</v>
      </c>
      <c r="W54" s="10">
        <f t="shared" si="31"/>
        <v>2.6182960070946208</v>
      </c>
      <c r="X54" s="10">
        <f t="shared" si="31"/>
        <v>3.2164319460792541</v>
      </c>
      <c r="Y54" s="10"/>
      <c r="Z54" s="10"/>
      <c r="AA54" s="10"/>
      <c r="AB54" s="10"/>
      <c r="AC54" s="10"/>
      <c r="AD54" s="10"/>
      <c r="AE54" s="10"/>
      <c r="AF54" s="10"/>
      <c r="AG54" s="10"/>
      <c r="AH54" s="10"/>
      <c r="AI54" s="10"/>
      <c r="AJ54" s="10"/>
      <c r="AK54" s="10"/>
      <c r="AL54" s="10"/>
      <c r="AM54" s="10"/>
      <c r="AN54" s="10"/>
      <c r="AO54" s="10"/>
      <c r="AP54" s="10"/>
      <c r="AQ54" s="10"/>
      <c r="AR54" s="10"/>
    </row>
    <row r="55" spans="1:44">
      <c r="A55" s="225" t="s">
        <v>16</v>
      </c>
      <c r="B55" s="226" t="str">
        <f t="shared" si="27"/>
        <v>TFHCV6</v>
      </c>
      <c r="C55" s="226" t="str">
        <f t="shared" si="28"/>
        <v>Transport Freight - HCV6</v>
      </c>
      <c r="D55" s="225" t="s">
        <v>149</v>
      </c>
      <c r="F55" s="10">
        <f>F69*F98</f>
        <v>51.883602656707552</v>
      </c>
      <c r="G55" s="10">
        <f t="shared" si="26"/>
        <v>54.377167697272895</v>
      </c>
      <c r="H55" s="10">
        <f t="shared" si="26"/>
        <v>55.28151568042508</v>
      </c>
      <c r="I55" s="10">
        <f t="shared" si="26"/>
        <v>52.578694473501294</v>
      </c>
      <c r="J55" s="10">
        <f t="shared" si="26"/>
        <v>61.958416149583726</v>
      </c>
      <c r="K55" s="10">
        <f t="shared" si="26"/>
        <v>77.539800389349026</v>
      </c>
      <c r="L55" s="10">
        <f t="shared" si="26"/>
        <v>100.2666943004652</v>
      </c>
      <c r="N55" s="10">
        <f t="shared" si="30"/>
        <v>54.377167697272895</v>
      </c>
      <c r="O55" s="10">
        <f t="shared" si="30"/>
        <v>52.578694473501294</v>
      </c>
      <c r="P55" s="10">
        <f t="shared" si="30"/>
        <v>61.958416149583726</v>
      </c>
      <c r="Q55" s="10">
        <f t="shared" si="30"/>
        <v>77.539800389349026</v>
      </c>
      <c r="R55" s="10">
        <f t="shared" si="30"/>
        <v>100.2666943004652</v>
      </c>
      <c r="S55" s="10"/>
      <c r="T55" s="10">
        <f t="shared" si="31"/>
        <v>54.377167697272895</v>
      </c>
      <c r="U55" s="10">
        <f t="shared" si="31"/>
        <v>49.949759749826221</v>
      </c>
      <c r="V55" s="10">
        <f t="shared" si="31"/>
        <v>55.917470574999307</v>
      </c>
      <c r="W55" s="10">
        <f t="shared" si="31"/>
        <v>66.480686358818105</v>
      </c>
      <c r="X55" s="10">
        <f t="shared" si="31"/>
        <v>81.667849174568275</v>
      </c>
      <c r="Y55" s="10"/>
      <c r="Z55" s="10"/>
      <c r="AA55" s="10"/>
      <c r="AB55" s="10"/>
      <c r="AC55" s="10"/>
      <c r="AD55" s="10"/>
      <c r="AE55" s="10"/>
      <c r="AF55" s="10"/>
      <c r="AG55" s="10"/>
      <c r="AH55" s="10"/>
      <c r="AI55" s="10"/>
      <c r="AJ55" s="10"/>
      <c r="AK55" s="10"/>
      <c r="AL55" s="10"/>
      <c r="AM55" s="10"/>
      <c r="AN55" s="10"/>
      <c r="AO55" s="10"/>
      <c r="AP55" s="10"/>
      <c r="AQ55" s="10"/>
      <c r="AR55" s="10"/>
    </row>
    <row r="56" spans="1:44">
      <c r="A56" s="225" t="s">
        <v>16</v>
      </c>
      <c r="B56" s="226" t="str">
        <f t="shared" si="27"/>
        <v>TFHCV7</v>
      </c>
      <c r="C56" s="226" t="str">
        <f t="shared" si="28"/>
        <v>Transport Freight - HCV7</v>
      </c>
      <c r="D56" s="225" t="s">
        <v>149</v>
      </c>
      <c r="F56" s="10">
        <f t="shared" si="29"/>
        <v>21.803352870590057</v>
      </c>
      <c r="G56" s="10">
        <f t="shared" si="26"/>
        <v>22.851238439465153</v>
      </c>
      <c r="H56" s="10">
        <f t="shared" si="26"/>
        <v>23.231277935275386</v>
      </c>
      <c r="I56" s="10">
        <f t="shared" si="26"/>
        <v>22.095455411334772</v>
      </c>
      <c r="J56" s="10">
        <f t="shared" si="26"/>
        <v>26.037151266279583</v>
      </c>
      <c r="K56" s="10">
        <f t="shared" si="26"/>
        <v>32.585008419524769</v>
      </c>
      <c r="L56" s="10">
        <f t="shared" si="26"/>
        <v>42.135665317335032</v>
      </c>
      <c r="N56" s="10">
        <f t="shared" si="30"/>
        <v>22.851238439465153</v>
      </c>
      <c r="O56" s="10">
        <f t="shared" si="30"/>
        <v>22.095455411334772</v>
      </c>
      <c r="P56" s="10">
        <f t="shared" si="30"/>
        <v>26.037151266279583</v>
      </c>
      <c r="Q56" s="10">
        <f t="shared" si="30"/>
        <v>32.585008419524769</v>
      </c>
      <c r="R56" s="10">
        <f t="shared" si="30"/>
        <v>42.135665317335032</v>
      </c>
      <c r="S56" s="10"/>
      <c r="T56" s="10">
        <f t="shared" si="31"/>
        <v>22.851238439465153</v>
      </c>
      <c r="U56" s="10">
        <f t="shared" si="31"/>
        <v>20.990682640768032</v>
      </c>
      <c r="V56" s="10">
        <f t="shared" si="31"/>
        <v>23.498529017817322</v>
      </c>
      <c r="W56" s="10">
        <f t="shared" si="31"/>
        <v>27.937571593690038</v>
      </c>
      <c r="X56" s="10">
        <f t="shared" si="31"/>
        <v>34.319762748877601</v>
      </c>
      <c r="Y56" s="10"/>
      <c r="Z56" s="10"/>
      <c r="AA56" s="10"/>
      <c r="AB56" s="10"/>
      <c r="AC56" s="10"/>
      <c r="AD56" s="10"/>
      <c r="AE56" s="10"/>
      <c r="AF56" s="10"/>
      <c r="AG56" s="10"/>
      <c r="AH56" s="10"/>
      <c r="AI56" s="10"/>
      <c r="AJ56" s="10"/>
      <c r="AK56" s="10"/>
      <c r="AL56" s="10"/>
      <c r="AM56" s="10"/>
      <c r="AN56" s="10"/>
      <c r="AO56" s="10"/>
      <c r="AP56" s="10"/>
      <c r="AQ56" s="10"/>
      <c r="AR56" s="10"/>
    </row>
    <row r="57" spans="1:44">
      <c r="A57" s="225" t="s">
        <v>16</v>
      </c>
      <c r="B57" s="226" t="str">
        <f t="shared" si="27"/>
        <v>TFHCV8</v>
      </c>
      <c r="C57" s="226" t="str">
        <f t="shared" si="28"/>
        <v>Transport Freight - HCV8</v>
      </c>
      <c r="D57" s="225" t="s">
        <v>149</v>
      </c>
      <c r="F57" s="10">
        <f t="shared" si="29"/>
        <v>1.0249985708336284</v>
      </c>
      <c r="G57" s="10">
        <f t="shared" si="26"/>
        <v>1.0742607745354706</v>
      </c>
      <c r="H57" s="10">
        <f t="shared" si="26"/>
        <v>1.0921268313010455</v>
      </c>
      <c r="I57" s="10">
        <f t="shared" si="26"/>
        <v>1.0387306187703502</v>
      </c>
      <c r="J57" s="10">
        <f t="shared" si="26"/>
        <v>1.2240338903341026</v>
      </c>
      <c r="K57" s="10">
        <f t="shared" si="26"/>
        <v>1.53185554803667</v>
      </c>
      <c r="L57" s="10">
        <f t="shared" si="26"/>
        <v>1.9808419827782056</v>
      </c>
      <c r="N57" s="10">
        <f t="shared" si="30"/>
        <v>1.0742607745354706</v>
      </c>
      <c r="O57" s="10">
        <f t="shared" si="30"/>
        <v>1.0387306187703502</v>
      </c>
      <c r="P57" s="10">
        <f t="shared" si="30"/>
        <v>1.2240338903341026</v>
      </c>
      <c r="Q57" s="10">
        <f t="shared" si="30"/>
        <v>1.53185554803667</v>
      </c>
      <c r="R57" s="10">
        <f t="shared" si="30"/>
        <v>1.9808419827782056</v>
      </c>
      <c r="S57" s="10"/>
      <c r="T57" s="10">
        <f t="shared" si="31"/>
        <v>1.0742607745354706</v>
      </c>
      <c r="U57" s="10">
        <f t="shared" si="31"/>
        <v>0.98679408783183264</v>
      </c>
      <c r="V57" s="10">
        <f t="shared" si="31"/>
        <v>1.1046905860265277</v>
      </c>
      <c r="W57" s="10">
        <f t="shared" si="31"/>
        <v>1.31337465049794</v>
      </c>
      <c r="X57" s="10">
        <f t="shared" si="31"/>
        <v>1.6134081752352407</v>
      </c>
      <c r="Y57" s="10"/>
      <c r="Z57" s="10"/>
      <c r="AA57" s="10"/>
      <c r="AB57" s="10"/>
      <c r="AC57" s="10"/>
      <c r="AD57" s="10"/>
      <c r="AE57" s="10"/>
      <c r="AF57" s="10"/>
      <c r="AG57" s="10"/>
      <c r="AH57" s="10"/>
      <c r="AI57" s="10"/>
      <c r="AJ57" s="10"/>
      <c r="AK57" s="10"/>
      <c r="AL57" s="10"/>
      <c r="AM57" s="10"/>
      <c r="AN57" s="10"/>
      <c r="AO57" s="10"/>
      <c r="AP57" s="10"/>
      <c r="AQ57" s="10"/>
      <c r="AR57" s="10"/>
    </row>
    <row r="58" spans="1:44">
      <c r="A58" s="225" t="s">
        <v>16</v>
      </c>
      <c r="B58" s="226" t="str">
        <f t="shared" si="27"/>
        <v>TFHCV9</v>
      </c>
      <c r="C58" s="226" t="str">
        <f t="shared" si="28"/>
        <v>Transport Freight - HCV9</v>
      </c>
      <c r="D58" s="225" t="s">
        <v>149</v>
      </c>
      <c r="F58" s="10">
        <f t="shared" si="29"/>
        <v>0.87558249537595634</v>
      </c>
      <c r="G58" s="10">
        <f t="shared" si="26"/>
        <v>0.91766364989883309</v>
      </c>
      <c r="H58" s="10">
        <f t="shared" si="26"/>
        <v>0.93292533612012019</v>
      </c>
      <c r="I58" s="10">
        <f t="shared" si="26"/>
        <v>0.88731279543801245</v>
      </c>
      <c r="J58" s="10">
        <f t="shared" si="26"/>
        <v>1.0456040414298606</v>
      </c>
      <c r="K58" s="10">
        <f t="shared" si="26"/>
        <v>1.3085539253138694</v>
      </c>
      <c r="L58" s="10">
        <f t="shared" si="26"/>
        <v>1.6920907165907786</v>
      </c>
      <c r="N58" s="10">
        <f t="shared" si="30"/>
        <v>0.91766364989883309</v>
      </c>
      <c r="O58" s="10">
        <f t="shared" si="30"/>
        <v>0.88731279543801245</v>
      </c>
      <c r="P58" s="10">
        <f t="shared" si="30"/>
        <v>1.0456040414298606</v>
      </c>
      <c r="Q58" s="10">
        <f t="shared" si="30"/>
        <v>1.3085539253138694</v>
      </c>
      <c r="R58" s="10">
        <f t="shared" si="30"/>
        <v>1.6920907165907786</v>
      </c>
      <c r="S58" s="10"/>
      <c r="T58" s="10">
        <f t="shared" si="31"/>
        <v>0.91766364989883309</v>
      </c>
      <c r="U58" s="10">
        <f t="shared" si="31"/>
        <v>0.84294715566611178</v>
      </c>
      <c r="V58" s="10">
        <f t="shared" si="31"/>
        <v>0.94365764739044922</v>
      </c>
      <c r="W58" s="10">
        <f t="shared" si="31"/>
        <v>1.1219214217159788</v>
      </c>
      <c r="X58" s="10">
        <f t="shared" si="31"/>
        <v>1.3782184642301676</v>
      </c>
      <c r="Y58" s="10"/>
      <c r="Z58" s="10"/>
      <c r="AA58" s="10"/>
      <c r="AB58" s="10"/>
      <c r="AC58" s="10"/>
      <c r="AD58" s="10"/>
      <c r="AE58" s="10"/>
      <c r="AF58" s="10"/>
      <c r="AG58" s="10"/>
      <c r="AH58" s="10"/>
      <c r="AI58" s="10"/>
      <c r="AJ58" s="10"/>
      <c r="AK58" s="10"/>
      <c r="AL58" s="10"/>
      <c r="AM58" s="10"/>
      <c r="AN58" s="10"/>
      <c r="AO58" s="10"/>
      <c r="AP58" s="10"/>
      <c r="AQ58" s="10"/>
      <c r="AR58" s="10"/>
    </row>
    <row r="59" spans="1:44">
      <c r="A59" s="225" t="s">
        <v>16</v>
      </c>
      <c r="B59" s="226" t="str">
        <f>B23</f>
        <v>TFRCO</v>
      </c>
      <c r="C59" s="226" t="str">
        <f>C36</f>
        <v>Transport Freight - Rail Corridor</v>
      </c>
      <c r="D59" s="225" t="s">
        <v>149</v>
      </c>
      <c r="F59" s="10">
        <f>F102</f>
        <v>22</v>
      </c>
      <c r="G59" s="10">
        <f t="shared" si="26"/>
        <v>23.057336578097956</v>
      </c>
      <c r="H59" s="10">
        <f t="shared" si="26"/>
        <v>23.44080369700621</v>
      </c>
      <c r="I59" s="10">
        <f t="shared" si="26"/>
        <v>22.294737049596247</v>
      </c>
      <c r="J59" s="10">
        <f t="shared" si="26"/>
        <v>26.271983545742096</v>
      </c>
      <c r="K59" s="10">
        <f t="shared" si="26"/>
        <v>32.878896630458662</v>
      </c>
      <c r="L59" s="10">
        <f t="shared" si="26"/>
        <v>42.515692081090634</v>
      </c>
      <c r="N59" s="10">
        <f t="shared" si="30"/>
        <v>23.057336578097956</v>
      </c>
      <c r="O59" s="10">
        <f>O36*O$60</f>
        <v>22.294737049596247</v>
      </c>
      <c r="P59" s="10">
        <f>P36*P$60</f>
        <v>26.271983545742096</v>
      </c>
      <c r="Q59" s="10">
        <f>Q36*Q$60</f>
        <v>32.878896630458662</v>
      </c>
      <c r="R59" s="10">
        <f>R36*R$60</f>
        <v>42.515692081090634</v>
      </c>
      <c r="S59" s="10"/>
      <c r="T59" s="10">
        <f t="shared" si="31"/>
        <v>23.057336578097956</v>
      </c>
      <c r="U59" s="10">
        <f t="shared" si="31"/>
        <v>27.015115427001614</v>
      </c>
      <c r="V59" s="10">
        <f t="shared" si="31"/>
        <v>37.118791042539939</v>
      </c>
      <c r="W59" s="10">
        <f t="shared" si="31"/>
        <v>52.736066256185204</v>
      </c>
      <c r="X59" s="10">
        <f>X36*X$60</f>
        <v>75.910810486414007</v>
      </c>
      <c r="Y59" s="10"/>
      <c r="Z59" s="10"/>
      <c r="AA59" s="10"/>
      <c r="AB59" s="10"/>
      <c r="AC59" s="10"/>
      <c r="AD59" s="10"/>
      <c r="AE59" s="10"/>
      <c r="AF59" s="10"/>
      <c r="AG59" s="10"/>
      <c r="AH59" s="10"/>
      <c r="AI59" s="10"/>
      <c r="AJ59" s="10"/>
      <c r="AK59" s="10"/>
      <c r="AL59" s="10"/>
      <c r="AM59" s="10"/>
      <c r="AN59" s="10"/>
      <c r="AO59" s="10"/>
      <c r="AP59" s="10"/>
      <c r="AQ59" s="10"/>
      <c r="AR59" s="10"/>
    </row>
    <row r="60" spans="1:44">
      <c r="A60" s="225" t="s">
        <v>16</v>
      </c>
      <c r="B60" s="226"/>
      <c r="C60" s="3" t="s">
        <v>5</v>
      </c>
      <c r="D60" s="5" t="s">
        <v>149</v>
      </c>
      <c r="E60" s="5"/>
      <c r="F60" s="49">
        <f>SUM(F51:F59)</f>
        <v>115.15949685515432</v>
      </c>
      <c r="G60" s="49">
        <f>F60*(1+(F22+G22)/2*((G7/F7)^(1/(G$4-F$4))-1))^(G$4-F$4)</f>
        <v>120.69414905244122</v>
      </c>
      <c r="H60" s="49">
        <f>G60*(1+(G22+H22)/2*((H7/G7)^(1/(H$4-G$4))-1))^(H$4-G$4)</f>
        <v>122.70141634671258</v>
      </c>
      <c r="I60" s="49">
        <f>G60*(1+(G22+I22)/2*((I7/G7)^(1/(I$4-G$4))-1))^(I$4-G$4)</f>
        <v>116.70230459770328</v>
      </c>
      <c r="J60" s="49">
        <f>I60*(1+(I22+J22)/2*((J7/I7)^(1/(J$4-I$4))-1))^(J$4-I$4)</f>
        <v>137.52129120520698</v>
      </c>
      <c r="K60" s="49">
        <f>J60*(1+(J22+K22)/2*((K7/J7)^(1/(K$4-J$4))-1))^(K$4-J$4)</f>
        <v>172.10532695982951</v>
      </c>
      <c r="L60" s="49">
        <f>K60*(1+(K22+L22)/2*((L7/K7)^(1/(L$4-K$4))-1))^(L$4-K$4)</f>
        <v>222.54935038668486</v>
      </c>
      <c r="N60" s="86">
        <f>$G60</f>
        <v>120.69414905244122</v>
      </c>
      <c r="O60" s="49">
        <f>N60*(1+(N22+O22)/2*((O7/N7)^(1/(O$4-N$4))-1))^(O$4-N$4)</f>
        <v>116.70230459770328</v>
      </c>
      <c r="P60" s="49">
        <f>O60*(1+(O22+P22)/2*((P7/O7)^(1/(P$4-O$4))-1))^(P$4-O$4)</f>
        <v>137.52129120520698</v>
      </c>
      <c r="Q60" s="49">
        <f>P60*(1+(P22+Q22)/2*((Q7/P7)^(1/(Q$4-P$4))-1))^(Q$4-P$4)</f>
        <v>172.10532695982951</v>
      </c>
      <c r="R60" s="49">
        <f>Q60*(1+(Q22+R22)/2*((R7/Q7)^(1/(R$4-Q$4))-1))^(R$4-Q$4)</f>
        <v>222.54935038668486</v>
      </c>
      <c r="T60" s="86">
        <f>$G60</f>
        <v>120.69414905244122</v>
      </c>
      <c r="U60" s="49">
        <f>T60*(1+(T22+U22)/2*((U7/T7)^(1/(U$4-T$4))-1))^(U$4-T$4)</f>
        <v>116.70230459770328</v>
      </c>
      <c r="V60" s="49">
        <f>U60*(1+(U22+V22)/2*((V7/U7)^(1/(V$4-U$4))-1))^(V$4-U$4)</f>
        <v>137.52129120520698</v>
      </c>
      <c r="W60" s="49">
        <f>V60*(1+(V22+W22)/2*((W7/V7)^(1/(W$4-V$4))-1))^(W$4-V$4)</f>
        <v>172.10532695982951</v>
      </c>
      <c r="X60" s="49">
        <f>W60*(1+(W22+X22)/2*((X7/W7)^(1/(X$4-W$4))-1))^(X$4-W$4)</f>
        <v>222.54935038668486</v>
      </c>
    </row>
    <row r="61" spans="1:44">
      <c r="A61" s="225" t="s">
        <v>16</v>
      </c>
      <c r="B61" s="226"/>
      <c r="C61" s="3"/>
      <c r="D61" s="5"/>
      <c r="E61" s="5"/>
      <c r="F61" s="49"/>
      <c r="G61" s="10"/>
      <c r="H61" s="10"/>
      <c r="I61" s="10"/>
      <c r="J61" s="10"/>
      <c r="K61" s="10"/>
      <c r="L61" s="10"/>
    </row>
    <row r="62" spans="1:44" ht="15.75" thickBot="1">
      <c r="A62" s="225" t="s">
        <v>16</v>
      </c>
      <c r="B62" s="14" t="s">
        <v>148</v>
      </c>
      <c r="C62" s="14"/>
      <c r="D62" s="14"/>
    </row>
    <row r="63" spans="1:44">
      <c r="A63" s="225" t="s">
        <v>16</v>
      </c>
      <c r="B63" s="225" t="s">
        <v>151</v>
      </c>
      <c r="C63" s="225" t="s">
        <v>152</v>
      </c>
      <c r="D63" s="225" t="s">
        <v>147</v>
      </c>
      <c r="F63" s="51">
        <f>[3]Calib_1011!$AC$36</f>
        <v>0.39785406833795833</v>
      </c>
      <c r="G63" s="65">
        <f t="shared" ref="G63:H72" si="32">F63</f>
        <v>0.39785406833795833</v>
      </c>
      <c r="H63" s="65">
        <f t="shared" si="32"/>
        <v>0.39785406833795833</v>
      </c>
      <c r="I63" s="65">
        <f t="shared" ref="I63:L72" si="33">IF($D$4,U63,O63)</f>
        <v>0.39785406833795833</v>
      </c>
      <c r="J63" s="65">
        <f t="shared" si="33"/>
        <v>0.39785406833795833</v>
      </c>
      <c r="K63" s="65">
        <f t="shared" si="33"/>
        <v>0.39785406833795833</v>
      </c>
      <c r="L63" s="65">
        <f t="shared" si="33"/>
        <v>0.39785406833795833</v>
      </c>
      <c r="M63" s="226"/>
      <c r="N63" s="86">
        <f>$G63</f>
        <v>0.39785406833795833</v>
      </c>
      <c r="O63" s="47">
        <f t="shared" ref="O63:Q72" si="34">N63</f>
        <v>0.39785406833795833</v>
      </c>
      <c r="P63" s="47">
        <f t="shared" si="34"/>
        <v>0.39785406833795833</v>
      </c>
      <c r="Q63" s="47">
        <f t="shared" si="34"/>
        <v>0.39785406833795833</v>
      </c>
      <c r="R63" s="47">
        <f>P63</f>
        <v>0.39785406833795833</v>
      </c>
      <c r="S63" s="276"/>
      <c r="T63" s="86">
        <f>$G63</f>
        <v>0.39785406833795833</v>
      </c>
      <c r="U63" s="47">
        <f t="shared" ref="U63:W72" si="35">T63</f>
        <v>0.39785406833795833</v>
      </c>
      <c r="V63" s="47">
        <f t="shared" si="35"/>
        <v>0.39785406833795833</v>
      </c>
      <c r="W63" s="47">
        <f t="shared" si="35"/>
        <v>0.39785406833795833</v>
      </c>
      <c r="X63" s="47">
        <f>V63</f>
        <v>0.39785406833795833</v>
      </c>
      <c r="Y63" s="276"/>
      <c r="Z63" s="276"/>
      <c r="AA63" s="276"/>
      <c r="AB63" s="276"/>
      <c r="AC63" s="276"/>
      <c r="AD63" s="276"/>
      <c r="AE63" s="276"/>
      <c r="AF63" s="276"/>
      <c r="AG63" s="276"/>
      <c r="AH63" s="276"/>
      <c r="AI63" s="276"/>
      <c r="AJ63" s="276"/>
      <c r="AK63" s="276"/>
      <c r="AL63" s="276"/>
      <c r="AM63" s="276"/>
      <c r="AN63" s="276"/>
      <c r="AO63" s="276"/>
      <c r="AP63" s="276"/>
      <c r="AQ63" s="276"/>
      <c r="AR63" s="276"/>
    </row>
    <row r="64" spans="1:44">
      <c r="A64" s="225" t="s">
        <v>16</v>
      </c>
      <c r="B64" s="225" t="s">
        <v>417</v>
      </c>
      <c r="C64" s="225" t="s">
        <v>426</v>
      </c>
      <c r="D64" s="225" t="s">
        <v>147</v>
      </c>
      <c r="F64" s="51">
        <f>[3]Calib_1011!$AC$35</f>
        <v>1.4841793377794028</v>
      </c>
      <c r="G64" s="65">
        <f t="shared" si="32"/>
        <v>1.4841793377794028</v>
      </c>
      <c r="H64" s="65">
        <f t="shared" si="32"/>
        <v>1.4841793377794028</v>
      </c>
      <c r="I64" s="65">
        <f t="shared" si="33"/>
        <v>1.4841793377794028</v>
      </c>
      <c r="J64" s="65">
        <f t="shared" si="33"/>
        <v>1.4841793377794028</v>
      </c>
      <c r="K64" s="65">
        <f t="shared" si="33"/>
        <v>1.4841793377794028</v>
      </c>
      <c r="L64" s="65">
        <f t="shared" si="33"/>
        <v>1.4841793377794028</v>
      </c>
      <c r="M64" s="226"/>
      <c r="N64" s="86">
        <f t="shared" ref="N64:N70" si="36">$G64</f>
        <v>1.4841793377794028</v>
      </c>
      <c r="O64" s="47">
        <f t="shared" si="34"/>
        <v>1.4841793377794028</v>
      </c>
      <c r="P64" s="47">
        <f t="shared" si="34"/>
        <v>1.4841793377794028</v>
      </c>
      <c r="Q64" s="47">
        <f t="shared" si="34"/>
        <v>1.4841793377794028</v>
      </c>
      <c r="R64" s="47">
        <f t="shared" ref="R64:R70" si="37">P64</f>
        <v>1.4841793377794028</v>
      </c>
      <c r="S64" s="276"/>
      <c r="T64" s="86">
        <f t="shared" ref="T64:T70" si="38">$G64</f>
        <v>1.4841793377794028</v>
      </c>
      <c r="U64" s="47">
        <f t="shared" si="35"/>
        <v>1.4841793377794028</v>
      </c>
      <c r="V64" s="47">
        <f t="shared" si="35"/>
        <v>1.4841793377794028</v>
      </c>
      <c r="W64" s="47">
        <f t="shared" si="35"/>
        <v>1.4841793377794028</v>
      </c>
      <c r="X64" s="47">
        <f t="shared" ref="X64:X70" si="39">V64</f>
        <v>1.4841793377794028</v>
      </c>
      <c r="Y64" s="276"/>
      <c r="Z64" s="276"/>
      <c r="AA64" s="276"/>
      <c r="AB64" s="276"/>
      <c r="AC64" s="276"/>
      <c r="AD64" s="276"/>
      <c r="AE64" s="276"/>
      <c r="AF64" s="276"/>
      <c r="AG64" s="276"/>
      <c r="AH64" s="276"/>
      <c r="AI64" s="276"/>
      <c r="AJ64" s="276"/>
      <c r="AK64" s="276"/>
      <c r="AL64" s="276"/>
      <c r="AM64" s="276"/>
      <c r="AN64" s="276"/>
      <c r="AO64" s="276"/>
      <c r="AP64" s="276"/>
      <c r="AQ64" s="276"/>
      <c r="AR64" s="276"/>
    </row>
    <row r="65" spans="1:44">
      <c r="A65" s="225" t="s">
        <v>16</v>
      </c>
      <c r="B65" s="225" t="s">
        <v>418</v>
      </c>
      <c r="C65" s="225" t="s">
        <v>427</v>
      </c>
      <c r="D65" s="225" t="s">
        <v>147</v>
      </c>
      <c r="F65" s="51">
        <f>[3]Calib_1011!$AC27</f>
        <v>2.5010052180158762</v>
      </c>
      <c r="G65" s="65">
        <f t="shared" si="32"/>
        <v>2.5010052180158762</v>
      </c>
      <c r="H65" s="65">
        <f t="shared" si="32"/>
        <v>2.5010052180158762</v>
      </c>
      <c r="I65" s="65">
        <f t="shared" si="33"/>
        <v>2.5010052180158762</v>
      </c>
      <c r="J65" s="65">
        <f t="shared" si="33"/>
        <v>2.5010052180158762</v>
      </c>
      <c r="K65" s="65">
        <f t="shared" si="33"/>
        <v>2.5010052180158762</v>
      </c>
      <c r="L65" s="65">
        <f t="shared" si="33"/>
        <v>2.5010052180158762</v>
      </c>
      <c r="M65" s="226"/>
      <c r="N65" s="86">
        <f t="shared" si="36"/>
        <v>2.5010052180158762</v>
      </c>
      <c r="O65" s="47">
        <f t="shared" si="34"/>
        <v>2.5010052180158762</v>
      </c>
      <c r="P65" s="47">
        <f t="shared" si="34"/>
        <v>2.5010052180158762</v>
      </c>
      <c r="Q65" s="47">
        <f t="shared" si="34"/>
        <v>2.5010052180158762</v>
      </c>
      <c r="R65" s="47">
        <f t="shared" si="37"/>
        <v>2.5010052180158762</v>
      </c>
      <c r="S65" s="276"/>
      <c r="T65" s="86">
        <f t="shared" si="38"/>
        <v>2.5010052180158762</v>
      </c>
      <c r="U65" s="47">
        <f t="shared" si="35"/>
        <v>2.5010052180158762</v>
      </c>
      <c r="V65" s="47">
        <f t="shared" si="35"/>
        <v>2.5010052180158762</v>
      </c>
      <c r="W65" s="47">
        <f t="shared" si="35"/>
        <v>2.5010052180158762</v>
      </c>
      <c r="X65" s="47">
        <f t="shared" si="39"/>
        <v>2.5010052180158762</v>
      </c>
      <c r="Y65" s="276"/>
      <c r="Z65" s="276"/>
      <c r="AA65" s="276"/>
      <c r="AB65" s="276"/>
      <c r="AC65" s="276"/>
      <c r="AD65" s="276"/>
      <c r="AE65" s="276"/>
      <c r="AF65" s="276"/>
      <c r="AG65" s="276"/>
      <c r="AH65" s="276"/>
      <c r="AI65" s="276"/>
      <c r="AJ65" s="276"/>
      <c r="AK65" s="276"/>
      <c r="AL65" s="276"/>
      <c r="AM65" s="276"/>
      <c r="AN65" s="276"/>
      <c r="AO65" s="276"/>
      <c r="AP65" s="276"/>
      <c r="AQ65" s="276"/>
      <c r="AR65" s="276"/>
    </row>
    <row r="66" spans="1:44">
      <c r="A66" s="225" t="s">
        <v>16</v>
      </c>
      <c r="B66" s="225" t="s">
        <v>419</v>
      </c>
      <c r="C66" s="225" t="s">
        <v>428</v>
      </c>
      <c r="D66" s="225" t="s">
        <v>147</v>
      </c>
      <c r="F66" s="51">
        <f>[3]Calib_1011!$AC28</f>
        <v>3.8604597839440302</v>
      </c>
      <c r="G66" s="65">
        <f t="shared" si="32"/>
        <v>3.8604597839440302</v>
      </c>
      <c r="H66" s="65">
        <f t="shared" si="32"/>
        <v>3.8604597839440302</v>
      </c>
      <c r="I66" s="65">
        <f t="shared" si="33"/>
        <v>3.8604597839440302</v>
      </c>
      <c r="J66" s="65">
        <f t="shared" si="33"/>
        <v>3.8604597839440302</v>
      </c>
      <c r="K66" s="65">
        <f t="shared" si="33"/>
        <v>3.8604597839440302</v>
      </c>
      <c r="L66" s="65">
        <f t="shared" si="33"/>
        <v>3.8604597839440302</v>
      </c>
      <c r="M66" s="226"/>
      <c r="N66" s="86">
        <f t="shared" si="36"/>
        <v>3.8604597839440302</v>
      </c>
      <c r="O66" s="47">
        <f t="shared" si="34"/>
        <v>3.8604597839440302</v>
      </c>
      <c r="P66" s="47">
        <f t="shared" si="34"/>
        <v>3.8604597839440302</v>
      </c>
      <c r="Q66" s="47">
        <f t="shared" si="34"/>
        <v>3.8604597839440302</v>
      </c>
      <c r="R66" s="47">
        <f t="shared" si="37"/>
        <v>3.8604597839440302</v>
      </c>
      <c r="S66" s="276"/>
      <c r="T66" s="86">
        <f t="shared" si="38"/>
        <v>3.8604597839440302</v>
      </c>
      <c r="U66" s="47">
        <f t="shared" si="35"/>
        <v>3.8604597839440302</v>
      </c>
      <c r="V66" s="47">
        <f t="shared" si="35"/>
        <v>3.8604597839440302</v>
      </c>
      <c r="W66" s="47">
        <f t="shared" si="35"/>
        <v>3.8604597839440302</v>
      </c>
      <c r="X66" s="47">
        <f t="shared" si="39"/>
        <v>3.8604597839440302</v>
      </c>
      <c r="Y66" s="276"/>
      <c r="Z66" s="276"/>
      <c r="AA66" s="276"/>
      <c r="AB66" s="276"/>
      <c r="AC66" s="276"/>
      <c r="AD66" s="276"/>
      <c r="AE66" s="276"/>
      <c r="AF66" s="276"/>
      <c r="AG66" s="276"/>
      <c r="AH66" s="276"/>
      <c r="AI66" s="276"/>
      <c r="AJ66" s="276"/>
      <c r="AK66" s="276"/>
      <c r="AL66" s="276"/>
      <c r="AM66" s="276"/>
      <c r="AN66" s="276"/>
      <c r="AO66" s="276"/>
      <c r="AP66" s="276"/>
      <c r="AQ66" s="276"/>
      <c r="AR66" s="276"/>
    </row>
    <row r="67" spans="1:44">
      <c r="A67" s="225" t="s">
        <v>16</v>
      </c>
      <c r="B67" s="225" t="s">
        <v>420</v>
      </c>
      <c r="C67" s="225" t="s">
        <v>429</v>
      </c>
      <c r="D67" s="225" t="s">
        <v>147</v>
      </c>
      <c r="F67" s="51">
        <f>[3]Calib_1011!$AC29</f>
        <v>6.0039084459078387</v>
      </c>
      <c r="G67" s="65">
        <f t="shared" si="32"/>
        <v>6.0039084459078387</v>
      </c>
      <c r="H67" s="65">
        <f t="shared" si="32"/>
        <v>6.0039084459078387</v>
      </c>
      <c r="I67" s="65">
        <f t="shared" si="33"/>
        <v>6.0039084459078387</v>
      </c>
      <c r="J67" s="65">
        <f t="shared" si="33"/>
        <v>6.0039084459078387</v>
      </c>
      <c r="K67" s="65">
        <f t="shared" si="33"/>
        <v>6.0039084459078387</v>
      </c>
      <c r="L67" s="65">
        <f t="shared" si="33"/>
        <v>6.0039084459078387</v>
      </c>
      <c r="M67" s="226"/>
      <c r="N67" s="86">
        <f t="shared" si="36"/>
        <v>6.0039084459078387</v>
      </c>
      <c r="O67" s="47">
        <f t="shared" si="34"/>
        <v>6.0039084459078387</v>
      </c>
      <c r="P67" s="47">
        <f t="shared" si="34"/>
        <v>6.0039084459078387</v>
      </c>
      <c r="Q67" s="47">
        <f t="shared" si="34"/>
        <v>6.0039084459078387</v>
      </c>
      <c r="R67" s="47">
        <f t="shared" si="37"/>
        <v>6.0039084459078387</v>
      </c>
      <c r="S67" s="276"/>
      <c r="T67" s="86">
        <f t="shared" si="38"/>
        <v>6.0039084459078387</v>
      </c>
      <c r="U67" s="47">
        <f t="shared" si="35"/>
        <v>6.0039084459078387</v>
      </c>
      <c r="V67" s="47">
        <f t="shared" si="35"/>
        <v>6.0039084459078387</v>
      </c>
      <c r="W67" s="47">
        <f t="shared" si="35"/>
        <v>6.0039084459078387</v>
      </c>
      <c r="X67" s="47">
        <f t="shared" si="39"/>
        <v>6.0039084459078387</v>
      </c>
      <c r="Y67" s="276"/>
      <c r="Z67" s="276"/>
      <c r="AA67" s="276"/>
      <c r="AB67" s="276"/>
      <c r="AC67" s="276"/>
      <c r="AD67" s="276"/>
      <c r="AE67" s="276"/>
      <c r="AF67" s="276"/>
      <c r="AG67" s="276"/>
      <c r="AH67" s="276"/>
      <c r="AI67" s="276"/>
      <c r="AJ67" s="276"/>
      <c r="AK67" s="276"/>
      <c r="AL67" s="276"/>
      <c r="AM67" s="276"/>
      <c r="AN67" s="276"/>
      <c r="AO67" s="276"/>
      <c r="AP67" s="276"/>
      <c r="AQ67" s="276"/>
      <c r="AR67" s="276"/>
    </row>
    <row r="68" spans="1:44">
      <c r="A68" s="225" t="s">
        <v>16</v>
      </c>
      <c r="B68" s="225" t="s">
        <v>421</v>
      </c>
      <c r="C68" s="225" t="s">
        <v>430</v>
      </c>
      <c r="D68" s="225" t="s">
        <v>147</v>
      </c>
      <c r="F68" s="51">
        <f>[3]Calib_1011!$AC30</f>
        <v>7.4777222934684477</v>
      </c>
      <c r="G68" s="65">
        <f t="shared" si="32"/>
        <v>7.4777222934684477</v>
      </c>
      <c r="H68" s="65">
        <f t="shared" si="32"/>
        <v>7.4777222934684477</v>
      </c>
      <c r="I68" s="65">
        <f t="shared" si="33"/>
        <v>7.4777222934684477</v>
      </c>
      <c r="J68" s="65">
        <f t="shared" si="33"/>
        <v>7.4777222934684477</v>
      </c>
      <c r="K68" s="65">
        <f t="shared" si="33"/>
        <v>7.4777222934684477</v>
      </c>
      <c r="L68" s="65">
        <f t="shared" si="33"/>
        <v>7.4777222934684477</v>
      </c>
      <c r="M68" s="226"/>
      <c r="N68" s="86">
        <f t="shared" si="36"/>
        <v>7.4777222934684477</v>
      </c>
      <c r="O68" s="47">
        <f t="shared" si="34"/>
        <v>7.4777222934684477</v>
      </c>
      <c r="P68" s="47">
        <f t="shared" si="34"/>
        <v>7.4777222934684477</v>
      </c>
      <c r="Q68" s="47">
        <f t="shared" si="34"/>
        <v>7.4777222934684477</v>
      </c>
      <c r="R68" s="47">
        <f t="shared" si="37"/>
        <v>7.4777222934684477</v>
      </c>
      <c r="S68" s="276"/>
      <c r="T68" s="86">
        <f t="shared" si="38"/>
        <v>7.4777222934684477</v>
      </c>
      <c r="U68" s="47">
        <f t="shared" si="35"/>
        <v>7.4777222934684477</v>
      </c>
      <c r="V68" s="47">
        <f t="shared" si="35"/>
        <v>7.4777222934684477</v>
      </c>
      <c r="W68" s="47">
        <f t="shared" si="35"/>
        <v>7.4777222934684477</v>
      </c>
      <c r="X68" s="47">
        <f t="shared" si="39"/>
        <v>7.4777222934684477</v>
      </c>
      <c r="Y68" s="276"/>
      <c r="Z68" s="276"/>
      <c r="AA68" s="276"/>
      <c r="AB68" s="276"/>
      <c r="AC68" s="276"/>
      <c r="AD68" s="276"/>
      <c r="AE68" s="276"/>
      <c r="AF68" s="276"/>
      <c r="AG68" s="276"/>
      <c r="AH68" s="276"/>
      <c r="AI68" s="276"/>
      <c r="AJ68" s="276"/>
      <c r="AK68" s="276"/>
      <c r="AL68" s="276"/>
      <c r="AM68" s="276"/>
      <c r="AN68" s="276"/>
      <c r="AO68" s="276"/>
      <c r="AP68" s="276"/>
      <c r="AQ68" s="276"/>
      <c r="AR68" s="276"/>
    </row>
    <row r="69" spans="1:44">
      <c r="A69" s="225" t="s">
        <v>16</v>
      </c>
      <c r="B69" s="225" t="s">
        <v>422</v>
      </c>
      <c r="C69" s="225" t="s">
        <v>431</v>
      </c>
      <c r="D69" s="225" t="s">
        <v>147</v>
      </c>
      <c r="F69" s="51">
        <f>[3]Calib_1011!$AC31</f>
        <v>10.302260917235891</v>
      </c>
      <c r="G69" s="65">
        <f t="shared" si="32"/>
        <v>10.302260917235891</v>
      </c>
      <c r="H69" s="65">
        <f t="shared" si="32"/>
        <v>10.302260917235891</v>
      </c>
      <c r="I69" s="65">
        <f t="shared" si="33"/>
        <v>10.302260917235891</v>
      </c>
      <c r="J69" s="65">
        <f t="shared" si="33"/>
        <v>10.302260917235891</v>
      </c>
      <c r="K69" s="65">
        <f t="shared" si="33"/>
        <v>10.302260917235891</v>
      </c>
      <c r="L69" s="65">
        <f t="shared" si="33"/>
        <v>10.302260917235891</v>
      </c>
      <c r="M69" s="226"/>
      <c r="N69" s="86">
        <f t="shared" si="36"/>
        <v>10.302260917235891</v>
      </c>
      <c r="O69" s="47">
        <f t="shared" si="34"/>
        <v>10.302260917235891</v>
      </c>
      <c r="P69" s="47">
        <f t="shared" si="34"/>
        <v>10.302260917235891</v>
      </c>
      <c r="Q69" s="47">
        <f t="shared" si="34"/>
        <v>10.302260917235891</v>
      </c>
      <c r="R69" s="47">
        <f t="shared" si="37"/>
        <v>10.302260917235891</v>
      </c>
      <c r="S69" s="276"/>
      <c r="T69" s="86">
        <f t="shared" si="38"/>
        <v>10.302260917235891</v>
      </c>
      <c r="U69" s="47">
        <f t="shared" si="35"/>
        <v>10.302260917235891</v>
      </c>
      <c r="V69" s="47">
        <f t="shared" si="35"/>
        <v>10.302260917235891</v>
      </c>
      <c r="W69" s="47">
        <f t="shared" si="35"/>
        <v>10.302260917235891</v>
      </c>
      <c r="X69" s="47">
        <f t="shared" si="39"/>
        <v>10.302260917235891</v>
      </c>
      <c r="Y69" s="276"/>
      <c r="Z69" s="276"/>
      <c r="AA69" s="276"/>
      <c r="AB69" s="276"/>
      <c r="AC69" s="276"/>
      <c r="AD69" s="276"/>
      <c r="AE69" s="276"/>
      <c r="AF69" s="276"/>
      <c r="AG69" s="276"/>
      <c r="AH69" s="276"/>
      <c r="AI69" s="276"/>
      <c r="AJ69" s="276"/>
      <c r="AK69" s="276"/>
      <c r="AL69" s="276"/>
      <c r="AM69" s="276"/>
      <c r="AN69" s="276"/>
      <c r="AO69" s="276"/>
      <c r="AP69" s="276"/>
      <c r="AQ69" s="276"/>
      <c r="AR69" s="276"/>
    </row>
    <row r="70" spans="1:44">
      <c r="A70" s="225" t="s">
        <v>16</v>
      </c>
      <c r="B70" s="225" t="s">
        <v>423</v>
      </c>
      <c r="C70" s="225" t="s">
        <v>432</v>
      </c>
      <c r="D70" s="225" t="s">
        <v>147</v>
      </c>
      <c r="F70" s="51">
        <f>[3]Calib_1011!$AC32</f>
        <v>13.929123617232234</v>
      </c>
      <c r="G70" s="65">
        <f t="shared" si="32"/>
        <v>13.929123617232234</v>
      </c>
      <c r="H70" s="65">
        <f t="shared" si="32"/>
        <v>13.929123617232234</v>
      </c>
      <c r="I70" s="65">
        <f t="shared" si="33"/>
        <v>13.929123617232234</v>
      </c>
      <c r="J70" s="65">
        <f t="shared" si="33"/>
        <v>13.929123617232234</v>
      </c>
      <c r="K70" s="65">
        <f t="shared" si="33"/>
        <v>13.929123617232234</v>
      </c>
      <c r="L70" s="65">
        <f t="shared" si="33"/>
        <v>13.929123617232234</v>
      </c>
      <c r="M70" s="226"/>
      <c r="N70" s="86">
        <f t="shared" si="36"/>
        <v>13.929123617232234</v>
      </c>
      <c r="O70" s="47">
        <f t="shared" si="34"/>
        <v>13.929123617232234</v>
      </c>
      <c r="P70" s="47">
        <f t="shared" si="34"/>
        <v>13.929123617232234</v>
      </c>
      <c r="Q70" s="47">
        <f t="shared" si="34"/>
        <v>13.929123617232234</v>
      </c>
      <c r="R70" s="47">
        <f t="shared" si="37"/>
        <v>13.929123617232234</v>
      </c>
      <c r="S70" s="276"/>
      <c r="T70" s="86">
        <f t="shared" si="38"/>
        <v>13.929123617232234</v>
      </c>
      <c r="U70" s="47">
        <f t="shared" si="35"/>
        <v>13.929123617232234</v>
      </c>
      <c r="V70" s="47">
        <f t="shared" si="35"/>
        <v>13.929123617232234</v>
      </c>
      <c r="W70" s="47">
        <f t="shared" si="35"/>
        <v>13.929123617232234</v>
      </c>
      <c r="X70" s="47">
        <f t="shared" si="39"/>
        <v>13.929123617232234</v>
      </c>
      <c r="Y70" s="276"/>
      <c r="Z70" s="276"/>
      <c r="AA70" s="276"/>
      <c r="AB70" s="276"/>
      <c r="AC70" s="276"/>
      <c r="AD70" s="276"/>
      <c r="AE70" s="276"/>
      <c r="AF70" s="276"/>
      <c r="AG70" s="276"/>
      <c r="AH70" s="276"/>
      <c r="AI70" s="276"/>
      <c r="AJ70" s="276"/>
      <c r="AK70" s="276"/>
      <c r="AL70" s="276"/>
      <c r="AM70" s="276"/>
      <c r="AN70" s="276"/>
      <c r="AO70" s="276"/>
      <c r="AP70" s="276"/>
      <c r="AQ70" s="276"/>
      <c r="AR70" s="276"/>
    </row>
    <row r="71" spans="1:44">
      <c r="A71" s="225" t="s">
        <v>16</v>
      </c>
      <c r="B71" s="225" t="s">
        <v>424</v>
      </c>
      <c r="C71" s="225" t="s">
        <v>433</v>
      </c>
      <c r="D71" s="225" t="s">
        <v>147</v>
      </c>
      <c r="F71" s="51">
        <f>[3]Calib_1011!$AC33</f>
        <v>17.52549021473704</v>
      </c>
      <c r="G71" s="65">
        <f t="shared" si="32"/>
        <v>17.52549021473704</v>
      </c>
      <c r="H71" s="65">
        <f t="shared" si="32"/>
        <v>17.52549021473704</v>
      </c>
      <c r="I71" s="65">
        <f t="shared" si="33"/>
        <v>17.52549021473704</v>
      </c>
      <c r="J71" s="65">
        <f t="shared" si="33"/>
        <v>17.52549021473704</v>
      </c>
      <c r="K71" s="65">
        <f t="shared" si="33"/>
        <v>17.52549021473704</v>
      </c>
      <c r="L71" s="65">
        <f t="shared" si="33"/>
        <v>17.52549021473704</v>
      </c>
      <c r="M71" s="226"/>
      <c r="N71" s="86">
        <f>$G71</f>
        <v>17.52549021473704</v>
      </c>
      <c r="O71" s="47">
        <f t="shared" si="34"/>
        <v>17.52549021473704</v>
      </c>
      <c r="P71" s="47">
        <f t="shared" si="34"/>
        <v>17.52549021473704</v>
      </c>
      <c r="Q71" s="47">
        <f t="shared" si="34"/>
        <v>17.52549021473704</v>
      </c>
      <c r="R71" s="47">
        <f>P71</f>
        <v>17.52549021473704</v>
      </c>
      <c r="S71" s="276"/>
      <c r="T71" s="86">
        <f>$G71</f>
        <v>17.52549021473704</v>
      </c>
      <c r="U71" s="47">
        <f t="shared" si="35"/>
        <v>17.52549021473704</v>
      </c>
      <c r="V71" s="47">
        <f t="shared" si="35"/>
        <v>17.52549021473704</v>
      </c>
      <c r="W71" s="47">
        <f t="shared" si="35"/>
        <v>17.52549021473704</v>
      </c>
      <c r="X71" s="47">
        <f>V71</f>
        <v>17.52549021473704</v>
      </c>
      <c r="Y71" s="276"/>
      <c r="Z71" s="276"/>
      <c r="AA71" s="276"/>
      <c r="AB71" s="276"/>
      <c r="AC71" s="276"/>
      <c r="AD71" s="276"/>
      <c r="AE71" s="276"/>
      <c r="AF71" s="276"/>
      <c r="AG71" s="276"/>
      <c r="AH71" s="276"/>
      <c r="AI71" s="276"/>
      <c r="AJ71" s="276"/>
      <c r="AK71" s="276"/>
      <c r="AL71" s="276"/>
      <c r="AM71" s="276"/>
      <c r="AN71" s="276"/>
      <c r="AO71" s="276"/>
      <c r="AP71" s="276"/>
      <c r="AQ71" s="276"/>
      <c r="AR71" s="276"/>
    </row>
    <row r="72" spans="1:44">
      <c r="A72" s="225" t="s">
        <v>16</v>
      </c>
      <c r="B72" s="225" t="s">
        <v>425</v>
      </c>
      <c r="C72" s="225" t="s">
        <v>434</v>
      </c>
      <c r="D72" s="225" t="s">
        <v>147</v>
      </c>
      <c r="F72" s="51">
        <f>[3]Calib_1011!$AC34</f>
        <v>21.906335545077848</v>
      </c>
      <c r="G72" s="65">
        <f t="shared" si="32"/>
        <v>21.906335545077848</v>
      </c>
      <c r="H72" s="65">
        <f t="shared" si="32"/>
        <v>21.906335545077848</v>
      </c>
      <c r="I72" s="65">
        <f t="shared" si="33"/>
        <v>21.906335545077848</v>
      </c>
      <c r="J72" s="65">
        <f t="shared" si="33"/>
        <v>21.906335545077848</v>
      </c>
      <c r="K72" s="65">
        <f t="shared" si="33"/>
        <v>21.906335545077848</v>
      </c>
      <c r="L72" s="65">
        <f t="shared" si="33"/>
        <v>21.906335545077848</v>
      </c>
      <c r="M72" s="226"/>
      <c r="N72" s="86">
        <f>$G72</f>
        <v>21.906335545077848</v>
      </c>
      <c r="O72" s="47">
        <f t="shared" si="34"/>
        <v>21.906335545077848</v>
      </c>
      <c r="P72" s="47">
        <f t="shared" si="34"/>
        <v>21.906335545077848</v>
      </c>
      <c r="Q72" s="47">
        <f t="shared" si="34"/>
        <v>21.906335545077848</v>
      </c>
      <c r="R72" s="47">
        <f>P72</f>
        <v>21.906335545077848</v>
      </c>
      <c r="S72" s="276"/>
      <c r="T72" s="86">
        <f>$G72</f>
        <v>21.906335545077848</v>
      </c>
      <c r="U72" s="47">
        <f t="shared" si="35"/>
        <v>21.906335545077848</v>
      </c>
      <c r="V72" s="47">
        <f t="shared" si="35"/>
        <v>21.906335545077848</v>
      </c>
      <c r="W72" s="47">
        <f t="shared" si="35"/>
        <v>21.906335545077848</v>
      </c>
      <c r="X72" s="47">
        <f>V72</f>
        <v>21.906335545077848</v>
      </c>
      <c r="Y72" s="276"/>
      <c r="Z72" s="276"/>
      <c r="AA72" s="276"/>
      <c r="AB72" s="276"/>
      <c r="AC72" s="276"/>
      <c r="AD72" s="276"/>
      <c r="AE72" s="276"/>
      <c r="AF72" s="276"/>
      <c r="AG72" s="276"/>
      <c r="AH72" s="276"/>
      <c r="AI72" s="276"/>
      <c r="AJ72" s="276"/>
      <c r="AK72" s="276"/>
      <c r="AL72" s="276"/>
      <c r="AM72" s="276"/>
      <c r="AN72" s="276"/>
      <c r="AO72" s="276"/>
      <c r="AP72" s="276"/>
      <c r="AQ72" s="276"/>
      <c r="AR72" s="276"/>
    </row>
    <row r="73" spans="1:44">
      <c r="A73" s="225" t="s">
        <v>16</v>
      </c>
      <c r="N73" s="230">
        <f>SUM(N86:N88)/N89</f>
        <v>0.52102373752652342</v>
      </c>
      <c r="AA73" s="225" t="s">
        <v>488</v>
      </c>
    </row>
    <row r="74" spans="1:44">
      <c r="A74" s="225" t="s">
        <v>16</v>
      </c>
      <c r="N74" s="5" t="s">
        <v>41</v>
      </c>
      <c r="T74" s="5" t="s">
        <v>197</v>
      </c>
      <c r="AA74" s="7" t="str">
        <f>N74</f>
        <v>Reference</v>
      </c>
      <c r="AG74" s="7" t="s">
        <v>485</v>
      </c>
    </row>
    <row r="75" spans="1:44" ht="15.75" thickBot="1">
      <c r="A75" s="225" t="s">
        <v>16</v>
      </c>
      <c r="B75" s="14" t="s">
        <v>210</v>
      </c>
      <c r="C75" s="14"/>
      <c r="D75" s="14"/>
      <c r="F75" s="225">
        <f t="shared" ref="F75:L75" si="40">F$4</f>
        <v>2012</v>
      </c>
      <c r="G75" s="225">
        <f t="shared" si="40"/>
        <v>2015</v>
      </c>
      <c r="H75" s="225">
        <f t="shared" si="40"/>
        <v>2017</v>
      </c>
      <c r="I75" s="225">
        <f t="shared" si="40"/>
        <v>2020</v>
      </c>
      <c r="J75" s="225">
        <f t="shared" si="40"/>
        <v>2030</v>
      </c>
      <c r="K75" s="225">
        <f t="shared" si="40"/>
        <v>2040</v>
      </c>
      <c r="L75" s="225">
        <f t="shared" si="40"/>
        <v>2050</v>
      </c>
      <c r="N75" s="7">
        <f t="shared" ref="N75:S75" si="41">N$4</f>
        <v>2015</v>
      </c>
      <c r="O75" s="7">
        <f t="shared" si="41"/>
        <v>2020</v>
      </c>
      <c r="P75" s="7">
        <f t="shared" si="41"/>
        <v>2030</v>
      </c>
      <c r="Q75" s="7">
        <f t="shared" si="41"/>
        <v>2040</v>
      </c>
      <c r="R75" s="7">
        <f t="shared" si="41"/>
        <v>2050</v>
      </c>
      <c r="S75" s="225">
        <f t="shared" si="41"/>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225" t="s">
        <v>16</v>
      </c>
      <c r="B76" s="226" t="str">
        <f>B92</f>
        <v>TFLCV</v>
      </c>
      <c r="C76" s="226" t="str">
        <f>C92</f>
        <v>Transport Freight - LCV</v>
      </c>
      <c r="D76" s="225" t="s">
        <v>149</v>
      </c>
      <c r="F76" s="277">
        <f t="shared" ref="F76:K76" si="42">F43</f>
        <v>17.152485013399282</v>
      </c>
      <c r="G76" s="277">
        <f t="shared" si="42"/>
        <v>17.976846368396746</v>
      </c>
      <c r="H76" s="277">
        <f t="shared" si="42"/>
        <v>18.275819732496981</v>
      </c>
      <c r="I76" s="277">
        <f t="shared" si="42"/>
        <v>17.382279232767157</v>
      </c>
      <c r="J76" s="277">
        <f t="shared" si="42"/>
        <v>20.483172910937</v>
      </c>
      <c r="K76" s="277">
        <f t="shared" si="42"/>
        <v>25.634308259593027</v>
      </c>
      <c r="L76" s="277">
        <f>L43</f>
        <v>33.147716875236625</v>
      </c>
      <c r="M76" s="8"/>
      <c r="N76" s="277">
        <f>N43</f>
        <v>17.976846368396746</v>
      </c>
      <c r="O76" s="277">
        <f>O43</f>
        <v>17.382279232767157</v>
      </c>
      <c r="P76" s="277">
        <f>P43</f>
        <v>20.483172910937</v>
      </c>
      <c r="Q76" s="277">
        <f>Q43</f>
        <v>25.634308259593027</v>
      </c>
      <c r="R76" s="277">
        <f>R43</f>
        <v>33.147716875236625</v>
      </c>
      <c r="S76" s="8"/>
      <c r="T76" s="277">
        <f>T43</f>
        <v>17.976846368396746</v>
      </c>
      <c r="U76" s="277">
        <f>U43</f>
        <v>17.382279232767157</v>
      </c>
      <c r="V76" s="277">
        <f>V43</f>
        <v>20.483172910937</v>
      </c>
      <c r="W76" s="277">
        <f>W43</f>
        <v>25.634308259593027</v>
      </c>
      <c r="X76" s="277">
        <f>X43</f>
        <v>33.147716875236625</v>
      </c>
      <c r="Y76" s="226"/>
      <c r="Z76" s="225" t="s">
        <v>632</v>
      </c>
      <c r="AA76" s="226">
        <f>SUM(N78:N85)</f>
        <v>97.636812474343259</v>
      </c>
      <c r="AB76" s="226">
        <f>SUM(O78:O85)</f>
        <v>94.407567548107011</v>
      </c>
      <c r="AC76" s="226">
        <f>SUM(P78:P85)</f>
        <v>111.24930765946486</v>
      </c>
      <c r="AD76" s="226">
        <f>SUM(Q78:Q85)</f>
        <v>139.22643032937086</v>
      </c>
      <c r="AE76" s="226">
        <f>SUM(R78:R85)</f>
        <v>180.0336583055942</v>
      </c>
      <c r="AF76" s="226"/>
      <c r="AG76" s="226">
        <f>SUM(T78:T85)</f>
        <v>97.636812474343259</v>
      </c>
      <c r="AH76" s="226">
        <f>SUM(U78:U85)</f>
        <v>89.687189170701672</v>
      </c>
      <c r="AI76" s="226">
        <f>SUM(V78:V85)</f>
        <v>100.40250016266704</v>
      </c>
      <c r="AJ76" s="226">
        <f>SUM(W78:W85)</f>
        <v>119.3692607036443</v>
      </c>
      <c r="AK76" s="226">
        <f>SUM(X78:X85)</f>
        <v>146.63853990027087</v>
      </c>
      <c r="AL76" s="226"/>
      <c r="AM76" s="226"/>
      <c r="AN76" s="226"/>
      <c r="AO76" s="226"/>
      <c r="AP76" s="226"/>
      <c r="AQ76" s="226"/>
      <c r="AR76" s="226"/>
    </row>
    <row r="77" spans="1:44">
      <c r="A77" s="225" t="s">
        <v>16</v>
      </c>
      <c r="B77" s="226" t="str">
        <f t="shared" ref="B77:C88" si="43">B93</f>
        <v>TFHCV1</v>
      </c>
      <c r="C77" s="226" t="str">
        <f t="shared" si="43"/>
        <v>Transport Freight - HCV1</v>
      </c>
      <c r="D77" s="225" t="s">
        <v>149</v>
      </c>
      <c r="F77" s="277">
        <f t="shared" ref="F77:K77" si="44">F46</f>
        <v>4.9126336080498234</v>
      </c>
      <c r="G77" s="277">
        <f t="shared" si="44"/>
        <v>5.1487384811672978</v>
      </c>
      <c r="H77" s="277">
        <f t="shared" si="44"/>
        <v>5.2343672746186938</v>
      </c>
      <c r="I77" s="277">
        <f t="shared" si="44"/>
        <v>4.9784488414763688</v>
      </c>
      <c r="J77" s="277">
        <f t="shared" si="44"/>
        <v>5.8665740598611187</v>
      </c>
      <c r="K77" s="277">
        <f t="shared" si="44"/>
        <v>7.3419078446539707</v>
      </c>
      <c r="L77" s="277">
        <f>L46</f>
        <v>9.4938189903210723</v>
      </c>
      <c r="M77" s="8"/>
      <c r="N77" s="277">
        <f>N46</f>
        <v>5.1487384811672978</v>
      </c>
      <c r="O77" s="277">
        <f>O46</f>
        <v>4.9784488414763688</v>
      </c>
      <c r="P77" s="277">
        <f>P46</f>
        <v>5.8665740598611187</v>
      </c>
      <c r="Q77" s="277">
        <f>Q46</f>
        <v>7.3419078446539707</v>
      </c>
      <c r="R77" s="277">
        <f>R46</f>
        <v>9.4938189903210723</v>
      </c>
      <c r="S77" s="8"/>
      <c r="T77" s="277">
        <f>T46</f>
        <v>5.1487384811672978</v>
      </c>
      <c r="U77" s="277">
        <f>U46</f>
        <v>4.72952639940255</v>
      </c>
      <c r="V77" s="277">
        <f>V46</f>
        <v>5.294583089024659</v>
      </c>
      <c r="W77" s="277">
        <f>W46</f>
        <v>6.2947682383101968</v>
      </c>
      <c r="X77" s="277">
        <f>X46</f>
        <v>7.7327749039852014</v>
      </c>
      <c r="Y77" s="226"/>
      <c r="Z77" s="225" t="s">
        <v>486</v>
      </c>
      <c r="AA77" s="226">
        <f>N86</f>
        <v>23.057336578097956</v>
      </c>
      <c r="AB77" s="226">
        <f>O86</f>
        <v>22.294737049596247</v>
      </c>
      <c r="AC77" s="226">
        <f>P86</f>
        <v>26.271983545742096</v>
      </c>
      <c r="AD77" s="226">
        <f>Q86</f>
        <v>32.878896630458662</v>
      </c>
      <c r="AE77" s="226">
        <f>R86</f>
        <v>42.515692081090634</v>
      </c>
      <c r="AF77" s="226"/>
      <c r="AG77" s="226">
        <f>T86</f>
        <v>23.057336578097956</v>
      </c>
      <c r="AH77" s="226">
        <f>U86</f>
        <v>27.015115427001614</v>
      </c>
      <c r="AI77" s="226">
        <f>V86</f>
        <v>37.118791042539939</v>
      </c>
      <c r="AJ77" s="226">
        <f>W86</f>
        <v>52.736066256185204</v>
      </c>
      <c r="AK77" s="226">
        <f>X86</f>
        <v>75.910810486414007</v>
      </c>
      <c r="AL77" s="226"/>
      <c r="AM77" s="226"/>
      <c r="AN77" s="226"/>
      <c r="AO77" s="226"/>
      <c r="AP77" s="226"/>
      <c r="AQ77" s="226"/>
      <c r="AR77" s="226"/>
    </row>
    <row r="78" spans="1:44">
      <c r="A78" s="225" t="s">
        <v>16</v>
      </c>
      <c r="B78" s="226" t="str">
        <f t="shared" si="43"/>
        <v>TFHCV2</v>
      </c>
      <c r="C78" s="226" t="str">
        <f t="shared" si="43"/>
        <v>Transport Freight - HCV2</v>
      </c>
      <c r="D78" s="225" t="s">
        <v>149</v>
      </c>
      <c r="F78" s="277">
        <f t="shared" ref="F78:L86" si="45">F51</f>
        <v>1.637618085804339</v>
      </c>
      <c r="G78" s="277">
        <f t="shared" si="45"/>
        <v>1.7163232450350523</v>
      </c>
      <c r="H78" s="277">
        <f t="shared" si="45"/>
        <v>1.7448674581821175</v>
      </c>
      <c r="I78" s="277">
        <f t="shared" si="45"/>
        <v>1.6595574823032224</v>
      </c>
      <c r="J78" s="277">
        <f t="shared" si="45"/>
        <v>1.9556125183846031</v>
      </c>
      <c r="K78" s="277">
        <f t="shared" si="45"/>
        <v>2.4474125346968392</v>
      </c>
      <c r="L78" s="277">
        <f t="shared" si="45"/>
        <v>3.1647484673855613</v>
      </c>
      <c r="M78" s="8"/>
      <c r="N78" s="277">
        <f>N51</f>
        <v>1.7163232450350523</v>
      </c>
      <c r="O78" s="277">
        <f>O51</f>
        <v>1.6595574823032224</v>
      </c>
      <c r="P78" s="277">
        <f>P51</f>
        <v>1.9556125183846031</v>
      </c>
      <c r="Q78" s="277">
        <f>Q51</f>
        <v>2.4474125346968392</v>
      </c>
      <c r="R78" s="277">
        <f>R51</f>
        <v>3.1647484673855613</v>
      </c>
      <c r="S78" s="8"/>
      <c r="T78" s="277">
        <f>T51</f>
        <v>1.7163232450350523</v>
      </c>
      <c r="U78" s="277">
        <f>U51</f>
        <v>1.576579608188061</v>
      </c>
      <c r="V78" s="277">
        <f>V51</f>
        <v>1.764940297842104</v>
      </c>
      <c r="W78" s="277">
        <f>W51</f>
        <v>2.098350321935702</v>
      </c>
      <c r="X78" s="277">
        <f>X51</f>
        <v>2.5777074063634604</v>
      </c>
      <c r="Y78" s="226"/>
      <c r="Z78" s="226" t="s">
        <v>487</v>
      </c>
      <c r="AA78" s="226">
        <f>SUM(AA76:AA77)</f>
        <v>120.69414905244122</v>
      </c>
      <c r="AB78" s="226">
        <f>SUM(AB76:AB77)</f>
        <v>116.70230459770326</v>
      </c>
      <c r="AC78" s="226">
        <f>SUM(AC76:AC77)</f>
        <v>137.52129120520695</v>
      </c>
      <c r="AD78" s="226">
        <f>SUM(AD76:AD77)</f>
        <v>172.10532695982951</v>
      </c>
      <c r="AE78" s="226">
        <f>SUM(AE76:AE77)</f>
        <v>222.54935038668484</v>
      </c>
      <c r="AF78" s="226"/>
      <c r="AG78" s="226">
        <f>SUM(AG76:AG77)</f>
        <v>120.69414905244122</v>
      </c>
      <c r="AH78" s="226">
        <f>SUM(AH76:AH77)</f>
        <v>116.70230459770329</v>
      </c>
      <c r="AI78" s="226">
        <f>SUM(AI76:AI77)</f>
        <v>137.52129120520698</v>
      </c>
      <c r="AJ78" s="226">
        <f>SUM(AJ76:AJ77)</f>
        <v>172.10532695982951</v>
      </c>
      <c r="AK78" s="226">
        <f>SUM(AK76:AK77)</f>
        <v>222.54935038668486</v>
      </c>
      <c r="AL78" s="226"/>
      <c r="AM78" s="226"/>
      <c r="AN78" s="226"/>
      <c r="AO78" s="226"/>
      <c r="AP78" s="226"/>
      <c r="AQ78" s="226"/>
      <c r="AR78" s="226"/>
    </row>
    <row r="79" spans="1:44">
      <c r="A79" s="225" t="s">
        <v>16</v>
      </c>
      <c r="B79" s="226" t="str">
        <f t="shared" si="43"/>
        <v>TFHCV3</v>
      </c>
      <c r="C79" s="226" t="str">
        <f t="shared" si="43"/>
        <v>Transport Freight - HCV3</v>
      </c>
      <c r="D79" s="225" t="s">
        <v>149</v>
      </c>
      <c r="F79" s="277">
        <f t="shared" si="45"/>
        <v>10.467275163694032</v>
      </c>
      <c r="G79" s="277">
        <f t="shared" si="45"/>
        <v>10.970340295675397</v>
      </c>
      <c r="H79" s="277">
        <f t="shared" si="45"/>
        <v>11.152788288850017</v>
      </c>
      <c r="I79" s="277">
        <f t="shared" si="45"/>
        <v>10.607506700014909</v>
      </c>
      <c r="J79" s="277">
        <f t="shared" si="45"/>
        <v>12.499821857696572</v>
      </c>
      <c r="K79" s="277">
        <f t="shared" si="45"/>
        <v>15.643293550439248</v>
      </c>
      <c r="L79" s="277">
        <f t="shared" si="45"/>
        <v>20.22833853580287</v>
      </c>
      <c r="M79" s="8"/>
      <c r="N79" s="277">
        <f t="shared" ref="N79:R85" si="46">N52</f>
        <v>10.970340295675397</v>
      </c>
      <c r="O79" s="277">
        <f t="shared" si="46"/>
        <v>10.607506700014909</v>
      </c>
      <c r="P79" s="277">
        <f t="shared" si="46"/>
        <v>12.499821857696572</v>
      </c>
      <c r="Q79" s="277">
        <f t="shared" si="46"/>
        <v>15.643293550439248</v>
      </c>
      <c r="R79" s="277">
        <f t="shared" si="46"/>
        <v>20.22833853580287</v>
      </c>
      <c r="S79" s="8"/>
      <c r="T79" s="277">
        <f t="shared" ref="T79:X85" si="47">T52</f>
        <v>10.970340295675397</v>
      </c>
      <c r="U79" s="277">
        <f t="shared" si="47"/>
        <v>10.077131365014164</v>
      </c>
      <c r="V79" s="277">
        <f t="shared" si="47"/>
        <v>11.281089226571156</v>
      </c>
      <c r="W79" s="277">
        <f t="shared" si="47"/>
        <v>13.41216880780785</v>
      </c>
      <c r="X79" s="277">
        <f t="shared" si="47"/>
        <v>16.476108164527286</v>
      </c>
      <c r="Y79" s="226"/>
      <c r="Z79" s="226"/>
      <c r="AA79" s="226"/>
      <c r="AB79" s="226"/>
      <c r="AC79" s="226"/>
      <c r="AD79" s="226"/>
      <c r="AE79" s="226"/>
      <c r="AF79" s="226"/>
      <c r="AG79" s="226"/>
      <c r="AH79" s="226"/>
      <c r="AI79" s="226"/>
      <c r="AJ79" s="226"/>
      <c r="AK79" s="226"/>
      <c r="AL79" s="226"/>
      <c r="AM79" s="226"/>
      <c r="AN79" s="226"/>
      <c r="AO79" s="226"/>
      <c r="AP79" s="226"/>
      <c r="AQ79" s="226"/>
      <c r="AR79" s="226"/>
    </row>
    <row r="80" spans="1:44">
      <c r="A80" s="225" t="s">
        <v>16</v>
      </c>
      <c r="B80" s="226" t="str">
        <f t="shared" si="43"/>
        <v>TFHCV4</v>
      </c>
      <c r="C80" s="226" t="str">
        <f t="shared" si="43"/>
        <v>Transport Freight - HCV4</v>
      </c>
      <c r="D80" s="225" t="s">
        <v>149</v>
      </c>
      <c r="F80" s="277">
        <f t="shared" si="45"/>
        <v>3.423667084889694</v>
      </c>
      <c r="G80" s="277">
        <f t="shared" si="45"/>
        <v>3.5882111048935075</v>
      </c>
      <c r="H80" s="277">
        <f t="shared" si="45"/>
        <v>3.6478867300364013</v>
      </c>
      <c r="I80" s="277">
        <f t="shared" si="45"/>
        <v>3.4695344274078845</v>
      </c>
      <c r="J80" s="277">
        <f t="shared" si="45"/>
        <v>4.0884784236509484</v>
      </c>
      <c r="K80" s="277">
        <f t="shared" si="45"/>
        <v>5.1166543718723645</v>
      </c>
      <c r="L80" s="277">
        <f t="shared" si="45"/>
        <v>6.6163443440607024</v>
      </c>
      <c r="M80" s="8"/>
      <c r="N80" s="277">
        <f t="shared" si="46"/>
        <v>3.5882111048935075</v>
      </c>
      <c r="O80" s="277">
        <f t="shared" si="46"/>
        <v>3.4695344274078845</v>
      </c>
      <c r="P80" s="277">
        <f t="shared" si="46"/>
        <v>4.0884784236509484</v>
      </c>
      <c r="Q80" s="277">
        <f t="shared" si="46"/>
        <v>5.1166543718723645</v>
      </c>
      <c r="R80" s="277">
        <f t="shared" si="46"/>
        <v>6.6163443440607024</v>
      </c>
      <c r="S80" s="8"/>
      <c r="T80" s="277">
        <f t="shared" si="47"/>
        <v>3.5882111048935075</v>
      </c>
      <c r="U80" s="277">
        <f t="shared" si="47"/>
        <v>3.29605770603749</v>
      </c>
      <c r="V80" s="277">
        <f t="shared" si="47"/>
        <v>3.6898517773449808</v>
      </c>
      <c r="W80" s="277">
        <f t="shared" si="47"/>
        <v>4.3868915420840686</v>
      </c>
      <c r="X80" s="277">
        <f t="shared" si="47"/>
        <v>5.3890538203895915</v>
      </c>
      <c r="Y80" s="226"/>
      <c r="Z80" s="226"/>
      <c r="AA80" s="230">
        <f>AA77/AA78</f>
        <v>0.19103938972285739</v>
      </c>
      <c r="AB80" s="230">
        <f t="shared" ref="AB80:AK80" si="48">AB77/AB78</f>
        <v>0.19103938972285742</v>
      </c>
      <c r="AC80" s="230">
        <f t="shared" si="48"/>
        <v>0.19103938972285742</v>
      </c>
      <c r="AD80" s="230">
        <f t="shared" si="48"/>
        <v>0.19103938972285736</v>
      </c>
      <c r="AE80" s="230">
        <f t="shared" si="48"/>
        <v>0.19103938972285742</v>
      </c>
      <c r="AF80" s="230"/>
      <c r="AG80" s="230">
        <f t="shared" si="48"/>
        <v>0.19103938972285739</v>
      </c>
      <c r="AH80" s="230">
        <f t="shared" si="48"/>
        <v>0.23148742023671462</v>
      </c>
      <c r="AI80" s="230">
        <f t="shared" si="48"/>
        <v>0.26991304922487891</v>
      </c>
      <c r="AJ80" s="230">
        <f t="shared" si="48"/>
        <v>0.306417396763635</v>
      </c>
      <c r="AK80" s="230">
        <f t="shared" si="48"/>
        <v>0.34109652692545334</v>
      </c>
      <c r="AL80" s="226"/>
      <c r="AM80" s="226"/>
      <c r="AN80" s="226"/>
      <c r="AO80" s="226"/>
      <c r="AP80" s="226"/>
      <c r="AQ80" s="226"/>
      <c r="AR80" s="226"/>
    </row>
    <row r="81" spans="1:44">
      <c r="A81" s="225" t="s">
        <v>16</v>
      </c>
      <c r="B81" s="226" t="str">
        <f t="shared" si="43"/>
        <v>TFHCV5</v>
      </c>
      <c r="C81" s="226" t="str">
        <f t="shared" si="43"/>
        <v>Transport Freight - HCV5</v>
      </c>
      <c r="D81" s="225" t="s">
        <v>149</v>
      </c>
      <c r="F81" s="277">
        <f t="shared" si="45"/>
        <v>2.0433999272590588</v>
      </c>
      <c r="G81" s="277">
        <f t="shared" si="45"/>
        <v>2.1416072675669553</v>
      </c>
      <c r="H81" s="277">
        <f t="shared" si="45"/>
        <v>2.1772243895161991</v>
      </c>
      <c r="I81" s="277">
        <f t="shared" si="45"/>
        <v>2.070775639336583</v>
      </c>
      <c r="J81" s="277">
        <f t="shared" si="45"/>
        <v>2.4401895121054822</v>
      </c>
      <c r="K81" s="277">
        <f t="shared" si="45"/>
        <v>3.0538515901380623</v>
      </c>
      <c r="L81" s="277">
        <f t="shared" si="45"/>
        <v>3.9489346411758715</v>
      </c>
      <c r="M81" s="8"/>
      <c r="N81" s="277">
        <f t="shared" si="46"/>
        <v>2.1416072675669553</v>
      </c>
      <c r="O81" s="277">
        <f t="shared" si="46"/>
        <v>2.070775639336583</v>
      </c>
      <c r="P81" s="277">
        <f t="shared" si="46"/>
        <v>2.4401895121054822</v>
      </c>
      <c r="Q81" s="277">
        <f t="shared" si="46"/>
        <v>3.0538515901380623</v>
      </c>
      <c r="R81" s="277">
        <f t="shared" si="46"/>
        <v>3.9489346411758715</v>
      </c>
      <c r="S81" s="8"/>
      <c r="T81" s="277">
        <f t="shared" si="47"/>
        <v>2.1416072675669553</v>
      </c>
      <c r="U81" s="277">
        <f t="shared" si="47"/>
        <v>1.9672368573697538</v>
      </c>
      <c r="V81" s="277">
        <f t="shared" si="47"/>
        <v>2.2022710346751975</v>
      </c>
      <c r="W81" s="277">
        <f t="shared" si="47"/>
        <v>2.6182960070946208</v>
      </c>
      <c r="X81" s="277">
        <f t="shared" si="47"/>
        <v>3.2164319460792541</v>
      </c>
      <c r="Y81" s="226"/>
      <c r="Z81" s="226"/>
      <c r="AA81" s="226"/>
      <c r="AB81" s="226"/>
      <c r="AC81" s="226"/>
      <c r="AD81" s="226"/>
      <c r="AE81" s="226"/>
      <c r="AF81" s="226"/>
      <c r="AG81" s="226"/>
      <c r="AH81" s="226"/>
      <c r="AI81" s="226"/>
      <c r="AJ81" s="226"/>
      <c r="AK81" s="226"/>
      <c r="AL81" s="226"/>
      <c r="AM81" s="226"/>
      <c r="AN81" s="226"/>
      <c r="AO81" s="226"/>
      <c r="AP81" s="226"/>
      <c r="AQ81" s="226"/>
      <c r="AR81" s="226"/>
    </row>
    <row r="82" spans="1:44">
      <c r="A82" s="225" t="s">
        <v>16</v>
      </c>
      <c r="B82" s="226" t="str">
        <f t="shared" si="43"/>
        <v>TFHCV6</v>
      </c>
      <c r="C82" s="226" t="str">
        <f t="shared" si="43"/>
        <v>Transport Freight - HCV6</v>
      </c>
      <c r="D82" s="225" t="s">
        <v>149</v>
      </c>
      <c r="F82" s="277">
        <f t="shared" si="45"/>
        <v>51.883602656707552</v>
      </c>
      <c r="G82" s="277">
        <f t="shared" si="45"/>
        <v>54.377167697272895</v>
      </c>
      <c r="H82" s="277">
        <f t="shared" si="45"/>
        <v>55.28151568042508</v>
      </c>
      <c r="I82" s="277">
        <f t="shared" si="45"/>
        <v>52.578694473501294</v>
      </c>
      <c r="J82" s="277">
        <f t="shared" si="45"/>
        <v>61.958416149583726</v>
      </c>
      <c r="K82" s="277">
        <f t="shared" si="45"/>
        <v>77.539800389349026</v>
      </c>
      <c r="L82" s="277">
        <f t="shared" si="45"/>
        <v>100.2666943004652</v>
      </c>
      <c r="M82" s="8"/>
      <c r="N82" s="277">
        <f t="shared" si="46"/>
        <v>54.377167697272895</v>
      </c>
      <c r="O82" s="277">
        <f t="shared" si="46"/>
        <v>52.578694473501294</v>
      </c>
      <c r="P82" s="277">
        <f t="shared" si="46"/>
        <v>61.958416149583726</v>
      </c>
      <c r="Q82" s="277">
        <f t="shared" si="46"/>
        <v>77.539800389349026</v>
      </c>
      <c r="R82" s="277">
        <f t="shared" si="46"/>
        <v>100.2666943004652</v>
      </c>
      <c r="S82" s="8"/>
      <c r="T82" s="277">
        <f t="shared" si="47"/>
        <v>54.377167697272895</v>
      </c>
      <c r="U82" s="277">
        <f t="shared" si="47"/>
        <v>49.949759749826221</v>
      </c>
      <c r="V82" s="277">
        <f t="shared" si="47"/>
        <v>55.917470574999307</v>
      </c>
      <c r="W82" s="277">
        <f t="shared" si="47"/>
        <v>66.480686358818105</v>
      </c>
      <c r="X82" s="277">
        <f t="shared" si="47"/>
        <v>81.667849174568275</v>
      </c>
      <c r="Y82" s="226"/>
      <c r="Z82" s="226"/>
      <c r="AA82" s="226"/>
      <c r="AB82" s="226"/>
      <c r="AC82" s="226"/>
      <c r="AD82" s="226"/>
      <c r="AE82" s="226"/>
      <c r="AF82" s="226"/>
      <c r="AG82" s="226"/>
      <c r="AH82" s="226"/>
      <c r="AI82" s="226"/>
      <c r="AJ82" s="226"/>
      <c r="AK82" s="226"/>
      <c r="AL82" s="226"/>
      <c r="AM82" s="226"/>
      <c r="AN82" s="226"/>
      <c r="AO82" s="226"/>
      <c r="AP82" s="226"/>
      <c r="AQ82" s="226"/>
      <c r="AR82" s="226"/>
    </row>
    <row r="83" spans="1:44">
      <c r="A83" s="225" t="s">
        <v>16</v>
      </c>
      <c r="B83" s="226" t="str">
        <f t="shared" si="43"/>
        <v>TFHCV7</v>
      </c>
      <c r="C83" s="226" t="str">
        <f t="shared" si="43"/>
        <v>Transport Freight - HCV7</v>
      </c>
      <c r="D83" s="225" t="s">
        <v>149</v>
      </c>
      <c r="F83" s="277">
        <f t="shared" si="45"/>
        <v>21.803352870590057</v>
      </c>
      <c r="G83" s="277">
        <f t="shared" si="45"/>
        <v>22.851238439465153</v>
      </c>
      <c r="H83" s="277">
        <f t="shared" si="45"/>
        <v>23.231277935275386</v>
      </c>
      <c r="I83" s="277">
        <f t="shared" si="45"/>
        <v>22.095455411334772</v>
      </c>
      <c r="J83" s="277">
        <f t="shared" si="45"/>
        <v>26.037151266279583</v>
      </c>
      <c r="K83" s="277">
        <f t="shared" si="45"/>
        <v>32.585008419524769</v>
      </c>
      <c r="L83" s="277">
        <f t="shared" si="45"/>
        <v>42.135665317335032</v>
      </c>
      <c r="M83" s="8"/>
      <c r="N83" s="277">
        <f t="shared" si="46"/>
        <v>22.851238439465153</v>
      </c>
      <c r="O83" s="277">
        <f t="shared" si="46"/>
        <v>22.095455411334772</v>
      </c>
      <c r="P83" s="277">
        <f t="shared" si="46"/>
        <v>26.037151266279583</v>
      </c>
      <c r="Q83" s="277">
        <f t="shared" si="46"/>
        <v>32.585008419524769</v>
      </c>
      <c r="R83" s="277">
        <f t="shared" si="46"/>
        <v>42.135665317335032</v>
      </c>
      <c r="S83" s="8"/>
      <c r="T83" s="277">
        <f t="shared" si="47"/>
        <v>22.851238439465153</v>
      </c>
      <c r="U83" s="277">
        <f t="shared" si="47"/>
        <v>20.990682640768032</v>
      </c>
      <c r="V83" s="277">
        <f t="shared" si="47"/>
        <v>23.498529017817322</v>
      </c>
      <c r="W83" s="277">
        <f t="shared" si="47"/>
        <v>27.937571593690038</v>
      </c>
      <c r="X83" s="277">
        <f t="shared" si="47"/>
        <v>34.319762748877601</v>
      </c>
      <c r="Y83" s="226"/>
      <c r="Z83" s="226"/>
      <c r="AA83" s="226"/>
      <c r="AB83" s="226"/>
      <c r="AC83" s="226"/>
      <c r="AD83" s="226"/>
      <c r="AE83" s="226"/>
      <c r="AF83" s="226"/>
      <c r="AG83" s="226"/>
      <c r="AH83" s="226"/>
      <c r="AI83" s="226"/>
      <c r="AJ83" s="226"/>
      <c r="AK83" s="226"/>
      <c r="AL83" s="226"/>
      <c r="AM83" s="226"/>
      <c r="AN83" s="226"/>
      <c r="AO83" s="226"/>
      <c r="AP83" s="226"/>
      <c r="AQ83" s="226"/>
      <c r="AR83" s="226"/>
    </row>
    <row r="84" spans="1:44">
      <c r="A84" s="225" t="s">
        <v>16</v>
      </c>
      <c r="B84" s="226" t="str">
        <f>B100</f>
        <v>TFHCV8</v>
      </c>
      <c r="C84" s="226" t="str">
        <f>C100</f>
        <v>Transport Freight - HCV8</v>
      </c>
      <c r="D84" s="225" t="s">
        <v>149</v>
      </c>
      <c r="F84" s="277">
        <f t="shared" si="45"/>
        <v>1.0249985708336284</v>
      </c>
      <c r="G84" s="277">
        <f t="shared" si="45"/>
        <v>1.0742607745354706</v>
      </c>
      <c r="H84" s="277">
        <f t="shared" si="45"/>
        <v>1.0921268313010455</v>
      </c>
      <c r="I84" s="277">
        <f t="shared" si="45"/>
        <v>1.0387306187703502</v>
      </c>
      <c r="J84" s="277">
        <f t="shared" si="45"/>
        <v>1.2240338903341026</v>
      </c>
      <c r="K84" s="277">
        <f t="shared" si="45"/>
        <v>1.53185554803667</v>
      </c>
      <c r="L84" s="277">
        <f t="shared" si="45"/>
        <v>1.9808419827782056</v>
      </c>
      <c r="M84" s="8"/>
      <c r="N84" s="277">
        <f t="shared" si="46"/>
        <v>1.0742607745354706</v>
      </c>
      <c r="O84" s="277">
        <f t="shared" si="46"/>
        <v>1.0387306187703502</v>
      </c>
      <c r="P84" s="277">
        <f t="shared" si="46"/>
        <v>1.2240338903341026</v>
      </c>
      <c r="Q84" s="277">
        <f t="shared" si="46"/>
        <v>1.53185554803667</v>
      </c>
      <c r="R84" s="277">
        <f t="shared" si="46"/>
        <v>1.9808419827782056</v>
      </c>
      <c r="S84" s="8"/>
      <c r="T84" s="277">
        <f t="shared" si="47"/>
        <v>1.0742607745354706</v>
      </c>
      <c r="U84" s="277">
        <f t="shared" si="47"/>
        <v>0.98679408783183264</v>
      </c>
      <c r="V84" s="277">
        <f t="shared" si="47"/>
        <v>1.1046905860265277</v>
      </c>
      <c r="W84" s="277">
        <f t="shared" si="47"/>
        <v>1.31337465049794</v>
      </c>
      <c r="X84" s="277">
        <f t="shared" si="47"/>
        <v>1.6134081752352407</v>
      </c>
      <c r="Y84" s="226"/>
      <c r="Z84" s="226"/>
      <c r="AA84" s="226"/>
      <c r="AB84" s="226"/>
      <c r="AC84" s="226"/>
      <c r="AD84" s="226"/>
      <c r="AE84" s="226"/>
      <c r="AF84" s="226"/>
      <c r="AG84" s="226"/>
      <c r="AH84" s="226"/>
      <c r="AI84" s="226"/>
      <c r="AJ84" s="226"/>
      <c r="AK84" s="226"/>
      <c r="AL84" s="226"/>
      <c r="AM84" s="226"/>
      <c r="AN84" s="226"/>
      <c r="AO84" s="226"/>
      <c r="AP84" s="226"/>
      <c r="AQ84" s="226"/>
      <c r="AR84" s="226"/>
    </row>
    <row r="85" spans="1:44">
      <c r="A85" s="225" t="s">
        <v>16</v>
      </c>
      <c r="B85" s="226" t="str">
        <f t="shared" si="43"/>
        <v>TFHCV9</v>
      </c>
      <c r="C85" s="226" t="str">
        <f t="shared" si="43"/>
        <v>Transport Freight - HCV9</v>
      </c>
      <c r="D85" s="225" t="s">
        <v>149</v>
      </c>
      <c r="F85" s="277">
        <f t="shared" si="45"/>
        <v>0.87558249537595634</v>
      </c>
      <c r="G85" s="277">
        <f t="shared" si="45"/>
        <v>0.91766364989883309</v>
      </c>
      <c r="H85" s="277">
        <f t="shared" si="45"/>
        <v>0.93292533612012019</v>
      </c>
      <c r="I85" s="277">
        <f t="shared" si="45"/>
        <v>0.88731279543801245</v>
      </c>
      <c r="J85" s="277">
        <f t="shared" si="45"/>
        <v>1.0456040414298606</v>
      </c>
      <c r="K85" s="277">
        <f t="shared" si="45"/>
        <v>1.3085539253138694</v>
      </c>
      <c r="L85" s="277">
        <f t="shared" si="45"/>
        <v>1.6920907165907786</v>
      </c>
      <c r="M85" s="8"/>
      <c r="N85" s="277">
        <f t="shared" si="46"/>
        <v>0.91766364989883309</v>
      </c>
      <c r="O85" s="277">
        <f t="shared" si="46"/>
        <v>0.88731279543801245</v>
      </c>
      <c r="P85" s="277">
        <f t="shared" si="46"/>
        <v>1.0456040414298606</v>
      </c>
      <c r="Q85" s="277">
        <f t="shared" si="46"/>
        <v>1.3085539253138694</v>
      </c>
      <c r="R85" s="277">
        <f t="shared" si="46"/>
        <v>1.6920907165907786</v>
      </c>
      <c r="S85" s="8"/>
      <c r="T85" s="277">
        <f t="shared" si="47"/>
        <v>0.91766364989883309</v>
      </c>
      <c r="U85" s="277">
        <f t="shared" si="47"/>
        <v>0.84294715566611178</v>
      </c>
      <c r="V85" s="277">
        <f t="shared" si="47"/>
        <v>0.94365764739044922</v>
      </c>
      <c r="W85" s="277">
        <f t="shared" si="47"/>
        <v>1.1219214217159788</v>
      </c>
      <c r="X85" s="277">
        <f t="shared" si="47"/>
        <v>1.3782184642301676</v>
      </c>
      <c r="Y85" s="226"/>
      <c r="Z85" s="226"/>
      <c r="AA85" s="226"/>
      <c r="AB85" s="226"/>
      <c r="AC85" s="226"/>
      <c r="AD85" s="226"/>
      <c r="AE85" s="226"/>
      <c r="AF85" s="226"/>
      <c r="AG85" s="226"/>
      <c r="AH85" s="226"/>
      <c r="AI85" s="226"/>
      <c r="AJ85" s="226"/>
      <c r="AK85" s="226"/>
      <c r="AL85" s="226"/>
      <c r="AM85" s="226"/>
      <c r="AN85" s="226"/>
      <c r="AO85" s="226"/>
      <c r="AP85" s="226"/>
      <c r="AQ85" s="226"/>
      <c r="AR85" s="226"/>
    </row>
    <row r="86" spans="1:44">
      <c r="A86" s="225" t="s">
        <v>16</v>
      </c>
      <c r="B86" s="226" t="str">
        <f t="shared" si="43"/>
        <v>TFRCO</v>
      </c>
      <c r="C86" s="226" t="str">
        <f t="shared" si="43"/>
        <v>Transport Freight - Rail Corridor</v>
      </c>
      <c r="D86" s="225" t="s">
        <v>149</v>
      </c>
      <c r="F86" s="277">
        <f t="shared" si="45"/>
        <v>22</v>
      </c>
      <c r="G86" s="277">
        <f t="shared" si="45"/>
        <v>23.057336578097956</v>
      </c>
      <c r="H86" s="277">
        <f t="shared" si="45"/>
        <v>23.44080369700621</v>
      </c>
      <c r="I86" s="277">
        <f t="shared" si="45"/>
        <v>22.294737049596247</v>
      </c>
      <c r="J86" s="277">
        <f t="shared" si="45"/>
        <v>26.271983545742096</v>
      </c>
      <c r="K86" s="277">
        <f t="shared" si="45"/>
        <v>32.878896630458662</v>
      </c>
      <c r="L86" s="277">
        <f t="shared" si="45"/>
        <v>42.515692081090634</v>
      </c>
      <c r="M86" s="8"/>
      <c r="N86" s="277">
        <f>N59</f>
        <v>23.057336578097956</v>
      </c>
      <c r="O86" s="277">
        <f>O59</f>
        <v>22.294737049596247</v>
      </c>
      <c r="P86" s="277">
        <f>P59</f>
        <v>26.271983545742096</v>
      </c>
      <c r="Q86" s="277">
        <f>Q59</f>
        <v>32.878896630458662</v>
      </c>
      <c r="R86" s="277">
        <f>R59</f>
        <v>42.515692081090634</v>
      </c>
      <c r="S86" s="8"/>
      <c r="T86" s="277">
        <f>T59</f>
        <v>23.057336578097956</v>
      </c>
      <c r="U86" s="277">
        <f>U59</f>
        <v>27.015115427001614</v>
      </c>
      <c r="V86" s="277">
        <f>V59</f>
        <v>37.118791042539939</v>
      </c>
      <c r="W86" s="277">
        <f>W59</f>
        <v>52.736066256185204</v>
      </c>
      <c r="X86" s="277">
        <f>X59</f>
        <v>75.910810486414007</v>
      </c>
      <c r="Y86" s="226"/>
      <c r="Z86" s="226"/>
      <c r="AA86" s="226"/>
      <c r="AB86" s="226"/>
      <c r="AC86" s="226"/>
      <c r="AD86" s="226"/>
      <c r="AE86" s="226"/>
      <c r="AF86" s="226"/>
      <c r="AG86" s="226"/>
      <c r="AH86" s="226"/>
      <c r="AI86" s="226"/>
      <c r="AJ86" s="226"/>
      <c r="AK86" s="226"/>
      <c r="AL86" s="226"/>
      <c r="AM86" s="226"/>
      <c r="AN86" s="226"/>
      <c r="AO86" s="226"/>
      <c r="AP86" s="226"/>
      <c r="AQ86" s="226"/>
      <c r="AR86" s="226"/>
    </row>
    <row r="87" spans="1:44">
      <c r="A87" s="225" t="s">
        <v>16</v>
      </c>
      <c r="B87" s="226" t="str">
        <f t="shared" si="43"/>
        <v>TFROT</v>
      </c>
      <c r="C87" s="226" t="str">
        <f t="shared" si="43"/>
        <v>Transport Freight - Rail Other</v>
      </c>
      <c r="D87" s="225" t="s">
        <v>149</v>
      </c>
      <c r="F87" s="277">
        <f t="shared" ref="F87:L87" si="49">F47</f>
        <v>25.099999999999998</v>
      </c>
      <c r="G87" s="277">
        <f t="shared" si="49"/>
        <v>26.306324914102674</v>
      </c>
      <c r="H87" s="277">
        <f t="shared" si="49"/>
        <v>26.743826036129818</v>
      </c>
      <c r="I87" s="277">
        <f t="shared" si="49"/>
        <v>25.436268179312087</v>
      </c>
      <c r="J87" s="277">
        <f t="shared" si="49"/>
        <v>29.973944863551218</v>
      </c>
      <c r="K87" s="277">
        <f t="shared" si="49"/>
        <v>37.511832064750578</v>
      </c>
      <c r="L87" s="277">
        <f t="shared" si="49"/>
        <v>48.506539601607962</v>
      </c>
      <c r="M87" s="8"/>
      <c r="N87" s="277">
        <f>N47</f>
        <v>26.306324914102674</v>
      </c>
      <c r="O87" s="277">
        <f>O47</f>
        <v>25.436268179312087</v>
      </c>
      <c r="P87" s="277">
        <f>P47</f>
        <v>29.973944863551218</v>
      </c>
      <c r="Q87" s="277">
        <f>Q47</f>
        <v>37.511832064750578</v>
      </c>
      <c r="R87" s="277">
        <f>R47</f>
        <v>48.506539601607962</v>
      </c>
      <c r="S87" s="8"/>
      <c r="T87" s="277">
        <f>T47</f>
        <v>26.306324914102674</v>
      </c>
      <c r="U87" s="277">
        <f>U47</f>
        <v>25.685190621385907</v>
      </c>
      <c r="V87" s="277">
        <f>V47</f>
        <v>30.545935834387674</v>
      </c>
      <c r="W87" s="277">
        <f>W47</f>
        <v>38.558971671094348</v>
      </c>
      <c r="X87" s="277">
        <f>X47</f>
        <v>50.267583687943834</v>
      </c>
      <c r="Y87" s="226"/>
      <c r="Z87" s="226"/>
      <c r="AA87" s="226"/>
      <c r="AB87" s="226"/>
      <c r="AC87" s="226"/>
      <c r="AD87" s="226"/>
      <c r="AE87" s="226"/>
      <c r="AF87" s="226"/>
      <c r="AG87" s="226"/>
      <c r="AH87" s="226"/>
      <c r="AI87" s="226"/>
      <c r="AJ87" s="226"/>
      <c r="AK87" s="226"/>
      <c r="AL87" s="226"/>
      <c r="AM87" s="226"/>
      <c r="AN87" s="226"/>
      <c r="AO87" s="226"/>
      <c r="AP87" s="226"/>
      <c r="AQ87" s="226"/>
      <c r="AR87" s="226"/>
    </row>
    <row r="88" spans="1:44">
      <c r="A88" s="225" t="s">
        <v>16</v>
      </c>
      <c r="B88" s="226" t="str">
        <f t="shared" si="43"/>
        <v>TFREX</v>
      </c>
      <c r="C88" s="226" t="str">
        <f t="shared" si="43"/>
        <v>Transport Freight - Rail Export (bulk mining)</v>
      </c>
      <c r="D88" s="225" t="s">
        <v>149</v>
      </c>
      <c r="F88" s="277">
        <f t="shared" ref="F88:J88" si="50">F104</f>
        <v>82</v>
      </c>
      <c r="G88" s="277">
        <f t="shared" si="50"/>
        <v>82</v>
      </c>
      <c r="H88" s="277">
        <f t="shared" si="50"/>
        <v>82</v>
      </c>
      <c r="I88" s="277">
        <f t="shared" si="50"/>
        <v>75.296230147600639</v>
      </c>
      <c r="J88" s="277">
        <f t="shared" si="50"/>
        <v>88.040877070249081</v>
      </c>
      <c r="K88" s="277">
        <f>K104</f>
        <v>106.52661741121335</v>
      </c>
      <c r="L88" s="277">
        <f>L104</f>
        <v>129.58709683179265</v>
      </c>
      <c r="M88" s="8"/>
      <c r="N88" s="277">
        <f>F104</f>
        <v>82</v>
      </c>
      <c r="O88" s="277">
        <f>I104</f>
        <v>75.296230147600639</v>
      </c>
      <c r="P88" s="277">
        <f>J104</f>
        <v>88.040877070249081</v>
      </c>
      <c r="Q88" s="277">
        <f>K104</f>
        <v>106.52661741121335</v>
      </c>
      <c r="R88" s="277">
        <f>L104</f>
        <v>129.58709683179265</v>
      </c>
      <c r="S88" s="8"/>
      <c r="T88" s="277">
        <f t="shared" ref="T88:W88" si="51">N88</f>
        <v>82</v>
      </c>
      <c r="U88" s="277">
        <f t="shared" si="51"/>
        <v>75.296230147600639</v>
      </c>
      <c r="V88" s="277">
        <f t="shared" si="51"/>
        <v>88.040877070249081</v>
      </c>
      <c r="W88" s="277">
        <f t="shared" si="51"/>
        <v>106.52661741121335</v>
      </c>
      <c r="X88" s="277">
        <f>R88</f>
        <v>129.58709683179265</v>
      </c>
      <c r="Y88" s="226"/>
      <c r="Z88" s="226"/>
      <c r="AA88" s="226"/>
      <c r="AB88" s="226"/>
      <c r="AC88" s="226"/>
      <c r="AD88" s="226"/>
      <c r="AE88" s="226"/>
      <c r="AF88" s="226"/>
      <c r="AG88" s="226"/>
      <c r="AH88" s="226"/>
      <c r="AI88" s="226"/>
      <c r="AJ88" s="226"/>
      <c r="AK88" s="226"/>
      <c r="AL88" s="226"/>
      <c r="AM88" s="226"/>
      <c r="AN88" s="226"/>
      <c r="AO88" s="226"/>
      <c r="AP88" s="226"/>
      <c r="AQ88" s="226"/>
      <c r="AR88" s="226"/>
    </row>
    <row r="89" spans="1:44">
      <c r="A89" s="225" t="s">
        <v>16</v>
      </c>
      <c r="C89" s="5" t="s">
        <v>211</v>
      </c>
      <c r="F89" s="87">
        <f t="shared" ref="F89:L89" si="52">SUM(F76:F88)</f>
        <v>244.32461547660341</v>
      </c>
      <c r="G89" s="87">
        <f>SUM(G76:G88)</f>
        <v>252.12605881610793</v>
      </c>
      <c r="H89" s="87">
        <f>SUM(H76:H88)</f>
        <v>254.95542938995806</v>
      </c>
      <c r="I89" s="87">
        <f>SUM(I76:I88)</f>
        <v>239.79553099885953</v>
      </c>
      <c r="J89" s="87">
        <f t="shared" si="52"/>
        <v>281.88586010980544</v>
      </c>
      <c r="K89" s="87">
        <f t="shared" si="52"/>
        <v>349.11999254004041</v>
      </c>
      <c r="L89" s="87">
        <f t="shared" si="52"/>
        <v>443.2845226856432</v>
      </c>
      <c r="M89" s="87"/>
      <c r="N89" s="87">
        <f>SUM(N76:N88)</f>
        <v>252.12605881610793</v>
      </c>
      <c r="O89" s="87">
        <f>SUM(O76:O88)</f>
        <v>239.79553099885953</v>
      </c>
      <c r="P89" s="87">
        <f>SUM(P76:P88)</f>
        <v>281.88586010980544</v>
      </c>
      <c r="Q89" s="87">
        <f>SUM(Q76:Q88)</f>
        <v>349.11999254004041</v>
      </c>
      <c r="R89" s="87">
        <f>SUM(R76:R88)</f>
        <v>443.2845226856432</v>
      </c>
      <c r="S89" s="87"/>
      <c r="T89" s="87">
        <f>SUM(T76:T88)</f>
        <v>252.12605881610793</v>
      </c>
      <c r="U89" s="87">
        <f>SUM(U76:U88)</f>
        <v>239.79553099885953</v>
      </c>
      <c r="V89" s="87">
        <f>SUM(V76:V88)</f>
        <v>281.88586010980538</v>
      </c>
      <c r="W89" s="87">
        <f>SUM(W76:W88)</f>
        <v>349.11999254004047</v>
      </c>
      <c r="X89" s="87">
        <f>SUM(X76:X88)</f>
        <v>443.2845226856432</v>
      </c>
    </row>
    <row r="90" spans="1:44">
      <c r="A90" s="225" t="s">
        <v>16</v>
      </c>
      <c r="L90" s="225">
        <f>L89/F89</f>
        <v>1.8143260834399726</v>
      </c>
      <c r="N90" s="5" t="s">
        <v>41</v>
      </c>
      <c r="T90" s="5" t="s">
        <v>197</v>
      </c>
    </row>
    <row r="91" spans="1:44" ht="15.75" thickBot="1">
      <c r="A91" s="225" t="s">
        <v>16</v>
      </c>
      <c r="B91" s="14" t="s">
        <v>209</v>
      </c>
      <c r="C91" s="14"/>
      <c r="D91" s="14"/>
      <c r="F91" s="225">
        <f t="shared" ref="F91:L91" si="53">F$4</f>
        <v>2012</v>
      </c>
      <c r="G91" s="225">
        <f t="shared" si="53"/>
        <v>2015</v>
      </c>
      <c r="H91" s="225">
        <f t="shared" si="53"/>
        <v>2017</v>
      </c>
      <c r="I91" s="225">
        <f t="shared" si="53"/>
        <v>2020</v>
      </c>
      <c r="J91" s="225">
        <f t="shared" si="53"/>
        <v>2030</v>
      </c>
      <c r="K91" s="225">
        <f t="shared" si="53"/>
        <v>2040</v>
      </c>
      <c r="L91" s="225">
        <f t="shared" si="53"/>
        <v>2050</v>
      </c>
      <c r="N91" s="7">
        <v>2012</v>
      </c>
      <c r="O91" s="7">
        <v>2020</v>
      </c>
      <c r="P91" s="7">
        <v>2030</v>
      </c>
      <c r="Q91" s="7">
        <v>2040</v>
      </c>
      <c r="R91" s="7">
        <v>2050</v>
      </c>
      <c r="T91" s="7">
        <f>N91</f>
        <v>2012</v>
      </c>
      <c r="U91" s="7">
        <f>O91</f>
        <v>2020</v>
      </c>
      <c r="V91" s="7">
        <f>P91</f>
        <v>2030</v>
      </c>
      <c r="W91" s="7">
        <f>Q91</f>
        <v>2040</v>
      </c>
      <c r="X91" s="7">
        <f>R91</f>
        <v>2050</v>
      </c>
    </row>
    <row r="92" spans="1:44">
      <c r="A92" s="225" t="s">
        <v>16</v>
      </c>
      <c r="B92" s="226" t="str">
        <f>'[3]TS BYDem'!D19</f>
        <v>TFLCV</v>
      </c>
      <c r="C92" s="226" t="str">
        <f>C13</f>
        <v>Transport Freight - LCV</v>
      </c>
      <c r="D92" s="225" t="s">
        <v>150</v>
      </c>
      <c r="F92" s="278">
        <v>43.112503750568798</v>
      </c>
      <c r="G92" s="279">
        <v>44.4</v>
      </c>
      <c r="H92" s="226">
        <v>45.342821165621402</v>
      </c>
      <c r="I92" s="226">
        <f>I43/I63</f>
        <v>43.690087939484705</v>
      </c>
      <c r="J92" s="10">
        <f>J43/J63</f>
        <v>51.484135870485829</v>
      </c>
      <c r="K92" s="10">
        <f>K43/K63</f>
        <v>64.431434286146057</v>
      </c>
      <c r="L92" s="10">
        <f>L43/L63</f>
        <v>83.316269741093109</v>
      </c>
      <c r="N92" s="10">
        <f>N43/N63</f>
        <v>45.18452316824434</v>
      </c>
      <c r="O92" s="10">
        <f>O43/O63</f>
        <v>43.690087939484705</v>
      </c>
      <c r="P92" s="10">
        <f>P43/P63</f>
        <v>51.484135870485829</v>
      </c>
      <c r="Q92" s="10">
        <f>Q43/Q63</f>
        <v>64.431434286146057</v>
      </c>
      <c r="R92" s="10">
        <f>R43/R63</f>
        <v>83.316269741093109</v>
      </c>
      <c r="T92" s="10">
        <f>T43/T63</f>
        <v>45.18452316824434</v>
      </c>
      <c r="U92" s="10">
        <f>U43/U63</f>
        <v>43.690087939484705</v>
      </c>
      <c r="V92" s="10">
        <f>V43/V63</f>
        <v>51.484135870485829</v>
      </c>
      <c r="W92" s="10">
        <f>W43/W63</f>
        <v>64.431434286146057</v>
      </c>
      <c r="X92" s="10">
        <f>X43/X63</f>
        <v>83.316269741093109</v>
      </c>
    </row>
    <row r="93" spans="1:44">
      <c r="A93" s="225" t="s">
        <v>16</v>
      </c>
      <c r="B93" s="226" t="str">
        <f>'[3]TS BYDem'!D20</f>
        <v>TFHCV1</v>
      </c>
      <c r="C93" s="226" t="str">
        <f t="shared" ref="C93:C99" si="54">C14</f>
        <v>Transport Freight - HCV1</v>
      </c>
      <c r="D93" s="225" t="s">
        <v>150</v>
      </c>
      <c r="F93" s="278">
        <v>3.31</v>
      </c>
      <c r="G93" s="10">
        <v>3.4</v>
      </c>
      <c r="H93" s="10">
        <v>3.45</v>
      </c>
      <c r="I93" s="10">
        <f>I46/I64</f>
        <v>3.3543445288256182</v>
      </c>
      <c r="J93" s="10">
        <f>J46/J64</f>
        <v>3.9527393425639255</v>
      </c>
      <c r="K93" s="10">
        <f>K46/K64</f>
        <v>4.946779447582645</v>
      </c>
      <c r="L93" s="10">
        <f>L46/L64</f>
        <v>6.3966791267459095</v>
      </c>
      <c r="N93" s="10">
        <f>N46/N64</f>
        <v>3.4690810942501931</v>
      </c>
      <c r="O93" s="10">
        <f>O46/O64</f>
        <v>3.3543445288256182</v>
      </c>
      <c r="P93" s="10">
        <f>P46/P64</f>
        <v>3.9527393425639255</v>
      </c>
      <c r="Q93" s="10">
        <f>Q46/Q64</f>
        <v>4.946779447582645</v>
      </c>
      <c r="R93" s="10">
        <f>R46/R64</f>
        <v>6.3966791267459095</v>
      </c>
      <c r="T93" s="10">
        <f>T46/T64</f>
        <v>3.4690810942501931</v>
      </c>
      <c r="U93" s="10">
        <f>U46/U64</f>
        <v>3.1866273023843368</v>
      </c>
      <c r="V93" s="10">
        <f>V46/V64</f>
        <v>3.5673472566639424</v>
      </c>
      <c r="W93" s="10">
        <f>W46/W64</f>
        <v>4.2412450288711696</v>
      </c>
      <c r="X93" s="10">
        <f>X46/X64</f>
        <v>5.2101351279790844</v>
      </c>
    </row>
    <row r="94" spans="1:44">
      <c r="A94" s="225" t="s">
        <v>16</v>
      </c>
      <c r="B94" s="226" t="str">
        <f>'[3]TS BYDem'!D21</f>
        <v>TFHCV2</v>
      </c>
      <c r="C94" s="226" t="str">
        <f t="shared" si="54"/>
        <v>Transport Freight - HCV2</v>
      </c>
      <c r="D94" s="225" t="s">
        <v>150</v>
      </c>
      <c r="F94" s="278">
        <v>0.65478395407088008</v>
      </c>
      <c r="G94" s="10">
        <v>0.704124436203308</v>
      </c>
      <c r="H94" s="10">
        <v>0.73600943824652509</v>
      </c>
      <c r="I94" s="10">
        <f>I51/I65</f>
        <v>0.66355618546841744</v>
      </c>
      <c r="J94" s="10">
        <f>J51/J65</f>
        <v>0.78193060306209605</v>
      </c>
      <c r="K94" s="10">
        <f>K51/K65</f>
        <v>0.97857154278088487</v>
      </c>
      <c r="L94" s="10">
        <f>L51/L65</f>
        <v>1.2653905895871151</v>
      </c>
      <c r="N94" s="10">
        <f t="shared" ref="N94:R101" si="55">N51/N65</f>
        <v>0.68625336431591455</v>
      </c>
      <c r="O94" s="10">
        <f t="shared" si="55"/>
        <v>0.66355618546841744</v>
      </c>
      <c r="P94" s="10">
        <f t="shared" si="55"/>
        <v>0.78193060306209605</v>
      </c>
      <c r="Q94" s="10">
        <f t="shared" si="55"/>
        <v>0.97857154278088487</v>
      </c>
      <c r="R94" s="10">
        <f t="shared" si="55"/>
        <v>1.2653905895871151</v>
      </c>
      <c r="T94" s="10">
        <f t="shared" ref="T94:X101" si="56">T51/T65</f>
        <v>0.68625336431591455</v>
      </c>
      <c r="U94" s="10">
        <f t="shared" si="56"/>
        <v>0.63037837619499637</v>
      </c>
      <c r="V94" s="10">
        <f t="shared" si="56"/>
        <v>0.70569236926354162</v>
      </c>
      <c r="W94" s="10">
        <f t="shared" si="56"/>
        <v>0.83900277649176092</v>
      </c>
      <c r="X94" s="10">
        <f t="shared" si="56"/>
        <v>1.0306685439098902</v>
      </c>
    </row>
    <row r="95" spans="1:44">
      <c r="A95" s="225" t="s">
        <v>16</v>
      </c>
      <c r="B95" s="226" t="str">
        <f>'[3]TS BYDem'!D22</f>
        <v>TFHCV3</v>
      </c>
      <c r="C95" s="226" t="str">
        <f t="shared" si="54"/>
        <v>Transport Freight - HCV3</v>
      </c>
      <c r="D95" s="225" t="s">
        <v>150</v>
      </c>
      <c r="F95" s="278">
        <v>2.7114063478211299</v>
      </c>
      <c r="G95" s="10">
        <v>2.9</v>
      </c>
      <c r="H95" s="10">
        <v>3.0305969254191498</v>
      </c>
      <c r="I95" s="10">
        <f t="shared" ref="I95:L101" si="57">I52/I66</f>
        <v>2.7477314345126458</v>
      </c>
      <c r="J95" s="10">
        <f t="shared" si="57"/>
        <v>3.2379101343535193</v>
      </c>
      <c r="K95" s="10">
        <f t="shared" si="57"/>
        <v>4.0521840469627461</v>
      </c>
      <c r="L95" s="10">
        <f t="shared" si="57"/>
        <v>5.2398780632126236</v>
      </c>
      <c r="N95" s="10">
        <f t="shared" si="55"/>
        <v>2.8417185800774161</v>
      </c>
      <c r="O95" s="10">
        <f t="shared" si="55"/>
        <v>2.7477314345126458</v>
      </c>
      <c r="P95" s="10">
        <f t="shared" si="55"/>
        <v>3.2379101343535193</v>
      </c>
      <c r="Q95" s="10">
        <f t="shared" si="55"/>
        <v>4.0521840469627461</v>
      </c>
      <c r="R95" s="10">
        <f t="shared" si="55"/>
        <v>5.2398780632126236</v>
      </c>
      <c r="T95" s="10">
        <f t="shared" si="56"/>
        <v>2.8417185800774161</v>
      </c>
      <c r="U95" s="10">
        <f t="shared" si="56"/>
        <v>2.6103448627870138</v>
      </c>
      <c r="V95" s="10">
        <f t="shared" si="56"/>
        <v>2.9222138962540511</v>
      </c>
      <c r="W95" s="10">
        <f t="shared" si="56"/>
        <v>3.4742412972646841</v>
      </c>
      <c r="X95" s="10">
        <f t="shared" si="56"/>
        <v>4.267913431724577</v>
      </c>
    </row>
    <row r="96" spans="1:44">
      <c r="A96" s="225" t="s">
        <v>16</v>
      </c>
      <c r="B96" s="226" t="str">
        <f>'[3]TS BYDem'!D23</f>
        <v>TFHCV4</v>
      </c>
      <c r="C96" s="226" t="str">
        <f t="shared" si="54"/>
        <v>Transport Freight - HCV4</v>
      </c>
      <c r="D96" s="225" t="s">
        <v>150</v>
      </c>
      <c r="F96" s="278">
        <v>0.57023972229676601</v>
      </c>
      <c r="G96" s="226">
        <v>0.53653175775760331</v>
      </c>
      <c r="H96" s="226">
        <v>0.54380700000000004</v>
      </c>
      <c r="I96" s="10">
        <f t="shared" si="57"/>
        <v>0.57787930290187217</v>
      </c>
      <c r="J96" s="10">
        <f t="shared" si="57"/>
        <v>0.68096948187769013</v>
      </c>
      <c r="K96" s="10">
        <f t="shared" si="57"/>
        <v>0.85222058563531033</v>
      </c>
      <c r="L96" s="10">
        <f t="shared" si="57"/>
        <v>1.1020062020716337</v>
      </c>
      <c r="N96" s="10">
        <f t="shared" si="55"/>
        <v>0.5976458730544385</v>
      </c>
      <c r="O96" s="10">
        <f t="shared" si="55"/>
        <v>0.57787930290187217</v>
      </c>
      <c r="P96" s="10">
        <f t="shared" si="55"/>
        <v>0.68096948187769013</v>
      </c>
      <c r="Q96" s="10">
        <f t="shared" si="55"/>
        <v>0.85222058563531033</v>
      </c>
      <c r="R96" s="10">
        <f t="shared" si="55"/>
        <v>1.1020062020716337</v>
      </c>
      <c r="T96" s="10">
        <f t="shared" si="56"/>
        <v>0.5976458730544385</v>
      </c>
      <c r="U96" s="10">
        <f t="shared" si="56"/>
        <v>0.54898533775677849</v>
      </c>
      <c r="V96" s="10">
        <f t="shared" si="56"/>
        <v>0.61457495739461532</v>
      </c>
      <c r="W96" s="10">
        <f t="shared" si="56"/>
        <v>0.73067262460907423</v>
      </c>
      <c r="X96" s="10">
        <f t="shared" si="56"/>
        <v>0.89759093912610854</v>
      </c>
    </row>
    <row r="97" spans="1:78">
      <c r="A97" s="225" t="s">
        <v>16</v>
      </c>
      <c r="B97" s="226" t="str">
        <f>'[3]TS BYDem'!D24</f>
        <v>TFHCV5</v>
      </c>
      <c r="C97" s="226" t="str">
        <f t="shared" si="54"/>
        <v>Transport Freight - HCV5</v>
      </c>
      <c r="D97" s="225" t="s">
        <v>150</v>
      </c>
      <c r="F97" s="278">
        <v>0.27326501935541303</v>
      </c>
      <c r="G97" s="10">
        <v>0.28568357599999999</v>
      </c>
      <c r="H97" s="10">
        <v>0.289557377</v>
      </c>
      <c r="I97" s="10">
        <f t="shared" si="57"/>
        <v>0.27692598869917107</v>
      </c>
      <c r="J97" s="10">
        <f t="shared" si="57"/>
        <v>0.32632791327874133</v>
      </c>
      <c r="K97" s="10">
        <f t="shared" si="57"/>
        <v>0.40839328745940517</v>
      </c>
      <c r="L97" s="10">
        <f t="shared" si="57"/>
        <v>0.52809324633854615</v>
      </c>
      <c r="N97" s="10">
        <f t="shared" si="55"/>
        <v>0.28639834210446424</v>
      </c>
      <c r="O97" s="10">
        <f t="shared" si="55"/>
        <v>0.27692598869917107</v>
      </c>
      <c r="P97" s="10">
        <f t="shared" si="55"/>
        <v>0.32632791327874133</v>
      </c>
      <c r="Q97" s="10">
        <f t="shared" si="55"/>
        <v>0.40839328745940517</v>
      </c>
      <c r="R97" s="10">
        <f t="shared" si="55"/>
        <v>0.52809324633854615</v>
      </c>
      <c r="T97" s="10">
        <f t="shared" si="56"/>
        <v>0.28639834210446424</v>
      </c>
      <c r="U97" s="10">
        <f t="shared" si="56"/>
        <v>0.26307968926421255</v>
      </c>
      <c r="V97" s="10">
        <f t="shared" si="56"/>
        <v>0.294510941734064</v>
      </c>
      <c r="W97" s="10">
        <f t="shared" si="56"/>
        <v>0.35014619483550746</v>
      </c>
      <c r="X97" s="10">
        <f t="shared" si="56"/>
        <v>0.43013524972553541</v>
      </c>
    </row>
    <row r="98" spans="1:78">
      <c r="A98" s="225" t="s">
        <v>16</v>
      </c>
      <c r="B98" s="226" t="str">
        <f>'[3]TS BYDem'!D25</f>
        <v>TFHCV6</v>
      </c>
      <c r="C98" s="226" t="str">
        <f t="shared" si="54"/>
        <v>Transport Freight - HCV6</v>
      </c>
      <c r="D98" s="225" t="s">
        <v>150</v>
      </c>
      <c r="F98" s="278">
        <v>5.0361375113209599</v>
      </c>
      <c r="G98" s="10">
        <v>6.01</v>
      </c>
      <c r="H98" s="10">
        <v>6.6407838452289196</v>
      </c>
      <c r="I98" s="10">
        <f>I55/I69</f>
        <v>5.1036073436594949</v>
      </c>
      <c r="J98" s="10">
        <f>J55/J69</f>
        <v>6.0140600832508566</v>
      </c>
      <c r="K98" s="10">
        <f t="shared" si="57"/>
        <v>7.5264838477953289</v>
      </c>
      <c r="L98" s="10">
        <f t="shared" si="57"/>
        <v>9.7324941686069124</v>
      </c>
      <c r="N98" s="10">
        <f t="shared" si="55"/>
        <v>5.278178075096001</v>
      </c>
      <c r="O98" s="10">
        <f t="shared" si="55"/>
        <v>5.1036073436594949</v>
      </c>
      <c r="P98" s="10">
        <f t="shared" si="55"/>
        <v>6.0140600832508566</v>
      </c>
      <c r="Q98" s="10">
        <f t="shared" si="55"/>
        <v>7.5264838477953289</v>
      </c>
      <c r="R98" s="10">
        <f t="shared" si="55"/>
        <v>9.7324941686069124</v>
      </c>
      <c r="T98" s="10">
        <f t="shared" si="56"/>
        <v>5.278178075096001</v>
      </c>
      <c r="U98" s="10">
        <f t="shared" si="56"/>
        <v>4.8484269764765191</v>
      </c>
      <c r="V98" s="10">
        <f t="shared" si="56"/>
        <v>5.4276892251338973</v>
      </c>
      <c r="W98" s="10">
        <f t="shared" si="56"/>
        <v>6.4530190890035186</v>
      </c>
      <c r="X98" s="10">
        <f t="shared" si="56"/>
        <v>7.9271773284188818</v>
      </c>
    </row>
    <row r="99" spans="1:78">
      <c r="A99" s="225" t="s">
        <v>16</v>
      </c>
      <c r="B99" s="226" t="str">
        <f>'[3]TS BYDem'!D26</f>
        <v>TFHCV7</v>
      </c>
      <c r="C99" s="226" t="str">
        <f t="shared" si="54"/>
        <v>Transport Freight - HCV7</v>
      </c>
      <c r="D99" s="225" t="s">
        <v>150</v>
      </c>
      <c r="F99" s="278">
        <v>1.5653068685251901</v>
      </c>
      <c r="G99" s="10">
        <v>1.7</v>
      </c>
      <c r="H99" s="10">
        <v>1.78</v>
      </c>
      <c r="I99" s="10">
        <f t="shared" si="57"/>
        <v>1.5862775016225477</v>
      </c>
      <c r="J99" s="10">
        <f t="shared" si="57"/>
        <v>1.8692598315423132</v>
      </c>
      <c r="K99" s="10">
        <f t="shared" si="57"/>
        <v>2.3393437602357587</v>
      </c>
      <c r="L99" s="10">
        <f t="shared" si="57"/>
        <v>3.0250047652106011</v>
      </c>
      <c r="N99" s="10">
        <f t="shared" si="55"/>
        <v>1.6405366961633567</v>
      </c>
      <c r="O99" s="10">
        <f t="shared" si="55"/>
        <v>1.5862775016225477</v>
      </c>
      <c r="P99" s="10">
        <f t="shared" si="55"/>
        <v>1.8692598315423132</v>
      </c>
      <c r="Q99" s="10">
        <f t="shared" si="55"/>
        <v>2.3393437602357587</v>
      </c>
      <c r="R99" s="10">
        <f t="shared" si="55"/>
        <v>3.0250047652106011</v>
      </c>
      <c r="T99" s="10">
        <f t="shared" si="56"/>
        <v>1.6405366961633567</v>
      </c>
      <c r="U99" s="10">
        <f t="shared" si="56"/>
        <v>1.5069636265414201</v>
      </c>
      <c r="V99" s="10">
        <f t="shared" si="56"/>
        <v>1.6870069979669375</v>
      </c>
      <c r="W99" s="10">
        <f t="shared" si="56"/>
        <v>2.0056948564321329</v>
      </c>
      <c r="X99" s="10">
        <f t="shared" si="56"/>
        <v>2.4638852875438162</v>
      </c>
    </row>
    <row r="100" spans="1:78">
      <c r="A100" s="225" t="s">
        <v>16</v>
      </c>
      <c r="B100" s="226" t="str">
        <f>'[3]TS BYDem'!D27</f>
        <v>TFHCV8</v>
      </c>
      <c r="C100" s="226" t="str">
        <f>C21</f>
        <v>Transport Freight - HCV8</v>
      </c>
      <c r="D100" s="225" t="s">
        <v>150</v>
      </c>
      <c r="F100" s="278">
        <v>5.8486156921973897E-2</v>
      </c>
      <c r="G100" s="10">
        <v>7.9893942605822804E-2</v>
      </c>
      <c r="H100" s="10">
        <v>0.102046183451296</v>
      </c>
      <c r="I100" s="10">
        <f>I57/I71</f>
        <v>5.9269704073492351E-2</v>
      </c>
      <c r="J100" s="10">
        <f>J57/J71</f>
        <v>6.9843061468535847E-2</v>
      </c>
      <c r="K100" s="10">
        <f>K57/K71</f>
        <v>8.7407286715925653E-2</v>
      </c>
      <c r="L100" s="10">
        <f>L57/L71</f>
        <v>0.11302633812277227</v>
      </c>
      <c r="N100" s="10">
        <f t="shared" si="55"/>
        <v>6.1297045695882083E-2</v>
      </c>
      <c r="O100" s="10">
        <f t="shared" si="55"/>
        <v>5.9269704073492351E-2</v>
      </c>
      <c r="P100" s="10">
        <f t="shared" si="55"/>
        <v>6.9843061468535847E-2</v>
      </c>
      <c r="Q100" s="10">
        <f t="shared" si="55"/>
        <v>8.7407286715925653E-2</v>
      </c>
      <c r="R100" s="10">
        <f t="shared" si="55"/>
        <v>0.11302633812277227</v>
      </c>
      <c r="T100" s="10">
        <f t="shared" si="56"/>
        <v>6.1297045695882083E-2</v>
      </c>
      <c r="U100" s="10">
        <f t="shared" si="56"/>
        <v>5.6306218869817723E-2</v>
      </c>
      <c r="V100" s="10">
        <f t="shared" si="56"/>
        <v>6.3033362975353613E-2</v>
      </c>
      <c r="W100" s="10">
        <f t="shared" si="56"/>
        <v>7.4940822448066768E-2</v>
      </c>
      <c r="X100" s="10">
        <f t="shared" si="56"/>
        <v>9.2060658815611277E-2</v>
      </c>
    </row>
    <row r="101" spans="1:78">
      <c r="A101" s="225" t="s">
        <v>16</v>
      </c>
      <c r="B101" s="226" t="str">
        <f>'[3]TS BYDem'!D28</f>
        <v>TFHCV9</v>
      </c>
      <c r="C101" s="226" t="str">
        <f>C22</f>
        <v>Transport Freight - HCV9</v>
      </c>
      <c r="D101" s="225" t="s">
        <v>150</v>
      </c>
      <c r="F101" s="278">
        <v>3.9969372950314899E-2</v>
      </c>
      <c r="G101" s="24">
        <v>2.2368931977559604E-2</v>
      </c>
      <c r="H101" s="226">
        <v>2.2670999999999997E-2</v>
      </c>
      <c r="I101" s="226">
        <f t="shared" si="57"/>
        <v>4.050484818020527E-2</v>
      </c>
      <c r="J101" s="226">
        <f t="shared" si="57"/>
        <v>4.7730668567468292E-2</v>
      </c>
      <c r="K101" s="10">
        <f t="shared" si="57"/>
        <v>5.9734040073529754E-2</v>
      </c>
      <c r="L101" s="10">
        <f t="shared" si="57"/>
        <v>7.724207059226644E-2</v>
      </c>
      <c r="N101" s="10">
        <f t="shared" si="55"/>
        <v>4.1890331133224316E-2</v>
      </c>
      <c r="O101" s="10">
        <f t="shared" si="55"/>
        <v>4.050484818020527E-2</v>
      </c>
      <c r="P101" s="10">
        <f t="shared" si="55"/>
        <v>4.7730668567468292E-2</v>
      </c>
      <c r="Q101" s="10">
        <f t="shared" si="55"/>
        <v>5.9734040073529754E-2</v>
      </c>
      <c r="R101" s="10">
        <f t="shared" si="55"/>
        <v>7.724207059226644E-2</v>
      </c>
      <c r="T101" s="10">
        <f t="shared" si="56"/>
        <v>4.1890331133224316E-2</v>
      </c>
      <c r="U101" s="10">
        <f t="shared" si="56"/>
        <v>3.8479605771195004E-2</v>
      </c>
      <c r="V101" s="10">
        <f t="shared" si="56"/>
        <v>4.3076928382140132E-2</v>
      </c>
      <c r="W101" s="10">
        <f t="shared" si="56"/>
        <v>5.1214472608042572E-2</v>
      </c>
      <c r="X101" s="10">
        <f t="shared" si="56"/>
        <v>6.2914149260342209E-2</v>
      </c>
    </row>
    <row r="102" spans="1:78">
      <c r="A102" s="225" t="s">
        <v>16</v>
      </c>
      <c r="B102" s="226" t="str">
        <f>'[3]TS BYDem'!D29</f>
        <v>TFRCO</v>
      </c>
      <c r="C102" s="226" t="str">
        <f>C23</f>
        <v>Transport Freight - Rail Corridor</v>
      </c>
      <c r="D102" s="225" t="s">
        <v>149</v>
      </c>
      <c r="F102" s="278">
        <f>'[3]TS BYDem'!J29</f>
        <v>22</v>
      </c>
      <c r="G102" s="10">
        <f t="shared" ref="G102:L102" si="58">G59</f>
        <v>23.057336578097956</v>
      </c>
      <c r="H102" s="10">
        <f t="shared" si="58"/>
        <v>23.44080369700621</v>
      </c>
      <c r="I102" s="10">
        <f t="shared" si="58"/>
        <v>22.294737049596247</v>
      </c>
      <c r="J102" s="10">
        <f t="shared" si="58"/>
        <v>26.271983545742096</v>
      </c>
      <c r="K102" s="10">
        <f t="shared" si="58"/>
        <v>32.878896630458662</v>
      </c>
      <c r="L102" s="10">
        <f t="shared" si="58"/>
        <v>42.515692081090634</v>
      </c>
      <c r="N102" s="10"/>
    </row>
    <row r="103" spans="1:78">
      <c r="A103" s="225" t="s">
        <v>16</v>
      </c>
      <c r="B103" s="226" t="str">
        <f>'[3]TS BYDem'!D30</f>
        <v>TFROT</v>
      </c>
      <c r="C103" s="226" t="str">
        <f>C24</f>
        <v>Transport Freight - Rail Other</v>
      </c>
      <c r="D103" s="225" t="s">
        <v>149</v>
      </c>
      <c r="F103" s="278">
        <f>'[3]TS BYDem'!J30</f>
        <v>25.099999999999998</v>
      </c>
      <c r="G103" s="10">
        <f t="shared" ref="G103:L103" si="59">G47</f>
        <v>26.306324914102674</v>
      </c>
      <c r="H103" s="10">
        <f t="shared" si="59"/>
        <v>26.743826036129818</v>
      </c>
      <c r="I103" s="10">
        <f t="shared" si="59"/>
        <v>25.436268179312087</v>
      </c>
      <c r="J103" s="10">
        <f t="shared" si="59"/>
        <v>29.973944863551218</v>
      </c>
      <c r="K103" s="10">
        <f t="shared" si="59"/>
        <v>37.511832064750578</v>
      </c>
      <c r="L103" s="10">
        <f t="shared" si="59"/>
        <v>48.506539601607962</v>
      </c>
      <c r="N103" s="10"/>
    </row>
    <row r="104" spans="1:78">
      <c r="A104" s="225" t="s">
        <v>16</v>
      </c>
      <c r="B104" s="226" t="str">
        <f>'[3]TS BYDem'!D31</f>
        <v>TFREX</v>
      </c>
      <c r="C104" s="226" t="str">
        <f>C25</f>
        <v>Transport Freight - Rail Export (bulk mining)</v>
      </c>
      <c r="D104" s="225" t="s">
        <v>149</v>
      </c>
      <c r="F104" s="278">
        <f>'[3]TS BYDem'!J31</f>
        <v>82</v>
      </c>
      <c r="G104" s="10">
        <f>F104</f>
        <v>82</v>
      </c>
      <c r="H104" s="10">
        <f>G104</f>
        <v>82</v>
      </c>
      <c r="I104" s="10">
        <f>G104*(1+(G25+I25)/2*((I8/G8)^(1/(I$4-G$4))-1))^(I$4-G$4)</f>
        <v>75.296230147600639</v>
      </c>
      <c r="J104" s="10">
        <f>I104*(1+(I25+J25)/2*((J8/I8)^(1/(J$4-I$4))-1))^(J$4-I$4)</f>
        <v>88.040877070249081</v>
      </c>
      <c r="K104" s="10">
        <f>J104*(1+(J25+K25)/2*((K8/J8)^(1/(K$4-J$4))-1))^(K$4-J$4)</f>
        <v>106.52661741121335</v>
      </c>
      <c r="L104" s="10">
        <f>K104*(1+(K25+L25)/2*((L8/K8)^(1/(L$4-K$4))-1))^(L$4-K$4)</f>
        <v>129.58709683179265</v>
      </c>
      <c r="N104" s="10"/>
    </row>
    <row r="105" spans="1:78">
      <c r="B105" s="226"/>
      <c r="C105" s="226"/>
      <c r="F105" s="278"/>
      <c r="G105" s="10"/>
      <c r="H105" s="10"/>
      <c r="I105" s="10"/>
      <c r="J105" s="10"/>
      <c r="K105" s="10"/>
      <c r="L105" s="10"/>
      <c r="N105" s="10"/>
    </row>
    <row r="106" spans="1:78" ht="23.25">
      <c r="A106" s="136" t="s">
        <v>16</v>
      </c>
      <c r="B106" s="140" t="s">
        <v>18</v>
      </c>
      <c r="C106" s="140" t="s">
        <v>19</v>
      </c>
      <c r="D106" s="140" t="s">
        <v>20</v>
      </c>
      <c r="E106" s="140" t="s">
        <v>21</v>
      </c>
      <c r="F106" s="140" t="s">
        <v>22</v>
      </c>
      <c r="G106" s="140" t="s">
        <v>23</v>
      </c>
      <c r="H106" s="140" t="s">
        <v>24</v>
      </c>
      <c r="I106" s="140" t="s">
        <v>654</v>
      </c>
      <c r="J106" s="141" t="s">
        <v>25</v>
      </c>
      <c r="K106" s="225">
        <v>2012</v>
      </c>
      <c r="L106" s="225">
        <f>1+K106</f>
        <v>2013</v>
      </c>
      <c r="M106" s="225">
        <f t="shared" ref="M106:AW106" si="60">1+L106</f>
        <v>2014</v>
      </c>
      <c r="N106" s="225">
        <f t="shared" si="60"/>
        <v>2015</v>
      </c>
      <c r="O106" s="225">
        <f t="shared" si="60"/>
        <v>2016</v>
      </c>
      <c r="P106" s="225">
        <f t="shared" si="60"/>
        <v>2017</v>
      </c>
      <c r="Q106" s="225">
        <f t="shared" si="60"/>
        <v>2018</v>
      </c>
      <c r="R106" s="225">
        <f t="shared" si="60"/>
        <v>2019</v>
      </c>
      <c r="S106" s="225">
        <f t="shared" si="60"/>
        <v>2020</v>
      </c>
      <c r="T106" s="225">
        <f t="shared" si="60"/>
        <v>2021</v>
      </c>
      <c r="U106" s="225">
        <f t="shared" si="60"/>
        <v>2022</v>
      </c>
      <c r="V106" s="225">
        <f t="shared" si="60"/>
        <v>2023</v>
      </c>
      <c r="W106" s="225">
        <f t="shared" si="60"/>
        <v>2024</v>
      </c>
      <c r="X106" s="225">
        <f t="shared" si="60"/>
        <v>2025</v>
      </c>
      <c r="Y106" s="225">
        <f t="shared" si="60"/>
        <v>2026</v>
      </c>
      <c r="Z106" s="225">
        <f t="shared" si="60"/>
        <v>2027</v>
      </c>
      <c r="AA106" s="225">
        <f t="shared" si="60"/>
        <v>2028</v>
      </c>
      <c r="AB106" s="225">
        <f t="shared" si="60"/>
        <v>2029</v>
      </c>
      <c r="AC106" s="225">
        <f t="shared" si="60"/>
        <v>2030</v>
      </c>
      <c r="AD106" s="225">
        <f t="shared" si="60"/>
        <v>2031</v>
      </c>
      <c r="AE106" s="225">
        <f t="shared" si="60"/>
        <v>2032</v>
      </c>
      <c r="AF106" s="225">
        <f t="shared" si="60"/>
        <v>2033</v>
      </c>
      <c r="AG106" s="225">
        <f t="shared" si="60"/>
        <v>2034</v>
      </c>
      <c r="AH106" s="225">
        <f t="shared" si="60"/>
        <v>2035</v>
      </c>
      <c r="AI106" s="225">
        <f t="shared" si="60"/>
        <v>2036</v>
      </c>
      <c r="AJ106" s="225">
        <f t="shared" si="60"/>
        <v>2037</v>
      </c>
      <c r="AK106" s="225">
        <f t="shared" si="60"/>
        <v>2038</v>
      </c>
      <c r="AL106" s="225">
        <f t="shared" si="60"/>
        <v>2039</v>
      </c>
      <c r="AM106" s="225">
        <f t="shared" si="60"/>
        <v>2040</v>
      </c>
      <c r="AN106" s="225">
        <f t="shared" si="60"/>
        <v>2041</v>
      </c>
      <c r="AO106" s="225">
        <f t="shared" si="60"/>
        <v>2042</v>
      </c>
      <c r="AP106" s="225">
        <f t="shared" si="60"/>
        <v>2043</v>
      </c>
      <c r="AQ106" s="225">
        <f t="shared" si="60"/>
        <v>2044</v>
      </c>
      <c r="AR106" s="225">
        <f t="shared" si="60"/>
        <v>2045</v>
      </c>
      <c r="AS106" s="225">
        <f t="shared" si="60"/>
        <v>2046</v>
      </c>
      <c r="AT106" s="225">
        <f t="shared" si="60"/>
        <v>2047</v>
      </c>
      <c r="AU106" s="225">
        <f t="shared" si="60"/>
        <v>2048</v>
      </c>
      <c r="AV106" s="225">
        <f t="shared" si="60"/>
        <v>2049</v>
      </c>
      <c r="AW106" s="225">
        <f t="shared" si="60"/>
        <v>2050</v>
      </c>
      <c r="AX106" s="225">
        <v>2060</v>
      </c>
      <c r="AY106" s="225">
        <v>2070</v>
      </c>
    </row>
    <row r="107" spans="1:78" s="231" customFormat="1">
      <c r="A107" s="136" t="s">
        <v>16</v>
      </c>
      <c r="B107" s="231" t="s">
        <v>393</v>
      </c>
      <c r="C107" s="231">
        <v>1</v>
      </c>
      <c r="D107" s="231">
        <v>2012</v>
      </c>
      <c r="E107" s="231">
        <v>2015</v>
      </c>
      <c r="F107" s="231">
        <v>2017</v>
      </c>
      <c r="G107" s="231">
        <v>2020</v>
      </c>
      <c r="H107" s="231">
        <v>2030</v>
      </c>
      <c r="I107" s="231">
        <v>2040</v>
      </c>
      <c r="J107" s="280">
        <v>2050</v>
      </c>
      <c r="K107" s="231">
        <f t="shared" ref="K107:T108" si="61">MATCH(K$106,$D$107:$J$107,$C107)</f>
        <v>1</v>
      </c>
      <c r="L107" s="231">
        <f t="shared" si="61"/>
        <v>1</v>
      </c>
      <c r="M107" s="231">
        <f t="shared" si="61"/>
        <v>1</v>
      </c>
      <c r="N107" s="231">
        <f t="shared" si="61"/>
        <v>2</v>
      </c>
      <c r="O107" s="231">
        <f t="shared" si="61"/>
        <v>2</v>
      </c>
      <c r="P107" s="231">
        <f t="shared" si="61"/>
        <v>3</v>
      </c>
      <c r="Q107" s="231">
        <f t="shared" si="61"/>
        <v>3</v>
      </c>
      <c r="R107" s="231">
        <f t="shared" si="61"/>
        <v>3</v>
      </c>
      <c r="S107" s="231">
        <f t="shared" si="61"/>
        <v>4</v>
      </c>
      <c r="T107" s="231">
        <f t="shared" si="61"/>
        <v>4</v>
      </c>
      <c r="U107" s="231">
        <f t="shared" ref="U107:AD108" si="62">MATCH(U$106,$D$107:$J$107,$C107)</f>
        <v>4</v>
      </c>
      <c r="V107" s="231">
        <f t="shared" si="62"/>
        <v>4</v>
      </c>
      <c r="W107" s="231">
        <f t="shared" si="62"/>
        <v>4</v>
      </c>
      <c r="X107" s="231">
        <f t="shared" si="62"/>
        <v>4</v>
      </c>
      <c r="Y107" s="231">
        <f t="shared" si="62"/>
        <v>4</v>
      </c>
      <c r="Z107" s="231">
        <f t="shared" si="62"/>
        <v>4</v>
      </c>
      <c r="AA107" s="231">
        <f t="shared" si="62"/>
        <v>4</v>
      </c>
      <c r="AB107" s="231">
        <f t="shared" si="62"/>
        <v>4</v>
      </c>
      <c r="AC107" s="231">
        <f t="shared" si="62"/>
        <v>5</v>
      </c>
      <c r="AD107" s="231">
        <f t="shared" si="62"/>
        <v>5</v>
      </c>
      <c r="AE107" s="231">
        <f t="shared" ref="AE107:AN108" si="63">MATCH(AE$106,$D$107:$J$107,$C107)</f>
        <v>5</v>
      </c>
      <c r="AF107" s="231">
        <f t="shared" si="63"/>
        <v>5</v>
      </c>
      <c r="AG107" s="231">
        <f t="shared" si="63"/>
        <v>5</v>
      </c>
      <c r="AH107" s="231">
        <f t="shared" si="63"/>
        <v>5</v>
      </c>
      <c r="AI107" s="231">
        <f t="shared" si="63"/>
        <v>5</v>
      </c>
      <c r="AJ107" s="231">
        <f t="shared" si="63"/>
        <v>5</v>
      </c>
      <c r="AK107" s="231">
        <f t="shared" si="63"/>
        <v>5</v>
      </c>
      <c r="AL107" s="231">
        <f t="shared" si="63"/>
        <v>5</v>
      </c>
      <c r="AM107" s="231">
        <f t="shared" si="63"/>
        <v>6</v>
      </c>
      <c r="AN107" s="231">
        <f t="shared" si="63"/>
        <v>6</v>
      </c>
      <c r="AO107" s="231">
        <f t="shared" ref="AO107:AY108" si="64">MATCH(AO$106,$D$107:$J$107,$C107)</f>
        <v>6</v>
      </c>
      <c r="AP107" s="231">
        <f t="shared" si="64"/>
        <v>6</v>
      </c>
      <c r="AQ107" s="231">
        <f t="shared" si="64"/>
        <v>6</v>
      </c>
      <c r="AR107" s="231">
        <f t="shared" si="64"/>
        <v>6</v>
      </c>
      <c r="AS107" s="231">
        <f t="shared" si="64"/>
        <v>6</v>
      </c>
      <c r="AT107" s="231">
        <f t="shared" si="64"/>
        <v>6</v>
      </c>
      <c r="AU107" s="231">
        <f t="shared" si="64"/>
        <v>6</v>
      </c>
      <c r="AV107" s="231">
        <f t="shared" si="64"/>
        <v>6</v>
      </c>
      <c r="AW107" s="231">
        <f t="shared" si="64"/>
        <v>7</v>
      </c>
      <c r="AX107" s="231">
        <f t="shared" si="64"/>
        <v>7</v>
      </c>
      <c r="AY107" s="231">
        <f t="shared" si="64"/>
        <v>7</v>
      </c>
      <c r="AZ107" s="225"/>
      <c r="BA107" s="225"/>
      <c r="BB107" s="225"/>
      <c r="BC107" s="225"/>
      <c r="BD107" s="225"/>
      <c r="BE107" s="225"/>
      <c r="BF107" s="225"/>
      <c r="BG107" s="225"/>
      <c r="BH107" s="225"/>
      <c r="BI107" s="225"/>
      <c r="BJ107" s="225"/>
      <c r="BK107" s="225"/>
      <c r="BL107" s="225"/>
      <c r="BM107" s="225"/>
      <c r="BN107" s="225"/>
      <c r="BO107" s="225"/>
      <c r="BP107" s="225"/>
      <c r="BQ107" s="225"/>
      <c r="BR107" s="225"/>
      <c r="BS107" s="225"/>
      <c r="BT107" s="225"/>
      <c r="BU107" s="225"/>
      <c r="BV107" s="225"/>
      <c r="BW107" s="225"/>
      <c r="BX107" s="225"/>
      <c r="BY107" s="225"/>
      <c r="BZ107" s="225"/>
    </row>
    <row r="108" spans="1:78">
      <c r="A108" s="41" t="s">
        <v>16</v>
      </c>
      <c r="B108" s="225" t="s">
        <v>394</v>
      </c>
      <c r="C108" s="225">
        <v>0</v>
      </c>
      <c r="D108" s="225">
        <f t="shared" ref="D108:I108" si="65">INDEX($D107:$J107,0,COUNT($D107:$J107)-D109)</f>
        <v>2050</v>
      </c>
      <c r="E108" s="225">
        <f t="shared" si="65"/>
        <v>2040</v>
      </c>
      <c r="F108" s="225">
        <f t="shared" si="65"/>
        <v>2030</v>
      </c>
      <c r="G108" s="225">
        <f t="shared" si="65"/>
        <v>2020</v>
      </c>
      <c r="H108" s="225">
        <f t="shared" si="65"/>
        <v>2017</v>
      </c>
      <c r="I108" s="225">
        <f t="shared" si="65"/>
        <v>2015</v>
      </c>
      <c r="J108" s="143">
        <v>2012</v>
      </c>
      <c r="K108" s="41">
        <f t="shared" si="61"/>
        <v>1</v>
      </c>
      <c r="L108" s="41" t="e">
        <f t="shared" si="61"/>
        <v>#N/A</v>
      </c>
      <c r="M108" s="41" t="e">
        <f t="shared" si="61"/>
        <v>#N/A</v>
      </c>
      <c r="N108" s="41">
        <f t="shared" si="61"/>
        <v>2</v>
      </c>
      <c r="O108" s="41" t="e">
        <f t="shared" si="61"/>
        <v>#N/A</v>
      </c>
      <c r="P108" s="41">
        <f t="shared" si="61"/>
        <v>3</v>
      </c>
      <c r="Q108" s="41" t="e">
        <f t="shared" si="61"/>
        <v>#N/A</v>
      </c>
      <c r="R108" s="41" t="e">
        <f t="shared" si="61"/>
        <v>#N/A</v>
      </c>
      <c r="S108" s="41">
        <f t="shared" si="61"/>
        <v>4</v>
      </c>
      <c r="T108" s="41" t="e">
        <f t="shared" si="61"/>
        <v>#N/A</v>
      </c>
      <c r="U108" s="41" t="e">
        <f t="shared" si="62"/>
        <v>#N/A</v>
      </c>
      <c r="V108" s="41" t="e">
        <f t="shared" si="62"/>
        <v>#N/A</v>
      </c>
      <c r="W108" s="41" t="e">
        <f t="shared" si="62"/>
        <v>#N/A</v>
      </c>
      <c r="X108" s="41" t="e">
        <f t="shared" si="62"/>
        <v>#N/A</v>
      </c>
      <c r="Y108" s="41" t="e">
        <f t="shared" si="62"/>
        <v>#N/A</v>
      </c>
      <c r="Z108" s="41" t="e">
        <f t="shared" si="62"/>
        <v>#N/A</v>
      </c>
      <c r="AA108" s="41" t="e">
        <f t="shared" si="62"/>
        <v>#N/A</v>
      </c>
      <c r="AB108" s="41" t="e">
        <f t="shared" si="62"/>
        <v>#N/A</v>
      </c>
      <c r="AC108" s="41">
        <f t="shared" si="62"/>
        <v>5</v>
      </c>
      <c r="AD108" s="41" t="e">
        <f t="shared" si="62"/>
        <v>#N/A</v>
      </c>
      <c r="AE108" s="41" t="e">
        <f t="shared" si="63"/>
        <v>#N/A</v>
      </c>
      <c r="AF108" s="41" t="e">
        <f t="shared" si="63"/>
        <v>#N/A</v>
      </c>
      <c r="AG108" s="41" t="e">
        <f t="shared" si="63"/>
        <v>#N/A</v>
      </c>
      <c r="AH108" s="41" t="e">
        <f t="shared" si="63"/>
        <v>#N/A</v>
      </c>
      <c r="AI108" s="41" t="e">
        <f t="shared" si="63"/>
        <v>#N/A</v>
      </c>
      <c r="AJ108" s="41" t="e">
        <f t="shared" si="63"/>
        <v>#N/A</v>
      </c>
      <c r="AK108" s="41" t="e">
        <f t="shared" si="63"/>
        <v>#N/A</v>
      </c>
      <c r="AL108" s="41" t="e">
        <f t="shared" si="63"/>
        <v>#N/A</v>
      </c>
      <c r="AM108" s="41">
        <f t="shared" si="63"/>
        <v>6</v>
      </c>
      <c r="AN108" s="41" t="e">
        <f t="shared" si="63"/>
        <v>#N/A</v>
      </c>
      <c r="AO108" s="41" t="e">
        <f t="shared" si="64"/>
        <v>#N/A</v>
      </c>
      <c r="AP108" s="41" t="e">
        <f t="shared" si="64"/>
        <v>#N/A</v>
      </c>
      <c r="AQ108" s="41" t="e">
        <f t="shared" si="64"/>
        <v>#N/A</v>
      </c>
      <c r="AR108" s="41" t="e">
        <f t="shared" si="64"/>
        <v>#N/A</v>
      </c>
      <c r="AS108" s="41" t="e">
        <f t="shared" si="64"/>
        <v>#N/A</v>
      </c>
      <c r="AT108" s="41" t="e">
        <f t="shared" si="64"/>
        <v>#N/A</v>
      </c>
      <c r="AU108" s="41" t="e">
        <f t="shared" si="64"/>
        <v>#N/A</v>
      </c>
      <c r="AV108" s="41" t="e">
        <f t="shared" si="64"/>
        <v>#N/A</v>
      </c>
      <c r="AW108" s="41">
        <f t="shared" si="64"/>
        <v>7</v>
      </c>
      <c r="AX108" s="41" t="e">
        <f t="shared" si="64"/>
        <v>#N/A</v>
      </c>
      <c r="AY108" s="41" t="e">
        <f t="shared" si="64"/>
        <v>#N/A</v>
      </c>
    </row>
    <row r="109" spans="1:78">
      <c r="A109" s="41" t="s">
        <v>16</v>
      </c>
      <c r="B109" s="225" t="s">
        <v>392</v>
      </c>
      <c r="C109" s="225">
        <v>-1</v>
      </c>
      <c r="D109" s="225">
        <v>0</v>
      </c>
      <c r="E109" s="225">
        <v>1</v>
      </c>
      <c r="F109" s="228">
        <v>2</v>
      </c>
      <c r="G109" s="225">
        <v>3</v>
      </c>
      <c r="H109" s="225">
        <v>4</v>
      </c>
      <c r="I109" s="225">
        <v>5</v>
      </c>
      <c r="J109" s="225">
        <v>6</v>
      </c>
      <c r="K109" s="41">
        <f t="shared" ref="K109:AY109" si="66">MATCH(K$106,$D$108:$J$108,$C109)</f>
        <v>7</v>
      </c>
      <c r="L109" s="41">
        <f t="shared" si="66"/>
        <v>6</v>
      </c>
      <c r="M109" s="41">
        <f t="shared" si="66"/>
        <v>6</v>
      </c>
      <c r="N109" s="41">
        <f t="shared" si="66"/>
        <v>6</v>
      </c>
      <c r="O109" s="41">
        <f t="shared" si="66"/>
        <v>5</v>
      </c>
      <c r="P109" s="41">
        <f t="shared" si="66"/>
        <v>5</v>
      </c>
      <c r="Q109" s="41">
        <f t="shared" si="66"/>
        <v>4</v>
      </c>
      <c r="R109" s="41">
        <f t="shared" si="66"/>
        <v>4</v>
      </c>
      <c r="S109" s="41">
        <f t="shared" si="66"/>
        <v>4</v>
      </c>
      <c r="T109" s="41">
        <f t="shared" si="66"/>
        <v>3</v>
      </c>
      <c r="U109" s="41">
        <f t="shared" si="66"/>
        <v>3</v>
      </c>
      <c r="V109" s="41">
        <f t="shared" si="66"/>
        <v>3</v>
      </c>
      <c r="W109" s="41">
        <f t="shared" si="66"/>
        <v>3</v>
      </c>
      <c r="X109" s="41">
        <f t="shared" si="66"/>
        <v>3</v>
      </c>
      <c r="Y109" s="41">
        <f t="shared" si="66"/>
        <v>3</v>
      </c>
      <c r="Z109" s="41">
        <f t="shared" si="66"/>
        <v>3</v>
      </c>
      <c r="AA109" s="41">
        <f t="shared" si="66"/>
        <v>3</v>
      </c>
      <c r="AB109" s="41">
        <f t="shared" si="66"/>
        <v>3</v>
      </c>
      <c r="AC109" s="41">
        <f t="shared" si="66"/>
        <v>3</v>
      </c>
      <c r="AD109" s="41">
        <f t="shared" si="66"/>
        <v>2</v>
      </c>
      <c r="AE109" s="41">
        <f t="shared" si="66"/>
        <v>2</v>
      </c>
      <c r="AF109" s="41">
        <f t="shared" si="66"/>
        <v>2</v>
      </c>
      <c r="AG109" s="41">
        <f t="shared" si="66"/>
        <v>2</v>
      </c>
      <c r="AH109" s="41">
        <f t="shared" si="66"/>
        <v>2</v>
      </c>
      <c r="AI109" s="41">
        <f t="shared" si="66"/>
        <v>2</v>
      </c>
      <c r="AJ109" s="41">
        <f t="shared" si="66"/>
        <v>2</v>
      </c>
      <c r="AK109" s="41">
        <f t="shared" si="66"/>
        <v>2</v>
      </c>
      <c r="AL109" s="41">
        <f t="shared" si="66"/>
        <v>2</v>
      </c>
      <c r="AM109" s="41">
        <f t="shared" si="66"/>
        <v>2</v>
      </c>
      <c r="AN109" s="41">
        <f t="shared" si="66"/>
        <v>1</v>
      </c>
      <c r="AO109" s="41">
        <f t="shared" si="66"/>
        <v>1</v>
      </c>
      <c r="AP109" s="41">
        <f t="shared" si="66"/>
        <v>1</v>
      </c>
      <c r="AQ109" s="41">
        <f t="shared" si="66"/>
        <v>1</v>
      </c>
      <c r="AR109" s="41">
        <f t="shared" si="66"/>
        <v>1</v>
      </c>
      <c r="AS109" s="41">
        <f t="shared" si="66"/>
        <v>1</v>
      </c>
      <c r="AT109" s="41">
        <f t="shared" si="66"/>
        <v>1</v>
      </c>
      <c r="AU109" s="41">
        <f t="shared" si="66"/>
        <v>1</v>
      </c>
      <c r="AV109" s="41">
        <f t="shared" si="66"/>
        <v>1</v>
      </c>
      <c r="AW109" s="41">
        <f t="shared" si="66"/>
        <v>1</v>
      </c>
      <c r="AX109" s="41" t="e">
        <f t="shared" si="66"/>
        <v>#N/A</v>
      </c>
      <c r="AY109" s="41" t="e">
        <f t="shared" si="66"/>
        <v>#N/A</v>
      </c>
    </row>
    <row r="110" spans="1:78" s="139" customFormat="1">
      <c r="A110" s="138" t="s">
        <v>16</v>
      </c>
      <c r="B110" s="139" t="s">
        <v>395</v>
      </c>
      <c r="J110" s="144"/>
      <c r="K110" s="229">
        <f>IF(ISNA(K107),-1,IF(ISNA(K109),99,IF(ISNA(K108),K107,0)))</f>
        <v>0</v>
      </c>
      <c r="L110" s="229">
        <f t="shared" ref="L110:AY110" si="67">IF(ISNA(L107),-1,IF(ISNA(L109),99,IF(ISNA(L108),L107,0)))</f>
        <v>1</v>
      </c>
      <c r="M110" s="229">
        <f t="shared" si="67"/>
        <v>1</v>
      </c>
      <c r="N110" s="229">
        <f t="shared" si="67"/>
        <v>0</v>
      </c>
      <c r="O110" s="229">
        <f t="shared" si="67"/>
        <v>2</v>
      </c>
      <c r="P110" s="229">
        <f t="shared" si="67"/>
        <v>0</v>
      </c>
      <c r="Q110" s="229">
        <f t="shared" si="67"/>
        <v>3</v>
      </c>
      <c r="R110" s="229">
        <f t="shared" si="67"/>
        <v>3</v>
      </c>
      <c r="S110" s="229">
        <f t="shared" si="67"/>
        <v>0</v>
      </c>
      <c r="T110" s="229">
        <f t="shared" si="67"/>
        <v>4</v>
      </c>
      <c r="U110" s="229">
        <f t="shared" si="67"/>
        <v>4</v>
      </c>
      <c r="V110" s="229">
        <f t="shared" si="67"/>
        <v>4</v>
      </c>
      <c r="W110" s="229">
        <f t="shared" si="67"/>
        <v>4</v>
      </c>
      <c r="X110" s="229">
        <f t="shared" si="67"/>
        <v>4</v>
      </c>
      <c r="Y110" s="229">
        <f t="shared" si="67"/>
        <v>4</v>
      </c>
      <c r="Z110" s="229">
        <f t="shared" si="67"/>
        <v>4</v>
      </c>
      <c r="AA110" s="229">
        <f t="shared" si="67"/>
        <v>4</v>
      </c>
      <c r="AB110" s="229">
        <f t="shared" si="67"/>
        <v>4</v>
      </c>
      <c r="AC110" s="229">
        <f t="shared" si="67"/>
        <v>0</v>
      </c>
      <c r="AD110" s="229">
        <f t="shared" si="67"/>
        <v>5</v>
      </c>
      <c r="AE110" s="229">
        <f t="shared" si="67"/>
        <v>5</v>
      </c>
      <c r="AF110" s="229">
        <f t="shared" si="67"/>
        <v>5</v>
      </c>
      <c r="AG110" s="229">
        <f t="shared" si="67"/>
        <v>5</v>
      </c>
      <c r="AH110" s="229">
        <f t="shared" si="67"/>
        <v>5</v>
      </c>
      <c r="AI110" s="229">
        <f t="shared" si="67"/>
        <v>5</v>
      </c>
      <c r="AJ110" s="229">
        <f t="shared" si="67"/>
        <v>5</v>
      </c>
      <c r="AK110" s="229">
        <f t="shared" si="67"/>
        <v>5</v>
      </c>
      <c r="AL110" s="229">
        <f t="shared" si="67"/>
        <v>5</v>
      </c>
      <c r="AM110" s="229">
        <f t="shared" si="67"/>
        <v>0</v>
      </c>
      <c r="AN110" s="229">
        <f t="shared" si="67"/>
        <v>6</v>
      </c>
      <c r="AO110" s="229">
        <f t="shared" si="67"/>
        <v>6</v>
      </c>
      <c r="AP110" s="229">
        <f t="shared" si="67"/>
        <v>6</v>
      </c>
      <c r="AQ110" s="229">
        <f t="shared" si="67"/>
        <v>6</v>
      </c>
      <c r="AR110" s="229">
        <f t="shared" si="67"/>
        <v>6</v>
      </c>
      <c r="AS110" s="229">
        <f t="shared" si="67"/>
        <v>6</v>
      </c>
      <c r="AT110" s="229">
        <f t="shared" si="67"/>
        <v>6</v>
      </c>
      <c r="AU110" s="229">
        <f t="shared" si="67"/>
        <v>6</v>
      </c>
      <c r="AV110" s="229">
        <f t="shared" si="67"/>
        <v>6</v>
      </c>
      <c r="AW110" s="229">
        <f t="shared" si="67"/>
        <v>0</v>
      </c>
      <c r="AX110" s="229">
        <f t="shared" si="67"/>
        <v>99</v>
      </c>
      <c r="AY110" s="229">
        <f t="shared" si="67"/>
        <v>99</v>
      </c>
      <c r="AZ110" s="225"/>
      <c r="BA110" s="225"/>
      <c r="BB110" s="225"/>
      <c r="BC110" s="225"/>
      <c r="BD110" s="225"/>
      <c r="BE110" s="225"/>
      <c r="BF110" s="225"/>
      <c r="BG110" s="225"/>
      <c r="BH110" s="225"/>
      <c r="BI110" s="225"/>
      <c r="BJ110" s="225"/>
      <c r="BK110" s="225"/>
      <c r="BL110" s="225"/>
      <c r="BM110" s="225"/>
      <c r="BN110" s="225"/>
      <c r="BO110" s="225"/>
      <c r="BP110" s="225"/>
      <c r="BQ110" s="225"/>
      <c r="BR110" s="225"/>
      <c r="BS110" s="225"/>
      <c r="BT110" s="225"/>
      <c r="BU110" s="225"/>
      <c r="BV110" s="225"/>
      <c r="BW110" s="225"/>
      <c r="BX110" s="225"/>
      <c r="BY110" s="225"/>
      <c r="BZ110" s="225"/>
    </row>
    <row r="111" spans="1:78">
      <c r="A111" s="138" t="s">
        <v>16</v>
      </c>
      <c r="B111" s="22" t="str">
        <f t="shared" ref="B111:B123" si="68">IF(A111="*","","COM_PROJ")</f>
        <v/>
      </c>
      <c r="C111" s="23" t="str">
        <f t="shared" ref="C111:C123" si="69">IF($A111="*","","-")</f>
        <v/>
      </c>
      <c r="D111" s="61" t="str">
        <f>ITEMS_TRA!C15</f>
        <v>TFLCV</v>
      </c>
      <c r="E111" s="23" t="str">
        <f t="shared" ref="E111:I123" si="70">IF($A111="*","","-")</f>
        <v/>
      </c>
      <c r="G111" s="23" t="str">
        <f t="shared" si="70"/>
        <v/>
      </c>
      <c r="H111" s="23" t="str">
        <f t="shared" si="70"/>
        <v/>
      </c>
      <c r="I111" s="23" t="str">
        <f t="shared" si="70"/>
        <v/>
      </c>
      <c r="J111" s="147" t="str">
        <f t="shared" ref="J111:J123" si="71">IF(A111="*","",0)</f>
        <v/>
      </c>
      <c r="K111" s="226">
        <f>INDEX('[3]TS BYDem'!J$10:J$59,MATCH($D111,'[3]TS BYDem'!D$10:D$59,0))</f>
        <v>43.11250375056882</v>
      </c>
      <c r="L111" s="226">
        <f t="shared" ref="L111:AY117" si="72">IF(L$110=-1,M111,IF(L$110=99,K111,IF(L$110=0,INDEX($F92:$L92,0,L$108),(INDEX($F92:$L92,0,L$110+1)-INDEX($F92:$L92,0,L$110))/(INDEX($F$4:$L$4,0,L$110+1)-INDEX($F$4:$L$4,0,L$110))+K111)))</f>
        <v>43.541669167045889</v>
      </c>
      <c r="M111" s="226">
        <f t="shared" si="72"/>
        <v>43.970834583522958</v>
      </c>
      <c r="N111" s="226">
        <f t="shared" si="72"/>
        <v>44.4</v>
      </c>
      <c r="O111" s="226">
        <f t="shared" si="72"/>
        <v>44.871410582810697</v>
      </c>
      <c r="P111" s="226">
        <f t="shared" si="72"/>
        <v>45.342821165621402</v>
      </c>
      <c r="Q111" s="226">
        <f t="shared" si="72"/>
        <v>44.791910090242503</v>
      </c>
      <c r="R111" s="226">
        <f t="shared" si="72"/>
        <v>44.240999014863604</v>
      </c>
      <c r="S111" s="226">
        <f t="shared" si="72"/>
        <v>43.690087939484705</v>
      </c>
      <c r="T111" s="226">
        <f t="shared" si="72"/>
        <v>44.469492732584818</v>
      </c>
      <c r="U111" s="226">
        <f t="shared" si="72"/>
        <v>45.248897525684932</v>
      </c>
      <c r="V111" s="226">
        <f t="shared" si="72"/>
        <v>46.028302318785045</v>
      </c>
      <c r="W111" s="226">
        <f t="shared" si="72"/>
        <v>46.807707111885158</v>
      </c>
      <c r="X111" s="226">
        <f t="shared" si="72"/>
        <v>47.587111904985271</v>
      </c>
      <c r="Y111" s="226">
        <f t="shared" si="72"/>
        <v>48.366516698085384</v>
      </c>
      <c r="Z111" s="226">
        <f t="shared" si="72"/>
        <v>49.145921491185497</v>
      </c>
      <c r="AA111" s="226">
        <f t="shared" si="72"/>
        <v>49.92532628428561</v>
      </c>
      <c r="AB111" s="226">
        <f t="shared" si="72"/>
        <v>50.704731077385723</v>
      </c>
      <c r="AC111" s="226">
        <f t="shared" si="72"/>
        <v>51.484135870485829</v>
      </c>
      <c r="AD111" s="226">
        <f t="shared" si="72"/>
        <v>52.778865712051854</v>
      </c>
      <c r="AE111" s="226">
        <f t="shared" si="72"/>
        <v>54.073595553617878</v>
      </c>
      <c r="AF111" s="226">
        <f t="shared" si="72"/>
        <v>55.368325395183902</v>
      </c>
      <c r="AG111" s="226">
        <f t="shared" si="72"/>
        <v>56.663055236749926</v>
      </c>
      <c r="AH111" s="226">
        <f t="shared" si="72"/>
        <v>57.95778507831595</v>
      </c>
      <c r="AI111" s="226">
        <f t="shared" si="72"/>
        <v>59.252514919881975</v>
      </c>
      <c r="AJ111" s="226">
        <f t="shared" si="72"/>
        <v>60.547244761447999</v>
      </c>
      <c r="AK111" s="226">
        <f t="shared" si="72"/>
        <v>61.841974603014023</v>
      </c>
      <c r="AL111" s="226">
        <f t="shared" si="72"/>
        <v>63.136704444580047</v>
      </c>
      <c r="AM111" s="226">
        <f t="shared" si="72"/>
        <v>64.431434286146057</v>
      </c>
      <c r="AN111" s="226">
        <f t="shared" si="72"/>
        <v>66.319917831640765</v>
      </c>
      <c r="AO111" s="226">
        <f t="shared" si="72"/>
        <v>68.208401377135473</v>
      </c>
      <c r="AP111" s="226">
        <f t="shared" si="72"/>
        <v>70.096884922630181</v>
      </c>
      <c r="AQ111" s="226">
        <f t="shared" si="72"/>
        <v>71.985368468124889</v>
      </c>
      <c r="AR111" s="226">
        <f t="shared" si="72"/>
        <v>73.873852013619597</v>
      </c>
      <c r="AS111" s="226">
        <f t="shared" si="72"/>
        <v>75.762335559114305</v>
      </c>
      <c r="AT111" s="226">
        <f t="shared" si="72"/>
        <v>77.650819104609013</v>
      </c>
      <c r="AU111" s="226">
        <f t="shared" si="72"/>
        <v>79.539302650103721</v>
      </c>
      <c r="AV111" s="226">
        <f t="shared" si="72"/>
        <v>81.427786195598429</v>
      </c>
      <c r="AW111" s="226">
        <f t="shared" si="72"/>
        <v>83.316269741093109</v>
      </c>
      <c r="AX111" s="226">
        <f t="shared" si="72"/>
        <v>83.316269741093109</v>
      </c>
      <c r="AY111" s="226">
        <f t="shared" si="72"/>
        <v>83.316269741093109</v>
      </c>
    </row>
    <row r="112" spans="1:78">
      <c r="A112" s="138" t="s">
        <v>16</v>
      </c>
      <c r="B112" s="22" t="str">
        <f t="shared" si="68"/>
        <v/>
      </c>
      <c r="C112" s="23" t="str">
        <f t="shared" si="69"/>
        <v/>
      </c>
      <c r="D112" s="61" t="str">
        <f>ITEMS_TRA!C16</f>
        <v>TFHCV1</v>
      </c>
      <c r="E112" s="23" t="str">
        <f t="shared" si="70"/>
        <v/>
      </c>
      <c r="G112" s="23" t="str">
        <f t="shared" si="70"/>
        <v/>
      </c>
      <c r="H112" s="23" t="str">
        <f t="shared" si="70"/>
        <v/>
      </c>
      <c r="I112" s="23" t="str">
        <f t="shared" si="70"/>
        <v/>
      </c>
      <c r="J112" s="147" t="str">
        <f t="shared" si="71"/>
        <v/>
      </c>
      <c r="K112" s="226">
        <f>INDEX('[3]TS BYDem'!J$10:J$59,MATCH($D112,'[3]TS BYDem'!D$10:D$59,0))</f>
        <v>3.310563752317667</v>
      </c>
      <c r="L112" s="226">
        <f t="shared" si="72"/>
        <v>3.3405637523176668</v>
      </c>
      <c r="M112" s="226">
        <f t="shared" si="72"/>
        <v>3.3705637523176666</v>
      </c>
      <c r="N112" s="226">
        <f>IF(N$110=-1,O112,IF(N$110=99,M112,IF(N$110=0,INDEX($F93:$L93,0,N$108),(INDEX($F93:$L93,0,N$110+1)-INDEX($F93:$L93,0,N$110))/(INDEX($F$4:$L$4,0,N$110+1)-INDEX($F$4:$L$4,0,N$110))+M112)))</f>
        <v>3.4</v>
      </c>
      <c r="O112" s="226">
        <f t="shared" si="72"/>
        <v>3.4249999999999998</v>
      </c>
      <c r="P112" s="226">
        <f t="shared" si="72"/>
        <v>3.45</v>
      </c>
      <c r="Q112" s="226">
        <f t="shared" si="72"/>
        <v>3.4181148429418728</v>
      </c>
      <c r="R112" s="226">
        <f t="shared" si="72"/>
        <v>3.3862296858837455</v>
      </c>
      <c r="S112" s="226">
        <f t="shared" si="72"/>
        <v>3.3543445288256182</v>
      </c>
      <c r="T112" s="226">
        <f t="shared" si="72"/>
        <v>3.4141840101994489</v>
      </c>
      <c r="U112" s="226">
        <f t="shared" si="72"/>
        <v>3.4740234915732797</v>
      </c>
      <c r="V112" s="226">
        <f t="shared" si="72"/>
        <v>3.5338629729471105</v>
      </c>
      <c r="W112" s="226">
        <f t="shared" si="72"/>
        <v>3.5937024543209413</v>
      </c>
      <c r="X112" s="226">
        <f t="shared" si="72"/>
        <v>3.653541935694772</v>
      </c>
      <c r="Y112" s="226">
        <f t="shared" si="72"/>
        <v>3.7133814170686028</v>
      </c>
      <c r="Z112" s="226">
        <f t="shared" si="72"/>
        <v>3.7732208984424336</v>
      </c>
      <c r="AA112" s="226">
        <f t="shared" si="72"/>
        <v>3.8330603798162644</v>
      </c>
      <c r="AB112" s="226">
        <f t="shared" si="72"/>
        <v>3.8928998611900951</v>
      </c>
      <c r="AC112" s="226">
        <f t="shared" si="72"/>
        <v>3.9527393425639255</v>
      </c>
      <c r="AD112" s="226">
        <f t="shared" si="72"/>
        <v>4.0521433530657971</v>
      </c>
      <c r="AE112" s="226">
        <f t="shared" si="72"/>
        <v>4.1515473635676692</v>
      </c>
      <c r="AF112" s="226">
        <f t="shared" si="72"/>
        <v>4.2509513740695413</v>
      </c>
      <c r="AG112" s="226">
        <f t="shared" si="72"/>
        <v>4.3503553845714134</v>
      </c>
      <c r="AH112" s="226">
        <f t="shared" si="72"/>
        <v>4.4497593950732854</v>
      </c>
      <c r="AI112" s="226">
        <f t="shared" si="72"/>
        <v>4.5491634055751575</v>
      </c>
      <c r="AJ112" s="226">
        <f t="shared" si="72"/>
        <v>4.6485674160770296</v>
      </c>
      <c r="AK112" s="226">
        <f t="shared" si="72"/>
        <v>4.7479714265789017</v>
      </c>
      <c r="AL112" s="226">
        <f t="shared" si="72"/>
        <v>4.8473754370807738</v>
      </c>
      <c r="AM112" s="226">
        <f t="shared" si="72"/>
        <v>4.946779447582645</v>
      </c>
      <c r="AN112" s="226">
        <f t="shared" si="72"/>
        <v>5.0917694154989714</v>
      </c>
      <c r="AO112" s="226">
        <f t="shared" si="72"/>
        <v>5.2367593834152979</v>
      </c>
      <c r="AP112" s="226">
        <f t="shared" si="72"/>
        <v>5.3817493513316244</v>
      </c>
      <c r="AQ112" s="226">
        <f t="shared" si="72"/>
        <v>5.5267393192479508</v>
      </c>
      <c r="AR112" s="226">
        <f t="shared" si="72"/>
        <v>5.6717292871642773</v>
      </c>
      <c r="AS112" s="226">
        <f t="shared" si="72"/>
        <v>5.8167192550806037</v>
      </c>
      <c r="AT112" s="226">
        <f t="shared" si="72"/>
        <v>5.9617092229969302</v>
      </c>
      <c r="AU112" s="226">
        <f t="shared" si="72"/>
        <v>6.1066991909132566</v>
      </c>
      <c r="AV112" s="226">
        <f t="shared" si="72"/>
        <v>6.2516891588295831</v>
      </c>
      <c r="AW112" s="226">
        <f t="shared" si="72"/>
        <v>6.3966791267459095</v>
      </c>
      <c r="AX112" s="226">
        <f t="shared" si="72"/>
        <v>6.3966791267459095</v>
      </c>
      <c r="AY112" s="226">
        <f t="shared" si="72"/>
        <v>6.3966791267459095</v>
      </c>
    </row>
    <row r="113" spans="1:78">
      <c r="A113" s="138" t="s">
        <v>16</v>
      </c>
      <c r="B113" s="22" t="str">
        <f t="shared" si="68"/>
        <v/>
      </c>
      <c r="C113" s="23" t="str">
        <f t="shared" si="69"/>
        <v/>
      </c>
      <c r="D113" s="61" t="str">
        <f>ITEMS_TRA!C17</f>
        <v>TFHCV2</v>
      </c>
      <c r="E113" s="23" t="str">
        <f t="shared" si="70"/>
        <v/>
      </c>
      <c r="G113" s="23" t="str">
        <f t="shared" si="70"/>
        <v/>
      </c>
      <c r="H113" s="23" t="str">
        <f t="shared" si="70"/>
        <v/>
      </c>
      <c r="I113" s="23" t="str">
        <f t="shared" si="70"/>
        <v/>
      </c>
      <c r="J113" s="147" t="str">
        <f t="shared" si="71"/>
        <v/>
      </c>
      <c r="K113" s="226">
        <f>INDEX('[3]TS BYDem'!J$10:J$59,MATCH($D113,'[3]TS BYDem'!D$10:D$59,0))</f>
        <v>0.6547839540708813</v>
      </c>
      <c r="L113" s="226">
        <f t="shared" si="72"/>
        <v>0.67123078144835724</v>
      </c>
      <c r="M113" s="226">
        <f t="shared" si="72"/>
        <v>0.68767760882583318</v>
      </c>
      <c r="N113" s="226">
        <f t="shared" si="72"/>
        <v>0.704124436203308</v>
      </c>
      <c r="O113" s="226">
        <f t="shared" si="72"/>
        <v>0.72006693722491655</v>
      </c>
      <c r="P113" s="226">
        <f t="shared" si="72"/>
        <v>0.73600943824652509</v>
      </c>
      <c r="Q113" s="226">
        <f t="shared" si="72"/>
        <v>0.71185835398715591</v>
      </c>
      <c r="R113" s="226">
        <f t="shared" si="72"/>
        <v>0.68770726972778673</v>
      </c>
      <c r="S113" s="226">
        <f t="shared" si="72"/>
        <v>0.66355618546841744</v>
      </c>
      <c r="T113" s="226">
        <f t="shared" si="72"/>
        <v>0.67539362722778529</v>
      </c>
      <c r="U113" s="226">
        <f t="shared" si="72"/>
        <v>0.68723106898715314</v>
      </c>
      <c r="V113" s="226">
        <f t="shared" si="72"/>
        <v>0.69906851074652099</v>
      </c>
      <c r="W113" s="226">
        <f t="shared" si="72"/>
        <v>0.71090595250588884</v>
      </c>
      <c r="X113" s="226">
        <f t="shared" si="72"/>
        <v>0.72274339426525669</v>
      </c>
      <c r="Y113" s="226">
        <f t="shared" si="72"/>
        <v>0.73458083602462454</v>
      </c>
      <c r="Z113" s="226">
        <f t="shared" si="72"/>
        <v>0.74641827778399239</v>
      </c>
      <c r="AA113" s="226">
        <f t="shared" si="72"/>
        <v>0.75825571954336024</v>
      </c>
      <c r="AB113" s="226">
        <f t="shared" si="72"/>
        <v>0.77009316130272809</v>
      </c>
      <c r="AC113" s="226">
        <f t="shared" si="72"/>
        <v>0.78193060306209605</v>
      </c>
      <c r="AD113" s="226">
        <f t="shared" si="72"/>
        <v>0.8015946970339749</v>
      </c>
      <c r="AE113" s="226">
        <f t="shared" si="72"/>
        <v>0.82125879100585375</v>
      </c>
      <c r="AF113" s="226">
        <f t="shared" si="72"/>
        <v>0.8409228849777326</v>
      </c>
      <c r="AG113" s="226">
        <f t="shared" si="72"/>
        <v>0.86058697894961145</v>
      </c>
      <c r="AH113" s="226">
        <f t="shared" si="72"/>
        <v>0.8802510729214903</v>
      </c>
      <c r="AI113" s="226">
        <f t="shared" si="72"/>
        <v>0.89991516689336915</v>
      </c>
      <c r="AJ113" s="226">
        <f t="shared" si="72"/>
        <v>0.91957926086524799</v>
      </c>
      <c r="AK113" s="226">
        <f t="shared" si="72"/>
        <v>0.93924335483712684</v>
      </c>
      <c r="AL113" s="226">
        <f t="shared" si="72"/>
        <v>0.95890744880900569</v>
      </c>
      <c r="AM113" s="226">
        <f t="shared" si="72"/>
        <v>0.97857154278088487</v>
      </c>
      <c r="AN113" s="226">
        <f t="shared" si="72"/>
        <v>1.0072534474615078</v>
      </c>
      <c r="AO113" s="226">
        <f t="shared" si="72"/>
        <v>1.0359353521421308</v>
      </c>
      <c r="AP113" s="226">
        <f t="shared" si="72"/>
        <v>1.0646172568227539</v>
      </c>
      <c r="AQ113" s="226">
        <f t="shared" si="72"/>
        <v>1.0932991615033769</v>
      </c>
      <c r="AR113" s="226">
        <f t="shared" si="72"/>
        <v>1.121981066184</v>
      </c>
      <c r="AS113" s="226">
        <f t="shared" si="72"/>
        <v>1.150662970864623</v>
      </c>
      <c r="AT113" s="226">
        <f t="shared" si="72"/>
        <v>1.179344875545246</v>
      </c>
      <c r="AU113" s="226">
        <f t="shared" si="72"/>
        <v>1.2080267802258691</v>
      </c>
      <c r="AV113" s="226">
        <f t="shared" si="72"/>
        <v>1.2367086849064921</v>
      </c>
      <c r="AW113" s="226">
        <f t="shared" si="72"/>
        <v>1.2653905895871151</v>
      </c>
      <c r="AX113" s="226">
        <f t="shared" si="72"/>
        <v>1.2653905895871151</v>
      </c>
      <c r="AY113" s="226">
        <f t="shared" si="72"/>
        <v>1.2653905895871151</v>
      </c>
    </row>
    <row r="114" spans="1:78">
      <c r="A114" s="138" t="s">
        <v>16</v>
      </c>
      <c r="B114" s="22" t="str">
        <f t="shared" si="68"/>
        <v/>
      </c>
      <c r="C114" s="23" t="str">
        <f t="shared" si="69"/>
        <v/>
      </c>
      <c r="D114" s="61" t="str">
        <f>ITEMS_TRA!C18</f>
        <v>TFHCV3</v>
      </c>
      <c r="E114" s="23" t="str">
        <f t="shared" si="70"/>
        <v/>
      </c>
      <c r="G114" s="23" t="str">
        <f t="shared" si="70"/>
        <v/>
      </c>
      <c r="H114" s="23" t="str">
        <f t="shared" si="70"/>
        <v/>
      </c>
      <c r="I114" s="23" t="str">
        <f t="shared" si="70"/>
        <v/>
      </c>
      <c r="J114" s="147" t="str">
        <f t="shared" si="71"/>
        <v/>
      </c>
      <c r="K114" s="226">
        <f>INDEX('[3]TS BYDem'!J$10:J$59,MATCH($D114,'[3]TS BYDem'!D$10:D$59,0))</f>
        <v>2.7114063478211388</v>
      </c>
      <c r="L114" s="226">
        <f t="shared" si="72"/>
        <v>2.7742708985474289</v>
      </c>
      <c r="M114" s="226">
        <f t="shared" si="72"/>
        <v>2.8371354492737191</v>
      </c>
      <c r="N114" s="226">
        <f t="shared" si="72"/>
        <v>2.9</v>
      </c>
      <c r="O114" s="226">
        <f t="shared" si="72"/>
        <v>2.9652984627095749</v>
      </c>
      <c r="P114" s="226">
        <f t="shared" si="72"/>
        <v>3.0305969254191498</v>
      </c>
      <c r="Q114" s="226">
        <f t="shared" si="72"/>
        <v>2.9363084284503151</v>
      </c>
      <c r="R114" s="226">
        <f t="shared" si="72"/>
        <v>2.8420199314814805</v>
      </c>
      <c r="S114" s="226">
        <f t="shared" si="72"/>
        <v>2.7477314345126458</v>
      </c>
      <c r="T114" s="226">
        <f t="shared" si="72"/>
        <v>2.7967493044967333</v>
      </c>
      <c r="U114" s="226">
        <f t="shared" si="72"/>
        <v>2.8457671744808208</v>
      </c>
      <c r="V114" s="226">
        <f t="shared" si="72"/>
        <v>2.8947850444649084</v>
      </c>
      <c r="W114" s="226">
        <f t="shared" si="72"/>
        <v>2.9438029144489959</v>
      </c>
      <c r="X114" s="226">
        <f t="shared" si="72"/>
        <v>2.9928207844330834</v>
      </c>
      <c r="Y114" s="226">
        <f t="shared" si="72"/>
        <v>3.0418386544171709</v>
      </c>
      <c r="Z114" s="226">
        <f t="shared" si="72"/>
        <v>3.0908565244012585</v>
      </c>
      <c r="AA114" s="226">
        <f t="shared" si="72"/>
        <v>3.139874394385346</v>
      </c>
      <c r="AB114" s="226">
        <f t="shared" si="72"/>
        <v>3.1888922643694335</v>
      </c>
      <c r="AC114" s="226">
        <f t="shared" si="72"/>
        <v>3.2379101343535193</v>
      </c>
      <c r="AD114" s="226">
        <f t="shared" si="72"/>
        <v>3.3193375256144417</v>
      </c>
      <c r="AE114" s="226">
        <f t="shared" si="72"/>
        <v>3.4007649168753646</v>
      </c>
      <c r="AF114" s="226">
        <f t="shared" si="72"/>
        <v>3.4821923081362876</v>
      </c>
      <c r="AG114" s="226">
        <f t="shared" si="72"/>
        <v>3.5636196993972105</v>
      </c>
      <c r="AH114" s="226">
        <f t="shared" si="72"/>
        <v>3.6450470906581334</v>
      </c>
      <c r="AI114" s="226">
        <f t="shared" si="72"/>
        <v>3.7264744819190563</v>
      </c>
      <c r="AJ114" s="226">
        <f t="shared" si="72"/>
        <v>3.8079018731799792</v>
      </c>
      <c r="AK114" s="226">
        <f t="shared" si="72"/>
        <v>3.8893292644409021</v>
      </c>
      <c r="AL114" s="226">
        <f t="shared" si="72"/>
        <v>3.970756655701825</v>
      </c>
      <c r="AM114" s="226">
        <f t="shared" si="72"/>
        <v>4.0521840469627461</v>
      </c>
      <c r="AN114" s="226">
        <f t="shared" si="72"/>
        <v>4.170953448587734</v>
      </c>
      <c r="AO114" s="226">
        <f t="shared" si="72"/>
        <v>4.2897228502127218</v>
      </c>
      <c r="AP114" s="226">
        <f t="shared" si="72"/>
        <v>4.4084922518377097</v>
      </c>
      <c r="AQ114" s="226">
        <f t="shared" si="72"/>
        <v>4.5272616534626975</v>
      </c>
      <c r="AR114" s="226">
        <f t="shared" si="72"/>
        <v>4.6460310550876853</v>
      </c>
      <c r="AS114" s="226">
        <f t="shared" si="72"/>
        <v>4.7648004567126732</v>
      </c>
      <c r="AT114" s="226">
        <f t="shared" si="72"/>
        <v>4.883569858337661</v>
      </c>
      <c r="AU114" s="226">
        <f t="shared" si="72"/>
        <v>5.0023392599626488</v>
      </c>
      <c r="AV114" s="226">
        <f t="shared" si="72"/>
        <v>5.1211086615876367</v>
      </c>
      <c r="AW114" s="226">
        <f t="shared" si="72"/>
        <v>5.2398780632126236</v>
      </c>
      <c r="AX114" s="226">
        <f t="shared" si="72"/>
        <v>5.2398780632126236</v>
      </c>
      <c r="AY114" s="226">
        <f t="shared" si="72"/>
        <v>5.2398780632126236</v>
      </c>
    </row>
    <row r="115" spans="1:78">
      <c r="A115" s="138" t="s">
        <v>16</v>
      </c>
      <c r="B115" s="22" t="str">
        <f t="shared" si="68"/>
        <v/>
      </c>
      <c r="C115" s="23" t="str">
        <f t="shared" si="69"/>
        <v/>
      </c>
      <c r="D115" s="61" t="str">
        <f>ITEMS_TRA!C19</f>
        <v>TFHCV4</v>
      </c>
      <c r="E115" s="23" t="str">
        <f t="shared" si="70"/>
        <v/>
      </c>
      <c r="G115" s="23" t="str">
        <f t="shared" si="70"/>
        <v/>
      </c>
      <c r="H115" s="23" t="str">
        <f t="shared" si="70"/>
        <v/>
      </c>
      <c r="I115" s="23" t="str">
        <f t="shared" si="70"/>
        <v/>
      </c>
      <c r="J115" s="147" t="str">
        <f t="shared" si="71"/>
        <v/>
      </c>
      <c r="K115" s="226">
        <f>INDEX('[3]TS BYDem'!J$10:J$59,MATCH($D115,'[3]TS BYDem'!D$10:D$59,0))</f>
        <v>0.57023972229676956</v>
      </c>
      <c r="L115" s="226">
        <f t="shared" si="72"/>
        <v>0.55900373411704862</v>
      </c>
      <c r="M115" s="226">
        <f t="shared" si="72"/>
        <v>0.54776774593732769</v>
      </c>
      <c r="N115" s="226">
        <f t="shared" si="72"/>
        <v>0.53653175775760331</v>
      </c>
      <c r="O115" s="226">
        <f t="shared" si="72"/>
        <v>0.54016937887880168</v>
      </c>
      <c r="P115" s="226">
        <f t="shared" si="72"/>
        <v>0.54380700000000004</v>
      </c>
      <c r="Q115" s="226">
        <f t="shared" si="72"/>
        <v>0.55516443430062412</v>
      </c>
      <c r="R115" s="226">
        <f t="shared" si="72"/>
        <v>0.5665218686012482</v>
      </c>
      <c r="S115" s="226">
        <f t="shared" si="72"/>
        <v>0.57787930290187217</v>
      </c>
      <c r="T115" s="226">
        <f t="shared" si="72"/>
        <v>0.58818832079945393</v>
      </c>
      <c r="U115" s="226">
        <f t="shared" si="72"/>
        <v>0.5984973386970357</v>
      </c>
      <c r="V115" s="226">
        <f t="shared" si="72"/>
        <v>0.60880635659461746</v>
      </c>
      <c r="W115" s="226">
        <f t="shared" si="72"/>
        <v>0.61911537449219922</v>
      </c>
      <c r="X115" s="226">
        <f t="shared" si="72"/>
        <v>0.62942439238978098</v>
      </c>
      <c r="Y115" s="226">
        <f t="shared" si="72"/>
        <v>0.63973341028736275</v>
      </c>
      <c r="Z115" s="226">
        <f t="shared" si="72"/>
        <v>0.65004242818494451</v>
      </c>
      <c r="AA115" s="226">
        <f t="shared" si="72"/>
        <v>0.66035144608252627</v>
      </c>
      <c r="AB115" s="226">
        <f t="shared" si="72"/>
        <v>0.67066046398010803</v>
      </c>
      <c r="AC115" s="226">
        <f t="shared" si="72"/>
        <v>0.68096948187769013</v>
      </c>
      <c r="AD115" s="226">
        <f t="shared" si="72"/>
        <v>0.69809459225345216</v>
      </c>
      <c r="AE115" s="226">
        <f t="shared" si="72"/>
        <v>0.71521970262921419</v>
      </c>
      <c r="AF115" s="226">
        <f t="shared" si="72"/>
        <v>0.73234481300497623</v>
      </c>
      <c r="AG115" s="226">
        <f t="shared" si="72"/>
        <v>0.74946992338073826</v>
      </c>
      <c r="AH115" s="226">
        <f t="shared" si="72"/>
        <v>0.76659503375650029</v>
      </c>
      <c r="AI115" s="226">
        <f t="shared" si="72"/>
        <v>0.78372014413226232</v>
      </c>
      <c r="AJ115" s="226">
        <f t="shared" si="72"/>
        <v>0.80084525450802435</v>
      </c>
      <c r="AK115" s="226">
        <f t="shared" si="72"/>
        <v>0.81797036488378638</v>
      </c>
      <c r="AL115" s="226">
        <f t="shared" si="72"/>
        <v>0.83509547525954841</v>
      </c>
      <c r="AM115" s="226">
        <f t="shared" si="72"/>
        <v>0.85222058563531033</v>
      </c>
      <c r="AN115" s="226">
        <f t="shared" si="72"/>
        <v>0.87719914727894266</v>
      </c>
      <c r="AO115" s="226">
        <f t="shared" si="72"/>
        <v>0.90217770892257498</v>
      </c>
      <c r="AP115" s="226">
        <f t="shared" si="72"/>
        <v>0.92715627056620731</v>
      </c>
      <c r="AQ115" s="226">
        <f t="shared" si="72"/>
        <v>0.95213483220983963</v>
      </c>
      <c r="AR115" s="226">
        <f t="shared" si="72"/>
        <v>0.97711339385347196</v>
      </c>
      <c r="AS115" s="226">
        <f t="shared" si="72"/>
        <v>1.0020919554971044</v>
      </c>
      <c r="AT115" s="226">
        <f t="shared" si="72"/>
        <v>1.0270705171407368</v>
      </c>
      <c r="AU115" s="226">
        <f t="shared" si="72"/>
        <v>1.0520490787843693</v>
      </c>
      <c r="AV115" s="226">
        <f t="shared" si="72"/>
        <v>1.0770276404280017</v>
      </c>
      <c r="AW115" s="226">
        <f t="shared" si="72"/>
        <v>1.1020062020716337</v>
      </c>
      <c r="AX115" s="226">
        <f t="shared" si="72"/>
        <v>1.1020062020716337</v>
      </c>
      <c r="AY115" s="226">
        <f t="shared" si="72"/>
        <v>1.1020062020716337</v>
      </c>
    </row>
    <row r="116" spans="1:78">
      <c r="A116" s="138" t="s">
        <v>16</v>
      </c>
      <c r="B116" s="22" t="str">
        <f t="shared" si="68"/>
        <v/>
      </c>
      <c r="C116" s="23" t="str">
        <f t="shared" si="69"/>
        <v/>
      </c>
      <c r="D116" s="61" t="str">
        <f>ITEMS_TRA!C20</f>
        <v>TFHCV5</v>
      </c>
      <c r="E116" s="23" t="str">
        <f t="shared" si="70"/>
        <v/>
      </c>
      <c r="G116" s="23" t="str">
        <f t="shared" si="70"/>
        <v/>
      </c>
      <c r="H116" s="23" t="str">
        <f t="shared" si="70"/>
        <v/>
      </c>
      <c r="I116" s="23" t="str">
        <f t="shared" si="70"/>
        <v/>
      </c>
      <c r="J116" s="147" t="str">
        <f t="shared" si="71"/>
        <v/>
      </c>
      <c r="K116" s="226">
        <f>INDEX('[3]TS BYDem'!J$10:J$59,MATCH($D116,'[3]TS BYDem'!D$10:D$59,0))</f>
        <v>0.27326501935541331</v>
      </c>
      <c r="L116" s="226">
        <f t="shared" si="72"/>
        <v>0.27740453823694228</v>
      </c>
      <c r="M116" s="226">
        <f t="shared" si="72"/>
        <v>0.28154405711847125</v>
      </c>
      <c r="N116" s="226">
        <f t="shared" si="72"/>
        <v>0.28568357599999999</v>
      </c>
      <c r="O116" s="226">
        <f t="shared" si="72"/>
        <v>0.2876204765</v>
      </c>
      <c r="P116" s="226">
        <f t="shared" si="72"/>
        <v>0.289557377</v>
      </c>
      <c r="Q116" s="226">
        <f t="shared" si="72"/>
        <v>0.28534691423305703</v>
      </c>
      <c r="R116" s="226">
        <f t="shared" si="72"/>
        <v>0.28113645146611405</v>
      </c>
      <c r="S116" s="226">
        <f t="shared" si="72"/>
        <v>0.27692598869917107</v>
      </c>
      <c r="T116" s="226">
        <f t="shared" si="72"/>
        <v>0.28186618115712808</v>
      </c>
      <c r="U116" s="226">
        <f t="shared" si="72"/>
        <v>0.2868063736150851</v>
      </c>
      <c r="V116" s="226">
        <f t="shared" si="72"/>
        <v>0.29174656607304211</v>
      </c>
      <c r="W116" s="226">
        <f t="shared" si="72"/>
        <v>0.29668675853099913</v>
      </c>
      <c r="X116" s="226">
        <f t="shared" si="72"/>
        <v>0.30162695098895614</v>
      </c>
      <c r="Y116" s="226">
        <f t="shared" si="72"/>
        <v>0.30656714344691316</v>
      </c>
      <c r="Z116" s="226">
        <f t="shared" si="72"/>
        <v>0.31150733590487018</v>
      </c>
      <c r="AA116" s="226">
        <f t="shared" si="72"/>
        <v>0.31644752836282719</v>
      </c>
      <c r="AB116" s="226">
        <f t="shared" si="72"/>
        <v>0.32138772082078421</v>
      </c>
      <c r="AC116" s="226">
        <f t="shared" si="72"/>
        <v>0.32632791327874133</v>
      </c>
      <c r="AD116" s="226">
        <f t="shared" si="72"/>
        <v>0.33453445069680771</v>
      </c>
      <c r="AE116" s="226">
        <f t="shared" si="72"/>
        <v>0.34274098811487408</v>
      </c>
      <c r="AF116" s="226">
        <f t="shared" si="72"/>
        <v>0.35094752553294045</v>
      </c>
      <c r="AG116" s="226">
        <f t="shared" si="72"/>
        <v>0.35915406295100682</v>
      </c>
      <c r="AH116" s="226">
        <f t="shared" si="72"/>
        <v>0.3673606003690732</v>
      </c>
      <c r="AI116" s="226">
        <f t="shared" si="72"/>
        <v>0.37556713778713957</v>
      </c>
      <c r="AJ116" s="226">
        <f t="shared" si="72"/>
        <v>0.38377367520520594</v>
      </c>
      <c r="AK116" s="226">
        <f t="shared" si="72"/>
        <v>0.39198021262327232</v>
      </c>
      <c r="AL116" s="226">
        <f t="shared" si="72"/>
        <v>0.40018675004133869</v>
      </c>
      <c r="AM116" s="226">
        <f t="shared" si="72"/>
        <v>0.40839328745940517</v>
      </c>
      <c r="AN116" s="226">
        <f t="shared" si="72"/>
        <v>0.42036328334731926</v>
      </c>
      <c r="AO116" s="226">
        <f t="shared" si="72"/>
        <v>0.43233327923523335</v>
      </c>
      <c r="AP116" s="226">
        <f t="shared" si="72"/>
        <v>0.44430327512314743</v>
      </c>
      <c r="AQ116" s="226">
        <f t="shared" si="72"/>
        <v>0.45627327101106152</v>
      </c>
      <c r="AR116" s="226">
        <f t="shared" si="72"/>
        <v>0.46824326689897561</v>
      </c>
      <c r="AS116" s="226">
        <f t="shared" si="72"/>
        <v>0.48021326278688969</v>
      </c>
      <c r="AT116" s="226">
        <f t="shared" si="72"/>
        <v>0.49218325867480378</v>
      </c>
      <c r="AU116" s="226">
        <f t="shared" si="72"/>
        <v>0.50415325456271787</v>
      </c>
      <c r="AV116" s="226">
        <f t="shared" si="72"/>
        <v>0.51612325045063201</v>
      </c>
      <c r="AW116" s="226">
        <f t="shared" si="72"/>
        <v>0.52809324633854615</v>
      </c>
      <c r="AX116" s="226">
        <f t="shared" si="72"/>
        <v>0.52809324633854615</v>
      </c>
      <c r="AY116" s="226">
        <f t="shared" si="72"/>
        <v>0.52809324633854615</v>
      </c>
    </row>
    <row r="117" spans="1:78">
      <c r="A117" s="138" t="s">
        <v>16</v>
      </c>
      <c r="B117" s="22" t="str">
        <f t="shared" si="68"/>
        <v/>
      </c>
      <c r="C117" s="23" t="str">
        <f t="shared" si="69"/>
        <v/>
      </c>
      <c r="D117" s="61" t="str">
        <f>ITEMS_TRA!C21</f>
        <v>TFHCV6</v>
      </c>
      <c r="E117" s="23" t="str">
        <f t="shared" si="70"/>
        <v/>
      </c>
      <c r="G117" s="23" t="str">
        <f t="shared" si="70"/>
        <v/>
      </c>
      <c r="H117" s="23" t="str">
        <f t="shared" si="70"/>
        <v/>
      </c>
      <c r="I117" s="23" t="str">
        <f t="shared" si="70"/>
        <v/>
      </c>
      <c r="J117" s="147" t="str">
        <f t="shared" si="71"/>
        <v/>
      </c>
      <c r="K117" s="226">
        <f>INDEX('[3]TS BYDem'!J$10:J$59,MATCH($D117,'[3]TS BYDem'!D$10:D$59,0))</f>
        <v>5.0361375113209643</v>
      </c>
      <c r="L117" s="226">
        <f t="shared" si="72"/>
        <v>5.3607583408806443</v>
      </c>
      <c r="M117" s="226">
        <f t="shared" si="72"/>
        <v>5.6853791704403243</v>
      </c>
      <c r="N117" s="226">
        <f t="shared" si="72"/>
        <v>6.01</v>
      </c>
      <c r="O117" s="226">
        <f t="shared" si="72"/>
        <v>6.3253919226144593</v>
      </c>
      <c r="P117" s="226">
        <f t="shared" si="72"/>
        <v>6.6407838452289196</v>
      </c>
      <c r="Q117" s="226">
        <f t="shared" si="72"/>
        <v>6.1283916780391117</v>
      </c>
      <c r="R117" s="226">
        <f t="shared" si="72"/>
        <v>5.6159995108493037</v>
      </c>
      <c r="S117" s="226">
        <f t="shared" si="72"/>
        <v>5.1036073436594949</v>
      </c>
      <c r="T117" s="226">
        <f t="shared" si="72"/>
        <v>5.1946526176186314</v>
      </c>
      <c r="U117" s="226">
        <f t="shared" si="72"/>
        <v>5.2856978915777679</v>
      </c>
      <c r="V117" s="226">
        <f t="shared" si="72"/>
        <v>5.3767431655369045</v>
      </c>
      <c r="W117" s="226">
        <f t="shared" si="72"/>
        <v>5.467788439496041</v>
      </c>
      <c r="X117" s="226">
        <f t="shared" si="72"/>
        <v>5.5588337134551775</v>
      </c>
      <c r="Y117" s="226">
        <f t="shared" si="72"/>
        <v>5.649878987414314</v>
      </c>
      <c r="Z117" s="226">
        <f t="shared" si="72"/>
        <v>5.7409242613734506</v>
      </c>
      <c r="AA117" s="226">
        <f t="shared" si="72"/>
        <v>5.8319695353325871</v>
      </c>
      <c r="AB117" s="226">
        <f t="shared" ref="AB117:AY117" si="73">IF(AB$110=-1,AC117,IF(AB$110=99,AA117,IF(AB$110=0,INDEX($F98:$L98,0,AB$108),(INDEX($F98:$L98,0,AB$110+1)-INDEX($F98:$L98,0,AB$110))/(INDEX($F$4:$L$4,0,AB$110+1)-INDEX($F$4:$L$4,0,AB$110))+AA117)))</f>
        <v>5.9230148092917236</v>
      </c>
      <c r="AC117" s="226">
        <f t="shared" si="73"/>
        <v>6.0140600832508566</v>
      </c>
      <c r="AD117" s="226">
        <f t="shared" si="73"/>
        <v>6.1653024597053037</v>
      </c>
      <c r="AE117" s="226">
        <f t="shared" si="73"/>
        <v>6.3165448361597507</v>
      </c>
      <c r="AF117" s="226">
        <f t="shared" si="73"/>
        <v>6.4677872126141978</v>
      </c>
      <c r="AG117" s="226">
        <f t="shared" si="73"/>
        <v>6.6190295890686448</v>
      </c>
      <c r="AH117" s="226">
        <f t="shared" si="73"/>
        <v>6.7702719655230919</v>
      </c>
      <c r="AI117" s="226">
        <f t="shared" si="73"/>
        <v>6.9215143419775389</v>
      </c>
      <c r="AJ117" s="226">
        <f t="shared" si="73"/>
        <v>7.0727567184319859</v>
      </c>
      <c r="AK117" s="226">
        <f t="shared" si="73"/>
        <v>7.223999094886433</v>
      </c>
      <c r="AL117" s="226">
        <f t="shared" si="73"/>
        <v>7.37524147134088</v>
      </c>
      <c r="AM117" s="226">
        <f t="shared" si="73"/>
        <v>7.5264838477953289</v>
      </c>
      <c r="AN117" s="226">
        <f t="shared" si="73"/>
        <v>7.7470848798764873</v>
      </c>
      <c r="AO117" s="226">
        <f t="shared" si="73"/>
        <v>7.9676859119576458</v>
      </c>
      <c r="AP117" s="226">
        <f t="shared" si="73"/>
        <v>8.1882869440388042</v>
      </c>
      <c r="AQ117" s="226">
        <f t="shared" si="73"/>
        <v>8.4088879761199617</v>
      </c>
      <c r="AR117" s="226">
        <f t="shared" si="73"/>
        <v>8.6294890082011193</v>
      </c>
      <c r="AS117" s="226">
        <f t="shared" si="73"/>
        <v>8.8500900402822769</v>
      </c>
      <c r="AT117" s="226">
        <f t="shared" si="73"/>
        <v>9.0706910723634344</v>
      </c>
      <c r="AU117" s="226">
        <f t="shared" si="73"/>
        <v>9.291292104444592</v>
      </c>
      <c r="AV117" s="226">
        <f t="shared" si="73"/>
        <v>9.5118931365257495</v>
      </c>
      <c r="AW117" s="226">
        <f t="shared" si="73"/>
        <v>9.7324941686069124</v>
      </c>
      <c r="AX117" s="226">
        <f t="shared" si="73"/>
        <v>9.7324941686069124</v>
      </c>
      <c r="AY117" s="226">
        <f t="shared" si="73"/>
        <v>9.7324941686069124</v>
      </c>
    </row>
    <row r="118" spans="1:78">
      <c r="A118" s="138" t="s">
        <v>16</v>
      </c>
      <c r="B118" s="22" t="str">
        <f t="shared" si="68"/>
        <v/>
      </c>
      <c r="C118" s="23" t="str">
        <f t="shared" si="69"/>
        <v/>
      </c>
      <c r="D118" s="61" t="str">
        <f>ITEMS_TRA!C22</f>
        <v>TFHCV7</v>
      </c>
      <c r="E118" s="23" t="str">
        <f t="shared" si="70"/>
        <v/>
      </c>
      <c r="G118" s="23" t="str">
        <f t="shared" si="70"/>
        <v/>
      </c>
      <c r="H118" s="23" t="str">
        <f t="shared" si="70"/>
        <v/>
      </c>
      <c r="I118" s="23" t="str">
        <f t="shared" si="70"/>
        <v/>
      </c>
      <c r="J118" s="147" t="str">
        <f t="shared" si="71"/>
        <v/>
      </c>
      <c r="K118" s="226">
        <f>INDEX('[3]TS BYDem'!J$10:J$59,MATCH($D118,'[3]TS BYDem'!D$10:D$59,0))</f>
        <v>1.5653068685251963</v>
      </c>
      <c r="L118" s="226">
        <f t="shared" ref="L118:AY123" si="74">IF(L$110=-1,M118,IF(L$110=99,K118,IF(L$110=0,INDEX($F99:$L99,0,L$108),(INDEX($F99:$L99,0,L$110+1)-INDEX($F99:$L99,0,L$110))/(INDEX($F$4:$L$4,0,L$110+1)-INDEX($F$4:$L$4,0,L$110))+K118)))</f>
        <v>1.6102045790167996</v>
      </c>
      <c r="M118" s="226">
        <f t="shared" si="74"/>
        <v>1.6551022895084029</v>
      </c>
      <c r="N118" s="226">
        <f t="shared" si="74"/>
        <v>1.7</v>
      </c>
      <c r="O118" s="226">
        <f t="shared" si="74"/>
        <v>1.74</v>
      </c>
      <c r="P118" s="226">
        <f t="shared" si="74"/>
        <v>1.78</v>
      </c>
      <c r="Q118" s="226">
        <f t="shared" si="74"/>
        <v>1.7154258338741826</v>
      </c>
      <c r="R118" s="226">
        <f t="shared" si="74"/>
        <v>1.6508516677483651</v>
      </c>
      <c r="S118" s="226">
        <f t="shared" si="74"/>
        <v>1.5862775016225477</v>
      </c>
      <c r="T118" s="226">
        <f t="shared" si="74"/>
        <v>1.6145757346145242</v>
      </c>
      <c r="U118" s="226">
        <f t="shared" si="74"/>
        <v>1.6428739676065007</v>
      </c>
      <c r="V118" s="226">
        <f t="shared" si="74"/>
        <v>1.6711722005984773</v>
      </c>
      <c r="W118" s="226">
        <f t="shared" si="74"/>
        <v>1.6994704335904538</v>
      </c>
      <c r="X118" s="226">
        <f t="shared" si="74"/>
        <v>1.7277686665824303</v>
      </c>
      <c r="Y118" s="226">
        <f t="shared" si="74"/>
        <v>1.7560668995744069</v>
      </c>
      <c r="Z118" s="226">
        <f t="shared" si="74"/>
        <v>1.7843651325663834</v>
      </c>
      <c r="AA118" s="226">
        <f t="shared" si="74"/>
        <v>1.8126633655583599</v>
      </c>
      <c r="AB118" s="226">
        <f t="shared" si="74"/>
        <v>1.8409615985503365</v>
      </c>
      <c r="AC118" s="226">
        <f t="shared" si="74"/>
        <v>1.8692598315423132</v>
      </c>
      <c r="AD118" s="226">
        <f t="shared" si="74"/>
        <v>1.9162682244116578</v>
      </c>
      <c r="AE118" s="226">
        <f t="shared" si="74"/>
        <v>1.9632766172810023</v>
      </c>
      <c r="AF118" s="226">
        <f t="shared" si="74"/>
        <v>2.0102850101503469</v>
      </c>
      <c r="AG118" s="226">
        <f t="shared" si="74"/>
        <v>2.0572934030196914</v>
      </c>
      <c r="AH118" s="226">
        <f t="shared" si="74"/>
        <v>2.104301795889036</v>
      </c>
      <c r="AI118" s="226">
        <f t="shared" si="74"/>
        <v>2.1513101887583805</v>
      </c>
      <c r="AJ118" s="226">
        <f t="shared" si="74"/>
        <v>2.1983185816277251</v>
      </c>
      <c r="AK118" s="226">
        <f t="shared" si="74"/>
        <v>2.2453269744970696</v>
      </c>
      <c r="AL118" s="226">
        <f t="shared" si="74"/>
        <v>2.2923353673664142</v>
      </c>
      <c r="AM118" s="226">
        <f t="shared" si="74"/>
        <v>2.3393437602357587</v>
      </c>
      <c r="AN118" s="226">
        <f t="shared" si="74"/>
        <v>2.407909860733243</v>
      </c>
      <c r="AO118" s="226">
        <f t="shared" si="74"/>
        <v>2.4764759612307272</v>
      </c>
      <c r="AP118" s="226">
        <f t="shared" si="74"/>
        <v>2.5450420617282115</v>
      </c>
      <c r="AQ118" s="226">
        <f t="shared" si="74"/>
        <v>2.6136081622256957</v>
      </c>
      <c r="AR118" s="226">
        <f t="shared" si="74"/>
        <v>2.6821742627231799</v>
      </c>
      <c r="AS118" s="226">
        <f t="shared" si="74"/>
        <v>2.7507403632206642</v>
      </c>
      <c r="AT118" s="226">
        <f t="shared" si="74"/>
        <v>2.8193064637181484</v>
      </c>
      <c r="AU118" s="226">
        <f t="shared" si="74"/>
        <v>2.8878725642156327</v>
      </c>
      <c r="AV118" s="226">
        <f t="shared" si="74"/>
        <v>2.9564386647131169</v>
      </c>
      <c r="AW118" s="226">
        <f t="shared" si="74"/>
        <v>3.0250047652106011</v>
      </c>
      <c r="AX118" s="226">
        <f t="shared" si="74"/>
        <v>3.0250047652106011</v>
      </c>
      <c r="AY118" s="226">
        <f t="shared" si="74"/>
        <v>3.0250047652106011</v>
      </c>
    </row>
    <row r="119" spans="1:78">
      <c r="A119" s="138" t="s">
        <v>16</v>
      </c>
      <c r="B119" s="22" t="str">
        <f t="shared" si="68"/>
        <v/>
      </c>
      <c r="C119" s="23" t="str">
        <f t="shared" si="69"/>
        <v/>
      </c>
      <c r="D119" s="61" t="str">
        <f>ITEMS_TRA!C23</f>
        <v>TFHCV8</v>
      </c>
      <c r="E119" s="23" t="str">
        <f t="shared" si="70"/>
        <v/>
      </c>
      <c r="G119" s="23" t="str">
        <f t="shared" si="70"/>
        <v/>
      </c>
      <c r="H119" s="23" t="str">
        <f t="shared" si="70"/>
        <v/>
      </c>
      <c r="I119" s="23" t="str">
        <f t="shared" si="70"/>
        <v/>
      </c>
      <c r="J119" s="147" t="str">
        <f t="shared" si="71"/>
        <v/>
      </c>
      <c r="K119" s="226">
        <f>INDEX('[3]TS BYDem'!J$10:J$59,MATCH($D119,'[3]TS BYDem'!D$10:D$59,0))</f>
        <v>5.8486156921973939E-2</v>
      </c>
      <c r="L119" s="226">
        <f t="shared" si="74"/>
        <v>6.5622085483256903E-2</v>
      </c>
      <c r="M119" s="226">
        <f t="shared" si="74"/>
        <v>7.2758014044539868E-2</v>
      </c>
      <c r="N119" s="226">
        <f t="shared" si="74"/>
        <v>7.9893942605822804E-2</v>
      </c>
      <c r="O119" s="226">
        <f t="shared" si="74"/>
        <v>9.0970063028559395E-2</v>
      </c>
      <c r="P119" s="226">
        <f t="shared" si="74"/>
        <v>0.102046183451296</v>
      </c>
      <c r="Q119" s="226">
        <f t="shared" si="74"/>
        <v>8.7787356992028109E-2</v>
      </c>
      <c r="R119" s="226">
        <f t="shared" si="74"/>
        <v>7.3528530532760233E-2</v>
      </c>
      <c r="S119" s="226">
        <f t="shared" si="74"/>
        <v>5.9269704073492351E-2</v>
      </c>
      <c r="T119" s="226">
        <f t="shared" si="74"/>
        <v>6.0327039812996697E-2</v>
      </c>
      <c r="U119" s="226">
        <f t="shared" si="74"/>
        <v>6.138437555250105E-2</v>
      </c>
      <c r="V119" s="226">
        <f t="shared" si="74"/>
        <v>6.2441711292005403E-2</v>
      </c>
      <c r="W119" s="226">
        <f t="shared" si="74"/>
        <v>6.3499047031509756E-2</v>
      </c>
      <c r="X119" s="226">
        <f t="shared" si="74"/>
        <v>6.4556382771014109E-2</v>
      </c>
      <c r="Y119" s="226">
        <f t="shared" si="74"/>
        <v>6.5613718510518462E-2</v>
      </c>
      <c r="Z119" s="226">
        <f t="shared" si="74"/>
        <v>6.6671054250022815E-2</v>
      </c>
      <c r="AA119" s="226">
        <f t="shared" si="74"/>
        <v>6.7728389989527168E-2</v>
      </c>
      <c r="AB119" s="226">
        <f t="shared" si="74"/>
        <v>6.8785725729031522E-2</v>
      </c>
      <c r="AC119" s="226">
        <f t="shared" si="74"/>
        <v>6.9843061468535847E-2</v>
      </c>
      <c r="AD119" s="226">
        <f t="shared" si="74"/>
        <v>7.1599483993274829E-2</v>
      </c>
      <c r="AE119" s="226">
        <f t="shared" si="74"/>
        <v>7.3355906518013811E-2</v>
      </c>
      <c r="AF119" s="226">
        <f t="shared" si="74"/>
        <v>7.5112329042752793E-2</v>
      </c>
      <c r="AG119" s="226">
        <f t="shared" si="74"/>
        <v>7.6868751567491775E-2</v>
      </c>
      <c r="AH119" s="226">
        <f t="shared" si="74"/>
        <v>7.8625174092230757E-2</v>
      </c>
      <c r="AI119" s="226">
        <f t="shared" si="74"/>
        <v>8.0381596616969739E-2</v>
      </c>
      <c r="AJ119" s="226">
        <f t="shared" si="74"/>
        <v>8.2138019141708721E-2</v>
      </c>
      <c r="AK119" s="226">
        <f t="shared" si="74"/>
        <v>8.3894441666447703E-2</v>
      </c>
      <c r="AL119" s="226">
        <f t="shared" si="74"/>
        <v>8.5650864191186685E-2</v>
      </c>
      <c r="AM119" s="226">
        <f t="shared" si="74"/>
        <v>8.7407286715925653E-2</v>
      </c>
      <c r="AN119" s="226">
        <f t="shared" si="74"/>
        <v>8.9969191856610314E-2</v>
      </c>
      <c r="AO119" s="226">
        <f t="shared" si="74"/>
        <v>9.2531096997294976E-2</v>
      </c>
      <c r="AP119" s="226">
        <f t="shared" si="74"/>
        <v>9.5093002137979638E-2</v>
      </c>
      <c r="AQ119" s="226">
        <f t="shared" si="74"/>
        <v>9.7654907278664299E-2</v>
      </c>
      <c r="AR119" s="226">
        <f t="shared" si="74"/>
        <v>0.10021681241934896</v>
      </c>
      <c r="AS119" s="226">
        <f t="shared" si="74"/>
        <v>0.10277871756003362</v>
      </c>
      <c r="AT119" s="226">
        <f t="shared" si="74"/>
        <v>0.10534062270071828</v>
      </c>
      <c r="AU119" s="226">
        <f t="shared" si="74"/>
        <v>0.10790252784140295</v>
      </c>
      <c r="AV119" s="226">
        <f t="shared" si="74"/>
        <v>0.11046443298208761</v>
      </c>
      <c r="AW119" s="226">
        <f t="shared" si="74"/>
        <v>0.11302633812277227</v>
      </c>
      <c r="AX119" s="226">
        <f t="shared" si="74"/>
        <v>0.11302633812277227</v>
      </c>
      <c r="AY119" s="226">
        <f t="shared" si="74"/>
        <v>0.11302633812277227</v>
      </c>
    </row>
    <row r="120" spans="1:78">
      <c r="A120" s="138" t="s">
        <v>16</v>
      </c>
      <c r="B120" s="22" t="str">
        <f t="shared" si="68"/>
        <v/>
      </c>
      <c r="C120" s="23" t="str">
        <f t="shared" si="69"/>
        <v/>
      </c>
      <c r="D120" s="61" t="str">
        <f>ITEMS_TRA!C24</f>
        <v>TFHCV9</v>
      </c>
      <c r="E120" s="23" t="str">
        <f t="shared" si="70"/>
        <v/>
      </c>
      <c r="G120" s="23" t="str">
        <f t="shared" si="70"/>
        <v/>
      </c>
      <c r="H120" s="23" t="str">
        <f t="shared" si="70"/>
        <v/>
      </c>
      <c r="I120" s="23" t="str">
        <f t="shared" si="70"/>
        <v/>
      </c>
      <c r="J120" s="147" t="str">
        <f t="shared" si="71"/>
        <v/>
      </c>
      <c r="K120" s="226">
        <f>INDEX('[3]TS BYDem'!J$10:J$59,MATCH($D120,'[3]TS BYDem'!D$10:D$59,0))</f>
        <v>3.9969372950314989E-2</v>
      </c>
      <c r="L120" s="226">
        <f t="shared" si="74"/>
        <v>3.4102559292729893E-2</v>
      </c>
      <c r="M120" s="226">
        <f t="shared" si="74"/>
        <v>2.8235745635144794E-2</v>
      </c>
      <c r="N120" s="226">
        <f t="shared" si="74"/>
        <v>2.2368931977559604E-2</v>
      </c>
      <c r="O120" s="226">
        <f t="shared" si="74"/>
        <v>2.2519965988779801E-2</v>
      </c>
      <c r="P120" s="226">
        <f t="shared" si="74"/>
        <v>2.2670999999999997E-2</v>
      </c>
      <c r="Q120" s="226">
        <f t="shared" si="74"/>
        <v>2.8615616060068422E-2</v>
      </c>
      <c r="R120" s="226">
        <f t="shared" si="74"/>
        <v>3.4560232120136848E-2</v>
      </c>
      <c r="S120" s="226">
        <f t="shared" si="74"/>
        <v>4.050484818020527E-2</v>
      </c>
      <c r="T120" s="226">
        <f t="shared" si="74"/>
        <v>4.122743021893157E-2</v>
      </c>
      <c r="U120" s="226">
        <f t="shared" si="74"/>
        <v>4.1950012257657869E-2</v>
      </c>
      <c r="V120" s="226">
        <f t="shared" si="74"/>
        <v>4.2672594296384168E-2</v>
      </c>
      <c r="W120" s="226">
        <f t="shared" si="74"/>
        <v>4.3395176335110468E-2</v>
      </c>
      <c r="X120" s="226">
        <f t="shared" si="74"/>
        <v>4.4117758373836767E-2</v>
      </c>
      <c r="Y120" s="226">
        <f t="shared" si="74"/>
        <v>4.4840340412563066E-2</v>
      </c>
      <c r="Z120" s="226">
        <f t="shared" si="74"/>
        <v>4.5562922451289366E-2</v>
      </c>
      <c r="AA120" s="226">
        <f t="shared" si="74"/>
        <v>4.6285504490015665E-2</v>
      </c>
      <c r="AB120" s="226">
        <f t="shared" si="74"/>
        <v>4.7008086528741964E-2</v>
      </c>
      <c r="AC120" s="226">
        <f t="shared" si="74"/>
        <v>4.7730668567468292E-2</v>
      </c>
      <c r="AD120" s="226">
        <f t="shared" si="74"/>
        <v>4.893100571807444E-2</v>
      </c>
      <c r="AE120" s="226">
        <f t="shared" si="74"/>
        <v>5.0131342868680588E-2</v>
      </c>
      <c r="AF120" s="226">
        <f t="shared" si="74"/>
        <v>5.1331680019286736E-2</v>
      </c>
      <c r="AG120" s="226">
        <f t="shared" si="74"/>
        <v>5.2532017169892885E-2</v>
      </c>
      <c r="AH120" s="226">
        <f t="shared" si="74"/>
        <v>5.3732354320499033E-2</v>
      </c>
      <c r="AI120" s="226">
        <f t="shared" si="74"/>
        <v>5.4932691471105181E-2</v>
      </c>
      <c r="AJ120" s="226">
        <f t="shared" si="74"/>
        <v>5.613302862171133E-2</v>
      </c>
      <c r="AK120" s="226">
        <f t="shared" si="74"/>
        <v>5.7333365772317478E-2</v>
      </c>
      <c r="AL120" s="226">
        <f t="shared" si="74"/>
        <v>5.8533702922923626E-2</v>
      </c>
      <c r="AM120" s="226">
        <f t="shared" si="74"/>
        <v>5.9734040073529754E-2</v>
      </c>
      <c r="AN120" s="226">
        <f t="shared" si="74"/>
        <v>6.1484843125403421E-2</v>
      </c>
      <c r="AO120" s="226">
        <f t="shared" si="74"/>
        <v>6.3235646177277088E-2</v>
      </c>
      <c r="AP120" s="226">
        <f t="shared" si="74"/>
        <v>6.4986449229150756E-2</v>
      </c>
      <c r="AQ120" s="226">
        <f t="shared" si="74"/>
        <v>6.6737252281024423E-2</v>
      </c>
      <c r="AR120" s="226">
        <f t="shared" si="74"/>
        <v>6.848805533289809E-2</v>
      </c>
      <c r="AS120" s="226">
        <f t="shared" si="74"/>
        <v>7.0238858384771757E-2</v>
      </c>
      <c r="AT120" s="226">
        <f t="shared" si="74"/>
        <v>7.1989661436645425E-2</v>
      </c>
      <c r="AU120" s="226">
        <f t="shared" si="74"/>
        <v>7.3740464488519092E-2</v>
      </c>
      <c r="AV120" s="226">
        <f t="shared" si="74"/>
        <v>7.5491267540392759E-2</v>
      </c>
      <c r="AW120" s="226">
        <f t="shared" si="74"/>
        <v>7.724207059226644E-2</v>
      </c>
      <c r="AX120" s="226">
        <f t="shared" si="74"/>
        <v>7.724207059226644E-2</v>
      </c>
      <c r="AY120" s="226">
        <f t="shared" si="74"/>
        <v>7.724207059226644E-2</v>
      </c>
    </row>
    <row r="121" spans="1:78">
      <c r="A121" s="138" t="s">
        <v>16</v>
      </c>
      <c r="B121" s="22" t="str">
        <f t="shared" si="68"/>
        <v/>
      </c>
      <c r="C121" s="23" t="str">
        <f t="shared" si="69"/>
        <v/>
      </c>
      <c r="D121" s="61" t="str">
        <f>ITEMS_TRA!C25</f>
        <v>TFRCO</v>
      </c>
      <c r="E121" s="23" t="str">
        <f t="shared" si="70"/>
        <v/>
      </c>
      <c r="G121" s="23" t="str">
        <f t="shared" si="70"/>
        <v/>
      </c>
      <c r="H121" s="23" t="str">
        <f t="shared" si="70"/>
        <v/>
      </c>
      <c r="I121" s="23" t="str">
        <f t="shared" si="70"/>
        <v/>
      </c>
      <c r="J121" s="147" t="str">
        <f t="shared" si="71"/>
        <v/>
      </c>
      <c r="K121" s="226">
        <f>INDEX('[3]TS BYDem'!J$10:J$59,MATCH($D121,'[3]TS BYDem'!D$10:D$59,0))</f>
        <v>22</v>
      </c>
      <c r="L121" s="226">
        <f t="shared" si="74"/>
        <v>22.352445526032653</v>
      </c>
      <c r="M121" s="226">
        <f t="shared" si="74"/>
        <v>22.704891052065307</v>
      </c>
      <c r="N121" s="226">
        <f t="shared" si="74"/>
        <v>23.057336578097956</v>
      </c>
      <c r="O121" s="226">
        <f t="shared" si="74"/>
        <v>23.249070137552081</v>
      </c>
      <c r="P121" s="226">
        <f t="shared" si="74"/>
        <v>23.44080369700621</v>
      </c>
      <c r="Q121" s="226">
        <f t="shared" si="74"/>
        <v>23.058781481202889</v>
      </c>
      <c r="R121" s="226">
        <f t="shared" si="74"/>
        <v>22.676759265399568</v>
      </c>
      <c r="S121" s="226">
        <f t="shared" si="74"/>
        <v>22.294737049596247</v>
      </c>
      <c r="T121" s="226">
        <f t="shared" si="74"/>
        <v>22.692461699210831</v>
      </c>
      <c r="U121" s="226">
        <f t="shared" si="74"/>
        <v>23.090186348825416</v>
      </c>
      <c r="V121" s="226">
        <f t="shared" si="74"/>
        <v>23.48791099844</v>
      </c>
      <c r="W121" s="226">
        <f t="shared" si="74"/>
        <v>23.885635648054585</v>
      </c>
      <c r="X121" s="226">
        <f t="shared" si="74"/>
        <v>24.283360297669169</v>
      </c>
      <c r="Y121" s="226">
        <f t="shared" si="74"/>
        <v>24.681084947283754</v>
      </c>
      <c r="Z121" s="226">
        <f t="shared" si="74"/>
        <v>25.078809596898338</v>
      </c>
      <c r="AA121" s="226">
        <f t="shared" si="74"/>
        <v>25.476534246512923</v>
      </c>
      <c r="AB121" s="226">
        <f t="shared" si="74"/>
        <v>25.874258896127508</v>
      </c>
      <c r="AC121" s="226">
        <f t="shared" si="74"/>
        <v>26.271983545742096</v>
      </c>
      <c r="AD121" s="226">
        <f t="shared" si="74"/>
        <v>26.932674854213751</v>
      </c>
      <c r="AE121" s="226">
        <f t="shared" si="74"/>
        <v>27.593366162685406</v>
      </c>
      <c r="AF121" s="226">
        <f t="shared" si="74"/>
        <v>28.254057471157061</v>
      </c>
      <c r="AG121" s="226">
        <f t="shared" si="74"/>
        <v>28.914748779628717</v>
      </c>
      <c r="AH121" s="226">
        <f t="shared" si="74"/>
        <v>29.575440088100372</v>
      </c>
      <c r="AI121" s="226">
        <f t="shared" si="74"/>
        <v>30.236131396572027</v>
      </c>
      <c r="AJ121" s="226">
        <f t="shared" si="74"/>
        <v>30.896822705043682</v>
      </c>
      <c r="AK121" s="226">
        <f t="shared" si="74"/>
        <v>31.557514013515338</v>
      </c>
      <c r="AL121" s="226">
        <f t="shared" si="74"/>
        <v>32.218205321986993</v>
      </c>
      <c r="AM121" s="226">
        <f t="shared" si="74"/>
        <v>32.878896630458662</v>
      </c>
      <c r="AN121" s="226">
        <f t="shared" si="74"/>
        <v>33.842576175521856</v>
      </c>
      <c r="AO121" s="226">
        <f t="shared" si="74"/>
        <v>34.806255720585057</v>
      </c>
      <c r="AP121" s="226">
        <f t="shared" si="74"/>
        <v>35.769935265648257</v>
      </c>
      <c r="AQ121" s="226">
        <f t="shared" si="74"/>
        <v>36.733614810711458</v>
      </c>
      <c r="AR121" s="226">
        <f t="shared" si="74"/>
        <v>37.697294355774659</v>
      </c>
      <c r="AS121" s="226">
        <f t="shared" si="74"/>
        <v>38.66097390083786</v>
      </c>
      <c r="AT121" s="226">
        <f t="shared" si="74"/>
        <v>39.62465344590106</v>
      </c>
      <c r="AU121" s="226">
        <f t="shared" si="74"/>
        <v>40.588332990964261</v>
      </c>
      <c r="AV121" s="226">
        <f t="shared" si="74"/>
        <v>41.552012536027462</v>
      </c>
      <c r="AW121" s="226">
        <f t="shared" si="74"/>
        <v>42.515692081090634</v>
      </c>
      <c r="AX121" s="226">
        <f t="shared" si="74"/>
        <v>42.515692081090634</v>
      </c>
      <c r="AY121" s="226">
        <f t="shared" si="74"/>
        <v>42.515692081090634</v>
      </c>
    </row>
    <row r="122" spans="1:78">
      <c r="A122" s="138" t="s">
        <v>16</v>
      </c>
      <c r="B122" s="22" t="str">
        <f t="shared" si="68"/>
        <v/>
      </c>
      <c r="C122" s="23" t="str">
        <f t="shared" si="69"/>
        <v/>
      </c>
      <c r="D122" s="61" t="str">
        <f>ITEMS_TRA!C26</f>
        <v>TFROT</v>
      </c>
      <c r="E122" s="23" t="str">
        <f t="shared" si="70"/>
        <v/>
      </c>
      <c r="G122" s="23" t="str">
        <f t="shared" si="70"/>
        <v/>
      </c>
      <c r="H122" s="23" t="str">
        <f t="shared" si="70"/>
        <v/>
      </c>
      <c r="I122" s="23" t="str">
        <f t="shared" si="70"/>
        <v/>
      </c>
      <c r="J122" s="147" t="str">
        <f t="shared" si="71"/>
        <v/>
      </c>
      <c r="K122" s="226">
        <f>INDEX('[3]TS BYDem'!J$10:J$59,MATCH($D122,'[3]TS BYDem'!D$10:D$59,0))</f>
        <v>25.099999999999998</v>
      </c>
      <c r="L122" s="226">
        <f t="shared" si="74"/>
        <v>25.50210830470089</v>
      </c>
      <c r="M122" s="226">
        <f t="shared" si="74"/>
        <v>25.904216609401782</v>
      </c>
      <c r="N122" s="226">
        <f t="shared" si="74"/>
        <v>26.306324914102674</v>
      </c>
      <c r="O122" s="226">
        <f t="shared" si="74"/>
        <v>26.525075475116246</v>
      </c>
      <c r="P122" s="226">
        <f t="shared" si="74"/>
        <v>26.743826036129818</v>
      </c>
      <c r="Q122" s="226">
        <f t="shared" si="74"/>
        <v>26.307973417190574</v>
      </c>
      <c r="R122" s="226">
        <f t="shared" si="74"/>
        <v>25.872120798251331</v>
      </c>
      <c r="S122" s="226">
        <f t="shared" si="74"/>
        <v>25.436268179312087</v>
      </c>
      <c r="T122" s="226">
        <f t="shared" si="74"/>
        <v>25.890035847736002</v>
      </c>
      <c r="U122" s="226">
        <f t="shared" si="74"/>
        <v>26.343803516159916</v>
      </c>
      <c r="V122" s="226">
        <f t="shared" si="74"/>
        <v>26.79757118458383</v>
      </c>
      <c r="W122" s="226">
        <f t="shared" si="74"/>
        <v>27.251338853007745</v>
      </c>
      <c r="X122" s="226">
        <f t="shared" si="74"/>
        <v>27.705106521431659</v>
      </c>
      <c r="Y122" s="226">
        <f t="shared" si="74"/>
        <v>28.158874189855574</v>
      </c>
      <c r="Z122" s="226">
        <f t="shared" si="74"/>
        <v>28.612641858279488</v>
      </c>
      <c r="AA122" s="226">
        <f t="shared" si="74"/>
        <v>29.066409526703403</v>
      </c>
      <c r="AB122" s="226">
        <f t="shared" si="74"/>
        <v>29.520177195127317</v>
      </c>
      <c r="AC122" s="226">
        <f t="shared" si="74"/>
        <v>29.973944863551218</v>
      </c>
      <c r="AD122" s="226">
        <f t="shared" si="74"/>
        <v>30.727733583671153</v>
      </c>
      <c r="AE122" s="226">
        <f t="shared" si="74"/>
        <v>31.481522303791088</v>
      </c>
      <c r="AF122" s="226">
        <f t="shared" si="74"/>
        <v>32.235311023911024</v>
      </c>
      <c r="AG122" s="226">
        <f t="shared" si="74"/>
        <v>32.989099744030959</v>
      </c>
      <c r="AH122" s="226">
        <f t="shared" si="74"/>
        <v>33.742888464150894</v>
      </c>
      <c r="AI122" s="226">
        <f t="shared" si="74"/>
        <v>34.49667718427083</v>
      </c>
      <c r="AJ122" s="226">
        <f t="shared" si="74"/>
        <v>35.250465904390765</v>
      </c>
      <c r="AK122" s="226">
        <f t="shared" si="74"/>
        <v>36.0042546245107</v>
      </c>
      <c r="AL122" s="226">
        <f t="shared" si="74"/>
        <v>36.758043344630636</v>
      </c>
      <c r="AM122" s="226">
        <f t="shared" si="74"/>
        <v>37.511832064750578</v>
      </c>
      <c r="AN122" s="226">
        <f t="shared" si="74"/>
        <v>38.611302818436315</v>
      </c>
      <c r="AO122" s="226">
        <f t="shared" si="74"/>
        <v>39.710773572122051</v>
      </c>
      <c r="AP122" s="226">
        <f t="shared" si="74"/>
        <v>40.810244325807787</v>
      </c>
      <c r="AQ122" s="226">
        <f t="shared" si="74"/>
        <v>41.909715079493523</v>
      </c>
      <c r="AR122" s="226">
        <f t="shared" si="74"/>
        <v>43.009185833179259</v>
      </c>
      <c r="AS122" s="226">
        <f t="shared" si="74"/>
        <v>44.108656586864996</v>
      </c>
      <c r="AT122" s="226">
        <f t="shared" si="74"/>
        <v>45.208127340550732</v>
      </c>
      <c r="AU122" s="226">
        <f t="shared" si="74"/>
        <v>46.307598094236468</v>
      </c>
      <c r="AV122" s="226">
        <f t="shared" si="74"/>
        <v>47.407068847922204</v>
      </c>
      <c r="AW122" s="226">
        <f t="shared" si="74"/>
        <v>48.506539601607962</v>
      </c>
      <c r="AX122" s="226">
        <f t="shared" si="74"/>
        <v>48.506539601607962</v>
      </c>
      <c r="AY122" s="226">
        <f t="shared" si="74"/>
        <v>48.506539601607962</v>
      </c>
    </row>
    <row r="123" spans="1:78">
      <c r="A123" s="138" t="s">
        <v>16</v>
      </c>
      <c r="B123" s="22" t="str">
        <f t="shared" si="68"/>
        <v/>
      </c>
      <c r="C123" s="148" t="str">
        <f t="shared" si="69"/>
        <v/>
      </c>
      <c r="D123" s="61" t="str">
        <f>ITEMS_TRA!C27</f>
        <v>TFREX</v>
      </c>
      <c r="E123" s="148" t="str">
        <f t="shared" si="70"/>
        <v/>
      </c>
      <c r="G123" s="148" t="str">
        <f t="shared" si="70"/>
        <v/>
      </c>
      <c r="H123" s="148" t="str">
        <f t="shared" si="70"/>
        <v/>
      </c>
      <c r="I123" s="148" t="str">
        <f t="shared" si="70"/>
        <v/>
      </c>
      <c r="J123" s="149" t="str">
        <f t="shared" si="71"/>
        <v/>
      </c>
      <c r="K123" s="226">
        <f>INDEX('[3]TS BYDem'!J$10:J$59,MATCH($D123,'[3]TS BYDem'!D$10:D$59,0))</f>
        <v>82</v>
      </c>
      <c r="L123" s="226">
        <f t="shared" si="74"/>
        <v>82</v>
      </c>
      <c r="M123" s="226">
        <f t="shared" si="74"/>
        <v>82</v>
      </c>
      <c r="N123" s="226">
        <f t="shared" si="74"/>
        <v>82</v>
      </c>
      <c r="O123" s="226">
        <f t="shared" si="74"/>
        <v>82</v>
      </c>
      <c r="P123" s="226">
        <f t="shared" si="74"/>
        <v>82</v>
      </c>
      <c r="Q123" s="226">
        <f t="shared" si="74"/>
        <v>79.765410049200213</v>
      </c>
      <c r="R123" s="226">
        <f t="shared" si="74"/>
        <v>77.530820098400426</v>
      </c>
      <c r="S123" s="226">
        <f t="shared" si="74"/>
        <v>75.296230147600639</v>
      </c>
      <c r="T123" s="226">
        <f t="shared" si="74"/>
        <v>76.570694839865482</v>
      </c>
      <c r="U123" s="226">
        <f t="shared" si="74"/>
        <v>77.845159532130324</v>
      </c>
      <c r="V123" s="226">
        <f t="shared" si="74"/>
        <v>79.119624224395167</v>
      </c>
      <c r="W123" s="226">
        <f t="shared" si="74"/>
        <v>80.39408891666001</v>
      </c>
      <c r="X123" s="226">
        <f t="shared" si="74"/>
        <v>81.668553608924853</v>
      </c>
      <c r="Y123" s="226">
        <f t="shared" si="74"/>
        <v>82.943018301189696</v>
      </c>
      <c r="Z123" s="226">
        <f t="shared" si="74"/>
        <v>84.217482993454539</v>
      </c>
      <c r="AA123" s="226">
        <f t="shared" si="74"/>
        <v>85.491947685719381</v>
      </c>
      <c r="AB123" s="226">
        <f t="shared" si="74"/>
        <v>86.766412377984224</v>
      </c>
      <c r="AC123" s="226">
        <f t="shared" si="74"/>
        <v>88.040877070249081</v>
      </c>
      <c r="AD123" s="226">
        <f t="shared" si="74"/>
        <v>89.889451104345511</v>
      </c>
      <c r="AE123" s="226">
        <f t="shared" si="74"/>
        <v>91.738025138441941</v>
      </c>
      <c r="AF123" s="226">
        <f t="shared" si="74"/>
        <v>93.586599172538371</v>
      </c>
      <c r="AG123" s="226">
        <f t="shared" si="74"/>
        <v>95.435173206634801</v>
      </c>
      <c r="AH123" s="226">
        <f t="shared" si="74"/>
        <v>97.28374724073123</v>
      </c>
      <c r="AI123" s="226">
        <f t="shared" si="74"/>
        <v>99.13232127482766</v>
      </c>
      <c r="AJ123" s="226">
        <f t="shared" si="74"/>
        <v>100.98089530892409</v>
      </c>
      <c r="AK123" s="226">
        <f t="shared" si="74"/>
        <v>102.82946934302052</v>
      </c>
      <c r="AL123" s="226">
        <f t="shared" si="74"/>
        <v>104.67804337711695</v>
      </c>
      <c r="AM123" s="226">
        <f t="shared" si="74"/>
        <v>106.52661741121335</v>
      </c>
      <c r="AN123" s="226">
        <f t="shared" si="74"/>
        <v>108.83266535327128</v>
      </c>
      <c r="AO123" s="226">
        <f t="shared" si="74"/>
        <v>111.13871329532921</v>
      </c>
      <c r="AP123" s="226">
        <f t="shared" si="74"/>
        <v>113.44476123738714</v>
      </c>
      <c r="AQ123" s="226">
        <f t="shared" si="74"/>
        <v>115.75080917944507</v>
      </c>
      <c r="AR123" s="226">
        <f t="shared" si="74"/>
        <v>118.056857121503</v>
      </c>
      <c r="AS123" s="226">
        <f t="shared" si="74"/>
        <v>120.36290506356093</v>
      </c>
      <c r="AT123" s="226">
        <f t="shared" si="74"/>
        <v>122.66895300561886</v>
      </c>
      <c r="AU123" s="226">
        <f t="shared" si="74"/>
        <v>124.97500094767679</v>
      </c>
      <c r="AV123" s="226">
        <f t="shared" si="74"/>
        <v>127.28104888973472</v>
      </c>
      <c r="AW123" s="226">
        <f t="shared" si="74"/>
        <v>129.58709683179265</v>
      </c>
      <c r="AX123" s="226">
        <f t="shared" si="74"/>
        <v>129.58709683179265</v>
      </c>
      <c r="AY123" s="226">
        <f t="shared" si="74"/>
        <v>129.58709683179265</v>
      </c>
    </row>
    <row r="124" spans="1:78">
      <c r="A124" s="138" t="s">
        <v>16</v>
      </c>
      <c r="B124" s="226"/>
      <c r="C124" s="226"/>
      <c r="F124" s="278"/>
      <c r="G124" s="10"/>
      <c r="H124" s="10"/>
      <c r="I124" s="10"/>
      <c r="J124" s="10"/>
      <c r="K124" s="10"/>
      <c r="L124" s="10"/>
      <c r="N124" s="10"/>
    </row>
    <row r="125" spans="1:78">
      <c r="B125" s="226"/>
      <c r="C125" s="226"/>
      <c r="F125" s="278"/>
      <c r="G125" s="10"/>
      <c r="H125" s="10"/>
      <c r="I125" s="10"/>
      <c r="J125" s="10"/>
      <c r="K125" s="10"/>
      <c r="L125" s="10"/>
      <c r="N125" s="10"/>
    </row>
    <row r="126" spans="1:78">
      <c r="A126" s="225" t="s">
        <v>16</v>
      </c>
      <c r="B126" s="226"/>
      <c r="C126" s="226"/>
      <c r="F126" s="281"/>
      <c r="G126" s="10"/>
      <c r="H126" s="10"/>
      <c r="I126" s="10"/>
      <c r="J126" s="10"/>
      <c r="K126" s="10"/>
      <c r="L126" s="10"/>
      <c r="N126" s="10"/>
    </row>
    <row r="127" spans="1:78" ht="23.25">
      <c r="A127" s="136" t="s">
        <v>16</v>
      </c>
      <c r="B127" s="140" t="s">
        <v>19</v>
      </c>
      <c r="C127" s="140" t="s">
        <v>20</v>
      </c>
      <c r="D127" s="140" t="s">
        <v>21</v>
      </c>
      <c r="E127" s="140"/>
      <c r="F127" s="140" t="s">
        <v>22</v>
      </c>
      <c r="G127" s="140" t="s">
        <v>23</v>
      </c>
      <c r="H127" s="140" t="s">
        <v>24</v>
      </c>
      <c r="I127" s="141" t="s">
        <v>25</v>
      </c>
      <c r="J127" s="225">
        <v>2012</v>
      </c>
      <c r="K127" s="225">
        <v>2013</v>
      </c>
      <c r="L127" s="225">
        <v>2014</v>
      </c>
      <c r="M127" s="225">
        <v>2015</v>
      </c>
      <c r="N127" s="225">
        <v>2016</v>
      </c>
      <c r="O127" s="225">
        <v>2017</v>
      </c>
      <c r="P127" s="225">
        <v>2018</v>
      </c>
      <c r="Q127" s="225">
        <v>2019</v>
      </c>
      <c r="R127" s="225">
        <v>2020</v>
      </c>
      <c r="S127" s="225">
        <v>2021</v>
      </c>
      <c r="T127" s="225">
        <v>2022</v>
      </c>
      <c r="U127" s="225">
        <v>2023</v>
      </c>
      <c r="V127" s="225">
        <v>2024</v>
      </c>
      <c r="W127" s="225">
        <v>2025</v>
      </c>
      <c r="X127" s="225">
        <v>2026</v>
      </c>
      <c r="Y127" s="225">
        <v>2027</v>
      </c>
      <c r="Z127" s="225">
        <v>2028</v>
      </c>
      <c r="AA127" s="225">
        <v>2029</v>
      </c>
      <c r="AB127" s="225">
        <v>2030</v>
      </c>
      <c r="AC127" s="225">
        <v>2031</v>
      </c>
      <c r="AD127" s="225">
        <v>2032</v>
      </c>
      <c r="AE127" s="225">
        <v>2033</v>
      </c>
      <c r="AF127" s="225">
        <v>2034</v>
      </c>
      <c r="AG127" s="225">
        <v>2035</v>
      </c>
      <c r="AH127" s="225">
        <v>2036</v>
      </c>
      <c r="AI127" s="225">
        <v>2037</v>
      </c>
      <c r="AJ127" s="225">
        <v>2038</v>
      </c>
      <c r="AK127" s="225">
        <v>2039</v>
      </c>
      <c r="AL127" s="225">
        <v>2040</v>
      </c>
      <c r="AM127" s="225">
        <v>2045</v>
      </c>
      <c r="AN127" s="225">
        <v>2050</v>
      </c>
      <c r="AO127" s="225">
        <v>2060</v>
      </c>
      <c r="AP127" s="225">
        <v>2070</v>
      </c>
    </row>
    <row r="128" spans="1:78" s="231" customFormat="1">
      <c r="A128" s="136" t="s">
        <v>16</v>
      </c>
      <c r="B128" s="231">
        <v>1</v>
      </c>
      <c r="C128" s="231">
        <v>2012</v>
      </c>
      <c r="D128" s="231">
        <v>2015</v>
      </c>
      <c r="E128" s="231">
        <v>2017</v>
      </c>
      <c r="F128" s="231">
        <v>2020</v>
      </c>
      <c r="G128" s="231">
        <v>2030</v>
      </c>
      <c r="H128" s="231">
        <v>2040</v>
      </c>
      <c r="I128" s="280">
        <v>2050</v>
      </c>
      <c r="J128" s="231">
        <f t="shared" ref="J128:S129" si="75">MATCH(J$127,$C$128:$I$128,$B128)</f>
        <v>1</v>
      </c>
      <c r="K128" s="231">
        <f t="shared" si="75"/>
        <v>1</v>
      </c>
      <c r="L128" s="231">
        <f t="shared" si="75"/>
        <v>1</v>
      </c>
      <c r="M128" s="231">
        <f t="shared" si="75"/>
        <v>2</v>
      </c>
      <c r="N128" s="231">
        <f t="shared" si="75"/>
        <v>2</v>
      </c>
      <c r="O128" s="231">
        <f t="shared" si="75"/>
        <v>3</v>
      </c>
      <c r="P128" s="231">
        <f t="shared" si="75"/>
        <v>3</v>
      </c>
      <c r="Q128" s="231">
        <f t="shared" si="75"/>
        <v>3</v>
      </c>
      <c r="R128" s="231">
        <f t="shared" si="75"/>
        <v>4</v>
      </c>
      <c r="S128" s="231">
        <f t="shared" si="75"/>
        <v>4</v>
      </c>
      <c r="T128" s="231">
        <f t="shared" ref="T128:AC129" si="76">MATCH(T$127,$C$128:$I$128,$B128)</f>
        <v>4</v>
      </c>
      <c r="U128" s="231">
        <f t="shared" si="76"/>
        <v>4</v>
      </c>
      <c r="V128" s="231">
        <f t="shared" si="76"/>
        <v>4</v>
      </c>
      <c r="W128" s="231">
        <f t="shared" si="76"/>
        <v>4</v>
      </c>
      <c r="X128" s="231">
        <f t="shared" si="76"/>
        <v>4</v>
      </c>
      <c r="Y128" s="231">
        <f t="shared" si="76"/>
        <v>4</v>
      </c>
      <c r="Z128" s="231">
        <f t="shared" si="76"/>
        <v>4</v>
      </c>
      <c r="AA128" s="231">
        <f t="shared" si="76"/>
        <v>4</v>
      </c>
      <c r="AB128" s="231">
        <f t="shared" si="76"/>
        <v>5</v>
      </c>
      <c r="AC128" s="231">
        <f t="shared" si="76"/>
        <v>5</v>
      </c>
      <c r="AD128" s="231">
        <f t="shared" ref="AD128:AP129" si="77">MATCH(AD$127,$C$128:$I$128,$B128)</f>
        <v>5</v>
      </c>
      <c r="AE128" s="231">
        <f t="shared" si="77"/>
        <v>5</v>
      </c>
      <c r="AF128" s="231">
        <f t="shared" si="77"/>
        <v>5</v>
      </c>
      <c r="AG128" s="231">
        <f t="shared" si="77"/>
        <v>5</v>
      </c>
      <c r="AH128" s="231">
        <f t="shared" si="77"/>
        <v>5</v>
      </c>
      <c r="AI128" s="231">
        <f t="shared" si="77"/>
        <v>5</v>
      </c>
      <c r="AJ128" s="231">
        <f t="shared" si="77"/>
        <v>5</v>
      </c>
      <c r="AK128" s="231">
        <f t="shared" si="77"/>
        <v>5</v>
      </c>
      <c r="AL128" s="231">
        <f t="shared" si="77"/>
        <v>6</v>
      </c>
      <c r="AM128" s="231">
        <f t="shared" si="77"/>
        <v>6</v>
      </c>
      <c r="AN128" s="231">
        <f t="shared" si="77"/>
        <v>7</v>
      </c>
      <c r="AO128" s="231">
        <f t="shared" si="77"/>
        <v>7</v>
      </c>
      <c r="AP128" s="231">
        <f t="shared" si="77"/>
        <v>7</v>
      </c>
      <c r="AR128" s="225"/>
      <c r="AS128" s="225"/>
      <c r="AT128" s="225"/>
      <c r="AU128" s="225"/>
      <c r="AV128" s="225"/>
      <c r="AW128" s="225"/>
      <c r="AX128" s="225"/>
      <c r="AY128" s="225"/>
      <c r="AZ128" s="225"/>
      <c r="BA128" s="225"/>
      <c r="BB128" s="225"/>
      <c r="BC128" s="225"/>
      <c r="BD128" s="225"/>
      <c r="BE128" s="225"/>
      <c r="BF128" s="225"/>
      <c r="BG128" s="225"/>
      <c r="BH128" s="225"/>
      <c r="BI128" s="225"/>
      <c r="BJ128" s="225"/>
      <c r="BK128" s="225"/>
      <c r="BL128" s="225"/>
      <c r="BM128" s="225"/>
      <c r="BN128" s="225"/>
      <c r="BO128" s="225"/>
      <c r="BP128" s="225"/>
      <c r="BQ128" s="225"/>
      <c r="BR128" s="225"/>
      <c r="BS128" s="225"/>
      <c r="BT128" s="225"/>
      <c r="BU128" s="225"/>
      <c r="BV128" s="225"/>
      <c r="BW128" s="225"/>
      <c r="BX128" s="225"/>
      <c r="BY128" s="225"/>
      <c r="BZ128" s="225"/>
    </row>
    <row r="129" spans="1:78">
      <c r="A129" s="41" t="s">
        <v>16</v>
      </c>
      <c r="B129" s="225">
        <v>0</v>
      </c>
      <c r="C129" s="225">
        <f t="shared" ref="C129:H129" si="78">INDEX($C128:$I128,0,COUNT($C128:$I128)-C130)</f>
        <v>2050</v>
      </c>
      <c r="D129" s="225">
        <f t="shared" si="78"/>
        <v>2040</v>
      </c>
      <c r="E129" s="225">
        <f t="shared" si="78"/>
        <v>2030</v>
      </c>
      <c r="F129" s="225">
        <f t="shared" si="78"/>
        <v>2020</v>
      </c>
      <c r="G129" s="225">
        <f t="shared" si="78"/>
        <v>2017</v>
      </c>
      <c r="H129" s="225">
        <f t="shared" si="78"/>
        <v>2015</v>
      </c>
      <c r="I129" s="143">
        <v>2012</v>
      </c>
      <c r="J129" s="41">
        <f t="shared" si="75"/>
        <v>1</v>
      </c>
      <c r="K129" s="225" t="e">
        <f t="shared" si="75"/>
        <v>#N/A</v>
      </c>
      <c r="L129" s="225" t="e">
        <f t="shared" si="75"/>
        <v>#N/A</v>
      </c>
      <c r="M129" s="225">
        <f t="shared" si="75"/>
        <v>2</v>
      </c>
      <c r="N129" s="225" t="e">
        <f t="shared" si="75"/>
        <v>#N/A</v>
      </c>
      <c r="O129" s="225">
        <f t="shared" si="75"/>
        <v>3</v>
      </c>
      <c r="P129" s="225" t="e">
        <f t="shared" si="75"/>
        <v>#N/A</v>
      </c>
      <c r="Q129" s="225" t="e">
        <f t="shared" si="75"/>
        <v>#N/A</v>
      </c>
      <c r="R129" s="225">
        <f t="shared" si="75"/>
        <v>4</v>
      </c>
      <c r="S129" s="225" t="e">
        <f t="shared" si="75"/>
        <v>#N/A</v>
      </c>
      <c r="T129" s="225" t="e">
        <f t="shared" si="76"/>
        <v>#N/A</v>
      </c>
      <c r="U129" s="225" t="e">
        <f t="shared" si="76"/>
        <v>#N/A</v>
      </c>
      <c r="V129" s="225" t="e">
        <f t="shared" si="76"/>
        <v>#N/A</v>
      </c>
      <c r="W129" s="225" t="e">
        <f t="shared" si="76"/>
        <v>#N/A</v>
      </c>
      <c r="X129" s="225" t="e">
        <f t="shared" si="76"/>
        <v>#N/A</v>
      </c>
      <c r="Y129" s="225" t="e">
        <f t="shared" si="76"/>
        <v>#N/A</v>
      </c>
      <c r="Z129" s="225" t="e">
        <f t="shared" si="76"/>
        <v>#N/A</v>
      </c>
      <c r="AA129" s="225" t="e">
        <f t="shared" si="76"/>
        <v>#N/A</v>
      </c>
      <c r="AB129" s="225">
        <f t="shared" si="76"/>
        <v>5</v>
      </c>
      <c r="AC129" s="225" t="e">
        <f t="shared" si="76"/>
        <v>#N/A</v>
      </c>
      <c r="AD129" s="225" t="e">
        <f t="shared" si="77"/>
        <v>#N/A</v>
      </c>
      <c r="AE129" s="225" t="e">
        <f t="shared" si="77"/>
        <v>#N/A</v>
      </c>
      <c r="AF129" s="225" t="e">
        <f t="shared" si="77"/>
        <v>#N/A</v>
      </c>
      <c r="AG129" s="225" t="e">
        <f t="shared" si="77"/>
        <v>#N/A</v>
      </c>
      <c r="AH129" s="225" t="e">
        <f t="shared" si="77"/>
        <v>#N/A</v>
      </c>
      <c r="AI129" s="225" t="e">
        <f t="shared" si="77"/>
        <v>#N/A</v>
      </c>
      <c r="AJ129" s="225" t="e">
        <f t="shared" si="77"/>
        <v>#N/A</v>
      </c>
      <c r="AK129" s="225" t="e">
        <f t="shared" si="77"/>
        <v>#N/A</v>
      </c>
      <c r="AL129" s="225">
        <f t="shared" si="77"/>
        <v>6</v>
      </c>
      <c r="AM129" s="225" t="e">
        <f t="shared" si="77"/>
        <v>#N/A</v>
      </c>
      <c r="AN129" s="225">
        <f t="shared" si="77"/>
        <v>7</v>
      </c>
      <c r="AO129" s="225" t="e">
        <f t="shared" si="77"/>
        <v>#N/A</v>
      </c>
      <c r="AP129" s="225" t="e">
        <f t="shared" si="77"/>
        <v>#N/A</v>
      </c>
    </row>
    <row r="130" spans="1:78">
      <c r="A130" s="41" t="s">
        <v>16</v>
      </c>
      <c r="B130" s="225">
        <v>-1</v>
      </c>
      <c r="C130" s="225">
        <v>0</v>
      </c>
      <c r="D130" s="225">
        <v>1</v>
      </c>
      <c r="E130" s="228">
        <v>2</v>
      </c>
      <c r="F130" s="225">
        <v>3</v>
      </c>
      <c r="G130" s="225">
        <v>4</v>
      </c>
      <c r="H130" s="225">
        <v>5</v>
      </c>
      <c r="I130" s="225">
        <v>6</v>
      </c>
      <c r="J130" s="41">
        <f t="shared" ref="J130:AP130" si="79">MATCH(J$127,$C$129:$I$129,$B130)</f>
        <v>7</v>
      </c>
      <c r="K130" s="225">
        <f t="shared" si="79"/>
        <v>6</v>
      </c>
      <c r="L130" s="225">
        <f t="shared" si="79"/>
        <v>6</v>
      </c>
      <c r="M130" s="225">
        <f t="shared" si="79"/>
        <v>6</v>
      </c>
      <c r="N130" s="225">
        <f t="shared" si="79"/>
        <v>5</v>
      </c>
      <c r="O130" s="225">
        <f t="shared" si="79"/>
        <v>5</v>
      </c>
      <c r="P130" s="225">
        <f t="shared" si="79"/>
        <v>4</v>
      </c>
      <c r="Q130" s="225">
        <f t="shared" si="79"/>
        <v>4</v>
      </c>
      <c r="R130" s="225">
        <f t="shared" si="79"/>
        <v>4</v>
      </c>
      <c r="S130" s="225">
        <f t="shared" si="79"/>
        <v>3</v>
      </c>
      <c r="T130" s="225">
        <f t="shared" si="79"/>
        <v>3</v>
      </c>
      <c r="U130" s="225">
        <f t="shared" si="79"/>
        <v>3</v>
      </c>
      <c r="V130" s="225">
        <f t="shared" si="79"/>
        <v>3</v>
      </c>
      <c r="W130" s="225">
        <f t="shared" si="79"/>
        <v>3</v>
      </c>
      <c r="X130" s="225">
        <f t="shared" si="79"/>
        <v>3</v>
      </c>
      <c r="Y130" s="225">
        <f t="shared" si="79"/>
        <v>3</v>
      </c>
      <c r="Z130" s="225">
        <f t="shared" si="79"/>
        <v>3</v>
      </c>
      <c r="AA130" s="225">
        <f t="shared" si="79"/>
        <v>3</v>
      </c>
      <c r="AB130" s="225">
        <f t="shared" si="79"/>
        <v>3</v>
      </c>
      <c r="AC130" s="225">
        <f t="shared" si="79"/>
        <v>2</v>
      </c>
      <c r="AD130" s="225">
        <f t="shared" si="79"/>
        <v>2</v>
      </c>
      <c r="AE130" s="225">
        <f t="shared" si="79"/>
        <v>2</v>
      </c>
      <c r="AF130" s="225">
        <f t="shared" si="79"/>
        <v>2</v>
      </c>
      <c r="AG130" s="225">
        <f t="shared" si="79"/>
        <v>2</v>
      </c>
      <c r="AH130" s="225">
        <f t="shared" si="79"/>
        <v>2</v>
      </c>
      <c r="AI130" s="225">
        <f t="shared" si="79"/>
        <v>2</v>
      </c>
      <c r="AJ130" s="225">
        <f t="shared" si="79"/>
        <v>2</v>
      </c>
      <c r="AK130" s="225">
        <f t="shared" si="79"/>
        <v>2</v>
      </c>
      <c r="AL130" s="225">
        <f t="shared" si="79"/>
        <v>2</v>
      </c>
      <c r="AM130" s="225">
        <f t="shared" si="79"/>
        <v>1</v>
      </c>
      <c r="AN130" s="225">
        <f t="shared" si="79"/>
        <v>1</v>
      </c>
      <c r="AO130" s="225" t="e">
        <f t="shared" si="79"/>
        <v>#N/A</v>
      </c>
      <c r="AP130" s="225" t="e">
        <f t="shared" si="79"/>
        <v>#N/A</v>
      </c>
    </row>
    <row r="131" spans="1:78" s="139" customFormat="1">
      <c r="A131" s="138" t="s">
        <v>16</v>
      </c>
      <c r="I131" s="144"/>
      <c r="J131" s="229">
        <f t="shared" ref="J131:AP131" si="80">IF(ISNA(J128),-1,IF(ISNA(J130),99,IF(ISNA(J129),J128,0)))</f>
        <v>0</v>
      </c>
      <c r="K131" s="229">
        <f t="shared" si="80"/>
        <v>1</v>
      </c>
      <c r="L131" s="229">
        <f t="shared" si="80"/>
        <v>1</v>
      </c>
      <c r="M131" s="229">
        <f t="shared" si="80"/>
        <v>0</v>
      </c>
      <c r="N131" s="229">
        <f t="shared" si="80"/>
        <v>2</v>
      </c>
      <c r="O131" s="229">
        <f t="shared" si="80"/>
        <v>0</v>
      </c>
      <c r="P131" s="229">
        <f t="shared" si="80"/>
        <v>3</v>
      </c>
      <c r="Q131" s="229">
        <f t="shared" si="80"/>
        <v>3</v>
      </c>
      <c r="R131" s="229">
        <f t="shared" si="80"/>
        <v>0</v>
      </c>
      <c r="S131" s="229">
        <f t="shared" si="80"/>
        <v>4</v>
      </c>
      <c r="T131" s="229">
        <f t="shared" si="80"/>
        <v>4</v>
      </c>
      <c r="U131" s="229">
        <f t="shared" si="80"/>
        <v>4</v>
      </c>
      <c r="V131" s="229">
        <f t="shared" si="80"/>
        <v>4</v>
      </c>
      <c r="W131" s="229">
        <f t="shared" si="80"/>
        <v>4</v>
      </c>
      <c r="X131" s="229">
        <f t="shared" si="80"/>
        <v>4</v>
      </c>
      <c r="Y131" s="229">
        <f t="shared" si="80"/>
        <v>4</v>
      </c>
      <c r="Z131" s="229">
        <f t="shared" si="80"/>
        <v>4</v>
      </c>
      <c r="AA131" s="229">
        <f t="shared" si="80"/>
        <v>4</v>
      </c>
      <c r="AB131" s="229">
        <f t="shared" si="80"/>
        <v>0</v>
      </c>
      <c r="AC131" s="229">
        <f t="shared" si="80"/>
        <v>5</v>
      </c>
      <c r="AD131" s="229">
        <f t="shared" si="80"/>
        <v>5</v>
      </c>
      <c r="AE131" s="229">
        <f t="shared" si="80"/>
        <v>5</v>
      </c>
      <c r="AF131" s="229">
        <f t="shared" si="80"/>
        <v>5</v>
      </c>
      <c r="AG131" s="229">
        <f t="shared" si="80"/>
        <v>5</v>
      </c>
      <c r="AH131" s="229">
        <f t="shared" si="80"/>
        <v>5</v>
      </c>
      <c r="AI131" s="229">
        <f t="shared" si="80"/>
        <v>5</v>
      </c>
      <c r="AJ131" s="229">
        <f t="shared" si="80"/>
        <v>5</v>
      </c>
      <c r="AK131" s="229">
        <f t="shared" si="80"/>
        <v>5</v>
      </c>
      <c r="AL131" s="229">
        <f t="shared" si="80"/>
        <v>0</v>
      </c>
      <c r="AM131" s="229">
        <f t="shared" si="80"/>
        <v>6</v>
      </c>
      <c r="AN131" s="229">
        <f t="shared" si="80"/>
        <v>0</v>
      </c>
      <c r="AO131" s="229">
        <f t="shared" si="80"/>
        <v>99</v>
      </c>
      <c r="AP131" s="229">
        <f t="shared" si="80"/>
        <v>99</v>
      </c>
      <c r="AR131" s="225"/>
      <c r="AS131" s="225"/>
      <c r="AT131" s="225"/>
      <c r="AU131" s="225"/>
      <c r="AV131" s="225"/>
      <c r="AW131" s="225"/>
      <c r="AX131" s="225"/>
      <c r="AY131" s="225"/>
      <c r="AZ131" s="225"/>
      <c r="BA131" s="225"/>
      <c r="BB131" s="225"/>
      <c r="BC131" s="225"/>
      <c r="BD131" s="225"/>
      <c r="BE131" s="225"/>
      <c r="BF131" s="225"/>
      <c r="BG131" s="225"/>
      <c r="BH131" s="225"/>
      <c r="BI131" s="225"/>
      <c r="BJ131" s="225"/>
      <c r="BK131" s="225"/>
      <c r="BL131" s="225"/>
      <c r="BM131" s="225"/>
      <c r="BN131" s="225"/>
      <c r="BO131" s="225"/>
      <c r="BP131" s="225"/>
      <c r="BQ131" s="225"/>
      <c r="BR131" s="225"/>
      <c r="BS131" s="225"/>
      <c r="BT131" s="225"/>
      <c r="BU131" s="225"/>
      <c r="BV131" s="225"/>
      <c r="BW131" s="225"/>
      <c r="BX131" s="225"/>
      <c r="BY131" s="225"/>
      <c r="BZ131" s="225"/>
    </row>
    <row r="132" spans="1:78">
      <c r="A132" s="41" t="s">
        <v>125</v>
      </c>
      <c r="B132" s="22" t="str">
        <f t="shared" ref="B132:B144" si="81">IF(A132="*","","COM_PROJ")</f>
        <v>COM_PROJ</v>
      </c>
      <c r="C132" s="23" t="str">
        <f t="shared" ref="C132:C144" si="82">IF($A132="*","","-")</f>
        <v>-</v>
      </c>
      <c r="D132" s="61" t="str">
        <f>ITEMS_TRA!C15</f>
        <v>TFLCV</v>
      </c>
      <c r="E132" s="23" t="str">
        <f t="shared" ref="E132:H144" si="83">IF($A132="*","","-")</f>
        <v>-</v>
      </c>
      <c r="F132" s="23" t="str">
        <f t="shared" si="83"/>
        <v>-</v>
      </c>
      <c r="G132" s="23" t="str">
        <f t="shared" si="83"/>
        <v>-</v>
      </c>
      <c r="H132" s="23" t="str">
        <f t="shared" si="83"/>
        <v>-</v>
      </c>
      <c r="I132" s="147">
        <f t="shared" ref="I132:I144" si="84">IF(A132="*","",0)</f>
        <v>0</v>
      </c>
      <c r="J132" s="226">
        <f t="shared" ref="J132:AP132" si="85">INDEX($K111:$AY111,MATCH(J$127,$K$106:$AY$106,0))</f>
        <v>43.11250375056882</v>
      </c>
      <c r="K132" s="226">
        <f t="shared" si="85"/>
        <v>43.541669167045889</v>
      </c>
      <c r="L132" s="226">
        <f t="shared" si="85"/>
        <v>43.970834583522958</v>
      </c>
      <c r="M132" s="226">
        <f t="shared" si="85"/>
        <v>44.4</v>
      </c>
      <c r="N132" s="226">
        <f t="shared" si="85"/>
        <v>44.871410582810697</v>
      </c>
      <c r="O132" s="226">
        <f t="shared" si="85"/>
        <v>45.342821165621402</v>
      </c>
      <c r="P132" s="226">
        <f t="shared" si="85"/>
        <v>44.791910090242503</v>
      </c>
      <c r="Q132" s="226">
        <f t="shared" si="85"/>
        <v>44.240999014863604</v>
      </c>
      <c r="R132" s="226">
        <f t="shared" si="85"/>
        <v>43.690087939484705</v>
      </c>
      <c r="S132" s="226">
        <f t="shared" si="85"/>
        <v>44.469492732584818</v>
      </c>
      <c r="T132" s="226">
        <f t="shared" si="85"/>
        <v>45.248897525684932</v>
      </c>
      <c r="U132" s="226">
        <f t="shared" si="85"/>
        <v>46.028302318785045</v>
      </c>
      <c r="V132" s="226">
        <f t="shared" si="85"/>
        <v>46.807707111885158</v>
      </c>
      <c r="W132" s="226">
        <f t="shared" si="85"/>
        <v>47.587111904985271</v>
      </c>
      <c r="X132" s="226">
        <f t="shared" si="85"/>
        <v>48.366516698085384</v>
      </c>
      <c r="Y132" s="226">
        <f t="shared" si="85"/>
        <v>49.145921491185497</v>
      </c>
      <c r="Z132" s="226">
        <f t="shared" si="85"/>
        <v>49.92532628428561</v>
      </c>
      <c r="AA132" s="226">
        <f t="shared" si="85"/>
        <v>50.704731077385723</v>
      </c>
      <c r="AB132" s="226">
        <f t="shared" si="85"/>
        <v>51.484135870485829</v>
      </c>
      <c r="AC132" s="226">
        <f t="shared" si="85"/>
        <v>52.778865712051854</v>
      </c>
      <c r="AD132" s="226">
        <f t="shared" si="85"/>
        <v>54.073595553617878</v>
      </c>
      <c r="AE132" s="226">
        <f t="shared" si="85"/>
        <v>55.368325395183902</v>
      </c>
      <c r="AF132" s="226">
        <f t="shared" si="85"/>
        <v>56.663055236749926</v>
      </c>
      <c r="AG132" s="226">
        <f t="shared" si="85"/>
        <v>57.95778507831595</v>
      </c>
      <c r="AH132" s="226">
        <f t="shared" si="85"/>
        <v>59.252514919881975</v>
      </c>
      <c r="AI132" s="226">
        <f t="shared" si="85"/>
        <v>60.547244761447999</v>
      </c>
      <c r="AJ132" s="226">
        <f t="shared" si="85"/>
        <v>61.841974603014023</v>
      </c>
      <c r="AK132" s="226">
        <f t="shared" si="85"/>
        <v>63.136704444580047</v>
      </c>
      <c r="AL132" s="226">
        <f t="shared" si="85"/>
        <v>64.431434286146057</v>
      </c>
      <c r="AM132" s="226">
        <f t="shared" si="85"/>
        <v>73.873852013619597</v>
      </c>
      <c r="AN132" s="226">
        <f t="shared" si="85"/>
        <v>83.316269741093109</v>
      </c>
      <c r="AO132" s="226">
        <f t="shared" si="85"/>
        <v>83.316269741093109</v>
      </c>
      <c r="AP132" s="226">
        <f t="shared" si="85"/>
        <v>83.316269741093109</v>
      </c>
    </row>
    <row r="133" spans="1:78">
      <c r="A133" s="41"/>
      <c r="B133" s="22" t="str">
        <f t="shared" si="81"/>
        <v>COM_PROJ</v>
      </c>
      <c r="C133" s="23" t="str">
        <f t="shared" si="82"/>
        <v>-</v>
      </c>
      <c r="D133" s="61" t="str">
        <f>ITEMS_TRA!C16</f>
        <v>TFHCV1</v>
      </c>
      <c r="E133" s="23" t="str">
        <f t="shared" si="83"/>
        <v>-</v>
      </c>
      <c r="F133" s="23" t="str">
        <f t="shared" si="83"/>
        <v>-</v>
      </c>
      <c r="G133" s="23" t="str">
        <f t="shared" si="83"/>
        <v>-</v>
      </c>
      <c r="H133" s="23" t="str">
        <f t="shared" si="83"/>
        <v>-</v>
      </c>
      <c r="I133" s="147">
        <f t="shared" si="84"/>
        <v>0</v>
      </c>
      <c r="J133" s="226">
        <f t="shared" ref="J133:AP133" si="86">INDEX($K112:$AY112,MATCH(J$127,$K$106:$AY$106,0))</f>
        <v>3.310563752317667</v>
      </c>
      <c r="K133" s="226">
        <f t="shared" si="86"/>
        <v>3.3405637523176668</v>
      </c>
      <c r="L133" s="226">
        <f t="shared" si="86"/>
        <v>3.3705637523176666</v>
      </c>
      <c r="M133" s="226">
        <f t="shared" si="86"/>
        <v>3.4</v>
      </c>
      <c r="N133" s="226">
        <f t="shared" si="86"/>
        <v>3.4249999999999998</v>
      </c>
      <c r="O133" s="226">
        <f t="shared" si="86"/>
        <v>3.45</v>
      </c>
      <c r="P133" s="226">
        <f t="shared" si="86"/>
        <v>3.4181148429418728</v>
      </c>
      <c r="Q133" s="226">
        <f t="shared" si="86"/>
        <v>3.3862296858837455</v>
      </c>
      <c r="R133" s="226">
        <f t="shared" si="86"/>
        <v>3.3543445288256182</v>
      </c>
      <c r="S133" s="226">
        <f t="shared" si="86"/>
        <v>3.4141840101994489</v>
      </c>
      <c r="T133" s="226">
        <f t="shared" si="86"/>
        <v>3.4740234915732797</v>
      </c>
      <c r="U133" s="226">
        <f t="shared" si="86"/>
        <v>3.5338629729471105</v>
      </c>
      <c r="V133" s="226">
        <f t="shared" si="86"/>
        <v>3.5937024543209413</v>
      </c>
      <c r="W133" s="226">
        <f t="shared" si="86"/>
        <v>3.653541935694772</v>
      </c>
      <c r="X133" s="226">
        <f t="shared" si="86"/>
        <v>3.7133814170686028</v>
      </c>
      <c r="Y133" s="226">
        <f t="shared" si="86"/>
        <v>3.7732208984424336</v>
      </c>
      <c r="Z133" s="226">
        <f t="shared" si="86"/>
        <v>3.8330603798162644</v>
      </c>
      <c r="AA133" s="226">
        <f t="shared" si="86"/>
        <v>3.8928998611900951</v>
      </c>
      <c r="AB133" s="226">
        <f t="shared" si="86"/>
        <v>3.9527393425639255</v>
      </c>
      <c r="AC133" s="226">
        <f t="shared" si="86"/>
        <v>4.0521433530657971</v>
      </c>
      <c r="AD133" s="226">
        <f t="shared" si="86"/>
        <v>4.1515473635676692</v>
      </c>
      <c r="AE133" s="226">
        <f t="shared" si="86"/>
        <v>4.2509513740695413</v>
      </c>
      <c r="AF133" s="226">
        <f t="shared" si="86"/>
        <v>4.3503553845714134</v>
      </c>
      <c r="AG133" s="226">
        <f t="shared" si="86"/>
        <v>4.4497593950732854</v>
      </c>
      <c r="AH133" s="226">
        <f t="shared" si="86"/>
        <v>4.5491634055751575</v>
      </c>
      <c r="AI133" s="226">
        <f t="shared" si="86"/>
        <v>4.6485674160770296</v>
      </c>
      <c r="AJ133" s="226">
        <f t="shared" si="86"/>
        <v>4.7479714265789017</v>
      </c>
      <c r="AK133" s="226">
        <f t="shared" si="86"/>
        <v>4.8473754370807738</v>
      </c>
      <c r="AL133" s="226">
        <f t="shared" si="86"/>
        <v>4.946779447582645</v>
      </c>
      <c r="AM133" s="226">
        <f t="shared" si="86"/>
        <v>5.6717292871642773</v>
      </c>
      <c r="AN133" s="226">
        <f t="shared" si="86"/>
        <v>6.3966791267459095</v>
      </c>
      <c r="AO133" s="226">
        <f t="shared" si="86"/>
        <v>6.3966791267459095</v>
      </c>
      <c r="AP133" s="226">
        <f t="shared" si="86"/>
        <v>6.3966791267459095</v>
      </c>
    </row>
    <row r="134" spans="1:78">
      <c r="A134" s="41"/>
      <c r="B134" s="22" t="str">
        <f t="shared" si="81"/>
        <v>COM_PROJ</v>
      </c>
      <c r="C134" s="23" t="str">
        <f t="shared" si="82"/>
        <v>-</v>
      </c>
      <c r="D134" s="61" t="str">
        <f>ITEMS_TRA!C17</f>
        <v>TFHCV2</v>
      </c>
      <c r="E134" s="23" t="str">
        <f t="shared" si="83"/>
        <v>-</v>
      </c>
      <c r="F134" s="23" t="str">
        <f t="shared" si="83"/>
        <v>-</v>
      </c>
      <c r="G134" s="23" t="str">
        <f t="shared" si="83"/>
        <v>-</v>
      </c>
      <c r="H134" s="23" t="str">
        <f t="shared" si="83"/>
        <v>-</v>
      </c>
      <c r="I134" s="147">
        <f t="shared" si="84"/>
        <v>0</v>
      </c>
      <c r="J134" s="226">
        <f t="shared" ref="J134:AP134" si="87">INDEX($K113:$AY113,MATCH(J$127,$K$106:$AY$106,0))</f>
        <v>0.6547839540708813</v>
      </c>
      <c r="K134" s="226">
        <f t="shared" si="87"/>
        <v>0.67123078144835724</v>
      </c>
      <c r="L134" s="226">
        <f t="shared" si="87"/>
        <v>0.68767760882583318</v>
      </c>
      <c r="M134" s="226">
        <f t="shared" si="87"/>
        <v>0.704124436203308</v>
      </c>
      <c r="N134" s="226">
        <f t="shared" si="87"/>
        <v>0.72006693722491655</v>
      </c>
      <c r="O134" s="226">
        <f t="shared" si="87"/>
        <v>0.73600943824652509</v>
      </c>
      <c r="P134" s="226">
        <f t="shared" si="87"/>
        <v>0.71185835398715591</v>
      </c>
      <c r="Q134" s="226">
        <f t="shared" si="87"/>
        <v>0.68770726972778673</v>
      </c>
      <c r="R134" s="226">
        <f t="shared" si="87"/>
        <v>0.66355618546841744</v>
      </c>
      <c r="S134" s="226">
        <f t="shared" si="87"/>
        <v>0.67539362722778529</v>
      </c>
      <c r="T134" s="226">
        <f t="shared" si="87"/>
        <v>0.68723106898715314</v>
      </c>
      <c r="U134" s="226">
        <f t="shared" si="87"/>
        <v>0.69906851074652099</v>
      </c>
      <c r="V134" s="226">
        <f t="shared" si="87"/>
        <v>0.71090595250588884</v>
      </c>
      <c r="W134" s="226">
        <f t="shared" si="87"/>
        <v>0.72274339426525669</v>
      </c>
      <c r="X134" s="226">
        <f t="shared" si="87"/>
        <v>0.73458083602462454</v>
      </c>
      <c r="Y134" s="226">
        <f t="shared" si="87"/>
        <v>0.74641827778399239</v>
      </c>
      <c r="Z134" s="226">
        <f t="shared" si="87"/>
        <v>0.75825571954336024</v>
      </c>
      <c r="AA134" s="226">
        <f t="shared" si="87"/>
        <v>0.77009316130272809</v>
      </c>
      <c r="AB134" s="226">
        <f t="shared" si="87"/>
        <v>0.78193060306209605</v>
      </c>
      <c r="AC134" s="226">
        <f t="shared" si="87"/>
        <v>0.8015946970339749</v>
      </c>
      <c r="AD134" s="226">
        <f t="shared" si="87"/>
        <v>0.82125879100585375</v>
      </c>
      <c r="AE134" s="226">
        <f t="shared" si="87"/>
        <v>0.8409228849777326</v>
      </c>
      <c r="AF134" s="226">
        <f t="shared" si="87"/>
        <v>0.86058697894961145</v>
      </c>
      <c r="AG134" s="226">
        <f t="shared" si="87"/>
        <v>0.8802510729214903</v>
      </c>
      <c r="AH134" s="226">
        <f t="shared" si="87"/>
        <v>0.89991516689336915</v>
      </c>
      <c r="AI134" s="226">
        <f t="shared" si="87"/>
        <v>0.91957926086524799</v>
      </c>
      <c r="AJ134" s="226">
        <f t="shared" si="87"/>
        <v>0.93924335483712684</v>
      </c>
      <c r="AK134" s="226">
        <f t="shared" si="87"/>
        <v>0.95890744880900569</v>
      </c>
      <c r="AL134" s="226">
        <f t="shared" si="87"/>
        <v>0.97857154278088487</v>
      </c>
      <c r="AM134" s="226">
        <f t="shared" si="87"/>
        <v>1.121981066184</v>
      </c>
      <c r="AN134" s="226">
        <f t="shared" si="87"/>
        <v>1.2653905895871151</v>
      </c>
      <c r="AO134" s="226">
        <f t="shared" si="87"/>
        <v>1.2653905895871151</v>
      </c>
      <c r="AP134" s="226">
        <f t="shared" si="87"/>
        <v>1.2653905895871151</v>
      </c>
    </row>
    <row r="135" spans="1:78">
      <c r="A135" s="41"/>
      <c r="B135" s="22" t="str">
        <f t="shared" si="81"/>
        <v>COM_PROJ</v>
      </c>
      <c r="C135" s="23" t="str">
        <f t="shared" si="82"/>
        <v>-</v>
      </c>
      <c r="D135" s="61" t="str">
        <f>ITEMS_TRA!C18</f>
        <v>TFHCV3</v>
      </c>
      <c r="E135" s="23" t="str">
        <f t="shared" si="83"/>
        <v>-</v>
      </c>
      <c r="F135" s="23" t="str">
        <f t="shared" si="83"/>
        <v>-</v>
      </c>
      <c r="G135" s="23" t="str">
        <f t="shared" si="83"/>
        <v>-</v>
      </c>
      <c r="H135" s="23" t="str">
        <f t="shared" si="83"/>
        <v>-</v>
      </c>
      <c r="I135" s="147">
        <f t="shared" si="84"/>
        <v>0</v>
      </c>
      <c r="J135" s="226">
        <f t="shared" ref="J135:AP135" si="88">INDEX($K114:$AY114,MATCH(J$127,$K$106:$AY$106,0))</f>
        <v>2.7114063478211388</v>
      </c>
      <c r="K135" s="226">
        <f t="shared" si="88"/>
        <v>2.7742708985474289</v>
      </c>
      <c r="L135" s="226">
        <f t="shared" si="88"/>
        <v>2.8371354492737191</v>
      </c>
      <c r="M135" s="226">
        <f t="shared" si="88"/>
        <v>2.9</v>
      </c>
      <c r="N135" s="226">
        <f t="shared" si="88"/>
        <v>2.9652984627095749</v>
      </c>
      <c r="O135" s="226">
        <f t="shared" si="88"/>
        <v>3.0305969254191498</v>
      </c>
      <c r="P135" s="226">
        <f t="shared" si="88"/>
        <v>2.9363084284503151</v>
      </c>
      <c r="Q135" s="226">
        <f t="shared" si="88"/>
        <v>2.8420199314814805</v>
      </c>
      <c r="R135" s="226">
        <f t="shared" si="88"/>
        <v>2.7477314345126458</v>
      </c>
      <c r="S135" s="226">
        <f t="shared" si="88"/>
        <v>2.7967493044967333</v>
      </c>
      <c r="T135" s="226">
        <f t="shared" si="88"/>
        <v>2.8457671744808208</v>
      </c>
      <c r="U135" s="226">
        <f t="shared" si="88"/>
        <v>2.8947850444649084</v>
      </c>
      <c r="V135" s="226">
        <f t="shared" si="88"/>
        <v>2.9438029144489959</v>
      </c>
      <c r="W135" s="226">
        <f t="shared" si="88"/>
        <v>2.9928207844330834</v>
      </c>
      <c r="X135" s="226">
        <f t="shared" si="88"/>
        <v>3.0418386544171709</v>
      </c>
      <c r="Y135" s="226">
        <f t="shared" si="88"/>
        <v>3.0908565244012585</v>
      </c>
      <c r="Z135" s="226">
        <f t="shared" si="88"/>
        <v>3.139874394385346</v>
      </c>
      <c r="AA135" s="226">
        <f t="shared" si="88"/>
        <v>3.1888922643694335</v>
      </c>
      <c r="AB135" s="226">
        <f t="shared" si="88"/>
        <v>3.2379101343535193</v>
      </c>
      <c r="AC135" s="226">
        <f t="shared" si="88"/>
        <v>3.3193375256144417</v>
      </c>
      <c r="AD135" s="226">
        <f t="shared" si="88"/>
        <v>3.4007649168753646</v>
      </c>
      <c r="AE135" s="226">
        <f t="shared" si="88"/>
        <v>3.4821923081362876</v>
      </c>
      <c r="AF135" s="226">
        <f t="shared" si="88"/>
        <v>3.5636196993972105</v>
      </c>
      <c r="AG135" s="226">
        <f t="shared" si="88"/>
        <v>3.6450470906581334</v>
      </c>
      <c r="AH135" s="226">
        <f t="shared" si="88"/>
        <v>3.7264744819190563</v>
      </c>
      <c r="AI135" s="226">
        <f t="shared" si="88"/>
        <v>3.8079018731799792</v>
      </c>
      <c r="AJ135" s="226">
        <f t="shared" si="88"/>
        <v>3.8893292644409021</v>
      </c>
      <c r="AK135" s="226">
        <f t="shared" si="88"/>
        <v>3.970756655701825</v>
      </c>
      <c r="AL135" s="226">
        <f t="shared" si="88"/>
        <v>4.0521840469627461</v>
      </c>
      <c r="AM135" s="226">
        <f t="shared" si="88"/>
        <v>4.6460310550876853</v>
      </c>
      <c r="AN135" s="226">
        <f t="shared" si="88"/>
        <v>5.2398780632126236</v>
      </c>
      <c r="AO135" s="226">
        <f t="shared" si="88"/>
        <v>5.2398780632126236</v>
      </c>
      <c r="AP135" s="226">
        <f t="shared" si="88"/>
        <v>5.2398780632126236</v>
      </c>
    </row>
    <row r="136" spans="1:78">
      <c r="A136" s="41"/>
      <c r="B136" s="22" t="str">
        <f t="shared" si="81"/>
        <v>COM_PROJ</v>
      </c>
      <c r="C136" s="23" t="str">
        <f t="shared" si="82"/>
        <v>-</v>
      </c>
      <c r="D136" s="61" t="str">
        <f>ITEMS_TRA!C19</f>
        <v>TFHCV4</v>
      </c>
      <c r="E136" s="23" t="str">
        <f t="shared" si="83"/>
        <v>-</v>
      </c>
      <c r="F136" s="23" t="str">
        <f t="shared" si="83"/>
        <v>-</v>
      </c>
      <c r="G136" s="23" t="str">
        <f t="shared" si="83"/>
        <v>-</v>
      </c>
      <c r="H136" s="23" t="str">
        <f t="shared" si="83"/>
        <v>-</v>
      </c>
      <c r="I136" s="147">
        <f t="shared" si="84"/>
        <v>0</v>
      </c>
      <c r="J136" s="226">
        <f t="shared" ref="J136:AP136" si="89">INDEX($K115:$AY115,MATCH(J$127,$K$106:$AY$106,0))</f>
        <v>0.57023972229676956</v>
      </c>
      <c r="K136" s="226">
        <f t="shared" si="89"/>
        <v>0.55900373411704862</v>
      </c>
      <c r="L136" s="226">
        <f t="shared" si="89"/>
        <v>0.54776774593732769</v>
      </c>
      <c r="M136" s="226">
        <f t="shared" si="89"/>
        <v>0.53653175775760331</v>
      </c>
      <c r="N136" s="226">
        <f t="shared" si="89"/>
        <v>0.54016937887880168</v>
      </c>
      <c r="O136" s="226">
        <f t="shared" si="89"/>
        <v>0.54380700000000004</v>
      </c>
      <c r="P136" s="226">
        <f t="shared" si="89"/>
        <v>0.55516443430062412</v>
      </c>
      <c r="Q136" s="226">
        <f t="shared" si="89"/>
        <v>0.5665218686012482</v>
      </c>
      <c r="R136" s="226">
        <f t="shared" si="89"/>
        <v>0.57787930290187217</v>
      </c>
      <c r="S136" s="226">
        <f t="shared" si="89"/>
        <v>0.58818832079945393</v>
      </c>
      <c r="T136" s="226">
        <f t="shared" si="89"/>
        <v>0.5984973386970357</v>
      </c>
      <c r="U136" s="226">
        <f t="shared" si="89"/>
        <v>0.60880635659461746</v>
      </c>
      <c r="V136" s="226">
        <f t="shared" si="89"/>
        <v>0.61911537449219922</v>
      </c>
      <c r="W136" s="226">
        <f t="shared" si="89"/>
        <v>0.62942439238978098</v>
      </c>
      <c r="X136" s="226">
        <f t="shared" si="89"/>
        <v>0.63973341028736275</v>
      </c>
      <c r="Y136" s="226">
        <f t="shared" si="89"/>
        <v>0.65004242818494451</v>
      </c>
      <c r="Z136" s="226">
        <f t="shared" si="89"/>
        <v>0.66035144608252627</v>
      </c>
      <c r="AA136" s="226">
        <f t="shared" si="89"/>
        <v>0.67066046398010803</v>
      </c>
      <c r="AB136" s="226">
        <f t="shared" si="89"/>
        <v>0.68096948187769013</v>
      </c>
      <c r="AC136" s="226">
        <f t="shared" si="89"/>
        <v>0.69809459225345216</v>
      </c>
      <c r="AD136" s="226">
        <f t="shared" si="89"/>
        <v>0.71521970262921419</v>
      </c>
      <c r="AE136" s="226">
        <f t="shared" si="89"/>
        <v>0.73234481300497623</v>
      </c>
      <c r="AF136" s="226">
        <f t="shared" si="89"/>
        <v>0.74946992338073826</v>
      </c>
      <c r="AG136" s="226">
        <f t="shared" si="89"/>
        <v>0.76659503375650029</v>
      </c>
      <c r="AH136" s="226">
        <f t="shared" si="89"/>
        <v>0.78372014413226232</v>
      </c>
      <c r="AI136" s="226">
        <f t="shared" si="89"/>
        <v>0.80084525450802435</v>
      </c>
      <c r="AJ136" s="226">
        <f t="shared" si="89"/>
        <v>0.81797036488378638</v>
      </c>
      <c r="AK136" s="226">
        <f t="shared" si="89"/>
        <v>0.83509547525954841</v>
      </c>
      <c r="AL136" s="226">
        <f t="shared" si="89"/>
        <v>0.85222058563531033</v>
      </c>
      <c r="AM136" s="226">
        <f t="shared" si="89"/>
        <v>0.97711339385347196</v>
      </c>
      <c r="AN136" s="226">
        <f t="shared" si="89"/>
        <v>1.1020062020716337</v>
      </c>
      <c r="AO136" s="226">
        <f t="shared" si="89"/>
        <v>1.1020062020716337</v>
      </c>
      <c r="AP136" s="226">
        <f t="shared" si="89"/>
        <v>1.1020062020716337</v>
      </c>
    </row>
    <row r="137" spans="1:78">
      <c r="A137" s="41"/>
      <c r="B137" s="22" t="str">
        <f t="shared" si="81"/>
        <v>COM_PROJ</v>
      </c>
      <c r="C137" s="23" t="str">
        <f t="shared" si="82"/>
        <v>-</v>
      </c>
      <c r="D137" s="61" t="str">
        <f>ITEMS_TRA!C20</f>
        <v>TFHCV5</v>
      </c>
      <c r="E137" s="23" t="str">
        <f t="shared" si="83"/>
        <v>-</v>
      </c>
      <c r="F137" s="23" t="str">
        <f t="shared" si="83"/>
        <v>-</v>
      </c>
      <c r="G137" s="23" t="str">
        <f t="shared" si="83"/>
        <v>-</v>
      </c>
      <c r="H137" s="23" t="str">
        <f t="shared" si="83"/>
        <v>-</v>
      </c>
      <c r="I137" s="147">
        <f t="shared" si="84"/>
        <v>0</v>
      </c>
      <c r="J137" s="226">
        <f t="shared" ref="J137:AP137" si="90">INDEX($K116:$AY116,MATCH(J$127,$K$106:$AY$106,0))</f>
        <v>0.27326501935541331</v>
      </c>
      <c r="K137" s="226">
        <f t="shared" si="90"/>
        <v>0.27740453823694228</v>
      </c>
      <c r="L137" s="226">
        <f t="shared" si="90"/>
        <v>0.28154405711847125</v>
      </c>
      <c r="M137" s="226">
        <f t="shared" si="90"/>
        <v>0.28568357599999999</v>
      </c>
      <c r="N137" s="226">
        <f t="shared" si="90"/>
        <v>0.2876204765</v>
      </c>
      <c r="O137" s="226">
        <f t="shared" si="90"/>
        <v>0.289557377</v>
      </c>
      <c r="P137" s="226">
        <f t="shared" si="90"/>
        <v>0.28534691423305703</v>
      </c>
      <c r="Q137" s="226">
        <f t="shared" si="90"/>
        <v>0.28113645146611405</v>
      </c>
      <c r="R137" s="226">
        <f t="shared" si="90"/>
        <v>0.27692598869917107</v>
      </c>
      <c r="S137" s="226">
        <f t="shared" si="90"/>
        <v>0.28186618115712808</v>
      </c>
      <c r="T137" s="226">
        <f t="shared" si="90"/>
        <v>0.2868063736150851</v>
      </c>
      <c r="U137" s="226">
        <f t="shared" si="90"/>
        <v>0.29174656607304211</v>
      </c>
      <c r="V137" s="226">
        <f t="shared" si="90"/>
        <v>0.29668675853099913</v>
      </c>
      <c r="W137" s="226">
        <f t="shared" si="90"/>
        <v>0.30162695098895614</v>
      </c>
      <c r="X137" s="226">
        <f t="shared" si="90"/>
        <v>0.30656714344691316</v>
      </c>
      <c r="Y137" s="226">
        <f t="shared" si="90"/>
        <v>0.31150733590487018</v>
      </c>
      <c r="Z137" s="226">
        <f t="shared" si="90"/>
        <v>0.31644752836282719</v>
      </c>
      <c r="AA137" s="226">
        <f t="shared" si="90"/>
        <v>0.32138772082078421</v>
      </c>
      <c r="AB137" s="226">
        <f t="shared" si="90"/>
        <v>0.32632791327874133</v>
      </c>
      <c r="AC137" s="226">
        <f t="shared" si="90"/>
        <v>0.33453445069680771</v>
      </c>
      <c r="AD137" s="226">
        <f t="shared" si="90"/>
        <v>0.34274098811487408</v>
      </c>
      <c r="AE137" s="226">
        <f t="shared" si="90"/>
        <v>0.35094752553294045</v>
      </c>
      <c r="AF137" s="226">
        <f t="shared" si="90"/>
        <v>0.35915406295100682</v>
      </c>
      <c r="AG137" s="226">
        <f t="shared" si="90"/>
        <v>0.3673606003690732</v>
      </c>
      <c r="AH137" s="226">
        <f t="shared" si="90"/>
        <v>0.37556713778713957</v>
      </c>
      <c r="AI137" s="226">
        <f t="shared" si="90"/>
        <v>0.38377367520520594</v>
      </c>
      <c r="AJ137" s="226">
        <f t="shared" si="90"/>
        <v>0.39198021262327232</v>
      </c>
      <c r="AK137" s="226">
        <f t="shared" si="90"/>
        <v>0.40018675004133869</v>
      </c>
      <c r="AL137" s="226">
        <f t="shared" si="90"/>
        <v>0.40839328745940517</v>
      </c>
      <c r="AM137" s="226">
        <f t="shared" si="90"/>
        <v>0.46824326689897561</v>
      </c>
      <c r="AN137" s="226">
        <f t="shared" si="90"/>
        <v>0.52809324633854615</v>
      </c>
      <c r="AO137" s="226">
        <f t="shared" si="90"/>
        <v>0.52809324633854615</v>
      </c>
      <c r="AP137" s="226">
        <f t="shared" si="90"/>
        <v>0.52809324633854615</v>
      </c>
    </row>
    <row r="138" spans="1:78">
      <c r="A138" s="41"/>
      <c r="B138" s="22" t="str">
        <f t="shared" si="81"/>
        <v>COM_PROJ</v>
      </c>
      <c r="C138" s="23" t="str">
        <f t="shared" si="82"/>
        <v>-</v>
      </c>
      <c r="D138" s="61" t="str">
        <f>ITEMS_TRA!C21</f>
        <v>TFHCV6</v>
      </c>
      <c r="E138" s="23" t="str">
        <f t="shared" si="83"/>
        <v>-</v>
      </c>
      <c r="F138" s="23" t="str">
        <f t="shared" si="83"/>
        <v>-</v>
      </c>
      <c r="G138" s="23" t="str">
        <f t="shared" si="83"/>
        <v>-</v>
      </c>
      <c r="H138" s="23" t="str">
        <f t="shared" si="83"/>
        <v>-</v>
      </c>
      <c r="I138" s="147">
        <f t="shared" si="84"/>
        <v>0</v>
      </c>
      <c r="J138" s="226">
        <f t="shared" ref="J138:AP138" si="91">INDEX($K117:$AY117,MATCH(J$127,$K$106:$AY$106,0))</f>
        <v>5.0361375113209643</v>
      </c>
      <c r="K138" s="226">
        <f t="shared" si="91"/>
        <v>5.3607583408806443</v>
      </c>
      <c r="L138" s="226">
        <f t="shared" si="91"/>
        <v>5.6853791704403243</v>
      </c>
      <c r="M138" s="226">
        <f t="shared" si="91"/>
        <v>6.01</v>
      </c>
      <c r="N138" s="226">
        <f t="shared" si="91"/>
        <v>6.3253919226144593</v>
      </c>
      <c r="O138" s="226">
        <f t="shared" si="91"/>
        <v>6.6407838452289196</v>
      </c>
      <c r="P138" s="226">
        <f t="shared" si="91"/>
        <v>6.1283916780391117</v>
      </c>
      <c r="Q138" s="226">
        <f t="shared" si="91"/>
        <v>5.6159995108493037</v>
      </c>
      <c r="R138" s="226">
        <f t="shared" si="91"/>
        <v>5.1036073436594949</v>
      </c>
      <c r="S138" s="226">
        <f t="shared" si="91"/>
        <v>5.1946526176186314</v>
      </c>
      <c r="T138" s="226">
        <f t="shared" si="91"/>
        <v>5.2856978915777679</v>
      </c>
      <c r="U138" s="226">
        <f t="shared" si="91"/>
        <v>5.3767431655369045</v>
      </c>
      <c r="V138" s="226">
        <f t="shared" si="91"/>
        <v>5.467788439496041</v>
      </c>
      <c r="W138" s="226">
        <f t="shared" si="91"/>
        <v>5.5588337134551775</v>
      </c>
      <c r="X138" s="226">
        <f t="shared" si="91"/>
        <v>5.649878987414314</v>
      </c>
      <c r="Y138" s="226">
        <f t="shared" si="91"/>
        <v>5.7409242613734506</v>
      </c>
      <c r="Z138" s="226">
        <f t="shared" si="91"/>
        <v>5.8319695353325871</v>
      </c>
      <c r="AA138" s="226">
        <f t="shared" si="91"/>
        <v>5.9230148092917236</v>
      </c>
      <c r="AB138" s="226">
        <f t="shared" si="91"/>
        <v>6.0140600832508566</v>
      </c>
      <c r="AC138" s="226">
        <f t="shared" si="91"/>
        <v>6.1653024597053037</v>
      </c>
      <c r="AD138" s="226">
        <f t="shared" si="91"/>
        <v>6.3165448361597507</v>
      </c>
      <c r="AE138" s="226">
        <f t="shared" si="91"/>
        <v>6.4677872126141978</v>
      </c>
      <c r="AF138" s="226">
        <f t="shared" si="91"/>
        <v>6.6190295890686448</v>
      </c>
      <c r="AG138" s="226">
        <f t="shared" si="91"/>
        <v>6.7702719655230919</v>
      </c>
      <c r="AH138" s="226">
        <f t="shared" si="91"/>
        <v>6.9215143419775389</v>
      </c>
      <c r="AI138" s="226">
        <f t="shared" si="91"/>
        <v>7.0727567184319859</v>
      </c>
      <c r="AJ138" s="226">
        <f t="shared" si="91"/>
        <v>7.223999094886433</v>
      </c>
      <c r="AK138" s="226">
        <f t="shared" si="91"/>
        <v>7.37524147134088</v>
      </c>
      <c r="AL138" s="226">
        <f t="shared" si="91"/>
        <v>7.5264838477953289</v>
      </c>
      <c r="AM138" s="226">
        <f t="shared" si="91"/>
        <v>8.6294890082011193</v>
      </c>
      <c r="AN138" s="226">
        <f t="shared" si="91"/>
        <v>9.7324941686069124</v>
      </c>
      <c r="AO138" s="226">
        <f t="shared" si="91"/>
        <v>9.7324941686069124</v>
      </c>
      <c r="AP138" s="226">
        <f t="shared" si="91"/>
        <v>9.7324941686069124</v>
      </c>
    </row>
    <row r="139" spans="1:78">
      <c r="A139" s="41"/>
      <c r="B139" s="22" t="str">
        <f t="shared" si="81"/>
        <v>COM_PROJ</v>
      </c>
      <c r="C139" s="23" t="str">
        <f t="shared" si="82"/>
        <v>-</v>
      </c>
      <c r="D139" s="61" t="str">
        <f>ITEMS_TRA!C22</f>
        <v>TFHCV7</v>
      </c>
      <c r="E139" s="23" t="str">
        <f t="shared" si="83"/>
        <v>-</v>
      </c>
      <c r="F139" s="23" t="str">
        <f t="shared" si="83"/>
        <v>-</v>
      </c>
      <c r="G139" s="23" t="str">
        <f t="shared" si="83"/>
        <v>-</v>
      </c>
      <c r="H139" s="23" t="str">
        <f t="shared" si="83"/>
        <v>-</v>
      </c>
      <c r="I139" s="147">
        <f t="shared" si="84"/>
        <v>0</v>
      </c>
      <c r="J139" s="226">
        <f t="shared" ref="J139:AP139" si="92">INDEX($K118:$AY118,MATCH(J$127,$K$106:$AY$106,0))</f>
        <v>1.5653068685251963</v>
      </c>
      <c r="K139" s="226">
        <f t="shared" si="92"/>
        <v>1.6102045790167996</v>
      </c>
      <c r="L139" s="226">
        <f t="shared" si="92"/>
        <v>1.6551022895084029</v>
      </c>
      <c r="M139" s="226">
        <f t="shared" si="92"/>
        <v>1.7</v>
      </c>
      <c r="N139" s="226">
        <f t="shared" si="92"/>
        <v>1.74</v>
      </c>
      <c r="O139" s="226">
        <f t="shared" si="92"/>
        <v>1.78</v>
      </c>
      <c r="P139" s="226">
        <f t="shared" si="92"/>
        <v>1.7154258338741826</v>
      </c>
      <c r="Q139" s="226">
        <f t="shared" si="92"/>
        <v>1.6508516677483651</v>
      </c>
      <c r="R139" s="226">
        <f t="shared" si="92"/>
        <v>1.5862775016225477</v>
      </c>
      <c r="S139" s="226">
        <f t="shared" si="92"/>
        <v>1.6145757346145242</v>
      </c>
      <c r="T139" s="226">
        <f t="shared" si="92"/>
        <v>1.6428739676065007</v>
      </c>
      <c r="U139" s="226">
        <f t="shared" si="92"/>
        <v>1.6711722005984773</v>
      </c>
      <c r="V139" s="226">
        <f t="shared" si="92"/>
        <v>1.6994704335904538</v>
      </c>
      <c r="W139" s="226">
        <f t="shared" si="92"/>
        <v>1.7277686665824303</v>
      </c>
      <c r="X139" s="226">
        <f t="shared" si="92"/>
        <v>1.7560668995744069</v>
      </c>
      <c r="Y139" s="226">
        <f t="shared" si="92"/>
        <v>1.7843651325663834</v>
      </c>
      <c r="Z139" s="226">
        <f t="shared" si="92"/>
        <v>1.8126633655583599</v>
      </c>
      <c r="AA139" s="226">
        <f t="shared" si="92"/>
        <v>1.8409615985503365</v>
      </c>
      <c r="AB139" s="226">
        <f t="shared" si="92"/>
        <v>1.8692598315423132</v>
      </c>
      <c r="AC139" s="226">
        <f t="shared" si="92"/>
        <v>1.9162682244116578</v>
      </c>
      <c r="AD139" s="226">
        <f t="shared" si="92"/>
        <v>1.9632766172810023</v>
      </c>
      <c r="AE139" s="226">
        <f t="shared" si="92"/>
        <v>2.0102850101503469</v>
      </c>
      <c r="AF139" s="226">
        <f t="shared" si="92"/>
        <v>2.0572934030196914</v>
      </c>
      <c r="AG139" s="226">
        <f t="shared" si="92"/>
        <v>2.104301795889036</v>
      </c>
      <c r="AH139" s="226">
        <f t="shared" si="92"/>
        <v>2.1513101887583805</v>
      </c>
      <c r="AI139" s="226">
        <f t="shared" si="92"/>
        <v>2.1983185816277251</v>
      </c>
      <c r="AJ139" s="226">
        <f t="shared" si="92"/>
        <v>2.2453269744970696</v>
      </c>
      <c r="AK139" s="226">
        <f t="shared" si="92"/>
        <v>2.2923353673664142</v>
      </c>
      <c r="AL139" s="226">
        <f t="shared" si="92"/>
        <v>2.3393437602357587</v>
      </c>
      <c r="AM139" s="226">
        <f t="shared" si="92"/>
        <v>2.6821742627231799</v>
      </c>
      <c r="AN139" s="226">
        <f t="shared" si="92"/>
        <v>3.0250047652106011</v>
      </c>
      <c r="AO139" s="226">
        <f t="shared" si="92"/>
        <v>3.0250047652106011</v>
      </c>
      <c r="AP139" s="226">
        <f t="shared" si="92"/>
        <v>3.0250047652106011</v>
      </c>
    </row>
    <row r="140" spans="1:78">
      <c r="A140" s="41" t="s">
        <v>125</v>
      </c>
      <c r="B140" s="22" t="str">
        <f t="shared" si="81"/>
        <v>COM_PROJ</v>
      </c>
      <c r="C140" s="23" t="str">
        <f t="shared" si="82"/>
        <v>-</v>
      </c>
      <c r="D140" s="61" t="str">
        <f>ITEMS_TRA!C23</f>
        <v>TFHCV8</v>
      </c>
      <c r="E140" s="23" t="str">
        <f t="shared" si="83"/>
        <v>-</v>
      </c>
      <c r="F140" s="23" t="str">
        <f t="shared" si="83"/>
        <v>-</v>
      </c>
      <c r="G140" s="23" t="str">
        <f t="shared" si="83"/>
        <v>-</v>
      </c>
      <c r="H140" s="23" t="str">
        <f t="shared" si="83"/>
        <v>-</v>
      </c>
      <c r="I140" s="147">
        <f t="shared" si="84"/>
        <v>0</v>
      </c>
      <c r="J140" s="226">
        <f t="shared" ref="J140:AP140" si="93">INDEX($K119:$AY119,MATCH(J$127,$K$106:$AY$106,0))</f>
        <v>5.8486156921973939E-2</v>
      </c>
      <c r="K140" s="226">
        <f t="shared" si="93"/>
        <v>6.5622085483256903E-2</v>
      </c>
      <c r="L140" s="226">
        <f t="shared" si="93"/>
        <v>7.2758014044539868E-2</v>
      </c>
      <c r="M140" s="226">
        <f t="shared" si="93"/>
        <v>7.9893942605822804E-2</v>
      </c>
      <c r="N140" s="226">
        <f t="shared" si="93"/>
        <v>9.0970063028559395E-2</v>
      </c>
      <c r="O140" s="226">
        <f t="shared" si="93"/>
        <v>0.102046183451296</v>
      </c>
      <c r="P140" s="226">
        <f t="shared" si="93"/>
        <v>8.7787356992028109E-2</v>
      </c>
      <c r="Q140" s="226">
        <f t="shared" si="93"/>
        <v>7.3528530532760233E-2</v>
      </c>
      <c r="R140" s="226">
        <f t="shared" si="93"/>
        <v>5.9269704073492351E-2</v>
      </c>
      <c r="S140" s="226">
        <f t="shared" si="93"/>
        <v>6.0327039812996697E-2</v>
      </c>
      <c r="T140" s="226">
        <f t="shared" si="93"/>
        <v>6.138437555250105E-2</v>
      </c>
      <c r="U140" s="226">
        <f t="shared" si="93"/>
        <v>6.2441711292005403E-2</v>
      </c>
      <c r="V140" s="226">
        <f t="shared" si="93"/>
        <v>6.3499047031509756E-2</v>
      </c>
      <c r="W140" s="226">
        <f t="shared" si="93"/>
        <v>6.4556382771014109E-2</v>
      </c>
      <c r="X140" s="226">
        <f t="shared" si="93"/>
        <v>6.5613718510518462E-2</v>
      </c>
      <c r="Y140" s="226">
        <f t="shared" si="93"/>
        <v>6.6671054250022815E-2</v>
      </c>
      <c r="Z140" s="226">
        <f t="shared" si="93"/>
        <v>6.7728389989527168E-2</v>
      </c>
      <c r="AA140" s="226">
        <f t="shared" si="93"/>
        <v>6.8785725729031522E-2</v>
      </c>
      <c r="AB140" s="226">
        <f t="shared" si="93"/>
        <v>6.9843061468535847E-2</v>
      </c>
      <c r="AC140" s="226">
        <f t="shared" si="93"/>
        <v>7.1599483993274829E-2</v>
      </c>
      <c r="AD140" s="226">
        <f t="shared" si="93"/>
        <v>7.3355906518013811E-2</v>
      </c>
      <c r="AE140" s="226">
        <f t="shared" si="93"/>
        <v>7.5112329042752793E-2</v>
      </c>
      <c r="AF140" s="226">
        <f t="shared" si="93"/>
        <v>7.6868751567491775E-2</v>
      </c>
      <c r="AG140" s="226">
        <f t="shared" si="93"/>
        <v>7.8625174092230757E-2</v>
      </c>
      <c r="AH140" s="226">
        <f t="shared" si="93"/>
        <v>8.0381596616969739E-2</v>
      </c>
      <c r="AI140" s="226">
        <f t="shared" si="93"/>
        <v>8.2138019141708721E-2</v>
      </c>
      <c r="AJ140" s="226">
        <f t="shared" si="93"/>
        <v>8.3894441666447703E-2</v>
      </c>
      <c r="AK140" s="226">
        <f t="shared" si="93"/>
        <v>8.5650864191186685E-2</v>
      </c>
      <c r="AL140" s="226">
        <f t="shared" si="93"/>
        <v>8.7407286715925653E-2</v>
      </c>
      <c r="AM140" s="226">
        <f t="shared" si="93"/>
        <v>0.10021681241934896</v>
      </c>
      <c r="AN140" s="226">
        <f t="shared" si="93"/>
        <v>0.11302633812277227</v>
      </c>
      <c r="AO140" s="226">
        <f t="shared" si="93"/>
        <v>0.11302633812277227</v>
      </c>
      <c r="AP140" s="226">
        <f t="shared" si="93"/>
        <v>0.11302633812277227</v>
      </c>
    </row>
    <row r="141" spans="1:78">
      <c r="A141" s="41" t="s">
        <v>125</v>
      </c>
      <c r="B141" s="22" t="str">
        <f t="shared" si="81"/>
        <v>COM_PROJ</v>
      </c>
      <c r="C141" s="23" t="str">
        <f t="shared" si="82"/>
        <v>-</v>
      </c>
      <c r="D141" s="61" t="str">
        <f>ITEMS_TRA!C24</f>
        <v>TFHCV9</v>
      </c>
      <c r="E141" s="23" t="str">
        <f t="shared" si="83"/>
        <v>-</v>
      </c>
      <c r="F141" s="23" t="str">
        <f t="shared" si="83"/>
        <v>-</v>
      </c>
      <c r="G141" s="23" t="str">
        <f t="shared" si="83"/>
        <v>-</v>
      </c>
      <c r="H141" s="23" t="str">
        <f t="shared" si="83"/>
        <v>-</v>
      </c>
      <c r="I141" s="147">
        <f t="shared" si="84"/>
        <v>0</v>
      </c>
      <c r="J141" s="226">
        <f t="shared" ref="J141:AP141" si="94">INDEX($K120:$AY120,MATCH(J$127,$K$106:$AY$106,0))</f>
        <v>3.9969372950314989E-2</v>
      </c>
      <c r="K141" s="226">
        <f t="shared" si="94"/>
        <v>3.4102559292729893E-2</v>
      </c>
      <c r="L141" s="226">
        <f t="shared" si="94"/>
        <v>2.8235745635144794E-2</v>
      </c>
      <c r="M141" s="226">
        <f t="shared" si="94"/>
        <v>2.2368931977559604E-2</v>
      </c>
      <c r="N141" s="226">
        <f t="shared" si="94"/>
        <v>2.2519965988779801E-2</v>
      </c>
      <c r="O141" s="226">
        <f t="shared" si="94"/>
        <v>2.2670999999999997E-2</v>
      </c>
      <c r="P141" s="226">
        <f t="shared" si="94"/>
        <v>2.8615616060068422E-2</v>
      </c>
      <c r="Q141" s="226">
        <f t="shared" si="94"/>
        <v>3.4560232120136848E-2</v>
      </c>
      <c r="R141" s="226">
        <f t="shared" si="94"/>
        <v>4.050484818020527E-2</v>
      </c>
      <c r="S141" s="226">
        <f t="shared" si="94"/>
        <v>4.122743021893157E-2</v>
      </c>
      <c r="T141" s="226">
        <f t="shared" si="94"/>
        <v>4.1950012257657869E-2</v>
      </c>
      <c r="U141" s="226">
        <f t="shared" si="94"/>
        <v>4.2672594296384168E-2</v>
      </c>
      <c r="V141" s="226">
        <f t="shared" si="94"/>
        <v>4.3395176335110468E-2</v>
      </c>
      <c r="W141" s="226">
        <f t="shared" si="94"/>
        <v>4.4117758373836767E-2</v>
      </c>
      <c r="X141" s="226">
        <f t="shared" si="94"/>
        <v>4.4840340412563066E-2</v>
      </c>
      <c r="Y141" s="226">
        <f t="shared" si="94"/>
        <v>4.5562922451289366E-2</v>
      </c>
      <c r="Z141" s="226">
        <f t="shared" si="94"/>
        <v>4.6285504490015665E-2</v>
      </c>
      <c r="AA141" s="226">
        <f t="shared" si="94"/>
        <v>4.7008086528741964E-2</v>
      </c>
      <c r="AB141" s="226">
        <f t="shared" si="94"/>
        <v>4.7730668567468292E-2</v>
      </c>
      <c r="AC141" s="226">
        <f t="shared" si="94"/>
        <v>4.893100571807444E-2</v>
      </c>
      <c r="AD141" s="226">
        <f t="shared" si="94"/>
        <v>5.0131342868680588E-2</v>
      </c>
      <c r="AE141" s="226">
        <f t="shared" si="94"/>
        <v>5.1331680019286736E-2</v>
      </c>
      <c r="AF141" s="226">
        <f t="shared" si="94"/>
        <v>5.2532017169892885E-2</v>
      </c>
      <c r="AG141" s="226">
        <f t="shared" si="94"/>
        <v>5.3732354320499033E-2</v>
      </c>
      <c r="AH141" s="226">
        <f t="shared" si="94"/>
        <v>5.4932691471105181E-2</v>
      </c>
      <c r="AI141" s="226">
        <f t="shared" si="94"/>
        <v>5.613302862171133E-2</v>
      </c>
      <c r="AJ141" s="226">
        <f t="shared" si="94"/>
        <v>5.7333365772317478E-2</v>
      </c>
      <c r="AK141" s="226">
        <f t="shared" si="94"/>
        <v>5.8533702922923626E-2</v>
      </c>
      <c r="AL141" s="226">
        <f t="shared" si="94"/>
        <v>5.9734040073529754E-2</v>
      </c>
      <c r="AM141" s="226">
        <f t="shared" si="94"/>
        <v>6.848805533289809E-2</v>
      </c>
      <c r="AN141" s="226">
        <f t="shared" si="94"/>
        <v>7.724207059226644E-2</v>
      </c>
      <c r="AO141" s="226">
        <f t="shared" si="94"/>
        <v>7.724207059226644E-2</v>
      </c>
      <c r="AP141" s="226">
        <f t="shared" si="94"/>
        <v>7.724207059226644E-2</v>
      </c>
    </row>
    <row r="142" spans="1:78">
      <c r="A142" s="41" t="s">
        <v>125</v>
      </c>
      <c r="B142" s="22" t="str">
        <f t="shared" si="81"/>
        <v>COM_PROJ</v>
      </c>
      <c r="C142" s="23" t="str">
        <f t="shared" si="82"/>
        <v>-</v>
      </c>
      <c r="D142" s="61" t="str">
        <f>ITEMS_TRA!C25</f>
        <v>TFRCO</v>
      </c>
      <c r="E142" s="23" t="str">
        <f t="shared" si="83"/>
        <v>-</v>
      </c>
      <c r="F142" s="23" t="str">
        <f t="shared" si="83"/>
        <v>-</v>
      </c>
      <c r="G142" s="23" t="str">
        <f t="shared" si="83"/>
        <v>-</v>
      </c>
      <c r="H142" s="23" t="str">
        <f t="shared" si="83"/>
        <v>-</v>
      </c>
      <c r="I142" s="147">
        <f t="shared" si="84"/>
        <v>0</v>
      </c>
      <c r="J142" s="226">
        <f t="shared" ref="J142:AP142" si="95">INDEX($K121:$AY121,MATCH(J$127,$K$106:$AY$106,0))</f>
        <v>22</v>
      </c>
      <c r="K142" s="226">
        <f t="shared" si="95"/>
        <v>22.352445526032653</v>
      </c>
      <c r="L142" s="226">
        <f t="shared" si="95"/>
        <v>22.704891052065307</v>
      </c>
      <c r="M142" s="226">
        <f t="shared" si="95"/>
        <v>23.057336578097956</v>
      </c>
      <c r="N142" s="226">
        <f t="shared" si="95"/>
        <v>23.249070137552081</v>
      </c>
      <c r="O142" s="226">
        <f t="shared" si="95"/>
        <v>23.44080369700621</v>
      </c>
      <c r="P142" s="226">
        <f t="shared" si="95"/>
        <v>23.058781481202889</v>
      </c>
      <c r="Q142" s="226">
        <f t="shared" si="95"/>
        <v>22.676759265399568</v>
      </c>
      <c r="R142" s="226">
        <f t="shared" si="95"/>
        <v>22.294737049596247</v>
      </c>
      <c r="S142" s="226">
        <f t="shared" si="95"/>
        <v>22.692461699210831</v>
      </c>
      <c r="T142" s="226">
        <f t="shared" si="95"/>
        <v>23.090186348825416</v>
      </c>
      <c r="U142" s="226">
        <f t="shared" si="95"/>
        <v>23.48791099844</v>
      </c>
      <c r="V142" s="226">
        <f t="shared" si="95"/>
        <v>23.885635648054585</v>
      </c>
      <c r="W142" s="226">
        <f t="shared" si="95"/>
        <v>24.283360297669169</v>
      </c>
      <c r="X142" s="226">
        <f t="shared" si="95"/>
        <v>24.681084947283754</v>
      </c>
      <c r="Y142" s="226">
        <f t="shared" si="95"/>
        <v>25.078809596898338</v>
      </c>
      <c r="Z142" s="226">
        <f t="shared" si="95"/>
        <v>25.476534246512923</v>
      </c>
      <c r="AA142" s="226">
        <f t="shared" si="95"/>
        <v>25.874258896127508</v>
      </c>
      <c r="AB142" s="226">
        <f t="shared" si="95"/>
        <v>26.271983545742096</v>
      </c>
      <c r="AC142" s="226">
        <f t="shared" si="95"/>
        <v>26.932674854213751</v>
      </c>
      <c r="AD142" s="226">
        <f t="shared" si="95"/>
        <v>27.593366162685406</v>
      </c>
      <c r="AE142" s="226">
        <f t="shared" si="95"/>
        <v>28.254057471157061</v>
      </c>
      <c r="AF142" s="226">
        <f t="shared" si="95"/>
        <v>28.914748779628717</v>
      </c>
      <c r="AG142" s="226">
        <f t="shared" si="95"/>
        <v>29.575440088100372</v>
      </c>
      <c r="AH142" s="226">
        <f t="shared" si="95"/>
        <v>30.236131396572027</v>
      </c>
      <c r="AI142" s="226">
        <f t="shared" si="95"/>
        <v>30.896822705043682</v>
      </c>
      <c r="AJ142" s="226">
        <f t="shared" si="95"/>
        <v>31.557514013515338</v>
      </c>
      <c r="AK142" s="226">
        <f t="shared" si="95"/>
        <v>32.218205321986993</v>
      </c>
      <c r="AL142" s="226">
        <f t="shared" si="95"/>
        <v>32.878896630458662</v>
      </c>
      <c r="AM142" s="226">
        <f t="shared" si="95"/>
        <v>37.697294355774659</v>
      </c>
      <c r="AN142" s="226">
        <f t="shared" si="95"/>
        <v>42.515692081090634</v>
      </c>
      <c r="AO142" s="226">
        <f t="shared" si="95"/>
        <v>42.515692081090634</v>
      </c>
      <c r="AP142" s="226">
        <f t="shared" si="95"/>
        <v>42.515692081090634</v>
      </c>
    </row>
    <row r="143" spans="1:78">
      <c r="A143" s="41"/>
      <c r="B143" s="22" t="str">
        <f t="shared" si="81"/>
        <v>COM_PROJ</v>
      </c>
      <c r="C143" s="23" t="str">
        <f t="shared" si="82"/>
        <v>-</v>
      </c>
      <c r="D143" s="61" t="str">
        <f>ITEMS_TRA!C26</f>
        <v>TFROT</v>
      </c>
      <c r="E143" s="23" t="str">
        <f t="shared" si="83"/>
        <v>-</v>
      </c>
      <c r="F143" s="23" t="str">
        <f t="shared" si="83"/>
        <v>-</v>
      </c>
      <c r="G143" s="23" t="str">
        <f t="shared" si="83"/>
        <v>-</v>
      </c>
      <c r="H143" s="23" t="str">
        <f t="shared" si="83"/>
        <v>-</v>
      </c>
      <c r="I143" s="147">
        <f t="shared" si="84"/>
        <v>0</v>
      </c>
      <c r="J143" s="226">
        <f t="shared" ref="J143:AP143" si="96">INDEX($K122:$AY122,MATCH(J$127,$K$106:$AY$106,0))</f>
        <v>25.099999999999998</v>
      </c>
      <c r="K143" s="226">
        <f t="shared" si="96"/>
        <v>25.50210830470089</v>
      </c>
      <c r="L143" s="226">
        <f t="shared" si="96"/>
        <v>25.904216609401782</v>
      </c>
      <c r="M143" s="226">
        <f t="shared" si="96"/>
        <v>26.306324914102674</v>
      </c>
      <c r="N143" s="226">
        <f t="shared" si="96"/>
        <v>26.525075475116246</v>
      </c>
      <c r="O143" s="226">
        <f t="shared" si="96"/>
        <v>26.743826036129818</v>
      </c>
      <c r="P143" s="226">
        <f t="shared" si="96"/>
        <v>26.307973417190574</v>
      </c>
      <c r="Q143" s="226">
        <f t="shared" si="96"/>
        <v>25.872120798251331</v>
      </c>
      <c r="R143" s="226">
        <f t="shared" si="96"/>
        <v>25.436268179312087</v>
      </c>
      <c r="S143" s="226">
        <f t="shared" si="96"/>
        <v>25.890035847736002</v>
      </c>
      <c r="T143" s="226">
        <f t="shared" si="96"/>
        <v>26.343803516159916</v>
      </c>
      <c r="U143" s="226">
        <f t="shared" si="96"/>
        <v>26.79757118458383</v>
      </c>
      <c r="V143" s="226">
        <f t="shared" si="96"/>
        <v>27.251338853007745</v>
      </c>
      <c r="W143" s="226">
        <f t="shared" si="96"/>
        <v>27.705106521431659</v>
      </c>
      <c r="X143" s="226">
        <f t="shared" si="96"/>
        <v>28.158874189855574</v>
      </c>
      <c r="Y143" s="226">
        <f t="shared" si="96"/>
        <v>28.612641858279488</v>
      </c>
      <c r="Z143" s="226">
        <f t="shared" si="96"/>
        <v>29.066409526703403</v>
      </c>
      <c r="AA143" s="226">
        <f t="shared" si="96"/>
        <v>29.520177195127317</v>
      </c>
      <c r="AB143" s="226">
        <f t="shared" si="96"/>
        <v>29.973944863551218</v>
      </c>
      <c r="AC143" s="226">
        <f t="shared" si="96"/>
        <v>30.727733583671153</v>
      </c>
      <c r="AD143" s="226">
        <f t="shared" si="96"/>
        <v>31.481522303791088</v>
      </c>
      <c r="AE143" s="226">
        <f t="shared" si="96"/>
        <v>32.235311023911024</v>
      </c>
      <c r="AF143" s="226">
        <f t="shared" si="96"/>
        <v>32.989099744030959</v>
      </c>
      <c r="AG143" s="226">
        <f t="shared" si="96"/>
        <v>33.742888464150894</v>
      </c>
      <c r="AH143" s="226">
        <f t="shared" si="96"/>
        <v>34.49667718427083</v>
      </c>
      <c r="AI143" s="226">
        <f t="shared" si="96"/>
        <v>35.250465904390765</v>
      </c>
      <c r="AJ143" s="226">
        <f t="shared" si="96"/>
        <v>36.0042546245107</v>
      </c>
      <c r="AK143" s="226">
        <f t="shared" si="96"/>
        <v>36.758043344630636</v>
      </c>
      <c r="AL143" s="226">
        <f t="shared" si="96"/>
        <v>37.511832064750578</v>
      </c>
      <c r="AM143" s="226">
        <f t="shared" si="96"/>
        <v>43.009185833179259</v>
      </c>
      <c r="AN143" s="226">
        <f t="shared" si="96"/>
        <v>48.506539601607962</v>
      </c>
      <c r="AO143" s="226">
        <f t="shared" si="96"/>
        <v>48.506539601607962</v>
      </c>
      <c r="AP143" s="226">
        <f t="shared" si="96"/>
        <v>48.506539601607962</v>
      </c>
    </row>
    <row r="144" spans="1:78">
      <c r="A144" s="138"/>
      <c r="B144" s="22" t="str">
        <f t="shared" si="81"/>
        <v>COM_PROJ</v>
      </c>
      <c r="C144" s="148" t="str">
        <f t="shared" si="82"/>
        <v>-</v>
      </c>
      <c r="D144" s="61" t="str">
        <f>ITEMS_TRA!C27</f>
        <v>TFREX</v>
      </c>
      <c r="E144" s="148" t="str">
        <f t="shared" si="83"/>
        <v>-</v>
      </c>
      <c r="F144" s="148" t="str">
        <f t="shared" si="83"/>
        <v>-</v>
      </c>
      <c r="G144" s="148" t="str">
        <f t="shared" si="83"/>
        <v>-</v>
      </c>
      <c r="H144" s="148" t="str">
        <f t="shared" si="83"/>
        <v>-</v>
      </c>
      <c r="I144" s="149">
        <f t="shared" si="84"/>
        <v>0</v>
      </c>
      <c r="J144" s="226">
        <f t="shared" ref="J144:AP144" si="97">INDEX($K123:$AY123,MATCH(J$127,$K$106:$AY$106,0))</f>
        <v>82</v>
      </c>
      <c r="K144" s="226">
        <f t="shared" si="97"/>
        <v>82</v>
      </c>
      <c r="L144" s="226">
        <f t="shared" si="97"/>
        <v>82</v>
      </c>
      <c r="M144" s="226">
        <f t="shared" si="97"/>
        <v>82</v>
      </c>
      <c r="N144" s="226">
        <f t="shared" si="97"/>
        <v>82</v>
      </c>
      <c r="O144" s="226">
        <f t="shared" si="97"/>
        <v>82</v>
      </c>
      <c r="P144" s="226">
        <f t="shared" si="97"/>
        <v>79.765410049200213</v>
      </c>
      <c r="Q144" s="226">
        <f t="shared" si="97"/>
        <v>77.530820098400426</v>
      </c>
      <c r="R144" s="226">
        <f t="shared" si="97"/>
        <v>75.296230147600639</v>
      </c>
      <c r="S144" s="226">
        <f t="shared" si="97"/>
        <v>76.570694839865482</v>
      </c>
      <c r="T144" s="226">
        <f t="shared" si="97"/>
        <v>77.845159532130324</v>
      </c>
      <c r="U144" s="226">
        <f t="shared" si="97"/>
        <v>79.119624224395167</v>
      </c>
      <c r="V144" s="226">
        <f t="shared" si="97"/>
        <v>80.39408891666001</v>
      </c>
      <c r="W144" s="226">
        <f t="shared" si="97"/>
        <v>81.668553608924853</v>
      </c>
      <c r="X144" s="226">
        <f t="shared" si="97"/>
        <v>82.943018301189696</v>
      </c>
      <c r="Y144" s="226">
        <f t="shared" si="97"/>
        <v>84.217482993454539</v>
      </c>
      <c r="Z144" s="226">
        <f t="shared" si="97"/>
        <v>85.491947685719381</v>
      </c>
      <c r="AA144" s="226">
        <f t="shared" si="97"/>
        <v>86.766412377984224</v>
      </c>
      <c r="AB144" s="226">
        <f t="shared" si="97"/>
        <v>88.040877070249081</v>
      </c>
      <c r="AC144" s="226">
        <f t="shared" si="97"/>
        <v>89.889451104345511</v>
      </c>
      <c r="AD144" s="226">
        <f t="shared" si="97"/>
        <v>91.738025138441941</v>
      </c>
      <c r="AE144" s="226">
        <f t="shared" si="97"/>
        <v>93.586599172538371</v>
      </c>
      <c r="AF144" s="226">
        <f t="shared" si="97"/>
        <v>95.435173206634801</v>
      </c>
      <c r="AG144" s="226">
        <f t="shared" si="97"/>
        <v>97.28374724073123</v>
      </c>
      <c r="AH144" s="226">
        <f t="shared" si="97"/>
        <v>99.13232127482766</v>
      </c>
      <c r="AI144" s="226">
        <f t="shared" si="97"/>
        <v>100.98089530892409</v>
      </c>
      <c r="AJ144" s="226">
        <f t="shared" si="97"/>
        <v>102.82946934302052</v>
      </c>
      <c r="AK144" s="226">
        <f t="shared" si="97"/>
        <v>104.67804337711695</v>
      </c>
      <c r="AL144" s="226">
        <f t="shared" si="97"/>
        <v>106.52661741121335</v>
      </c>
      <c r="AM144" s="226">
        <f t="shared" si="97"/>
        <v>118.056857121503</v>
      </c>
      <c r="AN144" s="226">
        <f t="shared" si="97"/>
        <v>129.58709683179265</v>
      </c>
      <c r="AO144" s="226">
        <f t="shared" si="97"/>
        <v>129.58709683179265</v>
      </c>
      <c r="AP144" s="226">
        <f t="shared" si="97"/>
        <v>129.58709683179265</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36" t="s">
        <v>16</v>
      </c>
      <c r="B165" s="140" t="s">
        <v>18</v>
      </c>
      <c r="C165" s="140" t="s">
        <v>19</v>
      </c>
      <c r="D165" s="140" t="s">
        <v>20</v>
      </c>
      <c r="E165" s="140" t="s">
        <v>21</v>
      </c>
      <c r="F165" s="140" t="s">
        <v>22</v>
      </c>
      <c r="G165" s="140" t="s">
        <v>23</v>
      </c>
      <c r="H165" s="140"/>
      <c r="I165" s="140" t="s">
        <v>24</v>
      </c>
      <c r="J165" s="141" t="s">
        <v>25</v>
      </c>
      <c r="K165" s="225">
        <v>2012</v>
      </c>
      <c r="L165" s="225">
        <v>2013</v>
      </c>
      <c r="M165" s="225">
        <v>2014</v>
      </c>
      <c r="N165" s="225">
        <v>2015</v>
      </c>
      <c r="O165" s="225">
        <v>2016</v>
      </c>
      <c r="P165" s="225">
        <v>2017</v>
      </c>
      <c r="Q165" s="225">
        <v>2018</v>
      </c>
      <c r="R165" s="225">
        <v>2019</v>
      </c>
      <c r="S165" s="225">
        <v>2020</v>
      </c>
      <c r="T165" s="225">
        <v>2021</v>
      </c>
      <c r="U165" s="225">
        <v>2022</v>
      </c>
      <c r="V165" s="225">
        <v>2023</v>
      </c>
      <c r="W165" s="225">
        <v>2024</v>
      </c>
      <c r="X165" s="225">
        <v>2025</v>
      </c>
      <c r="Y165" s="225">
        <v>2026</v>
      </c>
      <c r="Z165" s="225">
        <v>2027</v>
      </c>
      <c r="AA165" s="225">
        <v>2028</v>
      </c>
      <c r="AB165" s="225">
        <v>2029</v>
      </c>
      <c r="AC165" s="225">
        <v>2030</v>
      </c>
      <c r="AD165" s="225">
        <v>2031</v>
      </c>
      <c r="AE165" s="225">
        <v>2032</v>
      </c>
      <c r="AF165" s="225">
        <v>2033</v>
      </c>
      <c r="AG165" s="225">
        <v>2034</v>
      </c>
      <c r="AH165" s="225">
        <v>2035</v>
      </c>
      <c r="AI165" s="225">
        <v>2036</v>
      </c>
      <c r="AJ165" s="225">
        <v>2037</v>
      </c>
      <c r="AK165" s="225">
        <v>2038</v>
      </c>
      <c r="AL165" s="225">
        <v>2039</v>
      </c>
      <c r="AM165" s="225">
        <v>2040</v>
      </c>
      <c r="AN165" s="225">
        <v>2041</v>
      </c>
      <c r="AO165" s="225">
        <v>2042</v>
      </c>
      <c r="AP165" s="225">
        <v>2043</v>
      </c>
      <c r="AQ165" s="225">
        <v>2044</v>
      </c>
    </row>
    <row r="166" spans="1:78" s="231" customFormat="1">
      <c r="A166" s="136" t="s">
        <v>16</v>
      </c>
      <c r="B166" s="231" t="s">
        <v>393</v>
      </c>
      <c r="C166" s="231">
        <v>1</v>
      </c>
      <c r="D166" s="231">
        <v>2006</v>
      </c>
      <c r="E166" s="231">
        <v>2010</v>
      </c>
      <c r="F166" s="231">
        <v>2020</v>
      </c>
      <c r="G166" s="231">
        <v>2030</v>
      </c>
      <c r="I166" s="231">
        <v>2040</v>
      </c>
      <c r="J166" s="280">
        <v>2050</v>
      </c>
      <c r="K166" s="231">
        <f t="shared" ref="K166:AQ166" si="98">MATCH(J$127,$C$128:$I$128,$C166)</f>
        <v>1</v>
      </c>
      <c r="L166" s="231">
        <f t="shared" si="98"/>
        <v>1</v>
      </c>
      <c r="M166" s="231">
        <f t="shared" si="98"/>
        <v>1</v>
      </c>
      <c r="N166" s="231">
        <f t="shared" si="98"/>
        <v>2</v>
      </c>
      <c r="O166" s="231">
        <f t="shared" si="98"/>
        <v>2</v>
      </c>
      <c r="P166" s="231">
        <f t="shared" si="98"/>
        <v>3</v>
      </c>
      <c r="Q166" s="231">
        <f t="shared" si="98"/>
        <v>3</v>
      </c>
      <c r="R166" s="231">
        <f t="shared" si="98"/>
        <v>3</v>
      </c>
      <c r="S166" s="231">
        <f t="shared" si="98"/>
        <v>4</v>
      </c>
      <c r="T166" s="231">
        <f t="shared" si="98"/>
        <v>4</v>
      </c>
      <c r="U166" s="231">
        <f t="shared" si="98"/>
        <v>4</v>
      </c>
      <c r="V166" s="231">
        <f t="shared" si="98"/>
        <v>4</v>
      </c>
      <c r="W166" s="231">
        <f t="shared" si="98"/>
        <v>4</v>
      </c>
      <c r="X166" s="231">
        <f t="shared" si="98"/>
        <v>4</v>
      </c>
      <c r="Y166" s="231">
        <f t="shared" si="98"/>
        <v>4</v>
      </c>
      <c r="Z166" s="231">
        <f t="shared" si="98"/>
        <v>4</v>
      </c>
      <c r="AA166" s="231">
        <f t="shared" si="98"/>
        <v>4</v>
      </c>
      <c r="AB166" s="231">
        <f t="shared" si="98"/>
        <v>4</v>
      </c>
      <c r="AC166" s="231">
        <f t="shared" si="98"/>
        <v>5</v>
      </c>
      <c r="AD166" s="231">
        <f t="shared" si="98"/>
        <v>5</v>
      </c>
      <c r="AE166" s="231">
        <f t="shared" si="98"/>
        <v>5</v>
      </c>
      <c r="AF166" s="231">
        <f t="shared" si="98"/>
        <v>5</v>
      </c>
      <c r="AG166" s="231">
        <f t="shared" si="98"/>
        <v>5</v>
      </c>
      <c r="AH166" s="231">
        <f t="shared" si="98"/>
        <v>5</v>
      </c>
      <c r="AI166" s="231">
        <f t="shared" si="98"/>
        <v>5</v>
      </c>
      <c r="AJ166" s="231">
        <f t="shared" si="98"/>
        <v>5</v>
      </c>
      <c r="AK166" s="231">
        <f t="shared" si="98"/>
        <v>5</v>
      </c>
      <c r="AL166" s="231">
        <f t="shared" si="98"/>
        <v>5</v>
      </c>
      <c r="AM166" s="231">
        <f t="shared" si="98"/>
        <v>6</v>
      </c>
      <c r="AN166" s="231">
        <f t="shared" si="98"/>
        <v>6</v>
      </c>
      <c r="AO166" s="231">
        <f t="shared" si="98"/>
        <v>7</v>
      </c>
      <c r="AP166" s="231">
        <f t="shared" si="98"/>
        <v>7</v>
      </c>
      <c r="AQ166" s="231">
        <f t="shared" si="98"/>
        <v>7</v>
      </c>
      <c r="AR166" s="225"/>
      <c r="AS166" s="225"/>
      <c r="AT166" s="225"/>
      <c r="AU166" s="225"/>
      <c r="AV166" s="225"/>
      <c r="AW166" s="225"/>
      <c r="AX166" s="225"/>
      <c r="AY166" s="225"/>
      <c r="AZ166" s="225"/>
      <c r="BA166" s="225"/>
      <c r="BB166" s="225"/>
      <c r="BC166" s="225"/>
      <c r="BD166" s="225"/>
      <c r="BE166" s="225"/>
      <c r="BF166" s="225"/>
      <c r="BG166" s="225"/>
      <c r="BH166" s="225"/>
      <c r="BI166" s="225"/>
      <c r="BJ166" s="225"/>
      <c r="BK166" s="225"/>
      <c r="BL166" s="225"/>
      <c r="BM166" s="225"/>
      <c r="BN166" s="225"/>
      <c r="BO166" s="225"/>
      <c r="BP166" s="225"/>
      <c r="BQ166" s="225"/>
      <c r="BR166" s="225"/>
      <c r="BS166" s="225"/>
      <c r="BT166" s="225"/>
      <c r="BU166" s="225"/>
      <c r="BV166" s="225"/>
      <c r="BW166" s="225"/>
      <c r="BX166" s="225"/>
      <c r="BY166" s="225"/>
      <c r="BZ166" s="225"/>
    </row>
    <row r="167" spans="1:78">
      <c r="A167" s="41" t="s">
        <v>16</v>
      </c>
      <c r="B167" s="225" t="s">
        <v>394</v>
      </c>
      <c r="C167" s="225">
        <v>0</v>
      </c>
      <c r="D167" s="225">
        <f>INDEX($D166:$J166,0,COUNT($D166:$J166)-D168)</f>
        <v>2040</v>
      </c>
      <c r="E167" s="225">
        <f>INDEX($D166:$J166,0,COUNT($D166:$J166)-E168)</f>
        <v>0</v>
      </c>
      <c r="F167" s="225">
        <f>INDEX($D166:$J166,0,COUNT($D166:$J166)-F168)</f>
        <v>2030</v>
      </c>
      <c r="G167" s="225">
        <f>INDEX($D166:$J166,0,COUNT($D166:$J166)-G168)</f>
        <v>2020</v>
      </c>
      <c r="I167" s="225">
        <f>INDEX($D166:$J166,0,COUNT($D166:$J166)-I168)</f>
        <v>2010</v>
      </c>
      <c r="J167" s="143">
        <f>INDEX($D166:$J166,0,COUNT($D166:$J166)-J168)</f>
        <v>2006</v>
      </c>
      <c r="K167" s="41">
        <f t="shared" ref="K167:AQ167" si="99">MATCH(J$127,$C$128:$I$128,$C167)</f>
        <v>1</v>
      </c>
      <c r="L167" s="225" t="e">
        <f t="shared" si="99"/>
        <v>#N/A</v>
      </c>
      <c r="M167" s="225" t="e">
        <f t="shared" si="99"/>
        <v>#N/A</v>
      </c>
      <c r="N167" s="225">
        <f t="shared" si="99"/>
        <v>2</v>
      </c>
      <c r="O167" s="225" t="e">
        <f t="shared" si="99"/>
        <v>#N/A</v>
      </c>
      <c r="P167" s="225">
        <f t="shared" si="99"/>
        <v>3</v>
      </c>
      <c r="Q167" s="225" t="e">
        <f t="shared" si="99"/>
        <v>#N/A</v>
      </c>
      <c r="R167" s="225" t="e">
        <f t="shared" si="99"/>
        <v>#N/A</v>
      </c>
      <c r="S167" s="225">
        <f t="shared" si="99"/>
        <v>4</v>
      </c>
      <c r="T167" s="225" t="e">
        <f t="shared" si="99"/>
        <v>#N/A</v>
      </c>
      <c r="U167" s="225" t="e">
        <f t="shared" si="99"/>
        <v>#N/A</v>
      </c>
      <c r="V167" s="225" t="e">
        <f t="shared" si="99"/>
        <v>#N/A</v>
      </c>
      <c r="W167" s="225" t="e">
        <f t="shared" si="99"/>
        <v>#N/A</v>
      </c>
      <c r="X167" s="225" t="e">
        <f t="shared" si="99"/>
        <v>#N/A</v>
      </c>
      <c r="Y167" s="225" t="e">
        <f t="shared" si="99"/>
        <v>#N/A</v>
      </c>
      <c r="Z167" s="225" t="e">
        <f t="shared" si="99"/>
        <v>#N/A</v>
      </c>
      <c r="AA167" s="225" t="e">
        <f t="shared" si="99"/>
        <v>#N/A</v>
      </c>
      <c r="AB167" s="225" t="e">
        <f t="shared" si="99"/>
        <v>#N/A</v>
      </c>
      <c r="AC167" s="225">
        <f t="shared" si="99"/>
        <v>5</v>
      </c>
      <c r="AD167" s="225" t="e">
        <f t="shared" si="99"/>
        <v>#N/A</v>
      </c>
      <c r="AE167" s="225" t="e">
        <f t="shared" si="99"/>
        <v>#N/A</v>
      </c>
      <c r="AF167" s="225" t="e">
        <f t="shared" si="99"/>
        <v>#N/A</v>
      </c>
      <c r="AG167" s="225" t="e">
        <f t="shared" si="99"/>
        <v>#N/A</v>
      </c>
      <c r="AH167" s="225" t="e">
        <f t="shared" si="99"/>
        <v>#N/A</v>
      </c>
      <c r="AI167" s="225" t="e">
        <f t="shared" si="99"/>
        <v>#N/A</v>
      </c>
      <c r="AJ167" s="225" t="e">
        <f t="shared" si="99"/>
        <v>#N/A</v>
      </c>
      <c r="AK167" s="225" t="e">
        <f t="shared" si="99"/>
        <v>#N/A</v>
      </c>
      <c r="AL167" s="225" t="e">
        <f t="shared" si="99"/>
        <v>#N/A</v>
      </c>
      <c r="AM167" s="225">
        <f t="shared" si="99"/>
        <v>6</v>
      </c>
      <c r="AN167" s="225" t="e">
        <f t="shared" si="99"/>
        <v>#N/A</v>
      </c>
      <c r="AO167" s="225">
        <f t="shared" si="99"/>
        <v>7</v>
      </c>
      <c r="AP167" s="225" t="e">
        <f t="shared" si="99"/>
        <v>#N/A</v>
      </c>
      <c r="AQ167" s="225" t="e">
        <f t="shared" si="99"/>
        <v>#N/A</v>
      </c>
    </row>
    <row r="168" spans="1:78">
      <c r="A168" s="41" t="s">
        <v>16</v>
      </c>
      <c r="B168" s="225" t="s">
        <v>392</v>
      </c>
      <c r="C168" s="225">
        <v>-1</v>
      </c>
      <c r="D168" s="225">
        <v>0</v>
      </c>
      <c r="E168" s="225">
        <v>1</v>
      </c>
      <c r="F168" s="225">
        <v>2</v>
      </c>
      <c r="G168" s="225">
        <v>3</v>
      </c>
      <c r="I168" s="225">
        <v>4</v>
      </c>
      <c r="J168" s="225">
        <v>5</v>
      </c>
      <c r="K168" s="41">
        <f t="shared" ref="K168:AQ168" si="100">MATCH(J$127,$C$129:$I$129,$C168)</f>
        <v>7</v>
      </c>
      <c r="L168" s="225">
        <f t="shared" si="100"/>
        <v>6</v>
      </c>
      <c r="M168" s="225">
        <f t="shared" si="100"/>
        <v>6</v>
      </c>
      <c r="N168" s="225">
        <f t="shared" si="100"/>
        <v>6</v>
      </c>
      <c r="O168" s="225">
        <f t="shared" si="100"/>
        <v>5</v>
      </c>
      <c r="P168" s="225">
        <f t="shared" si="100"/>
        <v>5</v>
      </c>
      <c r="Q168" s="225">
        <f t="shared" si="100"/>
        <v>4</v>
      </c>
      <c r="R168" s="225">
        <f t="shared" si="100"/>
        <v>4</v>
      </c>
      <c r="S168" s="225">
        <f t="shared" si="100"/>
        <v>4</v>
      </c>
      <c r="T168" s="225">
        <f t="shared" si="100"/>
        <v>3</v>
      </c>
      <c r="U168" s="225">
        <f t="shared" si="100"/>
        <v>3</v>
      </c>
      <c r="V168" s="225">
        <f t="shared" si="100"/>
        <v>3</v>
      </c>
      <c r="W168" s="225">
        <f t="shared" si="100"/>
        <v>3</v>
      </c>
      <c r="X168" s="225">
        <f t="shared" si="100"/>
        <v>3</v>
      </c>
      <c r="Y168" s="225">
        <f t="shared" si="100"/>
        <v>3</v>
      </c>
      <c r="Z168" s="225">
        <f t="shared" si="100"/>
        <v>3</v>
      </c>
      <c r="AA168" s="225">
        <f t="shared" si="100"/>
        <v>3</v>
      </c>
      <c r="AB168" s="225">
        <f t="shared" si="100"/>
        <v>3</v>
      </c>
      <c r="AC168" s="225">
        <f t="shared" si="100"/>
        <v>3</v>
      </c>
      <c r="AD168" s="225">
        <f t="shared" si="100"/>
        <v>2</v>
      </c>
      <c r="AE168" s="225">
        <f t="shared" si="100"/>
        <v>2</v>
      </c>
      <c r="AF168" s="225">
        <f t="shared" si="100"/>
        <v>2</v>
      </c>
      <c r="AG168" s="225">
        <f t="shared" si="100"/>
        <v>2</v>
      </c>
      <c r="AH168" s="225">
        <f t="shared" si="100"/>
        <v>2</v>
      </c>
      <c r="AI168" s="225">
        <f t="shared" si="100"/>
        <v>2</v>
      </c>
      <c r="AJ168" s="225">
        <f t="shared" si="100"/>
        <v>2</v>
      </c>
      <c r="AK168" s="225">
        <f t="shared" si="100"/>
        <v>2</v>
      </c>
      <c r="AL168" s="225">
        <f t="shared" si="100"/>
        <v>2</v>
      </c>
      <c r="AM168" s="225">
        <f t="shared" si="100"/>
        <v>2</v>
      </c>
      <c r="AN168" s="225">
        <f t="shared" si="100"/>
        <v>1</v>
      </c>
      <c r="AO168" s="225">
        <f t="shared" si="100"/>
        <v>1</v>
      </c>
      <c r="AP168" s="225" t="e">
        <f t="shared" si="100"/>
        <v>#N/A</v>
      </c>
      <c r="AQ168" s="225" t="e">
        <f t="shared" si="100"/>
        <v>#N/A</v>
      </c>
    </row>
    <row r="169" spans="1:78" s="139" customFormat="1">
      <c r="A169" s="41" t="s">
        <v>16</v>
      </c>
      <c r="B169" s="225" t="s">
        <v>395</v>
      </c>
      <c r="C169" s="225"/>
      <c r="D169" s="225"/>
      <c r="E169" s="225"/>
      <c r="F169" s="225"/>
      <c r="G169" s="225"/>
      <c r="H169" s="225"/>
      <c r="I169" s="225"/>
      <c r="J169" s="144"/>
      <c r="K169" s="229">
        <f>IF(ISNA(K166),-1,IF(ISNA(K168),99,IF(ISNA(K167),K166,0)))</f>
        <v>0</v>
      </c>
      <c r="L169" s="229">
        <f t="shared" ref="L169:AQ169" si="101">IF(ISNA(L166),-1,IF(ISNA(L168),99,IF(ISNA(L167),L166,0)))</f>
        <v>1</v>
      </c>
      <c r="M169" s="229">
        <f t="shared" si="101"/>
        <v>1</v>
      </c>
      <c r="N169" s="229">
        <f t="shared" si="101"/>
        <v>0</v>
      </c>
      <c r="O169" s="229">
        <f t="shared" si="101"/>
        <v>2</v>
      </c>
      <c r="P169" s="229">
        <f t="shared" si="101"/>
        <v>0</v>
      </c>
      <c r="Q169" s="229">
        <f t="shared" si="101"/>
        <v>3</v>
      </c>
      <c r="R169" s="229">
        <f t="shared" si="101"/>
        <v>3</v>
      </c>
      <c r="S169" s="229">
        <f t="shared" si="101"/>
        <v>0</v>
      </c>
      <c r="T169" s="229">
        <f t="shared" si="101"/>
        <v>4</v>
      </c>
      <c r="U169" s="229">
        <f t="shared" si="101"/>
        <v>4</v>
      </c>
      <c r="V169" s="229">
        <f t="shared" si="101"/>
        <v>4</v>
      </c>
      <c r="W169" s="229">
        <f t="shared" si="101"/>
        <v>4</v>
      </c>
      <c r="X169" s="229">
        <f t="shared" si="101"/>
        <v>4</v>
      </c>
      <c r="Y169" s="229">
        <f t="shared" si="101"/>
        <v>4</v>
      </c>
      <c r="Z169" s="229">
        <f t="shared" si="101"/>
        <v>4</v>
      </c>
      <c r="AA169" s="229">
        <f t="shared" si="101"/>
        <v>4</v>
      </c>
      <c r="AB169" s="229">
        <f t="shared" si="101"/>
        <v>4</v>
      </c>
      <c r="AC169" s="229">
        <f t="shared" si="101"/>
        <v>0</v>
      </c>
      <c r="AD169" s="229">
        <f t="shared" si="101"/>
        <v>5</v>
      </c>
      <c r="AE169" s="229">
        <f t="shared" si="101"/>
        <v>5</v>
      </c>
      <c r="AF169" s="229">
        <f t="shared" si="101"/>
        <v>5</v>
      </c>
      <c r="AG169" s="229">
        <f t="shared" si="101"/>
        <v>5</v>
      </c>
      <c r="AH169" s="229">
        <f t="shared" si="101"/>
        <v>5</v>
      </c>
      <c r="AI169" s="229">
        <f t="shared" si="101"/>
        <v>5</v>
      </c>
      <c r="AJ169" s="229">
        <f t="shared" si="101"/>
        <v>5</v>
      </c>
      <c r="AK169" s="229">
        <f t="shared" si="101"/>
        <v>5</v>
      </c>
      <c r="AL169" s="229">
        <f t="shared" si="101"/>
        <v>5</v>
      </c>
      <c r="AM169" s="229">
        <f t="shared" si="101"/>
        <v>0</v>
      </c>
      <c r="AN169" s="229">
        <f t="shared" si="101"/>
        <v>6</v>
      </c>
      <c r="AO169" s="229">
        <f t="shared" si="101"/>
        <v>0</v>
      </c>
      <c r="AP169" s="229">
        <f t="shared" si="101"/>
        <v>99</v>
      </c>
      <c r="AQ169" s="229">
        <f t="shared" si="101"/>
        <v>99</v>
      </c>
      <c r="AR169" s="225"/>
      <c r="AS169" s="225"/>
      <c r="AT169" s="225"/>
      <c r="AU169" s="225"/>
      <c r="AV169" s="225"/>
      <c r="AW169" s="225"/>
      <c r="AX169" s="225"/>
      <c r="AY169" s="225"/>
      <c r="AZ169" s="225"/>
      <c r="BA169" s="225"/>
      <c r="BB169" s="225"/>
      <c r="BC169" s="225"/>
      <c r="BD169" s="225"/>
      <c r="BE169" s="225"/>
      <c r="BF169" s="225"/>
      <c r="BG169" s="225"/>
      <c r="BH169" s="225"/>
      <c r="BI169" s="225"/>
      <c r="BJ169" s="225"/>
      <c r="BK169" s="225"/>
      <c r="BL169" s="225"/>
      <c r="BM169" s="225"/>
      <c r="BN169" s="225"/>
      <c r="BO169" s="225"/>
      <c r="BP169" s="225"/>
      <c r="BQ169" s="225"/>
      <c r="BR169" s="225"/>
      <c r="BS169" s="225"/>
      <c r="BT169" s="225"/>
      <c r="BU169" s="225"/>
      <c r="BV169" s="225"/>
      <c r="BW169" s="225"/>
      <c r="BX169" s="225"/>
      <c r="BY169" s="225"/>
      <c r="BZ169" s="225"/>
    </row>
    <row r="170" spans="1:78">
      <c r="A170" s="225" t="s">
        <v>16</v>
      </c>
      <c r="B170" s="22" t="str">
        <f t="shared" ref="B170:B179" si="102">IF(A170="*","","COM_PROJ")</f>
        <v/>
      </c>
      <c r="C170" s="23" t="str">
        <f t="shared" ref="C170:C179" si="103">IF($A170="*","","-")</f>
        <v/>
      </c>
      <c r="D170" s="61"/>
      <c r="E170" s="23" t="str">
        <f t="shared" ref="E170:I179" si="104">IF($A170="*","","-")</f>
        <v/>
      </c>
      <c r="F170" s="23" t="str">
        <f t="shared" si="104"/>
        <v/>
      </c>
      <c r="G170" s="23" t="str">
        <f t="shared" si="104"/>
        <v/>
      </c>
      <c r="H170" s="23"/>
      <c r="I170" s="23" t="str">
        <f t="shared" si="104"/>
        <v/>
      </c>
      <c r="K170" s="23">
        <f>K165</f>
        <v>2012</v>
      </c>
      <c r="L170" s="23">
        <f t="shared" ref="L170:AQ170" si="105">L165</f>
        <v>2013</v>
      </c>
      <c r="M170" s="23">
        <f t="shared" si="105"/>
        <v>2014</v>
      </c>
      <c r="N170" s="23">
        <f t="shared" si="105"/>
        <v>2015</v>
      </c>
      <c r="O170" s="23">
        <f t="shared" si="105"/>
        <v>2016</v>
      </c>
      <c r="P170" s="23">
        <f t="shared" si="105"/>
        <v>2017</v>
      </c>
      <c r="Q170" s="23">
        <f t="shared" si="105"/>
        <v>2018</v>
      </c>
      <c r="R170" s="23">
        <f t="shared" si="105"/>
        <v>2019</v>
      </c>
      <c r="S170" s="23">
        <f t="shared" si="105"/>
        <v>2020</v>
      </c>
      <c r="T170" s="23">
        <f t="shared" si="105"/>
        <v>2021</v>
      </c>
      <c r="U170" s="23">
        <f t="shared" si="105"/>
        <v>2022</v>
      </c>
      <c r="V170" s="23">
        <f t="shared" si="105"/>
        <v>2023</v>
      </c>
      <c r="W170" s="23">
        <f t="shared" si="105"/>
        <v>2024</v>
      </c>
      <c r="X170" s="23">
        <f t="shared" si="105"/>
        <v>2025</v>
      </c>
      <c r="Y170" s="23">
        <f t="shared" si="105"/>
        <v>2026</v>
      </c>
      <c r="Z170" s="23">
        <f t="shared" si="105"/>
        <v>2027</v>
      </c>
      <c r="AA170" s="23">
        <f t="shared" si="105"/>
        <v>2028</v>
      </c>
      <c r="AB170" s="23">
        <f t="shared" si="105"/>
        <v>2029</v>
      </c>
      <c r="AC170" s="23">
        <f t="shared" si="105"/>
        <v>2030</v>
      </c>
      <c r="AD170" s="23">
        <f t="shared" si="105"/>
        <v>2031</v>
      </c>
      <c r="AE170" s="23">
        <f t="shared" si="105"/>
        <v>2032</v>
      </c>
      <c r="AF170" s="23">
        <f t="shared" si="105"/>
        <v>2033</v>
      </c>
      <c r="AG170" s="23">
        <f t="shared" si="105"/>
        <v>2034</v>
      </c>
      <c r="AH170" s="23">
        <f t="shared" si="105"/>
        <v>2035</v>
      </c>
      <c r="AI170" s="23">
        <f t="shared" si="105"/>
        <v>2036</v>
      </c>
      <c r="AJ170" s="23">
        <f t="shared" si="105"/>
        <v>2037</v>
      </c>
      <c r="AK170" s="23">
        <f t="shared" si="105"/>
        <v>2038</v>
      </c>
      <c r="AL170" s="23">
        <f t="shared" si="105"/>
        <v>2039</v>
      </c>
      <c r="AM170" s="23">
        <f t="shared" si="105"/>
        <v>2040</v>
      </c>
      <c r="AN170" s="23">
        <f t="shared" si="105"/>
        <v>2041</v>
      </c>
      <c r="AO170" s="23">
        <f t="shared" si="105"/>
        <v>2042</v>
      </c>
      <c r="AP170" s="23">
        <f t="shared" si="105"/>
        <v>2043</v>
      </c>
      <c r="AQ170" s="23">
        <f t="shared" si="105"/>
        <v>2044</v>
      </c>
    </row>
    <row r="171" spans="1:78">
      <c r="A171" s="225" t="s">
        <v>16</v>
      </c>
      <c r="B171" s="22" t="str">
        <f t="shared" si="102"/>
        <v/>
      </c>
      <c r="C171" s="23" t="str">
        <f t="shared" si="103"/>
        <v/>
      </c>
      <c r="D171" s="61"/>
      <c r="E171" s="23" t="str">
        <f t="shared" si="104"/>
        <v/>
      </c>
      <c r="F171" s="23" t="str">
        <f t="shared" si="104"/>
        <v/>
      </c>
      <c r="G171" s="23" t="str">
        <f t="shared" si="104"/>
        <v/>
      </c>
      <c r="H171" s="23"/>
      <c r="I171" s="23" t="str">
        <f t="shared" si="104"/>
        <v/>
      </c>
      <c r="J171" s="157" t="str">
        <f t="shared" ref="J171:J183" si="106">B76</f>
        <v>TFLCV</v>
      </c>
      <c r="K171" s="226">
        <f>F43</f>
        <v>17.152485013399282</v>
      </c>
      <c r="L171" s="226">
        <f t="shared" ref="L171:AQ171" si="107">IF(L$169=-1,M171,IF(L$169=99,K171,IF(L$169=0,INDEX($F43:$L43,0,L$167),(INDEX($F43:$L43,0,L$169+1)-INDEX($F43:$L43,0,L$169))/(INDEX($F$4:$L$4,0,L$169+1)-INDEX($F$4:$L$4,0,L$169))+K171)))</f>
        <v>17.427272131731769</v>
      </c>
      <c r="M171" s="226">
        <f t="shared" si="107"/>
        <v>17.702059250064256</v>
      </c>
      <c r="N171" s="226">
        <f t="shared" si="107"/>
        <v>17.976846368396746</v>
      </c>
      <c r="O171" s="226">
        <f t="shared" si="107"/>
        <v>18.126333050446863</v>
      </c>
      <c r="P171" s="226">
        <f t="shared" si="107"/>
        <v>18.275819732496981</v>
      </c>
      <c r="Q171" s="226">
        <f t="shared" si="107"/>
        <v>17.977972899253707</v>
      </c>
      <c r="R171" s="226">
        <f t="shared" si="107"/>
        <v>17.680126066010434</v>
      </c>
      <c r="S171" s="226">
        <f t="shared" si="107"/>
        <v>17.382279232767157</v>
      </c>
      <c r="T171" s="226">
        <f t="shared" si="107"/>
        <v>17.692368600584143</v>
      </c>
      <c r="U171" s="226">
        <f t="shared" si="107"/>
        <v>18.002457968401128</v>
      </c>
      <c r="V171" s="226">
        <f t="shared" si="107"/>
        <v>18.312547336218113</v>
      </c>
      <c r="W171" s="226">
        <f t="shared" si="107"/>
        <v>18.622636704035099</v>
      </c>
      <c r="X171" s="226">
        <f t="shared" si="107"/>
        <v>18.932726071852084</v>
      </c>
      <c r="Y171" s="226">
        <f t="shared" si="107"/>
        <v>19.242815439669069</v>
      </c>
      <c r="Z171" s="226">
        <f t="shared" si="107"/>
        <v>19.552904807486055</v>
      </c>
      <c r="AA171" s="226">
        <f t="shared" si="107"/>
        <v>19.86299417530304</v>
      </c>
      <c r="AB171" s="226">
        <f t="shared" si="107"/>
        <v>20.173083543120025</v>
      </c>
      <c r="AC171" s="226">
        <f t="shared" si="107"/>
        <v>20.483172910937</v>
      </c>
      <c r="AD171" s="226">
        <f t="shared" si="107"/>
        <v>20.998286445802602</v>
      </c>
      <c r="AE171" s="226">
        <f t="shared" si="107"/>
        <v>21.513399980668204</v>
      </c>
      <c r="AF171" s="226">
        <f t="shared" si="107"/>
        <v>22.028513515533806</v>
      </c>
      <c r="AG171" s="226">
        <f t="shared" si="107"/>
        <v>22.543627050399408</v>
      </c>
      <c r="AH171" s="226">
        <f t="shared" si="107"/>
        <v>23.05874058526501</v>
      </c>
      <c r="AI171" s="226">
        <f t="shared" si="107"/>
        <v>23.573854120130612</v>
      </c>
      <c r="AJ171" s="226">
        <f t="shared" si="107"/>
        <v>24.088967654996214</v>
      </c>
      <c r="AK171" s="226">
        <f t="shared" si="107"/>
        <v>24.604081189861816</v>
      </c>
      <c r="AL171" s="226">
        <f t="shared" si="107"/>
        <v>25.119194724727418</v>
      </c>
      <c r="AM171" s="226">
        <f t="shared" si="107"/>
        <v>25.634308259593027</v>
      </c>
      <c r="AN171" s="226">
        <f t="shared" si="107"/>
        <v>26.385649121157385</v>
      </c>
      <c r="AO171" s="226">
        <f t="shared" si="107"/>
        <v>33.147716875236625</v>
      </c>
      <c r="AP171" s="226">
        <f t="shared" si="107"/>
        <v>33.147716875236625</v>
      </c>
      <c r="AQ171" s="226">
        <f t="shared" si="107"/>
        <v>33.147716875236625</v>
      </c>
    </row>
    <row r="172" spans="1:78">
      <c r="A172" s="225" t="s">
        <v>16</v>
      </c>
      <c r="B172" s="22" t="str">
        <f t="shared" si="102"/>
        <v/>
      </c>
      <c r="C172" s="23" t="str">
        <f t="shared" si="103"/>
        <v/>
      </c>
      <c r="D172" s="61"/>
      <c r="E172" s="23" t="str">
        <f t="shared" si="104"/>
        <v/>
      </c>
      <c r="F172" s="23" t="str">
        <f t="shared" si="104"/>
        <v/>
      </c>
      <c r="G172" s="23" t="str">
        <f t="shared" si="104"/>
        <v/>
      </c>
      <c r="H172" s="23"/>
      <c r="I172" s="23" t="str">
        <f t="shared" si="104"/>
        <v/>
      </c>
      <c r="J172" s="157" t="str">
        <f t="shared" si="106"/>
        <v>TFHCV1</v>
      </c>
      <c r="K172" s="226">
        <f>F46</f>
        <v>4.9126336080498234</v>
      </c>
      <c r="L172" s="226">
        <f t="shared" ref="L172:AQ172" si="108">IF(L$169=-1,M172,IF(L$169=99,K172,IF(L$169=0,INDEX($F46:$L46,0,L$167),(INDEX($F46:$L46,0,L$169+1)-INDEX($F46:$L46,0,L$169))/(INDEX($F$4:$L$4,0,L$169+1)-INDEX($F$4:$L$4,0,L$169))+K172)))</f>
        <v>4.9913352324223146</v>
      </c>
      <c r="M172" s="226">
        <f t="shared" si="108"/>
        <v>5.0700368567948058</v>
      </c>
      <c r="N172" s="226">
        <f t="shared" si="108"/>
        <v>5.1487384811672978</v>
      </c>
      <c r="O172" s="226">
        <f t="shared" si="108"/>
        <v>5.1915528778929954</v>
      </c>
      <c r="P172" s="226">
        <f t="shared" si="108"/>
        <v>5.2343672746186938</v>
      </c>
      <c r="Q172" s="226">
        <f t="shared" si="108"/>
        <v>5.1490611302379188</v>
      </c>
      <c r="R172" s="226">
        <f t="shared" si="108"/>
        <v>5.0637549858571438</v>
      </c>
      <c r="S172" s="226">
        <f t="shared" si="108"/>
        <v>4.9784488414763688</v>
      </c>
      <c r="T172" s="226">
        <f t="shared" si="108"/>
        <v>5.0672613633148433</v>
      </c>
      <c r="U172" s="226">
        <f t="shared" si="108"/>
        <v>5.1560738851533188</v>
      </c>
      <c r="V172" s="226">
        <f t="shared" si="108"/>
        <v>5.2448864069917942</v>
      </c>
      <c r="W172" s="226">
        <f t="shared" si="108"/>
        <v>5.3336989288302696</v>
      </c>
      <c r="X172" s="226">
        <f t="shared" si="108"/>
        <v>5.4225114506687451</v>
      </c>
      <c r="Y172" s="226">
        <f t="shared" si="108"/>
        <v>5.5113239725072205</v>
      </c>
      <c r="Z172" s="226">
        <f t="shared" si="108"/>
        <v>5.6001364943456959</v>
      </c>
      <c r="AA172" s="226">
        <f t="shared" si="108"/>
        <v>5.6889490161841714</v>
      </c>
      <c r="AB172" s="226">
        <f t="shared" si="108"/>
        <v>5.7777615380226468</v>
      </c>
      <c r="AC172" s="226">
        <f t="shared" si="108"/>
        <v>5.8665740598611187</v>
      </c>
      <c r="AD172" s="226">
        <f t="shared" si="108"/>
        <v>6.0141074383404041</v>
      </c>
      <c r="AE172" s="226">
        <f t="shared" si="108"/>
        <v>6.1616408168196894</v>
      </c>
      <c r="AF172" s="226">
        <f t="shared" si="108"/>
        <v>6.3091741952989748</v>
      </c>
      <c r="AG172" s="226">
        <f t="shared" si="108"/>
        <v>6.4567075737782602</v>
      </c>
      <c r="AH172" s="226">
        <f t="shared" si="108"/>
        <v>6.6042409522575456</v>
      </c>
      <c r="AI172" s="226">
        <f t="shared" si="108"/>
        <v>6.751774330736831</v>
      </c>
      <c r="AJ172" s="226">
        <f t="shared" si="108"/>
        <v>6.8993077092161164</v>
      </c>
      <c r="AK172" s="226">
        <f t="shared" si="108"/>
        <v>7.0468410876954017</v>
      </c>
      <c r="AL172" s="226">
        <f t="shared" si="108"/>
        <v>7.1943744661746871</v>
      </c>
      <c r="AM172" s="226">
        <f t="shared" si="108"/>
        <v>7.3419078446539707</v>
      </c>
      <c r="AN172" s="226">
        <f t="shared" si="108"/>
        <v>7.5570989592206805</v>
      </c>
      <c r="AO172" s="226">
        <f t="shared" si="108"/>
        <v>9.4938189903210723</v>
      </c>
      <c r="AP172" s="226">
        <f t="shared" si="108"/>
        <v>9.4938189903210723</v>
      </c>
      <c r="AQ172" s="226">
        <f t="shared" si="108"/>
        <v>9.4938189903210723</v>
      </c>
      <c r="AZ172" s="226"/>
      <c r="BA172" s="226"/>
      <c r="BB172" s="226"/>
      <c r="BC172" s="226"/>
      <c r="BD172" s="226"/>
      <c r="BE172" s="226"/>
    </row>
    <row r="173" spans="1:78">
      <c r="A173" s="225" t="s">
        <v>16</v>
      </c>
      <c r="B173" s="22" t="str">
        <f t="shared" si="102"/>
        <v/>
      </c>
      <c r="C173" s="23" t="str">
        <f t="shared" si="103"/>
        <v/>
      </c>
      <c r="D173" s="61"/>
      <c r="E173" s="23" t="str">
        <f t="shared" si="104"/>
        <v/>
      </c>
      <c r="F173" s="23" t="str">
        <f t="shared" si="104"/>
        <v/>
      </c>
      <c r="G173" s="23" t="str">
        <f t="shared" si="104"/>
        <v/>
      </c>
      <c r="H173" s="23"/>
      <c r="I173" s="23" t="str">
        <f t="shared" si="104"/>
        <v/>
      </c>
      <c r="J173" s="157" t="str">
        <f t="shared" si="106"/>
        <v>TFHCV2</v>
      </c>
      <c r="K173" s="226">
        <f t="shared" ref="K173:K180" si="109">F51</f>
        <v>1.637618085804339</v>
      </c>
      <c r="L173" s="226">
        <f t="shared" ref="L173:AQ180" si="110">IF(L$169=-1,M173,IF(L$169=99,K173,IF(L$169=0,INDEX($F51:$L51,0,L$167),(INDEX($F51:$L51,0,L$169+1)-INDEX($F51:$L51,0,L$169))/(INDEX($F$4:$L$4,0,L$169+1)-INDEX($F$4:$L$4,0,L$169))+K173)))</f>
        <v>1.6638531388812434</v>
      </c>
      <c r="M173" s="226">
        <f t="shared" si="110"/>
        <v>1.6900881919581479</v>
      </c>
      <c r="N173" s="226">
        <f t="shared" si="110"/>
        <v>1.7163232450350523</v>
      </c>
      <c r="O173" s="226">
        <f t="shared" si="110"/>
        <v>1.730595351608585</v>
      </c>
      <c r="P173" s="226">
        <f t="shared" si="110"/>
        <v>1.7448674581821175</v>
      </c>
      <c r="Q173" s="226">
        <f t="shared" si="110"/>
        <v>1.7164307995558192</v>
      </c>
      <c r="R173" s="226">
        <f t="shared" si="110"/>
        <v>1.6879941409295209</v>
      </c>
      <c r="S173" s="226">
        <f t="shared" si="110"/>
        <v>1.6595574823032224</v>
      </c>
      <c r="T173" s="226">
        <f t="shared" si="110"/>
        <v>1.6891629859113606</v>
      </c>
      <c r="U173" s="226">
        <f t="shared" si="110"/>
        <v>1.7187684895194986</v>
      </c>
      <c r="V173" s="226">
        <f t="shared" si="110"/>
        <v>1.7483739931276365</v>
      </c>
      <c r="W173" s="226">
        <f t="shared" si="110"/>
        <v>1.7779794967357745</v>
      </c>
      <c r="X173" s="226">
        <f t="shared" si="110"/>
        <v>1.8075850003439125</v>
      </c>
      <c r="Y173" s="226">
        <f t="shared" si="110"/>
        <v>1.8371905039520504</v>
      </c>
      <c r="Z173" s="226">
        <f t="shared" si="110"/>
        <v>1.8667960075601884</v>
      </c>
      <c r="AA173" s="226">
        <f t="shared" si="110"/>
        <v>1.8964015111683263</v>
      </c>
      <c r="AB173" s="226">
        <f t="shared" si="110"/>
        <v>1.9260070147764643</v>
      </c>
      <c r="AC173" s="226">
        <f t="shared" si="110"/>
        <v>1.9556125183846031</v>
      </c>
      <c r="AD173" s="226">
        <f t="shared" si="110"/>
        <v>2.004792520015827</v>
      </c>
      <c r="AE173" s="226">
        <f t="shared" si="110"/>
        <v>2.0539725216470508</v>
      </c>
      <c r="AF173" s="226">
        <f t="shared" si="110"/>
        <v>2.1031525232782746</v>
      </c>
      <c r="AG173" s="226">
        <f t="shared" si="110"/>
        <v>2.1523325249094984</v>
      </c>
      <c r="AH173" s="226">
        <f t="shared" si="110"/>
        <v>2.2015125265407223</v>
      </c>
      <c r="AI173" s="226">
        <f t="shared" si="110"/>
        <v>2.2506925281719461</v>
      </c>
      <c r="AJ173" s="226">
        <f t="shared" si="110"/>
        <v>2.2998725298031699</v>
      </c>
      <c r="AK173" s="226">
        <f t="shared" si="110"/>
        <v>2.3490525314343937</v>
      </c>
      <c r="AL173" s="226">
        <f t="shared" si="110"/>
        <v>2.3982325330656176</v>
      </c>
      <c r="AM173" s="226">
        <f t="shared" si="110"/>
        <v>2.4474125346968392</v>
      </c>
      <c r="AN173" s="226">
        <f t="shared" si="110"/>
        <v>2.5191461279657115</v>
      </c>
      <c r="AO173" s="226">
        <f t="shared" si="110"/>
        <v>3.1647484673855613</v>
      </c>
      <c r="AP173" s="226">
        <f t="shared" si="110"/>
        <v>3.1647484673855613</v>
      </c>
      <c r="AQ173" s="226">
        <f t="shared" si="110"/>
        <v>3.1647484673855613</v>
      </c>
      <c r="AZ173" s="226"/>
      <c r="BA173" s="226"/>
      <c r="BB173" s="226"/>
      <c r="BC173" s="226"/>
      <c r="BD173" s="226"/>
      <c r="BE173" s="226"/>
    </row>
    <row r="174" spans="1:78">
      <c r="A174" s="225" t="s">
        <v>16</v>
      </c>
      <c r="B174" s="22" t="str">
        <f t="shared" si="102"/>
        <v/>
      </c>
      <c r="C174" s="23" t="str">
        <f t="shared" si="103"/>
        <v/>
      </c>
      <c r="D174" s="61"/>
      <c r="E174" s="23" t="str">
        <f t="shared" si="104"/>
        <v/>
      </c>
      <c r="F174" s="23" t="str">
        <f t="shared" si="104"/>
        <v/>
      </c>
      <c r="G174" s="23" t="str">
        <f t="shared" si="104"/>
        <v/>
      </c>
      <c r="H174" s="23"/>
      <c r="I174" s="23" t="str">
        <f t="shared" si="104"/>
        <v/>
      </c>
      <c r="J174" s="157" t="str">
        <f t="shared" si="106"/>
        <v>TFHCV3</v>
      </c>
      <c r="K174" s="226">
        <f t="shared" si="109"/>
        <v>10.467275163694032</v>
      </c>
      <c r="L174" s="226">
        <f t="shared" si="110"/>
        <v>10.634963541021154</v>
      </c>
      <c r="M174" s="226">
        <f t="shared" si="110"/>
        <v>10.802651918348277</v>
      </c>
      <c r="N174" s="226">
        <f t="shared" si="110"/>
        <v>10.970340295675397</v>
      </c>
      <c r="O174" s="226">
        <f t="shared" si="110"/>
        <v>11.061564292262707</v>
      </c>
      <c r="P174" s="226">
        <f t="shared" si="110"/>
        <v>11.152788288850017</v>
      </c>
      <c r="Q174" s="226">
        <f t="shared" si="110"/>
        <v>10.971027759238314</v>
      </c>
      <c r="R174" s="226">
        <f t="shared" si="110"/>
        <v>10.789267229626612</v>
      </c>
      <c r="S174" s="226">
        <f t="shared" si="110"/>
        <v>10.607506700014909</v>
      </c>
      <c r="T174" s="226">
        <f t="shared" si="110"/>
        <v>10.796738215783076</v>
      </c>
      <c r="U174" s="226">
        <f t="shared" si="110"/>
        <v>10.985969731551243</v>
      </c>
      <c r="V174" s="226">
        <f t="shared" si="110"/>
        <v>11.175201247319411</v>
      </c>
      <c r="W174" s="226">
        <f t="shared" si="110"/>
        <v>11.364432763087578</v>
      </c>
      <c r="X174" s="226">
        <f t="shared" si="110"/>
        <v>11.553664278855745</v>
      </c>
      <c r="Y174" s="226">
        <f t="shared" si="110"/>
        <v>11.742895794623912</v>
      </c>
      <c r="Z174" s="226">
        <f t="shared" si="110"/>
        <v>11.93212731039208</v>
      </c>
      <c r="AA174" s="226">
        <f t="shared" si="110"/>
        <v>12.121358826160247</v>
      </c>
      <c r="AB174" s="226">
        <f t="shared" si="110"/>
        <v>12.310590341928414</v>
      </c>
      <c r="AC174" s="226">
        <f t="shared" si="110"/>
        <v>12.499821857696572</v>
      </c>
      <c r="AD174" s="226">
        <f t="shared" si="110"/>
        <v>12.814169026970839</v>
      </c>
      <c r="AE174" s="226">
        <f t="shared" si="110"/>
        <v>13.128516196245107</v>
      </c>
      <c r="AF174" s="226">
        <f t="shared" si="110"/>
        <v>13.442863365519374</v>
      </c>
      <c r="AG174" s="226">
        <f t="shared" si="110"/>
        <v>13.757210534793641</v>
      </c>
      <c r="AH174" s="226">
        <f t="shared" si="110"/>
        <v>14.071557704067908</v>
      </c>
      <c r="AI174" s="226">
        <f t="shared" si="110"/>
        <v>14.385904873342175</v>
      </c>
      <c r="AJ174" s="226">
        <f t="shared" si="110"/>
        <v>14.700252042616443</v>
      </c>
      <c r="AK174" s="226">
        <f t="shared" si="110"/>
        <v>15.01459921189071</v>
      </c>
      <c r="AL174" s="226">
        <f t="shared" si="110"/>
        <v>15.328946381164977</v>
      </c>
      <c r="AM174" s="226">
        <f t="shared" si="110"/>
        <v>15.643293550439248</v>
      </c>
      <c r="AN174" s="226">
        <f t="shared" si="110"/>
        <v>16.10179804897561</v>
      </c>
      <c r="AO174" s="226">
        <f t="shared" si="110"/>
        <v>20.22833853580287</v>
      </c>
      <c r="AP174" s="226">
        <f t="shared" si="110"/>
        <v>20.22833853580287</v>
      </c>
      <c r="AQ174" s="226">
        <f t="shared" si="110"/>
        <v>20.22833853580287</v>
      </c>
      <c r="AZ174" s="226"/>
      <c r="BA174" s="226"/>
      <c r="BB174" s="226"/>
      <c r="BC174" s="226"/>
      <c r="BD174" s="226"/>
      <c r="BE174" s="226"/>
    </row>
    <row r="175" spans="1:78">
      <c r="A175" s="225" t="s">
        <v>16</v>
      </c>
      <c r="B175" s="22" t="str">
        <f t="shared" si="102"/>
        <v/>
      </c>
      <c r="C175" s="23" t="str">
        <f t="shared" si="103"/>
        <v/>
      </c>
      <c r="D175" s="61"/>
      <c r="E175" s="23" t="str">
        <f t="shared" si="104"/>
        <v/>
      </c>
      <c r="F175" s="23" t="str">
        <f t="shared" si="104"/>
        <v/>
      </c>
      <c r="G175" s="23" t="str">
        <f t="shared" si="104"/>
        <v/>
      </c>
      <c r="H175" s="23"/>
      <c r="I175" s="23" t="str">
        <f t="shared" si="104"/>
        <v/>
      </c>
      <c r="J175" s="157" t="str">
        <f t="shared" si="106"/>
        <v>TFHCV4</v>
      </c>
      <c r="K175" s="226">
        <f t="shared" si="109"/>
        <v>3.423667084889694</v>
      </c>
      <c r="L175" s="226">
        <f t="shared" si="110"/>
        <v>3.4785150915576319</v>
      </c>
      <c r="M175" s="226">
        <f t="shared" si="110"/>
        <v>3.5333630982255699</v>
      </c>
      <c r="N175" s="226">
        <f t="shared" si="110"/>
        <v>3.5882111048935075</v>
      </c>
      <c r="O175" s="226">
        <f t="shared" si="110"/>
        <v>3.6180489174649546</v>
      </c>
      <c r="P175" s="226">
        <f t="shared" si="110"/>
        <v>3.6478867300364013</v>
      </c>
      <c r="Q175" s="226">
        <f t="shared" si="110"/>
        <v>3.5884359624935622</v>
      </c>
      <c r="R175" s="226">
        <f t="shared" si="110"/>
        <v>3.5289851949507232</v>
      </c>
      <c r="S175" s="226">
        <f t="shared" si="110"/>
        <v>3.4695344274078845</v>
      </c>
      <c r="T175" s="226">
        <f t="shared" si="110"/>
        <v>3.5314288270321907</v>
      </c>
      <c r="U175" s="226">
        <f t="shared" si="110"/>
        <v>3.5933232266564969</v>
      </c>
      <c r="V175" s="226">
        <f t="shared" si="110"/>
        <v>3.6552176262808032</v>
      </c>
      <c r="W175" s="226">
        <f t="shared" si="110"/>
        <v>3.7171120259051094</v>
      </c>
      <c r="X175" s="226">
        <f t="shared" si="110"/>
        <v>3.7790064255294156</v>
      </c>
      <c r="Y175" s="226">
        <f t="shared" si="110"/>
        <v>3.8409008251537218</v>
      </c>
      <c r="Z175" s="226">
        <f t="shared" si="110"/>
        <v>3.902795224778028</v>
      </c>
      <c r="AA175" s="226">
        <f t="shared" si="110"/>
        <v>3.9646896244023342</v>
      </c>
      <c r="AB175" s="226">
        <f t="shared" si="110"/>
        <v>4.0265840240266408</v>
      </c>
      <c r="AC175" s="226">
        <f t="shared" si="110"/>
        <v>4.0884784236509484</v>
      </c>
      <c r="AD175" s="226">
        <f t="shared" si="110"/>
        <v>4.1912960184730901</v>
      </c>
      <c r="AE175" s="226">
        <f t="shared" si="110"/>
        <v>4.2941136132952318</v>
      </c>
      <c r="AF175" s="226">
        <f t="shared" si="110"/>
        <v>4.3969312081173735</v>
      </c>
      <c r="AG175" s="226">
        <f t="shared" si="110"/>
        <v>4.4997488029395152</v>
      </c>
      <c r="AH175" s="226">
        <f t="shared" si="110"/>
        <v>4.6025663977616569</v>
      </c>
      <c r="AI175" s="226">
        <f t="shared" si="110"/>
        <v>4.7053839925837986</v>
      </c>
      <c r="AJ175" s="226">
        <f t="shared" si="110"/>
        <v>4.8082015874059403</v>
      </c>
      <c r="AK175" s="226">
        <f t="shared" si="110"/>
        <v>4.911019182228082</v>
      </c>
      <c r="AL175" s="226">
        <f t="shared" si="110"/>
        <v>5.0138367770502237</v>
      </c>
      <c r="AM175" s="226">
        <f t="shared" si="110"/>
        <v>5.1166543718723645</v>
      </c>
      <c r="AN175" s="226">
        <f t="shared" si="110"/>
        <v>5.2666233690911985</v>
      </c>
      <c r="AO175" s="226">
        <f t="shared" si="110"/>
        <v>6.6163443440607024</v>
      </c>
      <c r="AP175" s="226">
        <f t="shared" si="110"/>
        <v>6.6163443440607024</v>
      </c>
      <c r="AQ175" s="226">
        <f t="shared" si="110"/>
        <v>6.6163443440607024</v>
      </c>
      <c r="AZ175" s="226"/>
      <c r="BA175" s="226"/>
      <c r="BB175" s="226"/>
      <c r="BC175" s="226"/>
      <c r="BD175" s="226"/>
      <c r="BE175" s="226"/>
    </row>
    <row r="176" spans="1:78">
      <c r="A176" s="225" t="s">
        <v>16</v>
      </c>
      <c r="B176" s="22" t="str">
        <f t="shared" si="102"/>
        <v/>
      </c>
      <c r="C176" s="23" t="str">
        <f t="shared" si="103"/>
        <v/>
      </c>
      <c r="D176" s="61"/>
      <c r="E176" s="23" t="str">
        <f t="shared" si="104"/>
        <v/>
      </c>
      <c r="F176" s="23" t="str">
        <f t="shared" si="104"/>
        <v/>
      </c>
      <c r="G176" s="23" t="str">
        <f t="shared" si="104"/>
        <v/>
      </c>
      <c r="H176" s="23"/>
      <c r="I176" s="23" t="str">
        <f t="shared" si="104"/>
        <v/>
      </c>
      <c r="J176" s="157" t="str">
        <f t="shared" si="106"/>
        <v>TFHCV5</v>
      </c>
      <c r="K176" s="226">
        <f t="shared" si="109"/>
        <v>2.0433999272590588</v>
      </c>
      <c r="L176" s="226">
        <f t="shared" si="110"/>
        <v>2.0761357073616908</v>
      </c>
      <c r="M176" s="226">
        <f t="shared" si="110"/>
        <v>2.1088714874643228</v>
      </c>
      <c r="N176" s="226">
        <f t="shared" si="110"/>
        <v>2.1416072675669553</v>
      </c>
      <c r="O176" s="226">
        <f t="shared" si="110"/>
        <v>2.1594158285415772</v>
      </c>
      <c r="P176" s="226">
        <f t="shared" si="110"/>
        <v>2.1772243895161991</v>
      </c>
      <c r="Q176" s="226">
        <f t="shared" si="110"/>
        <v>2.1417414727896604</v>
      </c>
      <c r="R176" s="226">
        <f t="shared" si="110"/>
        <v>2.1062585560631217</v>
      </c>
      <c r="S176" s="226">
        <f t="shared" si="110"/>
        <v>2.070775639336583</v>
      </c>
      <c r="T176" s="226">
        <f t="shared" si="110"/>
        <v>2.1077170266134728</v>
      </c>
      <c r="U176" s="226">
        <f t="shared" si="110"/>
        <v>2.1446584138903626</v>
      </c>
      <c r="V176" s="226">
        <f t="shared" si="110"/>
        <v>2.1815998011672524</v>
      </c>
      <c r="W176" s="226">
        <f t="shared" si="110"/>
        <v>2.2185411884441422</v>
      </c>
      <c r="X176" s="226">
        <f t="shared" si="110"/>
        <v>2.2554825757210319</v>
      </c>
      <c r="Y176" s="226">
        <f t="shared" si="110"/>
        <v>2.2924239629979217</v>
      </c>
      <c r="Z176" s="226">
        <f t="shared" si="110"/>
        <v>2.3293653502748115</v>
      </c>
      <c r="AA176" s="226">
        <f t="shared" si="110"/>
        <v>2.3663067375517013</v>
      </c>
      <c r="AB176" s="226">
        <f t="shared" si="110"/>
        <v>2.4032481248285911</v>
      </c>
      <c r="AC176" s="226">
        <f t="shared" si="110"/>
        <v>2.4401895121054822</v>
      </c>
      <c r="AD176" s="226">
        <f t="shared" si="110"/>
        <v>2.5015557199087404</v>
      </c>
      <c r="AE176" s="226">
        <f t="shared" si="110"/>
        <v>2.5629219277119986</v>
      </c>
      <c r="AF176" s="226">
        <f t="shared" si="110"/>
        <v>2.6242881355152567</v>
      </c>
      <c r="AG176" s="226">
        <f t="shared" si="110"/>
        <v>2.6856543433185149</v>
      </c>
      <c r="AH176" s="226">
        <f t="shared" si="110"/>
        <v>2.7470205511217731</v>
      </c>
      <c r="AI176" s="226">
        <f t="shared" si="110"/>
        <v>2.8083867589250313</v>
      </c>
      <c r="AJ176" s="226">
        <f t="shared" si="110"/>
        <v>2.8697529667282895</v>
      </c>
      <c r="AK176" s="226">
        <f t="shared" si="110"/>
        <v>2.9311191745315477</v>
      </c>
      <c r="AL176" s="226">
        <f t="shared" si="110"/>
        <v>2.9924853823348059</v>
      </c>
      <c r="AM176" s="226">
        <f t="shared" si="110"/>
        <v>3.0538515901380623</v>
      </c>
      <c r="AN176" s="226">
        <f t="shared" si="110"/>
        <v>3.1433598952418431</v>
      </c>
      <c r="AO176" s="226">
        <f t="shared" si="110"/>
        <v>3.9489346411758715</v>
      </c>
      <c r="AP176" s="226">
        <f t="shared" si="110"/>
        <v>3.9489346411758715</v>
      </c>
      <c r="AQ176" s="226">
        <f t="shared" si="110"/>
        <v>3.9489346411758715</v>
      </c>
      <c r="AZ176" s="226"/>
      <c r="BA176" s="226"/>
      <c r="BB176" s="226"/>
      <c r="BC176" s="226"/>
      <c r="BD176" s="226"/>
      <c r="BE176" s="226"/>
    </row>
    <row r="177" spans="1:57">
      <c r="A177" s="225" t="s">
        <v>16</v>
      </c>
      <c r="B177" s="22" t="str">
        <f t="shared" si="102"/>
        <v/>
      </c>
      <c r="C177" s="23" t="str">
        <f t="shared" si="103"/>
        <v/>
      </c>
      <c r="D177" s="61"/>
      <c r="E177" s="23" t="str">
        <f t="shared" si="104"/>
        <v/>
      </c>
      <c r="F177" s="23" t="str">
        <f t="shared" si="104"/>
        <v/>
      </c>
      <c r="G177" s="23" t="str">
        <f t="shared" si="104"/>
        <v/>
      </c>
      <c r="H177" s="23"/>
      <c r="I177" s="23" t="str">
        <f t="shared" si="104"/>
        <v/>
      </c>
      <c r="J177" s="157" t="str">
        <f t="shared" si="106"/>
        <v>TFHCV6</v>
      </c>
      <c r="K177" s="226">
        <f t="shared" si="109"/>
        <v>51.883602656707552</v>
      </c>
      <c r="L177" s="226">
        <f t="shared" si="110"/>
        <v>52.714791003562667</v>
      </c>
      <c r="M177" s="226">
        <f t="shared" si="110"/>
        <v>53.545979350417781</v>
      </c>
      <c r="N177" s="226">
        <f t="shared" si="110"/>
        <v>54.377167697272895</v>
      </c>
      <c r="O177" s="226">
        <f t="shared" si="110"/>
        <v>54.829341688848984</v>
      </c>
      <c r="P177" s="226">
        <f t="shared" si="110"/>
        <v>55.28151568042508</v>
      </c>
      <c r="Q177" s="226">
        <f t="shared" si="110"/>
        <v>54.380575278117149</v>
      </c>
      <c r="R177" s="226">
        <f t="shared" si="110"/>
        <v>53.479634875809218</v>
      </c>
      <c r="S177" s="226">
        <f t="shared" si="110"/>
        <v>52.578694473501294</v>
      </c>
      <c r="T177" s="226">
        <f t="shared" si="110"/>
        <v>53.516666641109538</v>
      </c>
      <c r="U177" s="226">
        <f t="shared" si="110"/>
        <v>54.454638808717782</v>
      </c>
      <c r="V177" s="226">
        <f t="shared" si="110"/>
        <v>55.392610976326026</v>
      </c>
      <c r="W177" s="226">
        <f t="shared" si="110"/>
        <v>56.33058314393427</v>
      </c>
      <c r="X177" s="226">
        <f t="shared" si="110"/>
        <v>57.268555311542514</v>
      </c>
      <c r="Y177" s="226">
        <f t="shared" si="110"/>
        <v>58.206527479150758</v>
      </c>
      <c r="Z177" s="226">
        <f t="shared" si="110"/>
        <v>59.144499646759002</v>
      </c>
      <c r="AA177" s="226">
        <f t="shared" si="110"/>
        <v>60.082471814367246</v>
      </c>
      <c r="AB177" s="226">
        <f t="shared" si="110"/>
        <v>61.02044398197549</v>
      </c>
      <c r="AC177" s="226">
        <f t="shared" si="110"/>
        <v>61.958416149583726</v>
      </c>
      <c r="AD177" s="226">
        <f t="shared" si="110"/>
        <v>63.516554573560256</v>
      </c>
      <c r="AE177" s="226">
        <f t="shared" si="110"/>
        <v>65.074692997536786</v>
      </c>
      <c r="AF177" s="226">
        <f t="shared" si="110"/>
        <v>66.632831421513316</v>
      </c>
      <c r="AG177" s="226">
        <f t="shared" si="110"/>
        <v>68.190969845489846</v>
      </c>
      <c r="AH177" s="226">
        <f t="shared" si="110"/>
        <v>69.749108269466376</v>
      </c>
      <c r="AI177" s="226">
        <f t="shared" si="110"/>
        <v>71.307246693442906</v>
      </c>
      <c r="AJ177" s="226">
        <f t="shared" si="110"/>
        <v>72.865385117419436</v>
      </c>
      <c r="AK177" s="226">
        <f t="shared" si="110"/>
        <v>74.423523541395966</v>
      </c>
      <c r="AL177" s="226">
        <f t="shared" si="110"/>
        <v>75.981661965372496</v>
      </c>
      <c r="AM177" s="226">
        <f t="shared" si="110"/>
        <v>77.539800389349026</v>
      </c>
      <c r="AN177" s="226">
        <f t="shared" si="110"/>
        <v>79.812489780460638</v>
      </c>
      <c r="AO177" s="226">
        <f t="shared" si="110"/>
        <v>100.2666943004652</v>
      </c>
      <c r="AP177" s="226">
        <f t="shared" si="110"/>
        <v>100.2666943004652</v>
      </c>
      <c r="AQ177" s="226">
        <f t="shared" si="110"/>
        <v>100.2666943004652</v>
      </c>
      <c r="AZ177" s="226"/>
      <c r="BA177" s="226"/>
      <c r="BB177" s="226"/>
      <c r="BC177" s="226"/>
      <c r="BD177" s="226"/>
      <c r="BE177" s="226"/>
    </row>
    <row r="178" spans="1:57">
      <c r="A178" s="225" t="s">
        <v>16</v>
      </c>
      <c r="B178" s="22" t="str">
        <f t="shared" si="102"/>
        <v/>
      </c>
      <c r="C178" s="23" t="str">
        <f t="shared" si="103"/>
        <v/>
      </c>
      <c r="D178" s="61"/>
      <c r="E178" s="23" t="str">
        <f t="shared" si="104"/>
        <v/>
      </c>
      <c r="F178" s="23" t="str">
        <f t="shared" si="104"/>
        <v/>
      </c>
      <c r="G178" s="23" t="str">
        <f t="shared" si="104"/>
        <v/>
      </c>
      <c r="H178" s="23"/>
      <c r="I178" s="23" t="str">
        <f t="shared" si="104"/>
        <v/>
      </c>
      <c r="J178" s="157" t="str">
        <f t="shared" si="106"/>
        <v>TFHCV7</v>
      </c>
      <c r="K178" s="226">
        <f t="shared" si="109"/>
        <v>21.803352870590057</v>
      </c>
      <c r="L178" s="226">
        <f t="shared" si="110"/>
        <v>22.152648060215089</v>
      </c>
      <c r="M178" s="226">
        <f t="shared" si="110"/>
        <v>22.501943249840121</v>
      </c>
      <c r="N178" s="226">
        <f t="shared" si="110"/>
        <v>22.851238439465153</v>
      </c>
      <c r="O178" s="226">
        <f t="shared" si="110"/>
        <v>23.041258187370268</v>
      </c>
      <c r="P178" s="226">
        <f t="shared" si="110"/>
        <v>23.231277935275386</v>
      </c>
      <c r="Q178" s="226">
        <f t="shared" si="110"/>
        <v>22.85267042729518</v>
      </c>
      <c r="R178" s="226">
        <f t="shared" si="110"/>
        <v>22.474062919314974</v>
      </c>
      <c r="S178" s="226">
        <f t="shared" si="110"/>
        <v>22.095455411334772</v>
      </c>
      <c r="T178" s="226">
        <f t="shared" si="110"/>
        <v>22.489624996829253</v>
      </c>
      <c r="U178" s="226">
        <f t="shared" si="110"/>
        <v>22.883794582323734</v>
      </c>
      <c r="V178" s="226">
        <f t="shared" si="110"/>
        <v>23.277964167818215</v>
      </c>
      <c r="W178" s="226">
        <f t="shared" si="110"/>
        <v>23.672133753312696</v>
      </c>
      <c r="X178" s="226">
        <f t="shared" si="110"/>
        <v>24.066303338807177</v>
      </c>
      <c r="Y178" s="226">
        <f t="shared" si="110"/>
        <v>24.460472924301659</v>
      </c>
      <c r="Z178" s="226">
        <f t="shared" si="110"/>
        <v>24.85464250979614</v>
      </c>
      <c r="AA178" s="226">
        <f t="shared" si="110"/>
        <v>25.248812095290621</v>
      </c>
      <c r="AB178" s="226">
        <f t="shared" si="110"/>
        <v>25.642981680785102</v>
      </c>
      <c r="AC178" s="226">
        <f t="shared" si="110"/>
        <v>26.037151266279583</v>
      </c>
      <c r="AD178" s="226">
        <f t="shared" si="110"/>
        <v>26.691936981604101</v>
      </c>
      <c r="AE178" s="226">
        <f t="shared" si="110"/>
        <v>27.346722696928619</v>
      </c>
      <c r="AF178" s="226">
        <f t="shared" si="110"/>
        <v>28.001508412253138</v>
      </c>
      <c r="AG178" s="226">
        <f t="shared" si="110"/>
        <v>28.656294127577656</v>
      </c>
      <c r="AH178" s="226">
        <f t="shared" si="110"/>
        <v>29.311079842902174</v>
      </c>
      <c r="AI178" s="226">
        <f t="shared" si="110"/>
        <v>29.965865558226692</v>
      </c>
      <c r="AJ178" s="226">
        <f t="shared" si="110"/>
        <v>30.620651273551211</v>
      </c>
      <c r="AK178" s="226">
        <f t="shared" si="110"/>
        <v>31.275436988875729</v>
      </c>
      <c r="AL178" s="226">
        <f t="shared" si="110"/>
        <v>31.930222704200247</v>
      </c>
      <c r="AM178" s="226">
        <f t="shared" si="110"/>
        <v>32.585008419524769</v>
      </c>
      <c r="AN178" s="226">
        <f t="shared" si="110"/>
        <v>33.540074109305792</v>
      </c>
      <c r="AO178" s="226">
        <f t="shared" si="110"/>
        <v>42.135665317335032</v>
      </c>
      <c r="AP178" s="226">
        <f t="shared" si="110"/>
        <v>42.135665317335032</v>
      </c>
      <c r="AQ178" s="226">
        <f t="shared" si="110"/>
        <v>42.135665317335032</v>
      </c>
      <c r="AZ178" s="226"/>
      <c r="BA178" s="226"/>
      <c r="BB178" s="226"/>
      <c r="BC178" s="226"/>
      <c r="BD178" s="226"/>
      <c r="BE178" s="226"/>
    </row>
    <row r="179" spans="1:57">
      <c r="A179" s="225" t="s">
        <v>16</v>
      </c>
      <c r="B179" s="22" t="str">
        <f t="shared" si="102"/>
        <v/>
      </c>
      <c r="C179" s="23" t="str">
        <f t="shared" si="103"/>
        <v/>
      </c>
      <c r="D179" s="61"/>
      <c r="E179" s="23" t="str">
        <f t="shared" si="104"/>
        <v/>
      </c>
      <c r="F179" s="23" t="str">
        <f t="shared" si="104"/>
        <v/>
      </c>
      <c r="G179" s="23" t="str">
        <f t="shared" si="104"/>
        <v/>
      </c>
      <c r="H179" s="23"/>
      <c r="I179" s="23" t="str">
        <f t="shared" si="104"/>
        <v/>
      </c>
      <c r="J179" s="157" t="str">
        <f t="shared" si="106"/>
        <v>TFHCV8</v>
      </c>
      <c r="K179" s="226">
        <f t="shared" si="109"/>
        <v>1.0249985708336284</v>
      </c>
      <c r="L179" s="226">
        <f t="shared" si="110"/>
        <v>1.0414193054009091</v>
      </c>
      <c r="M179" s="226">
        <f t="shared" si="110"/>
        <v>1.0578400399681898</v>
      </c>
      <c r="N179" s="226">
        <f t="shared" si="110"/>
        <v>1.0742607745354706</v>
      </c>
      <c r="O179" s="226">
        <f t="shared" si="110"/>
        <v>1.0831938029182582</v>
      </c>
      <c r="P179" s="226">
        <f t="shared" si="110"/>
        <v>1.0921268313010455</v>
      </c>
      <c r="Q179" s="226">
        <f t="shared" si="110"/>
        <v>1.0743280937908137</v>
      </c>
      <c r="R179" s="226">
        <f t="shared" si="110"/>
        <v>1.056529356280582</v>
      </c>
      <c r="S179" s="226">
        <f t="shared" si="110"/>
        <v>1.0387306187703502</v>
      </c>
      <c r="T179" s="226">
        <f t="shared" si="110"/>
        <v>1.0572609459267255</v>
      </c>
      <c r="U179" s="226">
        <f t="shared" si="110"/>
        <v>1.0757912730831007</v>
      </c>
      <c r="V179" s="226">
        <f t="shared" si="110"/>
        <v>1.094321600239476</v>
      </c>
      <c r="W179" s="226">
        <f t="shared" si="110"/>
        <v>1.1128519273958513</v>
      </c>
      <c r="X179" s="226">
        <f t="shared" si="110"/>
        <v>1.1313822545522265</v>
      </c>
      <c r="Y179" s="226">
        <f t="shared" si="110"/>
        <v>1.1499125817086018</v>
      </c>
      <c r="Z179" s="226">
        <f t="shared" si="110"/>
        <v>1.168442908864977</v>
      </c>
      <c r="AA179" s="226">
        <f t="shared" si="110"/>
        <v>1.1869732360213523</v>
      </c>
      <c r="AB179" s="226">
        <f t="shared" si="110"/>
        <v>1.2055035631777276</v>
      </c>
      <c r="AC179" s="226">
        <f t="shared" si="110"/>
        <v>1.2240338903341026</v>
      </c>
      <c r="AD179" s="226">
        <f t="shared" si="110"/>
        <v>1.2548160561043593</v>
      </c>
      <c r="AE179" s="226">
        <f t="shared" si="110"/>
        <v>1.285598221874616</v>
      </c>
      <c r="AF179" s="226">
        <f t="shared" si="110"/>
        <v>1.3163803876448728</v>
      </c>
      <c r="AG179" s="226">
        <f t="shared" si="110"/>
        <v>1.3471625534151295</v>
      </c>
      <c r="AH179" s="226">
        <f t="shared" si="110"/>
        <v>1.3779447191853862</v>
      </c>
      <c r="AI179" s="226">
        <f t="shared" si="110"/>
        <v>1.4087268849556429</v>
      </c>
      <c r="AJ179" s="226">
        <f t="shared" si="110"/>
        <v>1.4395090507258996</v>
      </c>
      <c r="AK179" s="226">
        <f t="shared" si="110"/>
        <v>1.4702912164961564</v>
      </c>
      <c r="AL179" s="226">
        <f t="shared" si="110"/>
        <v>1.5010733822664131</v>
      </c>
      <c r="AM179" s="226">
        <f t="shared" si="110"/>
        <v>1.53185554803667</v>
      </c>
      <c r="AN179" s="226">
        <f t="shared" si="110"/>
        <v>1.5767541915108236</v>
      </c>
      <c r="AO179" s="226">
        <f t="shared" si="110"/>
        <v>1.9808419827782056</v>
      </c>
      <c r="AP179" s="226">
        <f t="shared" si="110"/>
        <v>1.9808419827782056</v>
      </c>
      <c r="AQ179" s="226">
        <f t="shared" si="110"/>
        <v>1.9808419827782056</v>
      </c>
      <c r="AZ179" s="226"/>
      <c r="BA179" s="226"/>
      <c r="BB179" s="226"/>
      <c r="BC179" s="226"/>
      <c r="BD179" s="226"/>
      <c r="BE179" s="226"/>
    </row>
    <row r="180" spans="1:57">
      <c r="A180" s="225" t="s">
        <v>16</v>
      </c>
      <c r="B180" s="22"/>
      <c r="C180" s="23"/>
      <c r="D180" s="61"/>
      <c r="E180" s="23"/>
      <c r="F180" s="23"/>
      <c r="G180" s="23"/>
      <c r="H180" s="23"/>
      <c r="I180" s="23"/>
      <c r="J180" s="157" t="str">
        <f t="shared" si="106"/>
        <v>TFHCV9</v>
      </c>
      <c r="K180" s="226">
        <f t="shared" si="109"/>
        <v>0.87558249537595634</v>
      </c>
      <c r="L180" s="226">
        <f t="shared" si="110"/>
        <v>0.88960954688358196</v>
      </c>
      <c r="M180" s="226">
        <f t="shared" si="110"/>
        <v>0.90363659839120758</v>
      </c>
      <c r="N180" s="226">
        <f t="shared" si="110"/>
        <v>0.91766364989883309</v>
      </c>
      <c r="O180" s="226">
        <f t="shared" si="110"/>
        <v>0.92529449300947664</v>
      </c>
      <c r="P180" s="226">
        <f t="shared" si="110"/>
        <v>0.93292533612012019</v>
      </c>
      <c r="Q180" s="226">
        <f t="shared" si="110"/>
        <v>0.91772115589275094</v>
      </c>
      <c r="R180" s="226">
        <f t="shared" si="110"/>
        <v>0.90251697566538169</v>
      </c>
      <c r="S180" s="226">
        <f t="shared" si="110"/>
        <v>0.88731279543801245</v>
      </c>
      <c r="T180" s="226">
        <f t="shared" si="110"/>
        <v>0.90314192003719729</v>
      </c>
      <c r="U180" s="226">
        <f t="shared" si="110"/>
        <v>0.91897104463638213</v>
      </c>
      <c r="V180" s="226">
        <f t="shared" si="110"/>
        <v>0.93480016923556697</v>
      </c>
      <c r="W180" s="226">
        <f t="shared" si="110"/>
        <v>0.95062929383475181</v>
      </c>
      <c r="X180" s="226">
        <f t="shared" si="110"/>
        <v>0.96645841843393665</v>
      </c>
      <c r="Y180" s="226">
        <f t="shared" si="110"/>
        <v>0.98228754303312149</v>
      </c>
      <c r="Z180" s="226">
        <f t="shared" si="110"/>
        <v>0.99811666763230633</v>
      </c>
      <c r="AA180" s="226">
        <f t="shared" si="110"/>
        <v>1.0139457922314912</v>
      </c>
      <c r="AB180" s="226">
        <f t="shared" si="110"/>
        <v>1.029774916830676</v>
      </c>
      <c r="AC180" s="226">
        <f t="shared" si="110"/>
        <v>1.0456040414298606</v>
      </c>
      <c r="AD180" s="226">
        <f t="shared" si="110"/>
        <v>1.0718990298182616</v>
      </c>
      <c r="AE180" s="226">
        <f t="shared" si="110"/>
        <v>1.0981940182066625</v>
      </c>
      <c r="AF180" s="226">
        <f t="shared" si="110"/>
        <v>1.1244890065950635</v>
      </c>
      <c r="AG180" s="226">
        <f t="shared" si="110"/>
        <v>1.1507839949834644</v>
      </c>
      <c r="AH180" s="226">
        <f t="shared" si="110"/>
        <v>1.1770789833718653</v>
      </c>
      <c r="AI180" s="226">
        <f t="shared" si="110"/>
        <v>1.2033739717602663</v>
      </c>
      <c r="AJ180" s="226">
        <f t="shared" si="110"/>
        <v>1.2296689601486672</v>
      </c>
      <c r="AK180" s="226">
        <f t="shared" si="110"/>
        <v>1.2559639485370682</v>
      </c>
      <c r="AL180" s="226">
        <f t="shared" si="110"/>
        <v>1.2822589369254691</v>
      </c>
      <c r="AM180" s="226">
        <f t="shared" si="110"/>
        <v>1.3085539253138694</v>
      </c>
      <c r="AN180" s="226">
        <f t="shared" si="110"/>
        <v>1.3469076044415602</v>
      </c>
      <c r="AO180" s="226">
        <f t="shared" si="110"/>
        <v>1.6920907165907786</v>
      </c>
      <c r="AP180" s="226">
        <f t="shared" si="110"/>
        <v>1.6920907165907786</v>
      </c>
      <c r="AQ180" s="226">
        <f t="shared" ref="AQ180" si="111">IF(AQ$169=-1,AR180,IF(AQ$169=99,AP180,IF(AQ$169=0,INDEX($F58:$L58,0,AQ$167),(INDEX($F58:$L58,0,AQ$169+1)-INDEX($F58:$L58,0,AQ$169))/(INDEX($F$4:$L$4,0,AQ$169+1)-INDEX($F$4:$L$4,0,AQ$169))+AP180)))</f>
        <v>1.6920907165907786</v>
      </c>
      <c r="AZ180" s="226"/>
      <c r="BA180" s="226"/>
      <c r="BB180" s="226"/>
      <c r="BC180" s="226"/>
      <c r="BD180" s="226"/>
      <c r="BE180" s="226"/>
    </row>
    <row r="181" spans="1:57">
      <c r="A181" s="225" t="s">
        <v>16</v>
      </c>
      <c r="B181" s="22"/>
      <c r="C181" s="23"/>
      <c r="D181" s="61"/>
      <c r="E181" s="23"/>
      <c r="F181" s="23"/>
      <c r="G181" s="23"/>
      <c r="H181" s="23"/>
      <c r="I181" s="23"/>
      <c r="J181" s="157" t="str">
        <f t="shared" si="106"/>
        <v>TFRCO</v>
      </c>
      <c r="K181" s="226">
        <f t="shared" ref="K181:AQ183" si="112">J142</f>
        <v>22</v>
      </c>
      <c r="L181" s="226">
        <f t="shared" si="112"/>
        <v>22.352445526032653</v>
      </c>
      <c r="M181" s="226">
        <f t="shared" si="112"/>
        <v>22.704891052065307</v>
      </c>
      <c r="N181" s="226">
        <f t="shared" si="112"/>
        <v>23.057336578097956</v>
      </c>
      <c r="O181" s="226">
        <f t="shared" si="112"/>
        <v>23.249070137552081</v>
      </c>
      <c r="P181" s="226">
        <f t="shared" si="112"/>
        <v>23.44080369700621</v>
      </c>
      <c r="Q181" s="226">
        <f t="shared" si="112"/>
        <v>23.058781481202889</v>
      </c>
      <c r="R181" s="226">
        <f t="shared" si="112"/>
        <v>22.676759265399568</v>
      </c>
      <c r="S181" s="226">
        <f t="shared" si="112"/>
        <v>22.294737049596247</v>
      </c>
      <c r="T181" s="226">
        <f t="shared" si="112"/>
        <v>22.692461699210831</v>
      </c>
      <c r="U181" s="226">
        <f t="shared" si="112"/>
        <v>23.090186348825416</v>
      </c>
      <c r="V181" s="226">
        <f t="shared" si="112"/>
        <v>23.48791099844</v>
      </c>
      <c r="W181" s="226">
        <f t="shared" si="112"/>
        <v>23.885635648054585</v>
      </c>
      <c r="X181" s="226">
        <f t="shared" si="112"/>
        <v>24.283360297669169</v>
      </c>
      <c r="Y181" s="226">
        <f t="shared" si="112"/>
        <v>24.681084947283754</v>
      </c>
      <c r="Z181" s="226">
        <f t="shared" si="112"/>
        <v>25.078809596898338</v>
      </c>
      <c r="AA181" s="226">
        <f t="shared" si="112"/>
        <v>25.476534246512923</v>
      </c>
      <c r="AB181" s="226">
        <f t="shared" si="112"/>
        <v>25.874258896127508</v>
      </c>
      <c r="AC181" s="226">
        <f t="shared" si="112"/>
        <v>26.271983545742096</v>
      </c>
      <c r="AD181" s="226">
        <f t="shared" si="112"/>
        <v>26.932674854213751</v>
      </c>
      <c r="AE181" s="226">
        <f t="shared" si="112"/>
        <v>27.593366162685406</v>
      </c>
      <c r="AF181" s="226">
        <f t="shared" si="112"/>
        <v>28.254057471157061</v>
      </c>
      <c r="AG181" s="226">
        <f t="shared" si="112"/>
        <v>28.914748779628717</v>
      </c>
      <c r="AH181" s="226">
        <f t="shared" si="112"/>
        <v>29.575440088100372</v>
      </c>
      <c r="AI181" s="226">
        <f t="shared" si="112"/>
        <v>30.236131396572027</v>
      </c>
      <c r="AJ181" s="226">
        <f t="shared" si="112"/>
        <v>30.896822705043682</v>
      </c>
      <c r="AK181" s="226">
        <f t="shared" si="112"/>
        <v>31.557514013515338</v>
      </c>
      <c r="AL181" s="226">
        <f t="shared" si="112"/>
        <v>32.218205321986993</v>
      </c>
      <c r="AM181" s="226">
        <f t="shared" si="112"/>
        <v>32.878896630458662</v>
      </c>
      <c r="AN181" s="226">
        <f t="shared" si="112"/>
        <v>37.697294355774659</v>
      </c>
      <c r="AO181" s="226">
        <f t="shared" si="112"/>
        <v>42.515692081090634</v>
      </c>
      <c r="AP181" s="226">
        <f t="shared" si="112"/>
        <v>42.515692081090634</v>
      </c>
      <c r="AQ181" s="226">
        <f t="shared" si="112"/>
        <v>42.515692081090634</v>
      </c>
      <c r="AZ181" s="226"/>
      <c r="BA181" s="226"/>
      <c r="BB181" s="226"/>
      <c r="BC181" s="226"/>
      <c r="BD181" s="226"/>
      <c r="BE181" s="226"/>
    </row>
    <row r="182" spans="1:57">
      <c r="A182" s="225" t="s">
        <v>16</v>
      </c>
      <c r="B182" s="22"/>
      <c r="C182" s="23"/>
      <c r="D182" s="61"/>
      <c r="E182" s="23"/>
      <c r="F182" s="23"/>
      <c r="G182" s="23"/>
      <c r="H182" s="23"/>
      <c r="I182" s="23"/>
      <c r="J182" s="157" t="str">
        <f t="shared" si="106"/>
        <v>TFROT</v>
      </c>
      <c r="K182" s="226">
        <f t="shared" si="112"/>
        <v>25.099999999999998</v>
      </c>
      <c r="L182" s="226">
        <f t="shared" si="112"/>
        <v>25.50210830470089</v>
      </c>
      <c r="M182" s="226">
        <f t="shared" si="112"/>
        <v>25.904216609401782</v>
      </c>
      <c r="N182" s="226">
        <f t="shared" si="112"/>
        <v>26.306324914102674</v>
      </c>
      <c r="O182" s="226">
        <f t="shared" si="112"/>
        <v>26.525075475116246</v>
      </c>
      <c r="P182" s="226">
        <f t="shared" si="112"/>
        <v>26.743826036129818</v>
      </c>
      <c r="Q182" s="226">
        <f t="shared" si="112"/>
        <v>26.307973417190574</v>
      </c>
      <c r="R182" s="226">
        <f t="shared" si="112"/>
        <v>25.872120798251331</v>
      </c>
      <c r="S182" s="226">
        <f t="shared" si="112"/>
        <v>25.436268179312087</v>
      </c>
      <c r="T182" s="226">
        <f t="shared" si="112"/>
        <v>25.890035847736002</v>
      </c>
      <c r="U182" s="226">
        <f t="shared" si="112"/>
        <v>26.343803516159916</v>
      </c>
      <c r="V182" s="226">
        <f t="shared" si="112"/>
        <v>26.79757118458383</v>
      </c>
      <c r="W182" s="226">
        <f t="shared" si="112"/>
        <v>27.251338853007745</v>
      </c>
      <c r="X182" s="226">
        <f t="shared" si="112"/>
        <v>27.705106521431659</v>
      </c>
      <c r="Y182" s="226">
        <f t="shared" si="112"/>
        <v>28.158874189855574</v>
      </c>
      <c r="Z182" s="226">
        <f t="shared" si="112"/>
        <v>28.612641858279488</v>
      </c>
      <c r="AA182" s="226">
        <f t="shared" si="112"/>
        <v>29.066409526703403</v>
      </c>
      <c r="AB182" s="226">
        <f t="shared" si="112"/>
        <v>29.520177195127317</v>
      </c>
      <c r="AC182" s="226">
        <f t="shared" si="112"/>
        <v>29.973944863551218</v>
      </c>
      <c r="AD182" s="226">
        <f t="shared" si="112"/>
        <v>30.727733583671153</v>
      </c>
      <c r="AE182" s="226">
        <f t="shared" si="112"/>
        <v>31.481522303791088</v>
      </c>
      <c r="AF182" s="226">
        <f t="shared" si="112"/>
        <v>32.235311023911024</v>
      </c>
      <c r="AG182" s="226">
        <f t="shared" si="112"/>
        <v>32.989099744030959</v>
      </c>
      <c r="AH182" s="226">
        <f t="shared" si="112"/>
        <v>33.742888464150894</v>
      </c>
      <c r="AI182" s="226">
        <f t="shared" si="112"/>
        <v>34.49667718427083</v>
      </c>
      <c r="AJ182" s="226">
        <f t="shared" si="112"/>
        <v>35.250465904390765</v>
      </c>
      <c r="AK182" s="226">
        <f t="shared" si="112"/>
        <v>36.0042546245107</v>
      </c>
      <c r="AL182" s="226">
        <f t="shared" si="112"/>
        <v>36.758043344630636</v>
      </c>
      <c r="AM182" s="226">
        <f t="shared" si="112"/>
        <v>37.511832064750578</v>
      </c>
      <c r="AN182" s="226">
        <f t="shared" si="112"/>
        <v>43.009185833179259</v>
      </c>
      <c r="AO182" s="226">
        <f t="shared" si="112"/>
        <v>48.506539601607962</v>
      </c>
      <c r="AP182" s="226">
        <f t="shared" si="112"/>
        <v>48.506539601607962</v>
      </c>
      <c r="AQ182" s="226">
        <f t="shared" si="112"/>
        <v>48.506539601607962</v>
      </c>
      <c r="AZ182" s="226"/>
      <c r="BA182" s="226"/>
      <c r="BB182" s="226"/>
      <c r="BC182" s="226"/>
      <c r="BD182" s="226"/>
      <c r="BE182" s="226"/>
    </row>
    <row r="183" spans="1:57">
      <c r="A183" s="225" t="s">
        <v>16</v>
      </c>
      <c r="J183" s="157" t="str">
        <f t="shared" si="106"/>
        <v>TFREX</v>
      </c>
      <c r="K183" s="226">
        <f t="shared" si="112"/>
        <v>82</v>
      </c>
      <c r="L183" s="226">
        <f t="shared" si="112"/>
        <v>82</v>
      </c>
      <c r="M183" s="226">
        <f t="shared" si="112"/>
        <v>82</v>
      </c>
      <c r="N183" s="226">
        <f t="shared" si="112"/>
        <v>82</v>
      </c>
      <c r="O183" s="226">
        <f t="shared" si="112"/>
        <v>82</v>
      </c>
      <c r="P183" s="226">
        <f t="shared" si="112"/>
        <v>82</v>
      </c>
      <c r="Q183" s="226">
        <f t="shared" si="112"/>
        <v>79.765410049200213</v>
      </c>
      <c r="R183" s="226">
        <f t="shared" si="112"/>
        <v>77.530820098400426</v>
      </c>
      <c r="S183" s="226">
        <f t="shared" si="112"/>
        <v>75.296230147600639</v>
      </c>
      <c r="T183" s="226">
        <f t="shared" si="112"/>
        <v>76.570694839865482</v>
      </c>
      <c r="U183" s="226">
        <f t="shared" si="112"/>
        <v>77.845159532130324</v>
      </c>
      <c r="V183" s="226">
        <f t="shared" si="112"/>
        <v>79.119624224395167</v>
      </c>
      <c r="W183" s="226">
        <f t="shared" si="112"/>
        <v>80.39408891666001</v>
      </c>
      <c r="X183" s="226">
        <f t="shared" si="112"/>
        <v>81.668553608924853</v>
      </c>
      <c r="Y183" s="226">
        <f t="shared" si="112"/>
        <v>82.943018301189696</v>
      </c>
      <c r="Z183" s="226">
        <f t="shared" si="112"/>
        <v>84.217482993454539</v>
      </c>
      <c r="AA183" s="226">
        <f t="shared" si="112"/>
        <v>85.491947685719381</v>
      </c>
      <c r="AB183" s="226">
        <f t="shared" si="112"/>
        <v>86.766412377984224</v>
      </c>
      <c r="AC183" s="226">
        <f t="shared" si="112"/>
        <v>88.040877070249081</v>
      </c>
      <c r="AD183" s="226">
        <f t="shared" si="112"/>
        <v>89.889451104345511</v>
      </c>
      <c r="AE183" s="226">
        <f t="shared" si="112"/>
        <v>91.738025138441941</v>
      </c>
      <c r="AF183" s="226">
        <f t="shared" si="112"/>
        <v>93.586599172538371</v>
      </c>
      <c r="AG183" s="226">
        <f t="shared" si="112"/>
        <v>95.435173206634801</v>
      </c>
      <c r="AH183" s="226">
        <f t="shared" si="112"/>
        <v>97.28374724073123</v>
      </c>
      <c r="AI183" s="226">
        <f t="shared" si="112"/>
        <v>99.13232127482766</v>
      </c>
      <c r="AJ183" s="226">
        <f t="shared" si="112"/>
        <v>100.98089530892409</v>
      </c>
      <c r="AK183" s="226">
        <f t="shared" si="112"/>
        <v>102.82946934302052</v>
      </c>
      <c r="AL183" s="226">
        <f t="shared" si="112"/>
        <v>104.67804337711695</v>
      </c>
      <c r="AM183" s="226">
        <f t="shared" si="112"/>
        <v>106.52661741121335</v>
      </c>
      <c r="AN183" s="226">
        <f t="shared" si="112"/>
        <v>118.056857121503</v>
      </c>
      <c r="AO183" s="226">
        <f t="shared" si="112"/>
        <v>129.58709683179265</v>
      </c>
      <c r="AP183" s="226">
        <f t="shared" si="112"/>
        <v>129.58709683179265</v>
      </c>
      <c r="AQ183" s="226">
        <f t="shared" si="112"/>
        <v>129.58709683179265</v>
      </c>
      <c r="AZ183" s="226"/>
      <c r="BA183" s="226"/>
      <c r="BB183" s="226"/>
      <c r="BC183" s="226"/>
      <c r="BD183" s="226"/>
      <c r="BE183" s="226"/>
    </row>
    <row r="184" spans="1:57">
      <c r="A184" s="225"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I277"/>
  <sheetViews>
    <sheetView topLeftCell="A227" zoomScale="80" zoomScaleNormal="80" workbookViewId="0">
      <selection activeCell="E245" sqref="E245:F245"/>
    </sheetView>
  </sheetViews>
  <sheetFormatPr defaultColWidth="9.140625" defaultRowHeight="15"/>
  <cols>
    <col min="1" max="1" width="9" style="225" customWidth="1"/>
    <col min="2" max="2" width="11.140625" style="225" customWidth="1"/>
    <col min="3" max="3" width="42.85546875" style="225" customWidth="1"/>
    <col min="4" max="4" width="15.85546875" style="225" customWidth="1"/>
    <col min="5" max="5" width="10.140625" style="225" customWidth="1"/>
    <col min="6" max="7" width="7.42578125" style="225" customWidth="1"/>
    <col min="8" max="8" width="8.42578125" style="225" bestFit="1" customWidth="1"/>
    <col min="9" max="9" width="8.85546875" style="225" bestFit="1" customWidth="1"/>
    <col min="10" max="11" width="11.140625" style="225" bestFit="1" customWidth="1"/>
    <col min="12" max="12" width="9.140625" style="41" bestFit="1" customWidth="1"/>
    <col min="13" max="13" width="7.85546875" style="225" customWidth="1"/>
    <col min="14" max="15" width="8.42578125" style="225" bestFit="1" customWidth="1"/>
    <col min="16" max="17" width="8.42578125" style="225" customWidth="1"/>
    <col min="18" max="18" width="7.5703125" style="225" customWidth="1"/>
    <col min="19" max="19" width="7.85546875" style="225" customWidth="1"/>
    <col min="20" max="20" width="9.42578125" style="225" customWidth="1"/>
    <col min="21" max="21" width="8.140625" style="225" customWidth="1"/>
    <col min="22" max="22" width="9.85546875" style="225" customWidth="1"/>
    <col min="23" max="23" width="9.42578125" style="225" customWidth="1"/>
    <col min="24" max="24" width="9.7109375" style="225" customWidth="1"/>
    <col min="25" max="42" width="7.7109375" style="225" customWidth="1"/>
    <col min="43" max="53" width="9.140625" style="225"/>
    <col min="54" max="54" width="19.140625" style="225" customWidth="1"/>
    <col min="55" max="16384" width="9.140625" style="225"/>
  </cols>
  <sheetData>
    <row r="1" spans="1:58">
      <c r="A1" s="225" t="str">
        <f>IF(TRA,"TS DATA","")</f>
        <v>TS DATA</v>
      </c>
      <c r="B1" s="225" t="s">
        <v>17</v>
      </c>
      <c r="BA1" s="232" t="s">
        <v>223</v>
      </c>
      <c r="BB1" s="232" t="s">
        <v>564</v>
      </c>
      <c r="BC1" s="232" t="s">
        <v>197</v>
      </c>
      <c r="BD1" s="232" t="s">
        <v>572</v>
      </c>
      <c r="BE1" s="232"/>
      <c r="BF1" s="232"/>
    </row>
    <row r="2" spans="1:58" ht="15.75" thickBot="1">
      <c r="A2" s="225" t="s">
        <v>16</v>
      </c>
      <c r="B2" s="297" t="s">
        <v>296</v>
      </c>
      <c r="C2" s="297"/>
      <c r="L2" s="162"/>
      <c r="M2" s="162"/>
      <c r="N2" s="162"/>
      <c r="O2" s="162"/>
      <c r="P2" s="34"/>
      <c r="Q2" s="34"/>
      <c r="R2" s="34"/>
      <c r="S2" s="34"/>
      <c r="T2" s="34"/>
      <c r="U2" s="34"/>
      <c r="V2" s="34"/>
      <c r="W2" s="34"/>
      <c r="X2" s="34"/>
      <c r="Y2" s="34"/>
      <c r="Z2" s="34"/>
      <c r="AA2" s="34"/>
      <c r="AB2" s="34"/>
      <c r="AC2" s="34"/>
      <c r="AD2" s="34"/>
      <c r="AE2" s="34"/>
      <c r="AF2" s="34"/>
      <c r="AG2" s="34"/>
      <c r="AH2" s="34"/>
      <c r="AI2" s="34"/>
      <c r="AJ2" s="34"/>
      <c r="BA2" s="232"/>
      <c r="BB2" s="232"/>
      <c r="BC2" s="232"/>
      <c r="BD2" s="232" t="s">
        <v>568</v>
      </c>
      <c r="BE2" s="232" t="s">
        <v>568</v>
      </c>
      <c r="BF2" s="232" t="s">
        <v>581</v>
      </c>
    </row>
    <row r="3" spans="1:58">
      <c r="A3" s="225" t="s">
        <v>16</v>
      </c>
      <c r="B3" s="271"/>
      <c r="C3" s="232" t="str">
        <f>INDEX($BB$4:$BB$7,MATCH($D$3,$BA$4:$BA$7,0))</f>
        <v>PAMS Reference</v>
      </c>
      <c r="D3" s="236">
        <f>DriversGams!L162</f>
        <v>-1</v>
      </c>
      <c r="L3" s="40"/>
      <c r="BA3" s="232"/>
      <c r="BB3" s="232"/>
      <c r="BC3" s="232"/>
      <c r="BD3" s="232" t="s">
        <v>569</v>
      </c>
      <c r="BE3" s="232" t="s">
        <v>570</v>
      </c>
      <c r="BF3" s="232"/>
    </row>
    <row r="4" spans="1:58">
      <c r="A4" s="225" t="s">
        <v>16</v>
      </c>
      <c r="C4" s="5" t="s">
        <v>198</v>
      </c>
      <c r="D4" s="235">
        <f>INDEX($BC$4:$BC$7,MATCH($D$3,$BA$4:$BA$7,0))</f>
        <v>0</v>
      </c>
      <c r="E4" s="225">
        <v>2012</v>
      </c>
      <c r="F4" s="225">
        <v>2015</v>
      </c>
      <c r="G4" s="225">
        <v>2017</v>
      </c>
      <c r="H4" s="225">
        <v>2020</v>
      </c>
      <c r="I4" s="225">
        <v>2030</v>
      </c>
      <c r="J4" s="225">
        <v>2040</v>
      </c>
      <c r="K4" s="143">
        <v>2050</v>
      </c>
      <c r="L4" s="282"/>
      <c r="M4" s="282"/>
      <c r="N4" s="282"/>
      <c r="O4" s="282"/>
      <c r="P4" s="282"/>
      <c r="Q4" s="282"/>
      <c r="R4" s="282"/>
      <c r="S4" s="282"/>
      <c r="T4" s="282"/>
      <c r="U4" s="282"/>
      <c r="V4" s="282"/>
      <c r="W4" s="282"/>
      <c r="X4" s="282"/>
      <c r="Y4" s="282"/>
      <c r="Z4" s="282"/>
      <c r="AA4" s="282"/>
      <c r="AB4" s="282"/>
      <c r="AC4" s="282"/>
      <c r="AD4" s="282"/>
      <c r="AE4" s="282"/>
      <c r="AF4" s="282"/>
      <c r="AG4" s="282"/>
      <c r="AH4" s="282"/>
      <c r="AI4" s="282"/>
      <c r="AJ4" s="282"/>
      <c r="AK4" s="282"/>
      <c r="BA4" s="232">
        <v>-1</v>
      </c>
      <c r="BB4" s="232" t="s">
        <v>571</v>
      </c>
      <c r="BC4" s="232">
        <v>0</v>
      </c>
      <c r="BD4" s="223">
        <v>0.97499999999999998</v>
      </c>
      <c r="BE4" s="224">
        <v>0.95</v>
      </c>
      <c r="BF4" s="241">
        <v>1</v>
      </c>
    </row>
    <row r="5" spans="1:58" ht="15.75" thickBot="1">
      <c r="A5" s="225" t="s">
        <v>16</v>
      </c>
      <c r="B5" s="270"/>
      <c r="C5" s="270"/>
      <c r="K5" s="143"/>
      <c r="L5" s="225"/>
      <c r="BA5" s="232">
        <v>1</v>
      </c>
      <c r="BB5" s="232" t="s">
        <v>566</v>
      </c>
      <c r="BC5" s="232">
        <v>1</v>
      </c>
      <c r="BD5" s="221">
        <v>0.85</v>
      </c>
      <c r="BE5" s="224">
        <v>0.3</v>
      </c>
      <c r="BF5" s="242">
        <v>0</v>
      </c>
    </row>
    <row r="6" spans="1:58">
      <c r="A6" s="225" t="s">
        <v>16</v>
      </c>
      <c r="E6" s="226"/>
      <c r="F6" s="226"/>
      <c r="G6" s="226"/>
      <c r="H6" s="226"/>
      <c r="I6" s="226"/>
      <c r="J6" s="226"/>
      <c r="K6" s="171"/>
      <c r="L6" s="283"/>
      <c r="M6" s="283"/>
      <c r="N6" s="283"/>
      <c r="O6" s="283"/>
      <c r="P6" s="283"/>
      <c r="Q6" s="283"/>
      <c r="R6" s="283"/>
      <c r="S6" s="283"/>
      <c r="T6" s="283"/>
      <c r="U6" s="283"/>
      <c r="V6" s="283"/>
      <c r="W6" s="283"/>
      <c r="X6" s="283"/>
      <c r="Y6" s="283"/>
      <c r="Z6" s="283"/>
      <c r="AA6" s="283"/>
      <c r="AB6" s="283"/>
      <c r="AC6" s="283"/>
      <c r="AD6" s="283"/>
      <c r="AE6" s="283"/>
      <c r="AF6" s="283"/>
      <c r="AG6" s="283"/>
      <c r="AH6" s="283"/>
      <c r="AI6" s="283"/>
      <c r="AJ6" s="283"/>
      <c r="AK6" s="283"/>
      <c r="AL6" s="283"/>
      <c r="AM6" s="283"/>
      <c r="AN6" s="283"/>
      <c r="AO6" s="283"/>
      <c r="AP6" s="283"/>
      <c r="BA6" s="232">
        <v>2</v>
      </c>
      <c r="BB6" s="232" t="s">
        <v>582</v>
      </c>
      <c r="BC6" s="232">
        <v>1</v>
      </c>
      <c r="BD6" s="221">
        <v>0.85</v>
      </c>
      <c r="BE6" s="224">
        <v>0.67</v>
      </c>
      <c r="BF6" s="242">
        <v>1</v>
      </c>
    </row>
    <row r="7" spans="1:58">
      <c r="A7" s="225" t="s">
        <v>16</v>
      </c>
      <c r="BA7" s="232"/>
      <c r="BB7" s="232"/>
      <c r="BC7" s="232"/>
      <c r="BD7" s="221"/>
      <c r="BE7" s="224"/>
      <c r="BF7" s="242"/>
    </row>
    <row r="8" spans="1:58">
      <c r="A8" s="225" t="s">
        <v>16</v>
      </c>
    </row>
    <row r="9" spans="1:58">
      <c r="A9" s="225" t="s">
        <v>16</v>
      </c>
    </row>
    <row r="10" spans="1:58">
      <c r="A10" s="225" t="s">
        <v>16</v>
      </c>
      <c r="B10" s="271"/>
      <c r="C10" s="271"/>
    </row>
    <row r="11" spans="1:58" ht="15.75" thickBot="1">
      <c r="A11" s="225" t="s">
        <v>16</v>
      </c>
      <c r="B11" s="270" t="s">
        <v>56</v>
      </c>
      <c r="E11" s="225">
        <f>MATCH(E12,Drivers!$C$5:$AG$5,0)</f>
        <v>1</v>
      </c>
      <c r="F11" s="225">
        <f>MATCH(F12,Drivers!$C$5:$AG$5,0)</f>
        <v>4</v>
      </c>
      <c r="G11" s="225">
        <f>MATCH(G12,Drivers!$C$5:$AG$5,0)</f>
        <v>6</v>
      </c>
      <c r="H11" s="225">
        <f>MATCH(H12,Drivers!$C$5:$AG$5,0)</f>
        <v>9</v>
      </c>
      <c r="I11" s="225">
        <f>MATCH(I12,Drivers!$C$5:$AG$5,0)</f>
        <v>19</v>
      </c>
      <c r="J11" s="225">
        <f>MATCH(J12,Drivers!$C$5:$AG$5,0)</f>
        <v>29</v>
      </c>
      <c r="K11" s="225">
        <f>MATCH(K12,Drivers!$C$5:$AG$5,0)</f>
        <v>31</v>
      </c>
      <c r="M11" s="5" t="s">
        <v>41</v>
      </c>
      <c r="S11" s="5" t="s">
        <v>197</v>
      </c>
      <c r="BD11" s="30"/>
    </row>
    <row r="12" spans="1:58" ht="15.75" thickBot="1">
      <c r="A12" s="225" t="s">
        <v>16</v>
      </c>
      <c r="D12" s="270"/>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c r="BD12" s="30"/>
    </row>
    <row r="13" spans="1:58">
      <c r="A13" s="225" t="s">
        <v>16</v>
      </c>
      <c r="C13" s="225" t="s">
        <v>49</v>
      </c>
      <c r="D13" s="225" t="s">
        <v>47</v>
      </c>
      <c r="E13" s="226">
        <f>INDEX(Drivers!$C$31:$AG$33,1,E$11)</f>
        <v>26.164390783448656</v>
      </c>
      <c r="F13" s="226">
        <f>INDEX(Drivers!$C$31:$AG$33,1,F$11)</f>
        <v>26.360993218184007</v>
      </c>
      <c r="G13" s="226">
        <f>INDEX(Drivers!$C$31:$AG$33,1,G$11)</f>
        <v>26.578764727799523</v>
      </c>
      <c r="H13" s="226">
        <f>INDEX(Drivers!$C$31:$AG$33,1,H$11)</f>
        <v>28.111589337230718</v>
      </c>
      <c r="I13" s="226">
        <f>INDEX(Drivers!$C$31:$AG$33,1,I$11)</f>
        <v>27.84457886154026</v>
      </c>
      <c r="J13" s="226">
        <f>INDEX(Drivers!$C$31:$AG$33,1,J$11)</f>
        <v>23.986195872849844</v>
      </c>
      <c r="K13" s="226">
        <f>INDEX(Drivers!$C$31:$AG$33,1,K$11)</f>
        <v>19.593316062021987</v>
      </c>
      <c r="M13" s="226">
        <f>E13</f>
        <v>26.164390783448656</v>
      </c>
      <c r="N13" s="226">
        <f t="shared" ref="N13:Q15" si="0">H13</f>
        <v>28.111589337230718</v>
      </c>
      <c r="O13" s="226">
        <f t="shared" si="0"/>
        <v>27.84457886154026</v>
      </c>
      <c r="P13" s="226">
        <f t="shared" si="0"/>
        <v>23.986195872849844</v>
      </c>
      <c r="Q13" s="226">
        <f t="shared" si="0"/>
        <v>19.593316062021987</v>
      </c>
      <c r="S13" s="226">
        <f>E13</f>
        <v>26.164390783448656</v>
      </c>
      <c r="T13" s="226">
        <f t="shared" ref="T13:W15" si="1">H13</f>
        <v>28.111589337230718</v>
      </c>
      <c r="U13" s="226">
        <f t="shared" si="1"/>
        <v>27.84457886154026</v>
      </c>
      <c r="V13" s="226">
        <f t="shared" si="1"/>
        <v>23.986195872849844</v>
      </c>
      <c r="W13" s="226">
        <f t="shared" si="1"/>
        <v>19.593316062021987</v>
      </c>
      <c r="BD13" s="30"/>
    </row>
    <row r="14" spans="1:58">
      <c r="A14" s="225" t="s">
        <v>16</v>
      </c>
      <c r="C14" s="225" t="s">
        <v>51</v>
      </c>
      <c r="D14" s="225" t="s">
        <v>47</v>
      </c>
      <c r="E14" s="226">
        <f>INDEX(Drivers!$C$31:$AG$33,2,E$11)</f>
        <v>15.698634470069196</v>
      </c>
      <c r="F14" s="226">
        <f>INDEX(Drivers!$C$31:$AG$33,2,F$11)</f>
        <v>16.60012737178209</v>
      </c>
      <c r="G14" s="226">
        <f>INDEX(Drivers!$C$31:$AG$33,2,G$11)</f>
        <v>17.298814732088275</v>
      </c>
      <c r="H14" s="226">
        <f>INDEX(Drivers!$C$31:$AG$33,2,H$11)</f>
        <v>19.201285369797056</v>
      </c>
      <c r="I14" s="226">
        <f>INDEX(Drivers!$C$31:$AG$33,2,I$11)</f>
        <v>21.41729290657965</v>
      </c>
      <c r="J14" s="226">
        <f>INDEX(Drivers!$C$31:$AG$33,2,J$11)</f>
        <v>24.674136706158219</v>
      </c>
      <c r="K14" s="226">
        <f>INDEX(Drivers!$C$31:$AG$33,2,K$11)</f>
        <v>27.322481569655267</v>
      </c>
      <c r="M14" s="226">
        <f>E14</f>
        <v>15.698634470069196</v>
      </c>
      <c r="N14" s="226">
        <f t="shared" si="0"/>
        <v>19.201285369797056</v>
      </c>
      <c r="O14" s="226">
        <f t="shared" si="0"/>
        <v>21.41729290657965</v>
      </c>
      <c r="P14" s="226">
        <f t="shared" si="0"/>
        <v>24.674136706158219</v>
      </c>
      <c r="Q14" s="226">
        <f t="shared" si="0"/>
        <v>27.322481569655267</v>
      </c>
      <c r="S14" s="226">
        <f>E14</f>
        <v>15.698634470069196</v>
      </c>
      <c r="T14" s="226">
        <f t="shared" si="1"/>
        <v>19.201285369797056</v>
      </c>
      <c r="U14" s="226">
        <f t="shared" si="1"/>
        <v>21.41729290657965</v>
      </c>
      <c r="V14" s="226">
        <f t="shared" si="1"/>
        <v>24.674136706158219</v>
      </c>
      <c r="W14" s="226">
        <f t="shared" si="1"/>
        <v>27.322481569655267</v>
      </c>
      <c r="BD14" s="30"/>
    </row>
    <row r="15" spans="1:58">
      <c r="A15" s="225" t="s">
        <v>16</v>
      </c>
      <c r="C15" s="225" t="s">
        <v>50</v>
      </c>
      <c r="D15" s="225" t="s">
        <v>47</v>
      </c>
      <c r="E15" s="226">
        <f>INDEX(Drivers!$C$31:$AG$33,3,E$11)</f>
        <v>10.46240762855223</v>
      </c>
      <c r="F15" s="226">
        <f>INDEX(Drivers!$C$31:$AG$33,3,F$11)</f>
        <v>11.789370867355018</v>
      </c>
      <c r="G15" s="226">
        <f>INDEX(Drivers!$C$31:$AG$33,3,G$11)</f>
        <v>12.644368581760297</v>
      </c>
      <c r="H15" s="226">
        <f>INDEX(Drivers!$C$31:$AG$33,3,H$11)</f>
        <v>11.995815292972233</v>
      </c>
      <c r="I15" s="226">
        <f>INDEX(Drivers!$C$31:$AG$33,3,I$11)</f>
        <v>16.694218231880097</v>
      </c>
      <c r="J15" s="226">
        <f>INDEX(Drivers!$C$31:$AG$33,3,J$11)</f>
        <v>22.714973420991928</v>
      </c>
      <c r="K15" s="226">
        <f>INDEX(Drivers!$C$31:$AG$33,3,K$11)</f>
        <v>28.602111368322735</v>
      </c>
      <c r="M15" s="226">
        <f>E15</f>
        <v>10.46240762855223</v>
      </c>
      <c r="N15" s="226">
        <f t="shared" si="0"/>
        <v>11.995815292972233</v>
      </c>
      <c r="O15" s="226">
        <f t="shared" si="0"/>
        <v>16.694218231880097</v>
      </c>
      <c r="P15" s="226">
        <f t="shared" si="0"/>
        <v>22.714973420991928</v>
      </c>
      <c r="Q15" s="226">
        <f t="shared" si="0"/>
        <v>28.602111368322735</v>
      </c>
      <c r="S15" s="226">
        <f>E15</f>
        <v>10.46240762855223</v>
      </c>
      <c r="T15" s="226">
        <f t="shared" si="1"/>
        <v>11.995815292972233</v>
      </c>
      <c r="U15" s="226">
        <f t="shared" si="1"/>
        <v>16.694218231880097</v>
      </c>
      <c r="V15" s="226">
        <f t="shared" si="1"/>
        <v>22.714973420991928</v>
      </c>
      <c r="W15" s="226">
        <f t="shared" si="1"/>
        <v>28.602111368322735</v>
      </c>
    </row>
    <row r="16" spans="1:58">
      <c r="A16" s="225" t="s">
        <v>16</v>
      </c>
      <c r="E16" s="3">
        <f t="shared" ref="E16:K16" si="2">SUM(E13:E15)</f>
        <v>52.325432882070082</v>
      </c>
      <c r="F16" s="3">
        <f>SUM(F13:F15)</f>
        <v>54.750491457321118</v>
      </c>
      <c r="G16" s="3">
        <f>SUM(G13:G15)</f>
        <v>56.521948041648095</v>
      </c>
      <c r="H16" s="3">
        <f t="shared" si="2"/>
        <v>59.308690000000006</v>
      </c>
      <c r="I16" s="3">
        <f t="shared" si="2"/>
        <v>65.956090000000003</v>
      </c>
      <c r="J16" s="3">
        <f t="shared" si="2"/>
        <v>71.375305999999995</v>
      </c>
      <c r="K16" s="3">
        <f t="shared" si="2"/>
        <v>75.517908999999989</v>
      </c>
      <c r="M16" s="3">
        <f>SUM(M13:M15)</f>
        <v>52.325432882070082</v>
      </c>
      <c r="N16" s="3">
        <f>SUM(N13:N15)</f>
        <v>59.308690000000006</v>
      </c>
      <c r="O16" s="3">
        <f>SUM(O13:O15)</f>
        <v>65.956090000000003</v>
      </c>
      <c r="P16" s="3">
        <f>SUM(P13:P15)</f>
        <v>71.375305999999995</v>
      </c>
      <c r="Q16" s="3">
        <f>SUM(Q13:Q15)</f>
        <v>75.517908999999989</v>
      </c>
      <c r="S16" s="49">
        <f>SUM(S13:S15)</f>
        <v>52.325432882070082</v>
      </c>
      <c r="T16" s="49">
        <f>SUM(T13:T15)</f>
        <v>59.308690000000006</v>
      </c>
      <c r="U16" s="49">
        <f>SUM(U13:U15)</f>
        <v>65.956090000000003</v>
      </c>
      <c r="V16" s="49">
        <f>SUM(V13:V15)</f>
        <v>71.375305999999995</v>
      </c>
      <c r="W16" s="49">
        <f>SUM(W13:W15)</f>
        <v>75.517908999999989</v>
      </c>
    </row>
    <row r="17" spans="1:42">
      <c r="A17" s="225" t="s">
        <v>16</v>
      </c>
      <c r="B17" s="271"/>
    </row>
    <row r="18" spans="1:42" ht="15.75" thickBot="1">
      <c r="A18" s="225" t="s">
        <v>16</v>
      </c>
      <c r="B18" s="28"/>
      <c r="C18" s="270" t="s">
        <v>58</v>
      </c>
      <c r="D18" s="270"/>
      <c r="E18" s="7">
        <v>2012</v>
      </c>
      <c r="F18" s="7">
        <v>2015</v>
      </c>
      <c r="G18" s="7">
        <f>G12</f>
        <v>2017</v>
      </c>
      <c r="H18" s="7">
        <v>2020</v>
      </c>
      <c r="I18" s="7">
        <v>2030</v>
      </c>
      <c r="J18" s="7">
        <v>2040</v>
      </c>
      <c r="K18" s="7">
        <v>2050</v>
      </c>
    </row>
    <row r="19" spans="1:42">
      <c r="A19" s="225" t="s">
        <v>16</v>
      </c>
      <c r="B19" s="271"/>
      <c r="C19" s="225" t="s">
        <v>7</v>
      </c>
      <c r="D19" s="36" t="s">
        <v>533</v>
      </c>
      <c r="E19" s="10">
        <f>RES!E43</f>
        <v>1</v>
      </c>
      <c r="F19" s="10">
        <f>RES!E43</f>
        <v>1</v>
      </c>
      <c r="G19" s="258">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42">
      <c r="A20" s="225" t="s">
        <v>16</v>
      </c>
      <c r="B20" s="271"/>
      <c r="C20" s="271" t="s">
        <v>8</v>
      </c>
      <c r="D20" s="36" t="s">
        <v>533</v>
      </c>
      <c r="E20" s="10">
        <f>RES!E44</f>
        <v>1</v>
      </c>
      <c r="F20" s="10">
        <f>RES!E44</f>
        <v>1</v>
      </c>
      <c r="G20" s="258">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42">
      <c r="A21" s="225" t="s">
        <v>16</v>
      </c>
      <c r="C21" s="271" t="s">
        <v>409</v>
      </c>
      <c r="D21" s="36" t="s">
        <v>533</v>
      </c>
      <c r="E21" s="10">
        <f>RES!E45</f>
        <v>1</v>
      </c>
      <c r="F21" s="10">
        <f>RES!E45</f>
        <v>1</v>
      </c>
      <c r="G21" s="258">
        <f t="shared" si="3"/>
        <v>0.97610921501706494</v>
      </c>
      <c r="H21" s="10">
        <f>RES!F45</f>
        <v>0.95221843003412987</v>
      </c>
      <c r="I21" s="10">
        <f>RES!G45</f>
        <v>1.1023890784982937</v>
      </c>
      <c r="J21" s="10">
        <f>RES!H45</f>
        <v>1.3620156089042583</v>
      </c>
      <c r="K21" s="10">
        <f>RES!I45</f>
        <v>1.7304739927162893</v>
      </c>
      <c r="L21" s="44"/>
      <c r="M21" s="10"/>
      <c r="N21" s="47">
        <v>0.25</v>
      </c>
      <c r="O21" s="47">
        <f>N21</f>
        <v>0.25</v>
      </c>
      <c r="P21" s="47">
        <f>O21</f>
        <v>0.25</v>
      </c>
      <c r="Q21" s="47">
        <f>P21</f>
        <v>0.25</v>
      </c>
      <c r="R21" s="10"/>
      <c r="T21" s="130"/>
      <c r="U21" s="10"/>
      <c r="V21" s="10"/>
      <c r="W21" s="10"/>
      <c r="X21" s="10"/>
      <c r="Y21" s="10"/>
      <c r="Z21" s="10"/>
      <c r="AA21" s="10"/>
      <c r="AB21" s="10"/>
      <c r="AC21" s="10"/>
      <c r="AD21" s="10"/>
      <c r="AE21" s="10"/>
      <c r="AF21" s="10"/>
      <c r="AG21" s="10"/>
      <c r="AH21" s="10"/>
      <c r="AI21" s="10"/>
      <c r="AJ21" s="10"/>
      <c r="AK21" s="10"/>
      <c r="AL21" s="10"/>
      <c r="AM21" s="8"/>
      <c r="AN21" s="8"/>
      <c r="AO21" s="8"/>
      <c r="AP21" s="8"/>
    </row>
    <row r="22" spans="1:42">
      <c r="A22" s="225" t="s">
        <v>16</v>
      </c>
      <c r="C22" s="271"/>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42">
      <c r="A23" s="225" t="s">
        <v>16</v>
      </c>
      <c r="B23" s="271"/>
      <c r="C23" s="271"/>
      <c r="S23" s="225" t="s">
        <v>199</v>
      </c>
    </row>
    <row r="24" spans="1:42" ht="15.75" thickBot="1">
      <c r="A24" s="225" t="s">
        <v>16</v>
      </c>
      <c r="B24" s="270" t="s">
        <v>160</v>
      </c>
      <c r="D24" s="270"/>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42">
      <c r="A25" s="225" t="s">
        <v>16</v>
      </c>
      <c r="B25" s="271"/>
      <c r="C25" s="271" t="str">
        <f>C19</f>
        <v>Low Income</v>
      </c>
      <c r="D25" s="225" t="s">
        <v>48</v>
      </c>
      <c r="E25" s="273">
        <f>[3]Calib_1011!$H$86</f>
        <v>0.02</v>
      </c>
      <c r="F25" s="66">
        <f t="shared" ref="F25:G27" si="4">IF($D$4,S25,M25)</f>
        <v>0.02</v>
      </c>
      <c r="G25" s="66">
        <f t="shared" si="4"/>
        <v>0.02</v>
      </c>
      <c r="H25" s="66">
        <f t="shared" ref="H25:K27" si="5">IF($D$4,T25,N25)</f>
        <v>0.02</v>
      </c>
      <c r="I25" s="66">
        <f t="shared" si="5"/>
        <v>0.02</v>
      </c>
      <c r="J25" s="66">
        <f t="shared" si="5"/>
        <v>0.02</v>
      </c>
      <c r="K25" s="66">
        <f t="shared" si="5"/>
        <v>0.02</v>
      </c>
      <c r="L25" s="284"/>
      <c r="M25" s="66">
        <f>E25</f>
        <v>0.02</v>
      </c>
      <c r="N25" s="35">
        <f>M25</f>
        <v>0.02</v>
      </c>
      <c r="O25" s="35">
        <f t="shared" ref="O25:Q26" si="6">N25</f>
        <v>0.02</v>
      </c>
      <c r="P25" s="35">
        <f t="shared" si="6"/>
        <v>0.02</v>
      </c>
      <c r="Q25" s="35">
        <f t="shared" si="6"/>
        <v>0.02</v>
      </c>
      <c r="R25" s="285"/>
      <c r="S25" s="66">
        <f>M25</f>
        <v>0.02</v>
      </c>
      <c r="T25" s="77">
        <v>0.06</v>
      </c>
      <c r="U25" s="77">
        <v>0.05</v>
      </c>
      <c r="V25" s="77">
        <v>0.04</v>
      </c>
      <c r="W25" s="77">
        <v>0.04</v>
      </c>
      <c r="X25" s="285"/>
      <c r="Y25" s="285"/>
      <c r="Z25" s="285"/>
      <c r="AA25" s="285"/>
      <c r="AB25" s="285"/>
      <c r="AC25" s="285"/>
      <c r="AD25" s="285"/>
      <c r="AE25" s="285"/>
      <c r="AF25" s="285"/>
      <c r="AG25" s="285"/>
      <c r="AH25" s="285"/>
      <c r="AI25" s="285"/>
      <c r="AJ25" s="285"/>
      <c r="AK25" s="285"/>
      <c r="AL25" s="285"/>
      <c r="AM25" s="285"/>
      <c r="AN25" s="285"/>
      <c r="AO25" s="285"/>
      <c r="AP25" s="285"/>
    </row>
    <row r="26" spans="1:42">
      <c r="A26" s="225" t="s">
        <v>16</v>
      </c>
      <c r="B26" s="233">
        <f>INDEX($BE$4:$BE$7,MATCH($D$3,$BA$4:$BA$7,0))</f>
        <v>0.95</v>
      </c>
      <c r="C26" s="271" t="str">
        <f>C20</f>
        <v>Middle Income</v>
      </c>
      <c r="D26" s="225" t="s">
        <v>48</v>
      </c>
      <c r="E26" s="273">
        <f>[3]Calib_1011!$I$86</f>
        <v>0.53</v>
      </c>
      <c r="F26" s="66">
        <f t="shared" si="4"/>
        <v>0.53</v>
      </c>
      <c r="G26" s="66">
        <f t="shared" si="4"/>
        <v>0.53</v>
      </c>
      <c r="H26" s="66">
        <f t="shared" si="5"/>
        <v>0.53</v>
      </c>
      <c r="I26" s="66">
        <f t="shared" si="5"/>
        <v>0.53</v>
      </c>
      <c r="J26" s="66">
        <f t="shared" si="5"/>
        <v>0.53</v>
      </c>
      <c r="K26" s="66">
        <f t="shared" si="5"/>
        <v>0.53</v>
      </c>
      <c r="L26" s="284"/>
      <c r="M26" s="66">
        <f>E26</f>
        <v>0.53</v>
      </c>
      <c r="N26" s="35">
        <f>M26</f>
        <v>0.53</v>
      </c>
      <c r="O26" s="35">
        <f t="shared" si="6"/>
        <v>0.53</v>
      </c>
      <c r="P26" s="35">
        <f t="shared" si="6"/>
        <v>0.53</v>
      </c>
      <c r="Q26" s="35">
        <f t="shared" si="6"/>
        <v>0.53</v>
      </c>
      <c r="R26" s="285"/>
      <c r="S26" s="66">
        <f>M26</f>
        <v>0.53</v>
      </c>
      <c r="T26" s="77">
        <f>S26*$B$26</f>
        <v>0.50349999999999995</v>
      </c>
      <c r="U26" s="77">
        <f>IF(INDEX($BF$4:$BF$7,MATCH($D$3,$BA$4:$BA$7,0)),T26*$B$26,T26)</f>
        <v>0.47832499999999994</v>
      </c>
      <c r="V26" s="77">
        <f>IF(INDEX($BF$4:$BF$7,MATCH($D$3,$BA$4:$BA$7,0)),U26*$B$26,U26)</f>
        <v>0.45440874999999992</v>
      </c>
      <c r="W26" s="77">
        <f>IF(INDEX($BF$4:$BF$7,MATCH($D$3,$BA$4:$BA$7,0)),V26*$B$26,V26)</f>
        <v>0.43168831249999989</v>
      </c>
      <c r="X26" s="285"/>
      <c r="Y26" s="285"/>
      <c r="Z26" s="285"/>
      <c r="AA26" s="285"/>
      <c r="AB26" s="285"/>
      <c r="AC26" s="285"/>
      <c r="AD26" s="285"/>
      <c r="AE26" s="285"/>
      <c r="AF26" s="285"/>
      <c r="AG26" s="285"/>
      <c r="AH26" s="285"/>
      <c r="AI26" s="285"/>
      <c r="AJ26" s="285"/>
      <c r="AK26" s="285"/>
      <c r="AL26" s="285"/>
      <c r="AM26" s="285"/>
      <c r="AN26" s="285"/>
      <c r="AO26" s="285"/>
      <c r="AP26" s="285"/>
    </row>
    <row r="27" spans="1:42">
      <c r="A27" s="225" t="s">
        <v>16</v>
      </c>
      <c r="B27" s="233">
        <f>INDEX($BD$4:$BD$7,MATCH($D$3,$BA$4:$BA$7,0))</f>
        <v>0.97499999999999998</v>
      </c>
      <c r="C27" s="271" t="str">
        <f>C21</f>
        <v>High Income</v>
      </c>
      <c r="D27" s="225" t="s">
        <v>48</v>
      </c>
      <c r="E27" s="273">
        <f>[3]Calib_1011!$J$86</f>
        <v>0.78378378378378377</v>
      </c>
      <c r="F27" s="66">
        <f t="shared" si="4"/>
        <v>0.78378378378378377</v>
      </c>
      <c r="G27" s="66">
        <f t="shared" si="4"/>
        <v>0.78378378378378377</v>
      </c>
      <c r="H27" s="66">
        <f t="shared" si="5"/>
        <v>0.78378378378378377</v>
      </c>
      <c r="I27" s="66">
        <f t="shared" si="5"/>
        <v>0.78378378378378377</v>
      </c>
      <c r="J27" s="66">
        <f t="shared" si="5"/>
        <v>0.78378378378378377</v>
      </c>
      <c r="K27" s="66">
        <f t="shared" si="5"/>
        <v>0.78378378378378377</v>
      </c>
      <c r="L27" s="284"/>
      <c r="M27" s="66">
        <f>E27</f>
        <v>0.78378378378378377</v>
      </c>
      <c r="N27" s="35">
        <f>M27</f>
        <v>0.78378378378378377</v>
      </c>
      <c r="O27" s="35">
        <f>N27</f>
        <v>0.78378378378378377</v>
      </c>
      <c r="P27" s="35">
        <f>O27</f>
        <v>0.78378378378378377</v>
      </c>
      <c r="Q27" s="35">
        <f>P27</f>
        <v>0.78378378378378377</v>
      </c>
      <c r="R27" s="285"/>
      <c r="S27" s="66">
        <f>M27</f>
        <v>0.78378378378378377</v>
      </c>
      <c r="T27" s="77">
        <f>S27*$B$27</f>
        <v>0.76418918918918921</v>
      </c>
      <c r="U27" s="77">
        <f>IF(INDEX($BF$4:$BF$7,MATCH($D$3,$BA$4:$BA$7,0)),T27*$B$27,T27)</f>
        <v>0.74508445945945945</v>
      </c>
      <c r="V27" s="77">
        <f>IF(INDEX($BF$4:$BF$7,MATCH($D$3,$BA$4:$BA$7,0)),U27*$B$27,U27)</f>
        <v>0.7264573479729729</v>
      </c>
      <c r="W27" s="77">
        <f>IF(INDEX($BF$4:$BF$7,MATCH($D$3,$BA$4:$BA$7,0)),V27*$B$27,V27)</f>
        <v>0.70829591427364857</v>
      </c>
      <c r="X27" s="285"/>
      <c r="Y27" s="285"/>
      <c r="Z27" s="285"/>
      <c r="AA27" s="285"/>
      <c r="AB27" s="285"/>
      <c r="AC27" s="285"/>
      <c r="AD27" s="285"/>
      <c r="AE27" s="285"/>
      <c r="AF27" s="285"/>
      <c r="AG27" s="285"/>
      <c r="AH27" s="285"/>
      <c r="AI27" s="285"/>
      <c r="AJ27" s="285"/>
      <c r="AK27" s="285"/>
      <c r="AL27" s="285"/>
      <c r="AM27" s="285"/>
      <c r="AN27" s="285"/>
      <c r="AO27" s="285"/>
      <c r="AP27" s="285"/>
    </row>
    <row r="28" spans="1:42">
      <c r="A28" s="225" t="s">
        <v>16</v>
      </c>
      <c r="B28" s="271"/>
      <c r="C28" s="271"/>
      <c r="S28" s="225" t="s">
        <v>200</v>
      </c>
      <c r="T28" s="230"/>
      <c r="U28" s="230"/>
      <c r="V28" s="34"/>
    </row>
    <row r="29" spans="1:42" ht="15.75" thickBot="1">
      <c r="A29" s="225" t="s">
        <v>16</v>
      </c>
      <c r="B29" s="270" t="s">
        <v>188</v>
      </c>
      <c r="D29" s="270"/>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42">
      <c r="A30" s="225" t="s">
        <v>16</v>
      </c>
      <c r="C30" s="271" t="str">
        <f>C25</f>
        <v>Low Income</v>
      </c>
      <c r="D30" s="225" t="s">
        <v>48</v>
      </c>
      <c r="E30" s="51">
        <f>[3]Calib_1011!$H$93</f>
        <v>0.25</v>
      </c>
      <c r="F30" s="65">
        <f t="shared" ref="F30:G32" si="7">IF($D$4,S30,M30)</f>
        <v>0.25</v>
      </c>
      <c r="G30" s="65">
        <f t="shared" si="7"/>
        <v>0.25</v>
      </c>
      <c r="H30" s="65">
        <f t="shared" ref="H30:K32" si="8">IF($D$4,T30,N30)</f>
        <v>0.25</v>
      </c>
      <c r="I30" s="65">
        <f t="shared" si="8"/>
        <v>0.25</v>
      </c>
      <c r="J30" s="65">
        <f t="shared" si="8"/>
        <v>0.25</v>
      </c>
      <c r="K30" s="65">
        <f t="shared" si="8"/>
        <v>0.25</v>
      </c>
      <c r="L30" s="43"/>
      <c r="M30" s="65">
        <f>E30</f>
        <v>0.25</v>
      </c>
      <c r="N30" s="47">
        <f>M30</f>
        <v>0.25</v>
      </c>
      <c r="O30" s="47">
        <f t="shared" ref="O30:Q31" si="9">N30</f>
        <v>0.25</v>
      </c>
      <c r="P30" s="47">
        <f t="shared" si="9"/>
        <v>0.25</v>
      </c>
      <c r="Q30" s="47">
        <f t="shared" si="9"/>
        <v>0.25</v>
      </c>
      <c r="R30" s="272"/>
      <c r="S30" s="65">
        <f>M30</f>
        <v>0.25</v>
      </c>
      <c r="T30" s="78">
        <f t="shared" ref="T30:W31" si="10">S30*0.95</f>
        <v>0.23749999999999999</v>
      </c>
      <c r="U30" s="78">
        <f t="shared" si="10"/>
        <v>0.22562499999999999</v>
      </c>
      <c r="V30" s="78">
        <f t="shared" si="10"/>
        <v>0.21434374999999997</v>
      </c>
      <c r="W30" s="78">
        <f t="shared" si="10"/>
        <v>0.20362656249999997</v>
      </c>
      <c r="X30" s="272"/>
      <c r="Y30" s="272"/>
      <c r="Z30" s="272"/>
      <c r="AA30" s="272"/>
      <c r="AB30" s="272"/>
      <c r="AC30" s="272"/>
      <c r="AD30" s="272"/>
      <c r="AE30" s="272"/>
      <c r="AF30" s="272"/>
      <c r="AG30" s="272"/>
      <c r="AH30" s="272"/>
      <c r="AI30" s="272"/>
      <c r="AJ30" s="272"/>
      <c r="AK30" s="272"/>
      <c r="AL30" s="272"/>
      <c r="AM30" s="272"/>
      <c r="AN30" s="272"/>
      <c r="AO30" s="272"/>
      <c r="AP30" s="272"/>
    </row>
    <row r="31" spans="1:42">
      <c r="A31" s="225" t="s">
        <v>16</v>
      </c>
      <c r="C31" s="271" t="str">
        <f>C26</f>
        <v>Middle Income</v>
      </c>
      <c r="D31" s="225" t="s">
        <v>48</v>
      </c>
      <c r="E31" s="51">
        <f>[3]Calib_1011!$I$93</f>
        <v>0.31311637080867849</v>
      </c>
      <c r="F31" s="65">
        <f t="shared" si="7"/>
        <v>0.31311637080867849</v>
      </c>
      <c r="G31" s="65">
        <f t="shared" si="7"/>
        <v>0.31311637080867849</v>
      </c>
      <c r="H31" s="65">
        <f t="shared" si="8"/>
        <v>0.31311637080867849</v>
      </c>
      <c r="I31" s="65">
        <f t="shared" si="8"/>
        <v>0.31311637080867849</v>
      </c>
      <c r="J31" s="65">
        <f t="shared" si="8"/>
        <v>0.31311637080867849</v>
      </c>
      <c r="K31" s="65">
        <f t="shared" si="8"/>
        <v>0.31311637080867849</v>
      </c>
      <c r="L31" s="43"/>
      <c r="M31" s="65">
        <f>E31</f>
        <v>0.31311637080867849</v>
      </c>
      <c r="N31" s="47">
        <f>M31</f>
        <v>0.31311637080867849</v>
      </c>
      <c r="O31" s="47">
        <f t="shared" si="9"/>
        <v>0.31311637080867849</v>
      </c>
      <c r="P31" s="47">
        <f t="shared" si="9"/>
        <v>0.31311637080867849</v>
      </c>
      <c r="Q31" s="47">
        <f t="shared" si="9"/>
        <v>0.31311637080867849</v>
      </c>
      <c r="R31" s="272"/>
      <c r="S31" s="65">
        <f>M31</f>
        <v>0.31311637080867849</v>
      </c>
      <c r="T31" s="78">
        <f t="shared" si="10"/>
        <v>0.29746055226824453</v>
      </c>
      <c r="U31" s="78">
        <f t="shared" si="10"/>
        <v>0.28258752465483228</v>
      </c>
      <c r="V31" s="78">
        <f t="shared" si="10"/>
        <v>0.26845814842209065</v>
      </c>
      <c r="W31" s="78">
        <f t="shared" si="10"/>
        <v>0.25503524100098612</v>
      </c>
      <c r="X31" s="272"/>
      <c r="Y31" s="272"/>
      <c r="Z31" s="272"/>
      <c r="AA31" s="272"/>
      <c r="AB31" s="272"/>
      <c r="AC31" s="272"/>
      <c r="AD31" s="272"/>
      <c r="AE31" s="272"/>
      <c r="AF31" s="272"/>
      <c r="AG31" s="272"/>
      <c r="AH31" s="272"/>
      <c r="AI31" s="272"/>
      <c r="AJ31" s="272"/>
      <c r="AK31" s="272"/>
      <c r="AL31" s="272"/>
      <c r="AM31" s="272"/>
      <c r="AN31" s="272"/>
      <c r="AO31" s="272"/>
      <c r="AP31" s="272"/>
    </row>
    <row r="32" spans="1:42">
      <c r="A32" s="225" t="s">
        <v>16</v>
      </c>
      <c r="C32" s="271" t="str">
        <f>C27</f>
        <v>High Income</v>
      </c>
      <c r="D32" s="225" t="s">
        <v>48</v>
      </c>
      <c r="E32" s="51">
        <f>[3]Calib_1011!$J$93</f>
        <v>0.41283463855351005</v>
      </c>
      <c r="F32" s="65">
        <f t="shared" si="7"/>
        <v>0.41283463855351005</v>
      </c>
      <c r="G32" s="65">
        <f t="shared" si="7"/>
        <v>0.40790316676191524</v>
      </c>
      <c r="H32" s="65">
        <f t="shared" si="8"/>
        <v>0.40790316676191524</v>
      </c>
      <c r="I32" s="65">
        <f t="shared" si="8"/>
        <v>0.42398537046937429</v>
      </c>
      <c r="J32" s="65">
        <f t="shared" si="8"/>
        <v>0.44894884589399531</v>
      </c>
      <c r="K32" s="65">
        <f t="shared" si="8"/>
        <v>0.47931174428718215</v>
      </c>
      <c r="L32" s="43"/>
      <c r="M32" s="65">
        <f>E32</f>
        <v>0.41283463855351005</v>
      </c>
      <c r="N32" s="47">
        <f>M32*(1+N21*(H21/F21-1))</f>
        <v>0.40790316676191524</v>
      </c>
      <c r="O32" s="47">
        <f>N32*(1+O21*(I21/H21-1))</f>
        <v>0.42398537046937429</v>
      </c>
      <c r="P32" s="47">
        <f>O32*(1+P21*(J21/I21-1))</f>
        <v>0.44894884589399531</v>
      </c>
      <c r="Q32" s="47">
        <f>P32*(1+Q21*(K21/J21-1))</f>
        <v>0.47931174428718215</v>
      </c>
      <c r="R32" s="272"/>
      <c r="S32" s="65">
        <f>M32</f>
        <v>0.41283463855351005</v>
      </c>
      <c r="T32" s="77">
        <f>S32*$B$27</f>
        <v>0.4025137725896723</v>
      </c>
      <c r="U32" s="77">
        <f>IF(INDEX($BF$4:$BF$7,MATCH($D$3,$BA$4:$BA$7,0)),T32*$B$27,T32)</f>
        <v>0.3924509282749305</v>
      </c>
      <c r="V32" s="77">
        <f>IF(INDEX($BF$4:$BF$7,MATCH($D$3,$BA$4:$BA$7,0)),U32*$B$27,U32)</f>
        <v>0.38263965506805725</v>
      </c>
      <c r="W32" s="77">
        <f>IF(INDEX($BF$4:$BF$7,MATCH($D$3,$BA$4:$BA$7,0)),V32*$B$27,V32)</f>
        <v>0.37307366369135581</v>
      </c>
      <c r="X32" s="272"/>
      <c r="Y32" s="272"/>
      <c r="Z32" s="272"/>
      <c r="AA32" s="272"/>
      <c r="AB32" s="272"/>
      <c r="AC32" s="272"/>
      <c r="AD32" s="272"/>
      <c r="AE32" s="272"/>
      <c r="AF32" s="272"/>
      <c r="AG32" s="272"/>
      <c r="AH32" s="272"/>
      <c r="AI32" s="272"/>
      <c r="AJ32" s="272"/>
      <c r="AK32" s="272"/>
      <c r="AL32" s="272"/>
      <c r="AM32" s="272"/>
      <c r="AN32" s="272"/>
      <c r="AO32" s="272"/>
      <c r="AP32" s="272"/>
    </row>
    <row r="33" spans="1:42">
      <c r="A33" s="225" t="s">
        <v>16</v>
      </c>
      <c r="C33" s="271"/>
      <c r="L33" s="43"/>
      <c r="M33" s="226"/>
      <c r="R33" s="272"/>
      <c r="S33" s="225" t="s">
        <v>201</v>
      </c>
      <c r="X33" s="272"/>
      <c r="Y33" s="272"/>
      <c r="Z33" s="272"/>
      <c r="AA33" s="272"/>
      <c r="AB33" s="272"/>
      <c r="AC33" s="272"/>
      <c r="AD33" s="272"/>
      <c r="AE33" s="272"/>
      <c r="AF33" s="272"/>
      <c r="AG33" s="272"/>
      <c r="AH33" s="272"/>
      <c r="AI33" s="272"/>
      <c r="AJ33" s="272"/>
      <c r="AK33" s="272"/>
      <c r="AL33" s="272"/>
      <c r="AM33" s="272"/>
      <c r="AN33" s="272"/>
      <c r="AO33" s="272"/>
      <c r="AP33" s="272"/>
    </row>
    <row r="34" spans="1:42" ht="15.75" thickBot="1">
      <c r="A34" s="225" t="s">
        <v>16</v>
      </c>
      <c r="B34" s="270" t="s">
        <v>189</v>
      </c>
      <c r="D34" s="270"/>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225" t="s">
        <v>16</v>
      </c>
      <c r="C35" s="271" t="str">
        <f>C30</f>
        <v>Low Income</v>
      </c>
      <c r="D35" s="225" t="s">
        <v>96</v>
      </c>
      <c r="E35" s="51">
        <f>[3]Calib_1011!$H$113</f>
        <v>1.4</v>
      </c>
      <c r="F35" s="65">
        <f t="shared" ref="F35:G38" si="11">IF($D$4,S35,M35)</f>
        <v>1.4</v>
      </c>
      <c r="G35" s="65">
        <f t="shared" si="11"/>
        <v>1.4</v>
      </c>
      <c r="H35" s="65">
        <f t="shared" ref="H35:K38" si="12">IF($D$4,T35,N35)</f>
        <v>1.4</v>
      </c>
      <c r="I35" s="65">
        <f t="shared" si="12"/>
        <v>1.4</v>
      </c>
      <c r="J35" s="65">
        <f t="shared" si="12"/>
        <v>1.4</v>
      </c>
      <c r="K35" s="65">
        <f t="shared" si="12"/>
        <v>1.4</v>
      </c>
      <c r="L35" s="43"/>
      <c r="M35" s="65">
        <f>E35</f>
        <v>1.4</v>
      </c>
      <c r="N35" s="47">
        <f>M35</f>
        <v>1.4</v>
      </c>
      <c r="O35" s="47">
        <f t="shared" ref="O35:Q38" si="13">N35</f>
        <v>1.4</v>
      </c>
      <c r="P35" s="47">
        <f t="shared" si="13"/>
        <v>1.4</v>
      </c>
      <c r="Q35" s="47">
        <f t="shared" si="13"/>
        <v>1.4</v>
      </c>
      <c r="R35" s="272"/>
      <c r="S35" s="65">
        <f>M35</f>
        <v>1.4</v>
      </c>
      <c r="T35" s="78">
        <f>S35*1.025</f>
        <v>1.4349999999999998</v>
      </c>
      <c r="U35" s="78">
        <f>T35*1.025</f>
        <v>1.4708749999999997</v>
      </c>
      <c r="V35" s="78">
        <f>U35*1.025</f>
        <v>1.5076468749999996</v>
      </c>
      <c r="W35" s="78">
        <f>V35*1.025</f>
        <v>1.5453380468749995</v>
      </c>
      <c r="X35" s="272"/>
      <c r="Y35" s="272"/>
      <c r="Z35" s="272"/>
      <c r="AA35" s="272"/>
      <c r="AB35" s="272"/>
      <c r="AC35" s="272"/>
      <c r="AD35" s="272"/>
      <c r="AE35" s="272"/>
      <c r="AF35" s="272"/>
      <c r="AG35" s="272"/>
      <c r="AH35" s="272"/>
      <c r="AI35" s="272"/>
      <c r="AJ35" s="272"/>
      <c r="AK35" s="272"/>
      <c r="AL35" s="272"/>
      <c r="AM35" s="272"/>
      <c r="AN35" s="272"/>
      <c r="AO35" s="272"/>
      <c r="AP35" s="272"/>
    </row>
    <row r="36" spans="1:42">
      <c r="A36" s="225" t="s">
        <v>16</v>
      </c>
      <c r="C36" s="271" t="str">
        <f>C31</f>
        <v>Middle Income</v>
      </c>
      <c r="D36" s="225" t="s">
        <v>96</v>
      </c>
      <c r="E36" s="51">
        <f>[3]Calib_1011!$I$113</f>
        <v>1.4</v>
      </c>
      <c r="F36" s="65">
        <f t="shared" si="11"/>
        <v>1.4</v>
      </c>
      <c r="G36" s="65">
        <f t="shared" si="11"/>
        <v>1.4</v>
      </c>
      <c r="H36" s="65">
        <f t="shared" si="12"/>
        <v>1.4</v>
      </c>
      <c r="I36" s="65">
        <f t="shared" si="12"/>
        <v>1.4</v>
      </c>
      <c r="J36" s="65">
        <f t="shared" si="12"/>
        <v>1.4</v>
      </c>
      <c r="K36" s="65">
        <f t="shared" si="12"/>
        <v>1.4</v>
      </c>
      <c r="L36" s="43"/>
      <c r="M36" s="65">
        <f>E36</f>
        <v>1.4</v>
      </c>
      <c r="N36" s="47">
        <f>M36</f>
        <v>1.4</v>
      </c>
      <c r="O36" s="47">
        <f t="shared" si="13"/>
        <v>1.4</v>
      </c>
      <c r="P36" s="47">
        <f t="shared" si="13"/>
        <v>1.4</v>
      </c>
      <c r="Q36" s="47">
        <f t="shared" si="13"/>
        <v>1.4</v>
      </c>
      <c r="R36" s="272"/>
      <c r="S36" s="65">
        <f>M36</f>
        <v>1.4</v>
      </c>
      <c r="T36" s="78">
        <f t="shared" ref="T36:W38" si="14">S36*1.025</f>
        <v>1.4349999999999998</v>
      </c>
      <c r="U36" s="78">
        <f t="shared" si="14"/>
        <v>1.4708749999999997</v>
      </c>
      <c r="V36" s="78">
        <f t="shared" si="14"/>
        <v>1.5076468749999996</v>
      </c>
      <c r="W36" s="78">
        <f t="shared" si="14"/>
        <v>1.5453380468749995</v>
      </c>
      <c r="X36" s="272"/>
      <c r="Y36" s="272"/>
      <c r="Z36" s="272"/>
      <c r="AA36" s="272"/>
      <c r="AB36" s="272"/>
      <c r="AC36" s="272"/>
      <c r="AD36" s="272"/>
      <c r="AE36" s="272"/>
      <c r="AF36" s="272"/>
      <c r="AG36" s="272"/>
      <c r="AH36" s="272"/>
      <c r="AI36" s="272"/>
      <c r="AJ36" s="272"/>
      <c r="AK36" s="272"/>
      <c r="AL36" s="272"/>
      <c r="AM36" s="272"/>
      <c r="AN36" s="272"/>
      <c r="AO36" s="272"/>
      <c r="AP36" s="272"/>
    </row>
    <row r="37" spans="1:42">
      <c r="A37" s="225" t="s">
        <v>16</v>
      </c>
      <c r="C37" s="271" t="str">
        <f>C32</f>
        <v>High Income</v>
      </c>
      <c r="D37" s="225" t="s">
        <v>96</v>
      </c>
      <c r="E37" s="51">
        <f>[3]Calib_1011!$J$113</f>
        <v>1.4</v>
      </c>
      <c r="F37" s="65">
        <f t="shared" si="11"/>
        <v>1.4</v>
      </c>
      <c r="G37" s="65">
        <f t="shared" si="11"/>
        <v>1.4</v>
      </c>
      <c r="H37" s="65">
        <f t="shared" si="12"/>
        <v>1.4</v>
      </c>
      <c r="I37" s="65">
        <f t="shared" si="12"/>
        <v>1.4</v>
      </c>
      <c r="J37" s="65">
        <f t="shared" si="12"/>
        <v>1.4</v>
      </c>
      <c r="K37" s="65">
        <f t="shared" si="12"/>
        <v>1.4</v>
      </c>
      <c r="L37" s="43"/>
      <c r="M37" s="65">
        <f>E37</f>
        <v>1.4</v>
      </c>
      <c r="N37" s="47">
        <f>M37</f>
        <v>1.4</v>
      </c>
      <c r="O37" s="47">
        <f t="shared" si="13"/>
        <v>1.4</v>
      </c>
      <c r="P37" s="47">
        <f t="shared" si="13"/>
        <v>1.4</v>
      </c>
      <c r="Q37" s="47">
        <f t="shared" si="13"/>
        <v>1.4</v>
      </c>
      <c r="R37" s="272"/>
      <c r="S37" s="65">
        <f>M37</f>
        <v>1.4</v>
      </c>
      <c r="T37" s="78">
        <f>S37*1.025</f>
        <v>1.4349999999999998</v>
      </c>
      <c r="U37" s="78">
        <f>T37*1.025</f>
        <v>1.4708749999999997</v>
      </c>
      <c r="V37" s="78">
        <f>U37*1.025</f>
        <v>1.5076468749999996</v>
      </c>
      <c r="W37" s="78">
        <f>V37*1.025</f>
        <v>1.5453380468749995</v>
      </c>
      <c r="X37" s="272"/>
      <c r="Y37" s="272"/>
      <c r="Z37" s="272"/>
      <c r="AA37" s="272"/>
      <c r="AB37" s="272"/>
      <c r="AC37" s="272"/>
      <c r="AD37" s="272"/>
      <c r="AE37" s="272"/>
      <c r="AF37" s="272"/>
      <c r="AG37" s="272"/>
      <c r="AH37" s="272"/>
      <c r="AI37" s="272"/>
      <c r="AJ37" s="272"/>
      <c r="AK37" s="272"/>
      <c r="AL37" s="272"/>
      <c r="AM37" s="272"/>
      <c r="AN37" s="272"/>
      <c r="AO37" s="272"/>
      <c r="AP37" s="272"/>
    </row>
    <row r="38" spans="1:42">
      <c r="A38" s="225" t="s">
        <v>16</v>
      </c>
      <c r="C38" s="271" t="s">
        <v>195</v>
      </c>
      <c r="D38" s="225" t="s">
        <v>96</v>
      </c>
      <c r="E38" s="51">
        <f>[3]Calib_1011!K113</f>
        <v>1.4</v>
      </c>
      <c r="F38" s="65">
        <f t="shared" si="11"/>
        <v>1.4</v>
      </c>
      <c r="G38" s="65">
        <f t="shared" si="11"/>
        <v>1.4</v>
      </c>
      <c r="H38" s="65">
        <f t="shared" si="12"/>
        <v>1.4</v>
      </c>
      <c r="I38" s="65">
        <f t="shared" si="12"/>
        <v>1.4</v>
      </c>
      <c r="J38" s="65">
        <f t="shared" si="12"/>
        <v>1.4</v>
      </c>
      <c r="K38" s="65">
        <f t="shared" si="12"/>
        <v>1.4</v>
      </c>
      <c r="M38" s="65">
        <f>E38</f>
        <v>1.4</v>
      </c>
      <c r="N38" s="47">
        <f>M38</f>
        <v>1.4</v>
      </c>
      <c r="O38" s="47">
        <f t="shared" si="13"/>
        <v>1.4</v>
      </c>
      <c r="P38" s="47">
        <f t="shared" si="13"/>
        <v>1.4</v>
      </c>
      <c r="Q38" s="47">
        <f t="shared" si="13"/>
        <v>1.4</v>
      </c>
      <c r="S38" s="65">
        <f>M38</f>
        <v>1.4</v>
      </c>
      <c r="T38" s="78">
        <f t="shared" si="14"/>
        <v>1.4349999999999998</v>
      </c>
      <c r="U38" s="78">
        <f t="shared" si="14"/>
        <v>1.4708749999999997</v>
      </c>
      <c r="V38" s="78">
        <f t="shared" si="14"/>
        <v>1.5076468749999996</v>
      </c>
      <c r="W38" s="78">
        <f t="shared" si="14"/>
        <v>1.5453380468749995</v>
      </c>
    </row>
    <row r="39" spans="1:42">
      <c r="A39" s="225" t="s">
        <v>16</v>
      </c>
      <c r="C39" s="271"/>
      <c r="L39" s="43"/>
      <c r="M39" s="226"/>
      <c r="R39" s="272"/>
      <c r="S39" s="225" t="s">
        <v>202</v>
      </c>
      <c r="X39" s="272"/>
      <c r="Y39" s="272"/>
      <c r="Z39" s="272"/>
      <c r="AA39" s="272"/>
      <c r="AB39" s="272"/>
      <c r="AC39" s="272"/>
      <c r="AD39" s="272"/>
      <c r="AE39" s="272"/>
      <c r="AF39" s="272"/>
      <c r="AG39" s="272"/>
      <c r="AH39" s="272"/>
      <c r="AI39" s="272"/>
      <c r="AJ39" s="272"/>
      <c r="AK39" s="272"/>
      <c r="AL39" s="272"/>
      <c r="AM39" s="272"/>
      <c r="AN39" s="272"/>
      <c r="AO39" s="272"/>
      <c r="AP39" s="272"/>
    </row>
    <row r="40" spans="1:42" ht="15.75" thickBot="1">
      <c r="A40" s="225" t="s">
        <v>16</v>
      </c>
      <c r="B40" s="270" t="s">
        <v>190</v>
      </c>
      <c r="D40" s="270"/>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225" t="s">
        <v>16</v>
      </c>
      <c r="C41" s="271" t="str">
        <f>C35</f>
        <v>Low Income</v>
      </c>
      <c r="D41" s="36" t="s">
        <v>171</v>
      </c>
      <c r="E41" s="51">
        <f>[3]Calib_1011!$H$118</f>
        <v>8.0274119837508469</v>
      </c>
      <c r="F41" s="65">
        <f t="shared" ref="F41:G44" si="15">IF($D$4,S41,M41)</f>
        <v>8.0274119837508469</v>
      </c>
      <c r="G41" s="65">
        <f t="shared" si="15"/>
        <v>8.0274119837508469</v>
      </c>
      <c r="H41" s="65">
        <f t="shared" ref="H41:K44" si="16">IF($D$4,T41,N41)</f>
        <v>8.0274119837508469</v>
      </c>
      <c r="I41" s="65">
        <f t="shared" si="16"/>
        <v>8.0274119837508469</v>
      </c>
      <c r="J41" s="65">
        <f t="shared" si="16"/>
        <v>8.0274119837508469</v>
      </c>
      <c r="K41" s="65">
        <f t="shared" si="16"/>
        <v>8.0274119837508469</v>
      </c>
      <c r="L41" s="43"/>
      <c r="M41" s="65">
        <f>E41</f>
        <v>8.0274119837508469</v>
      </c>
      <c r="N41" s="47">
        <f>M41</f>
        <v>8.0274119837508469</v>
      </c>
      <c r="O41" s="47">
        <f t="shared" ref="O41:Q44" si="17">N41</f>
        <v>8.0274119837508469</v>
      </c>
      <c r="P41" s="47">
        <f t="shared" si="17"/>
        <v>8.0274119837508469</v>
      </c>
      <c r="Q41" s="47">
        <f t="shared" si="17"/>
        <v>8.0274119837508469</v>
      </c>
      <c r="R41" s="272"/>
      <c r="S41" s="65">
        <f>M41</f>
        <v>8.0274119837508469</v>
      </c>
      <c r="T41" s="78">
        <f>S41*0.95</f>
        <v>7.6260413845633037</v>
      </c>
      <c r="U41" s="78">
        <f>T41*0.95</f>
        <v>7.2447393153351385</v>
      </c>
      <c r="V41" s="78">
        <f>U41*0.95</f>
        <v>6.882502349568381</v>
      </c>
      <c r="W41" s="78">
        <f>V41*0.95</f>
        <v>6.538377232089962</v>
      </c>
      <c r="X41" s="272"/>
      <c r="Y41" s="272"/>
      <c r="Z41" s="272"/>
      <c r="AA41" s="272"/>
      <c r="AB41" s="272"/>
      <c r="AC41" s="272"/>
      <c r="AD41" s="272"/>
      <c r="AE41" s="272"/>
      <c r="AF41" s="272"/>
      <c r="AG41" s="272"/>
      <c r="AH41" s="272"/>
      <c r="AI41" s="272"/>
      <c r="AJ41" s="272"/>
      <c r="AK41" s="272"/>
      <c r="AL41" s="272"/>
      <c r="AM41" s="272"/>
      <c r="AN41" s="272"/>
      <c r="AO41" s="272"/>
      <c r="AP41" s="272"/>
    </row>
    <row r="42" spans="1:42">
      <c r="A42" s="225" t="s">
        <v>16</v>
      </c>
      <c r="B42" s="234">
        <v>1</v>
      </c>
      <c r="C42" s="271" t="str">
        <f>C36</f>
        <v>Middle Income</v>
      </c>
      <c r="D42" s="36" t="s">
        <v>171</v>
      </c>
      <c r="E42" s="51">
        <f>[3]Calib_1011!$I$118</f>
        <v>13.418073439870216</v>
      </c>
      <c r="F42" s="65">
        <f t="shared" si="15"/>
        <v>13.418073439870216</v>
      </c>
      <c r="G42" s="65">
        <f t="shared" si="15"/>
        <v>13.418073439870216</v>
      </c>
      <c r="H42" s="65">
        <f t="shared" si="16"/>
        <v>13.418073439870216</v>
      </c>
      <c r="I42" s="65">
        <f t="shared" si="16"/>
        <v>13.418073439870216</v>
      </c>
      <c r="J42" s="65">
        <f t="shared" si="16"/>
        <v>13.418073439870216</v>
      </c>
      <c r="K42" s="65">
        <f t="shared" si="16"/>
        <v>13.418073439870216</v>
      </c>
      <c r="L42" s="43"/>
      <c r="M42" s="65">
        <f>E42/B42</f>
        <v>13.418073439870216</v>
      </c>
      <c r="N42" s="220">
        <f>M42</f>
        <v>13.418073439870216</v>
      </c>
      <c r="O42" s="220">
        <f>N42</f>
        <v>13.418073439870216</v>
      </c>
      <c r="P42" s="220">
        <f>O42</f>
        <v>13.418073439870216</v>
      </c>
      <c r="Q42" s="220">
        <f>P42</f>
        <v>13.418073439870216</v>
      </c>
      <c r="R42" s="272"/>
      <c r="S42" s="65">
        <f>M42</f>
        <v>13.418073439870216</v>
      </c>
      <c r="T42" s="78">
        <f t="shared" ref="T42:W44" si="18">S42*0.95</f>
        <v>12.747169767876706</v>
      </c>
      <c r="U42" s="78">
        <f t="shared" si="18"/>
        <v>12.109811279482869</v>
      </c>
      <c r="V42" s="78">
        <f t="shared" si="18"/>
        <v>11.504320715508726</v>
      </c>
      <c r="W42" s="78">
        <f t="shared" si="18"/>
        <v>10.929104679733289</v>
      </c>
      <c r="X42" s="272"/>
      <c r="Y42" s="272"/>
      <c r="Z42" s="272"/>
      <c r="AA42" s="272"/>
      <c r="AB42" s="272"/>
      <c r="AC42" s="272"/>
      <c r="AD42" s="272"/>
      <c r="AE42" s="272"/>
      <c r="AF42" s="272"/>
      <c r="AG42" s="272"/>
      <c r="AH42" s="272"/>
      <c r="AI42" s="272"/>
      <c r="AJ42" s="272"/>
      <c r="AK42" s="272"/>
      <c r="AL42" s="272"/>
      <c r="AM42" s="272"/>
      <c r="AN42" s="272"/>
      <c r="AO42" s="272"/>
      <c r="AP42" s="272"/>
    </row>
    <row r="43" spans="1:42">
      <c r="A43" s="225" t="s">
        <v>16</v>
      </c>
      <c r="C43" s="271" t="str">
        <f>C37</f>
        <v>High Income</v>
      </c>
      <c r="D43" s="36" t="s">
        <v>171</v>
      </c>
      <c r="E43" s="51">
        <f>[3]Calib_1011!$J$118</f>
        <v>15.663966300310799</v>
      </c>
      <c r="F43" s="65">
        <f t="shared" si="15"/>
        <v>15.663966300310799</v>
      </c>
      <c r="G43" s="65">
        <f t="shared" si="15"/>
        <v>15.663966300310799</v>
      </c>
      <c r="H43" s="65">
        <f t="shared" si="16"/>
        <v>15.663966300310799</v>
      </c>
      <c r="I43" s="65">
        <f t="shared" si="16"/>
        <v>15.663966300310799</v>
      </c>
      <c r="J43" s="65">
        <f t="shared" si="16"/>
        <v>15.663966300310799</v>
      </c>
      <c r="K43" s="65">
        <f t="shared" si="16"/>
        <v>15.663966300310799</v>
      </c>
      <c r="L43" s="43"/>
      <c r="M43" s="65">
        <f>E43/B42</f>
        <v>15.663966300310799</v>
      </c>
      <c r="N43" s="47">
        <f>M43</f>
        <v>15.663966300310799</v>
      </c>
      <c r="O43" s="47">
        <f>N43</f>
        <v>15.663966300310799</v>
      </c>
      <c r="P43" s="47">
        <f t="shared" si="17"/>
        <v>15.663966300310799</v>
      </c>
      <c r="Q43" s="47">
        <f t="shared" si="17"/>
        <v>15.663966300310799</v>
      </c>
      <c r="R43" s="272"/>
      <c r="S43" s="65">
        <f>M43</f>
        <v>15.663966300310799</v>
      </c>
      <c r="T43" s="78">
        <f t="shared" si="18"/>
        <v>14.880767985295257</v>
      </c>
      <c r="U43" s="78">
        <f t="shared" si="18"/>
        <v>14.136729586030494</v>
      </c>
      <c r="V43" s="78">
        <f t="shared" si="18"/>
        <v>13.429893106728969</v>
      </c>
      <c r="W43" s="78">
        <f t="shared" si="18"/>
        <v>12.758398451392519</v>
      </c>
      <c r="X43" s="272"/>
      <c r="Y43" s="272"/>
      <c r="Z43" s="272"/>
      <c r="AA43" s="272"/>
      <c r="AB43" s="272"/>
      <c r="AC43" s="272"/>
      <c r="AD43" s="272"/>
      <c r="AE43" s="272"/>
      <c r="AF43" s="272"/>
      <c r="AG43" s="272"/>
      <c r="AH43" s="272"/>
      <c r="AI43" s="272"/>
      <c r="AJ43" s="272"/>
      <c r="AK43" s="272"/>
      <c r="AL43" s="272"/>
      <c r="AM43" s="272"/>
      <c r="AN43" s="272"/>
      <c r="AO43" s="272"/>
      <c r="AP43" s="272"/>
    </row>
    <row r="44" spans="1:42">
      <c r="A44" s="225" t="s">
        <v>16</v>
      </c>
      <c r="C44" s="271" t="s">
        <v>195</v>
      </c>
      <c r="D44" s="36" t="s">
        <v>171</v>
      </c>
      <c r="E44" s="51">
        <f>[3]Calib_1011!$K$118</f>
        <v>13.5</v>
      </c>
      <c r="F44" s="65">
        <f t="shared" si="15"/>
        <v>13.5</v>
      </c>
      <c r="G44" s="65">
        <f t="shared" si="15"/>
        <v>13.5</v>
      </c>
      <c r="H44" s="65">
        <f t="shared" si="16"/>
        <v>13.5</v>
      </c>
      <c r="I44" s="65">
        <f t="shared" si="16"/>
        <v>13.5</v>
      </c>
      <c r="J44" s="65">
        <f t="shared" si="16"/>
        <v>13.5</v>
      </c>
      <c r="K44" s="65">
        <f t="shared" si="16"/>
        <v>13.5</v>
      </c>
      <c r="L44" s="43"/>
      <c r="M44" s="65">
        <f>E44</f>
        <v>13.5</v>
      </c>
      <c r="N44" s="47">
        <f>M44</f>
        <v>13.5</v>
      </c>
      <c r="O44" s="47">
        <f t="shared" si="17"/>
        <v>13.5</v>
      </c>
      <c r="P44" s="47">
        <f t="shared" si="17"/>
        <v>13.5</v>
      </c>
      <c r="Q44" s="47">
        <f t="shared" si="17"/>
        <v>13.5</v>
      </c>
      <c r="R44" s="272"/>
      <c r="S44" s="65">
        <f>M44</f>
        <v>13.5</v>
      </c>
      <c r="T44" s="78">
        <f t="shared" si="18"/>
        <v>12.824999999999999</v>
      </c>
      <c r="U44" s="78">
        <f t="shared" si="18"/>
        <v>12.183749999999998</v>
      </c>
      <c r="V44" s="78">
        <f t="shared" si="18"/>
        <v>11.574562499999997</v>
      </c>
      <c r="W44" s="78">
        <f t="shared" si="18"/>
        <v>10.995834374999998</v>
      </c>
      <c r="X44" s="272"/>
      <c r="Y44" s="272"/>
      <c r="Z44" s="272"/>
      <c r="AA44" s="272"/>
      <c r="AB44" s="272"/>
      <c r="AC44" s="272"/>
      <c r="AD44" s="272"/>
      <c r="AE44" s="272"/>
      <c r="AF44" s="272"/>
      <c r="AG44" s="272"/>
      <c r="AH44" s="272"/>
      <c r="AI44" s="272"/>
      <c r="AJ44" s="272"/>
      <c r="AK44" s="272"/>
      <c r="AL44" s="272"/>
      <c r="AM44" s="272"/>
      <c r="AN44" s="272"/>
      <c r="AO44" s="272"/>
      <c r="AP44" s="272"/>
    </row>
    <row r="45" spans="1:42">
      <c r="A45" s="225" t="s">
        <v>16</v>
      </c>
      <c r="C45" s="271" t="s">
        <v>6</v>
      </c>
      <c r="D45" s="36" t="s">
        <v>171</v>
      </c>
      <c r="E45" s="226">
        <f t="shared" ref="E45:K45" si="19">SUMPRODUCT(E41:E44,E54:E57)/SUM(E54:E57)</f>
        <v>14.47358488721682</v>
      </c>
      <c r="F45" s="226">
        <f t="shared" si="19"/>
        <v>14.471584442984126</v>
      </c>
      <c r="G45" s="226">
        <f t="shared" ref="G45" si="20">SUMPRODUCT(G41:G44,G54:G57)/SUM(G54:G57)</f>
        <v>14.454574281945545</v>
      </c>
      <c r="H45" s="226">
        <f t="shared" si="19"/>
        <v>14.454574281945545</v>
      </c>
      <c r="I45" s="226">
        <f t="shared" si="19"/>
        <v>14.623833472734839</v>
      </c>
      <c r="J45" s="226">
        <f t="shared" si="19"/>
        <v>14.776128680911462</v>
      </c>
      <c r="K45" s="226">
        <f t="shared" si="19"/>
        <v>14.895589049940405</v>
      </c>
      <c r="L45" s="43"/>
      <c r="M45" s="226"/>
      <c r="R45" s="272"/>
      <c r="S45" s="272"/>
      <c r="T45" s="272"/>
      <c r="U45" s="272"/>
      <c r="V45" s="272"/>
      <c r="W45" s="272"/>
      <c r="X45" s="272"/>
      <c r="Y45" s="272"/>
      <c r="Z45" s="272"/>
      <c r="AA45" s="272"/>
      <c r="AB45" s="272"/>
      <c r="AC45" s="272"/>
      <c r="AD45" s="272"/>
      <c r="AE45" s="272"/>
      <c r="AF45" s="272"/>
      <c r="AG45" s="272"/>
      <c r="AH45" s="272"/>
      <c r="AI45" s="272"/>
      <c r="AJ45" s="272"/>
      <c r="AK45" s="272"/>
      <c r="AL45" s="272"/>
      <c r="AM45" s="272"/>
      <c r="AN45" s="272"/>
      <c r="AO45" s="272"/>
      <c r="AP45" s="272"/>
    </row>
    <row r="46" spans="1:42" ht="15.75" thickBot="1">
      <c r="A46" s="225" t="s">
        <v>16</v>
      </c>
      <c r="C46" s="270" t="s">
        <v>161</v>
      </c>
      <c r="D46" s="270"/>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72"/>
      <c r="Y46" s="272"/>
      <c r="Z46" s="272"/>
      <c r="AA46" s="272"/>
      <c r="AB46" s="272"/>
      <c r="AC46" s="272"/>
      <c r="AD46" s="272"/>
      <c r="AE46" s="272"/>
      <c r="AF46" s="272"/>
      <c r="AG46" s="272"/>
      <c r="AH46" s="272"/>
      <c r="AI46" s="272"/>
      <c r="AJ46" s="272"/>
      <c r="AK46" s="272"/>
      <c r="AL46" s="272"/>
      <c r="AM46" s="272"/>
      <c r="AN46" s="272"/>
      <c r="AO46" s="272"/>
      <c r="AP46" s="272"/>
    </row>
    <row r="47" spans="1:42">
      <c r="A47" s="225" t="s">
        <v>16</v>
      </c>
      <c r="C47" s="225" t="s">
        <v>13</v>
      </c>
      <c r="E47" s="226">
        <f>FTRA!F7</f>
        <v>135.96</v>
      </c>
      <c r="F47" s="226">
        <f>FTRA!G7</f>
        <v>144.16</v>
      </c>
      <c r="G47" s="226">
        <f>FTRA!I7</f>
        <v>138.22</v>
      </c>
      <c r="H47" s="226">
        <f>FTRA!I7</f>
        <v>138.22</v>
      </c>
      <c r="I47" s="226">
        <f>FTRA!J7</f>
        <v>169.63</v>
      </c>
      <c r="J47" s="226">
        <f>FTRA!K7</f>
        <v>224.36</v>
      </c>
      <c r="K47" s="226">
        <f>FTRA!L7</f>
        <v>309.06</v>
      </c>
      <c r="L47" s="43"/>
      <c r="M47" s="226">
        <f>SUMIF(FTRA!$N$4:$AR$4,M46,FTRA!$N$7:$AR$7)</f>
        <v>288.32</v>
      </c>
      <c r="N47" s="226">
        <f>SUMIF(FTRA!$N$4:$AR$4,N46,FTRA!$N$7:$AR$7)</f>
        <v>276.44</v>
      </c>
      <c r="O47" s="226">
        <f>SUMIF(FTRA!$N$4:$AR$4,O46,FTRA!$N$7:$AR$7)</f>
        <v>339.26</v>
      </c>
      <c r="P47" s="226">
        <f>SUMIF(FTRA!$N$4:$AR$4,P46,FTRA!$N$7:$AR$7)</f>
        <v>448.72</v>
      </c>
      <c r="Q47" s="226">
        <f>SUMIF(FTRA!$N$4:$AR$4,Q46,FTRA!$N$7:$AR$7)</f>
        <v>618.12</v>
      </c>
      <c r="R47" s="272"/>
      <c r="S47" s="226">
        <f>SUMIF(FTRA!$N$4:$AR$4,S46,FTRA!$N$7:$AR$7)</f>
        <v>288.32</v>
      </c>
      <c r="T47" s="226">
        <f>SUMIF(FTRA!$N$4:$AR$4,T46,FTRA!$N$7:$AR$7)</f>
        <v>276.44</v>
      </c>
      <c r="U47" s="226">
        <f>SUMIF(FTRA!$N$4:$AR$4,U46,FTRA!$N$7:$AR$7)</f>
        <v>339.26</v>
      </c>
      <c r="V47" s="226">
        <f>SUMIF(FTRA!$N$4:$AR$4,V46,FTRA!$N$7:$AR$7)</f>
        <v>448.72</v>
      </c>
      <c r="W47" s="226">
        <f>SUMIF(FTRA!$N$4:$AR$4,W46,FTRA!$N$7:$AR$7)</f>
        <v>618.12</v>
      </c>
      <c r="X47" s="272"/>
      <c r="Y47" s="272"/>
      <c r="Z47" s="272"/>
      <c r="AA47" s="272"/>
      <c r="AB47" s="272"/>
      <c r="AC47" s="272"/>
      <c r="AD47" s="272"/>
      <c r="AE47" s="272"/>
      <c r="AF47" s="272"/>
      <c r="AG47" s="272"/>
      <c r="AH47" s="272"/>
      <c r="AI47" s="272"/>
      <c r="AJ47" s="272"/>
      <c r="AK47" s="272"/>
      <c r="AL47" s="272"/>
      <c r="AM47" s="272"/>
      <c r="AN47" s="272"/>
      <c r="AO47" s="272"/>
      <c r="AP47" s="272"/>
    </row>
    <row r="48" spans="1:42">
      <c r="A48" s="225" t="s">
        <v>16</v>
      </c>
      <c r="C48" s="225"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72"/>
      <c r="S48" s="80">
        <f>$F48</f>
        <v>0.5</v>
      </c>
      <c r="T48" s="48">
        <f>S48</f>
        <v>0.5</v>
      </c>
      <c r="U48" s="48">
        <f>T48</f>
        <v>0.5</v>
      </c>
      <c r="V48" s="48">
        <v>0.4</v>
      </c>
      <c r="W48" s="48">
        <v>0.3</v>
      </c>
      <c r="X48" s="272"/>
      <c r="Y48" s="272"/>
      <c r="Z48" s="272"/>
      <c r="AA48" s="272"/>
      <c r="AB48" s="272"/>
      <c r="AC48" s="272"/>
      <c r="AD48" s="272"/>
      <c r="AE48" s="272"/>
      <c r="AF48" s="272"/>
      <c r="AG48" s="272"/>
      <c r="AH48" s="272"/>
      <c r="AI48" s="272"/>
      <c r="AJ48" s="272"/>
      <c r="AK48" s="272"/>
      <c r="AL48" s="272"/>
      <c r="AM48" s="272"/>
      <c r="AN48" s="272"/>
      <c r="AO48" s="272"/>
      <c r="AP48" s="272"/>
    </row>
    <row r="49" spans="1:42">
      <c r="A49" s="225" t="s">
        <v>16</v>
      </c>
      <c r="C49" s="271" t="s">
        <v>162</v>
      </c>
      <c r="D49" s="225" t="s">
        <v>164</v>
      </c>
      <c r="E49" s="76">
        <f>[3]Calib_1011!$K$116</f>
        <v>0.44857633535499813</v>
      </c>
      <c r="F49" s="24">
        <f>E49*(1+(F48*(F47/E47-1)))</f>
        <v>0.46210357112254363</v>
      </c>
      <c r="G49" s="24">
        <f>F49*(1+(G48*(G47/F47-1)))</f>
        <v>0.45258326308817937</v>
      </c>
      <c r="H49" s="226">
        <f>F49*(1+(H48*(H47/F47-1)))</f>
        <v>0.45258326308817937</v>
      </c>
      <c r="I49" s="226">
        <f>H49*(1+(I48*(I47/H47-1)))</f>
        <v>0.50400722595028224</v>
      </c>
      <c r="J49" s="226">
        <f>I49*(1+(J48*(J47/I47-1)))</f>
        <v>0.56905306802128142</v>
      </c>
      <c r="K49" s="226">
        <f>J49*(1+(K48*(K47/J47-1)))</f>
        <v>0.6335014476719355</v>
      </c>
      <c r="L49" s="43"/>
      <c r="M49" s="226">
        <f>$F49</f>
        <v>0.46210357112254363</v>
      </c>
      <c r="N49" s="226">
        <f>M49*(1+(N48*(N47/M47-1)))</f>
        <v>0.45258326308817937</v>
      </c>
      <c r="O49" s="226">
        <f>N49*(1+(O48*(O47/N47-1)))</f>
        <v>0.50400722595028224</v>
      </c>
      <c r="P49" s="226">
        <f>O49*(1+(P48*(P47/O47-1)))</f>
        <v>0.56905306802128142</v>
      </c>
      <c r="Q49" s="226">
        <f>P49*(1+(Q48*(Q47/P47-1)))</f>
        <v>0.6335014476719355</v>
      </c>
      <c r="R49" s="272"/>
      <c r="S49" s="226">
        <f>$F49</f>
        <v>0.46210357112254363</v>
      </c>
      <c r="T49" s="226">
        <f>S49*(1+(T48*(T47/S47-1)))</f>
        <v>0.45258326308817937</v>
      </c>
      <c r="U49" s="226">
        <f>T49*(1+(U48*(U47/T47-1)))</f>
        <v>0.50400722595028224</v>
      </c>
      <c r="V49" s="226">
        <f>U49*(1+(V48*(V47/U47-1)))</f>
        <v>0.56905306802128142</v>
      </c>
      <c r="W49" s="226">
        <f>V49*(1+(W48*(W47/V47-1)))</f>
        <v>0.6335014476719355</v>
      </c>
      <c r="X49" s="272"/>
      <c r="Y49" s="272"/>
      <c r="Z49" s="272"/>
      <c r="AA49" s="272"/>
      <c r="AB49" s="272"/>
      <c r="AC49" s="272"/>
      <c r="AD49" s="272"/>
      <c r="AE49" s="272"/>
      <c r="AF49" s="272"/>
      <c r="AG49" s="272"/>
      <c r="AH49" s="272"/>
      <c r="AI49" s="272"/>
      <c r="AJ49" s="272"/>
      <c r="AK49" s="272"/>
      <c r="AL49" s="272"/>
      <c r="AM49" s="272"/>
      <c r="AN49" s="272"/>
      <c r="AO49" s="272"/>
      <c r="AP49" s="272"/>
    </row>
    <row r="50" spans="1:42">
      <c r="A50" s="225" t="s">
        <v>16</v>
      </c>
      <c r="C50" s="271" t="s">
        <v>172</v>
      </c>
      <c r="D50" s="225" t="s">
        <v>173</v>
      </c>
      <c r="E50" s="226">
        <f t="shared" ref="E50:K50" si="21">E49*E44</f>
        <v>6.055780527292475</v>
      </c>
      <c r="F50" s="226">
        <f t="shared" si="21"/>
        <v>6.2383982101543394</v>
      </c>
      <c r="G50" s="226">
        <f t="shared" si="21"/>
        <v>6.1098740516904213</v>
      </c>
      <c r="H50" s="226">
        <f t="shared" si="21"/>
        <v>6.1098740516904213</v>
      </c>
      <c r="I50" s="226">
        <f>I49*I44</f>
        <v>6.8040975503288106</v>
      </c>
      <c r="J50" s="226">
        <f t="shared" si="21"/>
        <v>7.6822164182872994</v>
      </c>
      <c r="K50" s="226">
        <f t="shared" si="21"/>
        <v>8.5522695435711285</v>
      </c>
      <c r="L50" s="43"/>
      <c r="M50" s="226">
        <f>M49*M44</f>
        <v>6.2383982101543394</v>
      </c>
      <c r="N50" s="226">
        <f>N49*N44</f>
        <v>6.1098740516904213</v>
      </c>
      <c r="O50" s="226">
        <f>O49*O44</f>
        <v>6.8040975503288106</v>
      </c>
      <c r="P50" s="226">
        <f>P49*P44</f>
        <v>7.6822164182872994</v>
      </c>
      <c r="Q50" s="226">
        <f>Q49*Q44</f>
        <v>8.5522695435711285</v>
      </c>
      <c r="R50" s="272"/>
      <c r="S50" s="226">
        <f>S49*S44</f>
        <v>6.2383982101543394</v>
      </c>
      <c r="T50" s="226">
        <f>T49*T44</f>
        <v>5.8043803491058998</v>
      </c>
      <c r="U50" s="226">
        <f>U49*U44</f>
        <v>6.1406980391717507</v>
      </c>
      <c r="V50" s="226">
        <f>V49*V44</f>
        <v>6.5865403016290713</v>
      </c>
      <c r="W50" s="226">
        <f>W49*W44</f>
        <v>6.965876994923331</v>
      </c>
      <c r="X50" s="272"/>
      <c r="Y50" s="272"/>
      <c r="Z50" s="272"/>
      <c r="AA50" s="272"/>
      <c r="AB50" s="272"/>
      <c r="AC50" s="272"/>
      <c r="AD50" s="272"/>
      <c r="AE50" s="272"/>
      <c r="AF50" s="272"/>
      <c r="AG50" s="272"/>
      <c r="AH50" s="272"/>
      <c r="AI50" s="272"/>
      <c r="AJ50" s="272"/>
      <c r="AK50" s="272"/>
      <c r="AL50" s="272"/>
      <c r="AM50" s="272"/>
      <c r="AN50" s="272"/>
      <c r="AO50" s="272"/>
      <c r="AP50" s="272"/>
    </row>
    <row r="51" spans="1:42">
      <c r="A51" s="225" t="s">
        <v>16</v>
      </c>
      <c r="C51" s="271" t="s">
        <v>174</v>
      </c>
      <c r="D51" s="225" t="s">
        <v>136</v>
      </c>
      <c r="E51" s="226">
        <f t="shared" ref="E51:K51" si="22">E50*E38</f>
        <v>8.4780927382094635</v>
      </c>
      <c r="F51" s="226">
        <f t="shared" si="22"/>
        <v>8.7337574942160749</v>
      </c>
      <c r="G51" s="226">
        <f t="shared" si="22"/>
        <v>8.5538236723665886</v>
      </c>
      <c r="H51" s="226">
        <f t="shared" si="22"/>
        <v>8.5538236723665886</v>
      </c>
      <c r="I51" s="226">
        <f t="shared" si="22"/>
        <v>9.5257365704603334</v>
      </c>
      <c r="J51" s="226">
        <f t="shared" si="22"/>
        <v>10.755102985602219</v>
      </c>
      <c r="K51" s="226">
        <f t="shared" si="22"/>
        <v>11.973177360999578</v>
      </c>
      <c r="L51" s="43"/>
      <c r="M51" s="226">
        <f>M50*M38</f>
        <v>8.7337574942160749</v>
      </c>
      <c r="N51" s="226">
        <f>N50*N38</f>
        <v>8.5538236723665886</v>
      </c>
      <c r="O51" s="226">
        <f>O50*O38</f>
        <v>9.5257365704603334</v>
      </c>
      <c r="P51" s="226">
        <f>P50*P38</f>
        <v>10.755102985602219</v>
      </c>
      <c r="Q51" s="226">
        <f>Q50*Q38</f>
        <v>11.973177360999578</v>
      </c>
      <c r="R51" s="272"/>
      <c r="S51" s="226">
        <f>S50*S38</f>
        <v>8.7337574942160749</v>
      </c>
      <c r="T51" s="226">
        <f>T50*T38</f>
        <v>8.3292858009669661</v>
      </c>
      <c r="U51" s="226">
        <f>U50*U38</f>
        <v>9.0321992283667463</v>
      </c>
      <c r="V51" s="226">
        <f>V50*V38</f>
        <v>9.9301769028126241</v>
      </c>
      <c r="W51" s="226">
        <f>W50*W38</f>
        <v>10.764634750106312</v>
      </c>
      <c r="X51" s="272"/>
      <c r="Y51" s="272"/>
      <c r="Z51" s="272"/>
      <c r="AA51" s="272"/>
      <c r="AB51" s="272"/>
      <c r="AC51" s="272"/>
      <c r="AD51" s="272"/>
      <c r="AE51" s="272"/>
      <c r="AF51" s="272"/>
      <c r="AG51" s="272"/>
      <c r="AH51" s="272"/>
      <c r="AI51" s="272"/>
      <c r="AJ51" s="272"/>
      <c r="AK51" s="272"/>
      <c r="AL51" s="272"/>
      <c r="AM51" s="272"/>
      <c r="AN51" s="272"/>
      <c r="AO51" s="272"/>
      <c r="AP51" s="272"/>
    </row>
    <row r="52" spans="1:42">
      <c r="A52" s="225" t="s">
        <v>16</v>
      </c>
      <c r="C52" s="271"/>
      <c r="E52" s="30"/>
    </row>
    <row r="53" spans="1:42" ht="15.75" thickBot="1">
      <c r="A53" s="225" t="s">
        <v>16</v>
      </c>
      <c r="B53" s="270" t="s">
        <v>84</v>
      </c>
      <c r="D53" s="270"/>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225" t="s">
        <v>16</v>
      </c>
      <c r="C54" s="271" t="str">
        <f>C30</f>
        <v>Low Income</v>
      </c>
      <c r="D54" s="225" t="s">
        <v>67</v>
      </c>
      <c r="E54" s="226">
        <f>E30*E25*E13</f>
        <v>0.13082195391724327</v>
      </c>
      <c r="F54" s="65">
        <f t="shared" ref="F54:G61" si="23">IF($D$4,S54,M54)</f>
        <v>0.13082195391724327</v>
      </c>
      <c r="G54" s="65">
        <f t="shared" si="23"/>
        <v>0.1405579466861536</v>
      </c>
      <c r="H54" s="226">
        <f t="shared" ref="H54:K61" si="24">IF($D$4,T54,N54)</f>
        <v>0.1405579466861536</v>
      </c>
      <c r="I54" s="226">
        <f t="shared" si="24"/>
        <v>0.13922289430770129</v>
      </c>
      <c r="J54" s="226">
        <f t="shared" si="24"/>
        <v>0.11993097936424922</v>
      </c>
      <c r="K54" s="226">
        <f t="shared" si="24"/>
        <v>9.7966580310109935E-2</v>
      </c>
      <c r="L54" s="43"/>
      <c r="M54" s="226">
        <f t="shared" ref="M54:Q56" si="25">M30*M25*M13</f>
        <v>0.13082195391724327</v>
      </c>
      <c r="N54" s="226">
        <f t="shared" si="25"/>
        <v>0.1405579466861536</v>
      </c>
      <c r="O54" s="226">
        <f t="shared" si="25"/>
        <v>0.13922289430770129</v>
      </c>
      <c r="P54" s="226">
        <f t="shared" si="25"/>
        <v>0.11993097936424922</v>
      </c>
      <c r="Q54" s="226">
        <f t="shared" si="25"/>
        <v>9.7966580310109935E-2</v>
      </c>
      <c r="R54" s="272"/>
      <c r="S54" s="226">
        <f t="shared" ref="S54:W56" si="26">S30*S25*S13</f>
        <v>0.13082195391724327</v>
      </c>
      <c r="T54" s="226">
        <f t="shared" si="26"/>
        <v>0.40059014805553772</v>
      </c>
      <c r="U54" s="226">
        <f t="shared" si="26"/>
        <v>0.31412165528175107</v>
      </c>
      <c r="V54" s="226">
        <f t="shared" si="26"/>
        <v>0.20565164686484635</v>
      </c>
      <c r="W54" s="226">
        <f t="shared" si="26"/>
        <v>0.15958878390742295</v>
      </c>
      <c r="X54" s="272"/>
      <c r="Y54" s="272"/>
      <c r="Z54" s="272"/>
      <c r="AA54" s="272"/>
      <c r="AB54" s="272"/>
      <c r="AC54" s="272"/>
      <c r="AD54" s="272"/>
      <c r="AE54" s="272"/>
      <c r="AF54" s="272"/>
      <c r="AG54" s="272"/>
      <c r="AH54" s="272"/>
      <c r="AI54" s="272"/>
      <c r="AJ54" s="272"/>
      <c r="AK54" s="272"/>
      <c r="AL54" s="272"/>
      <c r="AM54" s="272"/>
      <c r="AN54" s="272"/>
      <c r="AO54" s="272"/>
      <c r="AP54" s="272"/>
    </row>
    <row r="55" spans="1:42">
      <c r="A55" s="225" t="s">
        <v>16</v>
      </c>
      <c r="C55" s="271" t="str">
        <f>C31</f>
        <v>Middle Income</v>
      </c>
      <c r="D55" s="225" t="s">
        <v>67</v>
      </c>
      <c r="E55" s="226">
        <f>E31*E26*E14</f>
        <v>2.605214709517647</v>
      </c>
      <c r="F55" s="226">
        <f t="shared" si="23"/>
        <v>2.605214709517647</v>
      </c>
      <c r="G55" s="226">
        <f t="shared" si="23"/>
        <v>3.1864854986218929</v>
      </c>
      <c r="H55" s="226">
        <f t="shared" si="24"/>
        <v>3.1864854986218929</v>
      </c>
      <c r="I55" s="226">
        <f t="shared" si="24"/>
        <v>3.5542356645509767</v>
      </c>
      <c r="J55" s="226">
        <f t="shared" si="24"/>
        <v>4.0947143532828152</v>
      </c>
      <c r="K55" s="226">
        <f t="shared" si="24"/>
        <v>4.5342116234060548</v>
      </c>
      <c r="L55" s="43"/>
      <c r="M55" s="226">
        <f t="shared" si="25"/>
        <v>2.605214709517647</v>
      </c>
      <c r="N55" s="226">
        <f t="shared" si="25"/>
        <v>3.1864854986218929</v>
      </c>
      <c r="O55" s="226">
        <f t="shared" si="25"/>
        <v>3.5542356645509767</v>
      </c>
      <c r="P55" s="226">
        <f t="shared" si="25"/>
        <v>4.0947143532828152</v>
      </c>
      <c r="Q55" s="226">
        <f t="shared" si="25"/>
        <v>4.5342116234060548</v>
      </c>
      <c r="R55" s="272"/>
      <c r="S55" s="226">
        <f t="shared" si="26"/>
        <v>2.605214709517647</v>
      </c>
      <c r="T55" s="226">
        <f t="shared" si="26"/>
        <v>2.8758031625062577</v>
      </c>
      <c r="U55" s="226">
        <f t="shared" si="26"/>
        <v>2.894947162749673</v>
      </c>
      <c r="V55" s="226">
        <f t="shared" si="26"/>
        <v>3.0099913155239872</v>
      </c>
      <c r="W55" s="226">
        <f t="shared" si="26"/>
        <v>3.0080886307559238</v>
      </c>
      <c r="X55" s="272"/>
      <c r="Y55" s="272"/>
      <c r="Z55" s="272"/>
      <c r="AA55" s="272"/>
      <c r="AB55" s="272"/>
      <c r="AC55" s="272"/>
      <c r="AD55" s="272"/>
      <c r="AE55" s="272"/>
      <c r="AF55" s="272"/>
      <c r="AG55" s="272"/>
      <c r="AH55" s="272"/>
      <c r="AI55" s="272"/>
      <c r="AJ55" s="272"/>
      <c r="AK55" s="272"/>
      <c r="AL55" s="272"/>
      <c r="AM55" s="272"/>
      <c r="AN55" s="272"/>
      <c r="AO55" s="272"/>
      <c r="AP55" s="272"/>
    </row>
    <row r="56" spans="1:42">
      <c r="A56" s="225" t="s">
        <v>16</v>
      </c>
      <c r="C56" s="271" t="str">
        <f>C32</f>
        <v>High Income</v>
      </c>
      <c r="D56" s="225" t="s">
        <v>67</v>
      </c>
      <c r="E56" s="226">
        <f>E32*E27*E15</f>
        <v>3.3853536183852033</v>
      </c>
      <c r="F56" s="226">
        <f t="shared" si="23"/>
        <v>3.3853536183852033</v>
      </c>
      <c r="G56" s="226">
        <f t="shared" si="23"/>
        <v>3.8351567657010048</v>
      </c>
      <c r="H56" s="226">
        <f t="shared" si="24"/>
        <v>3.8351567657010048</v>
      </c>
      <c r="I56" s="226">
        <f t="shared" si="24"/>
        <v>5.5477033716342614</v>
      </c>
      <c r="J56" s="226">
        <f t="shared" si="24"/>
        <v>7.9929181609228666</v>
      </c>
      <c r="K56" s="226">
        <f t="shared" si="24"/>
        <v>10.745148886950361</v>
      </c>
      <c r="L56" s="43"/>
      <c r="M56" s="226">
        <f t="shared" si="25"/>
        <v>3.3853536183852033</v>
      </c>
      <c r="N56" s="226">
        <f t="shared" si="25"/>
        <v>3.8351567657010048</v>
      </c>
      <c r="O56" s="226">
        <f t="shared" si="25"/>
        <v>5.5477033716342614</v>
      </c>
      <c r="P56" s="226">
        <f t="shared" si="25"/>
        <v>7.9929181609228666</v>
      </c>
      <c r="Q56" s="226">
        <f t="shared" si="25"/>
        <v>10.745148886950361</v>
      </c>
      <c r="R56" s="272"/>
      <c r="S56" s="226">
        <f t="shared" si="26"/>
        <v>3.3853536183852033</v>
      </c>
      <c r="T56" s="226">
        <f t="shared" si="26"/>
        <v>3.6898728801920337</v>
      </c>
      <c r="U56" s="226">
        <f t="shared" si="26"/>
        <v>4.8815411240185274</v>
      </c>
      <c r="V56" s="226">
        <f t="shared" si="26"/>
        <v>6.3141127140677291</v>
      </c>
      <c r="W56" s="226">
        <f t="shared" si="26"/>
        <v>7.5580093008673774</v>
      </c>
      <c r="X56" s="272"/>
      <c r="Y56" s="272"/>
      <c r="Z56" s="272"/>
      <c r="AA56" s="272"/>
      <c r="AB56" s="272"/>
      <c r="AC56" s="272"/>
      <c r="AD56" s="272"/>
      <c r="AE56" s="272"/>
      <c r="AF56" s="272"/>
      <c r="AG56" s="272"/>
      <c r="AH56" s="272"/>
      <c r="AI56" s="272"/>
      <c r="AJ56" s="272"/>
      <c r="AK56" s="272"/>
      <c r="AL56" s="272"/>
      <c r="AM56" s="272"/>
      <c r="AN56" s="272"/>
      <c r="AO56" s="272"/>
      <c r="AP56" s="272"/>
    </row>
    <row r="57" spans="1:42">
      <c r="A57" s="225" t="s">
        <v>16</v>
      </c>
      <c r="C57" s="271" t="s">
        <v>165</v>
      </c>
      <c r="D57" s="225" t="s">
        <v>67</v>
      </c>
      <c r="E57" s="226">
        <f>E49</f>
        <v>0.44857633535499813</v>
      </c>
      <c r="F57" s="226">
        <f t="shared" si="23"/>
        <v>0.46210357112254363</v>
      </c>
      <c r="G57" s="226">
        <f t="shared" si="23"/>
        <v>0.45258326308817937</v>
      </c>
      <c r="H57" s="226">
        <f t="shared" si="24"/>
        <v>0.45258326308817937</v>
      </c>
      <c r="I57" s="226">
        <f t="shared" si="24"/>
        <v>0.50400722595028224</v>
      </c>
      <c r="J57" s="226">
        <f t="shared" si="24"/>
        <v>0.56905306802128142</v>
      </c>
      <c r="K57" s="226">
        <f t="shared" si="24"/>
        <v>0.6335014476719355</v>
      </c>
      <c r="L57" s="43"/>
      <c r="M57" s="226">
        <f>M49</f>
        <v>0.46210357112254363</v>
      </c>
      <c r="N57" s="226">
        <f>N49</f>
        <v>0.45258326308817937</v>
      </c>
      <c r="O57" s="226">
        <f>O49</f>
        <v>0.50400722595028224</v>
      </c>
      <c r="P57" s="226">
        <f>P49</f>
        <v>0.56905306802128142</v>
      </c>
      <c r="Q57" s="226">
        <f>Q49</f>
        <v>0.6335014476719355</v>
      </c>
      <c r="R57" s="272"/>
      <c r="S57" s="226">
        <f>S49</f>
        <v>0.46210357112254363</v>
      </c>
      <c r="T57" s="226">
        <f>T49</f>
        <v>0.45258326308817937</v>
      </c>
      <c r="U57" s="226">
        <f>U49</f>
        <v>0.50400722595028224</v>
      </c>
      <c r="V57" s="226">
        <f>V49</f>
        <v>0.56905306802128142</v>
      </c>
      <c r="W57" s="226">
        <f>W49</f>
        <v>0.6335014476719355</v>
      </c>
      <c r="X57" s="272"/>
      <c r="Y57" s="272"/>
      <c r="Z57" s="272"/>
      <c r="AA57" s="272"/>
      <c r="AB57" s="272"/>
      <c r="AC57" s="272"/>
      <c r="AD57" s="272"/>
      <c r="AE57" s="272"/>
      <c r="AF57" s="272"/>
      <c r="AG57" s="272"/>
      <c r="AH57" s="272"/>
      <c r="AI57" s="272"/>
      <c r="AJ57" s="272"/>
      <c r="AK57" s="272"/>
      <c r="AL57" s="272"/>
      <c r="AM57" s="272"/>
      <c r="AN57" s="272"/>
      <c r="AO57" s="272"/>
      <c r="AP57" s="272"/>
    </row>
    <row r="58" spans="1:42">
      <c r="A58" s="225" t="s">
        <v>16</v>
      </c>
      <c r="C58" s="271" t="s">
        <v>64</v>
      </c>
      <c r="D58" s="225" t="s">
        <v>67</v>
      </c>
      <c r="E58" s="226">
        <f>SUM(E54:E57)</f>
        <v>6.5699666171750923</v>
      </c>
      <c r="F58" s="226">
        <f t="shared" si="23"/>
        <v>6.5834938529426381</v>
      </c>
      <c r="G58" s="226">
        <f t="shared" si="23"/>
        <v>7.6147834740972309</v>
      </c>
      <c r="H58" s="226">
        <f t="shared" si="24"/>
        <v>7.6147834740972309</v>
      </c>
      <c r="I58" s="226">
        <f t="shared" si="24"/>
        <v>9.7451691564432217</v>
      </c>
      <c r="J58" s="226">
        <f t="shared" si="24"/>
        <v>12.776616561591213</v>
      </c>
      <c r="K58" s="226">
        <f t="shared" si="24"/>
        <v>16.010828538338462</v>
      </c>
      <c r="L58" s="43"/>
      <c r="M58" s="226">
        <f>SUM(M54:M57)</f>
        <v>6.5834938529426381</v>
      </c>
      <c r="N58" s="226">
        <f>SUM(N54:N57)</f>
        <v>7.6147834740972309</v>
      </c>
      <c r="O58" s="226">
        <f>SUM(O54:O57)</f>
        <v>9.7451691564432217</v>
      </c>
      <c r="P58" s="226">
        <f>SUM(P54:P57)</f>
        <v>12.776616561591213</v>
      </c>
      <c r="Q58" s="226">
        <f>SUM(Q54:Q57)</f>
        <v>16.010828538338462</v>
      </c>
      <c r="R58" s="272"/>
      <c r="S58" s="226">
        <f>SUM(S54:S57)</f>
        <v>6.5834938529426381</v>
      </c>
      <c r="T58" s="226">
        <f>SUM(T54:T57)</f>
        <v>7.4188494538420091</v>
      </c>
      <c r="U58" s="226">
        <f>SUM(U54:U57)</f>
        <v>8.5946171680002337</v>
      </c>
      <c r="V58" s="226">
        <f>SUM(V54:V57)</f>
        <v>10.098808744477845</v>
      </c>
      <c r="W58" s="226">
        <f>SUM(W54:W57)</f>
        <v>11.35918816320266</v>
      </c>
      <c r="X58" s="272"/>
      <c r="Y58" s="272"/>
      <c r="Z58" s="272"/>
      <c r="AA58" s="272"/>
      <c r="AB58" s="272"/>
      <c r="AC58" s="272"/>
      <c r="AD58" s="272"/>
      <c r="AE58" s="272"/>
      <c r="AF58" s="272"/>
      <c r="AG58" s="272"/>
      <c r="AH58" s="272"/>
      <c r="AI58" s="272"/>
      <c r="AJ58" s="272"/>
      <c r="AK58" s="272"/>
      <c r="AL58" s="272"/>
      <c r="AM58" s="272"/>
      <c r="AN58" s="272"/>
      <c r="AO58" s="272"/>
      <c r="AP58" s="272"/>
    </row>
    <row r="59" spans="1:42">
      <c r="A59" s="225" t="s">
        <v>16</v>
      </c>
      <c r="C59" s="271" t="s">
        <v>65</v>
      </c>
      <c r="D59" s="225" t="s">
        <v>66</v>
      </c>
      <c r="E59" s="49">
        <f>E16/E58</f>
        <v>7.9643377099180146</v>
      </c>
      <c r="F59" s="49">
        <f t="shared" si="23"/>
        <v>8.3163275732154247</v>
      </c>
      <c r="G59" s="49">
        <f t="shared" si="23"/>
        <v>7.7886246144420195</v>
      </c>
      <c r="H59" s="49">
        <f t="shared" si="24"/>
        <v>7.7886246144420195</v>
      </c>
      <c r="I59" s="49">
        <f t="shared" si="24"/>
        <v>6.768080568041424</v>
      </c>
      <c r="J59" s="49">
        <f t="shared" si="24"/>
        <v>5.5864011928296327</v>
      </c>
      <c r="K59" s="49">
        <f t="shared" si="24"/>
        <v>4.7166771425457368</v>
      </c>
      <c r="L59" s="43"/>
      <c r="M59" s="49">
        <f>F16/M58</f>
        <v>8.3163275732154247</v>
      </c>
      <c r="N59" s="49">
        <f>H16/N58</f>
        <v>7.7886246144420195</v>
      </c>
      <c r="O59" s="49">
        <f>I16/O58</f>
        <v>6.768080568041424</v>
      </c>
      <c r="P59" s="49">
        <f>J16/P58</f>
        <v>5.5864011928296327</v>
      </c>
      <c r="Q59" s="49">
        <f>K16/Q58</f>
        <v>4.7166771425457368</v>
      </c>
      <c r="R59" s="272"/>
      <c r="S59" s="49">
        <f>S16/S58</f>
        <v>7.9479732268120937</v>
      </c>
      <c r="T59" s="49">
        <f>T16/T58</f>
        <v>7.9943245066505213</v>
      </c>
      <c r="U59" s="49">
        <f>U16/U58</f>
        <v>7.6741161020609416</v>
      </c>
      <c r="V59" s="49">
        <f>V16/V58</f>
        <v>7.0676955872670533</v>
      </c>
      <c r="W59" s="49">
        <f>W16/W58</f>
        <v>6.6481783658303391</v>
      </c>
      <c r="X59" s="272"/>
      <c r="Y59" s="272"/>
      <c r="Z59" s="272"/>
      <c r="AA59" s="272"/>
      <c r="AB59" s="272"/>
      <c r="AC59" s="272"/>
      <c r="AD59" s="272"/>
      <c r="AE59" s="272"/>
      <c r="AF59" s="272"/>
      <c r="AG59" s="272"/>
      <c r="AH59" s="272"/>
      <c r="AI59" s="272"/>
      <c r="AJ59" s="272"/>
      <c r="AK59" s="272"/>
      <c r="AL59" s="272"/>
      <c r="AM59" s="272"/>
      <c r="AN59" s="272"/>
      <c r="AO59" s="272"/>
      <c r="AP59" s="272"/>
    </row>
    <row r="60" spans="1:42">
      <c r="A60" s="225" t="s">
        <v>16</v>
      </c>
      <c r="C60" s="271" t="s">
        <v>166</v>
      </c>
      <c r="D60" s="225" t="s">
        <v>144</v>
      </c>
      <c r="E60" s="226">
        <f>1000/E59</f>
        <v>125.55971838746828</v>
      </c>
      <c r="F60" s="226">
        <f t="shared" si="23"/>
        <v>120.2453836980546</v>
      </c>
      <c r="G60" s="226">
        <f t="shared" si="23"/>
        <v>128.39237342954684</v>
      </c>
      <c r="H60" s="226">
        <f t="shared" si="24"/>
        <v>128.39237342954684</v>
      </c>
      <c r="I60" s="226">
        <f t="shared" si="24"/>
        <v>147.75237823290041</v>
      </c>
      <c r="J60" s="226">
        <f t="shared" si="24"/>
        <v>179.00611958975298</v>
      </c>
      <c r="K60" s="226">
        <f t="shared" si="24"/>
        <v>212.01366338597197</v>
      </c>
      <c r="M60" s="226">
        <f>1000/M59</f>
        <v>120.2453836980546</v>
      </c>
      <c r="N60" s="226">
        <f>1000/N59</f>
        <v>128.39237342954684</v>
      </c>
      <c r="O60" s="226">
        <f>1000/O59</f>
        <v>147.75237823290041</v>
      </c>
      <c r="P60" s="226">
        <f>1000/P59</f>
        <v>179.00611958975298</v>
      </c>
      <c r="Q60" s="226">
        <f>1000/Q59</f>
        <v>212.01366338597197</v>
      </c>
      <c r="S60" s="226">
        <f>1000/S59</f>
        <v>125.81823962699693</v>
      </c>
      <c r="T60" s="226">
        <f>1000/T59</f>
        <v>125.08874254079812</v>
      </c>
      <c r="U60" s="226">
        <f>1000/U59</f>
        <v>130.3081666605803</v>
      </c>
      <c r="V60" s="226">
        <f>1000/V59</f>
        <v>141.48883290921157</v>
      </c>
      <c r="W60" s="226">
        <f>1000/W59</f>
        <v>150.41714361030125</v>
      </c>
    </row>
    <row r="61" spans="1:42">
      <c r="A61" s="225" t="s">
        <v>16</v>
      </c>
      <c r="C61" s="271" t="s">
        <v>167</v>
      </c>
      <c r="E61" s="275">
        <f>E57/E58</f>
        <v>6.8276805879399396E-2</v>
      </c>
      <c r="F61" s="275">
        <f t="shared" si="23"/>
        <v>7.0191236058646314E-2</v>
      </c>
      <c r="G61" s="275">
        <f t="shared" si="23"/>
        <v>5.9434817106449017E-2</v>
      </c>
      <c r="H61" s="275">
        <f t="shared" si="24"/>
        <v>5.9434817106449017E-2</v>
      </c>
      <c r="I61" s="275">
        <f t="shared" si="24"/>
        <v>5.1718673925433854E-2</v>
      </c>
      <c r="J61" s="275">
        <f t="shared" si="24"/>
        <v>4.4538635504798384E-2</v>
      </c>
      <c r="K61" s="275">
        <f t="shared" si="24"/>
        <v>3.9567062138913998E-2</v>
      </c>
      <c r="M61" s="275">
        <f>M57/M58</f>
        <v>7.0191236058646314E-2</v>
      </c>
      <c r="N61" s="275">
        <f>N57/N58</f>
        <v>5.9434817106449017E-2</v>
      </c>
      <c r="O61" s="275">
        <f>O57/O58</f>
        <v>5.1718673925433854E-2</v>
      </c>
      <c r="P61" s="275">
        <f>P57/P58</f>
        <v>4.4538635504798384E-2</v>
      </c>
      <c r="Q61" s="275">
        <f>Q57/Q58</f>
        <v>3.9567062138913998E-2</v>
      </c>
      <c r="S61" s="275">
        <f>S57/S58</f>
        <v>7.0191236058646314E-2</v>
      </c>
      <c r="T61" s="275">
        <f>T57/T58</f>
        <v>6.100450830065024E-2</v>
      </c>
      <c r="U61" s="275">
        <f>U57/U58</f>
        <v>5.8642196167482459E-2</v>
      </c>
      <c r="V61" s="275">
        <f>V57/V58</f>
        <v>5.6348534012236523E-2</v>
      </c>
      <c r="W61" s="275">
        <f>W57/W58</f>
        <v>5.5769958078881167E-2</v>
      </c>
    </row>
    <row r="62" spans="1:42">
      <c r="A62" s="225" t="s">
        <v>16</v>
      </c>
      <c r="C62" s="271"/>
      <c r="E62" s="275"/>
      <c r="F62" s="275"/>
      <c r="G62" s="275"/>
      <c r="H62" s="275"/>
      <c r="I62" s="275"/>
      <c r="J62" s="275"/>
      <c r="K62" s="275"/>
    </row>
    <row r="63" spans="1:42" ht="15.75" thickBot="1">
      <c r="A63" s="225" t="s">
        <v>16</v>
      </c>
      <c r="C63" s="270" t="s">
        <v>80</v>
      </c>
      <c r="E63" s="275"/>
      <c r="F63" s="275"/>
      <c r="G63" s="275"/>
      <c r="H63" s="275"/>
      <c r="I63" s="275"/>
      <c r="J63" s="275"/>
      <c r="K63" s="275"/>
    </row>
    <row r="64" spans="1:42">
      <c r="A64" s="225" t="s">
        <v>16</v>
      </c>
      <c r="C64" s="271" t="s">
        <v>168</v>
      </c>
      <c r="D64" s="225" t="s">
        <v>169</v>
      </c>
      <c r="E64" s="72">
        <f>[3]Calib_1011!$H$96*[3]Calib_1011!$H$97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225" t="s">
        <v>16</v>
      </c>
      <c r="C65" s="271"/>
      <c r="M65" s="8"/>
    </row>
    <row r="66" spans="1:42" ht="15.75" thickBot="1">
      <c r="A66" s="225" t="s">
        <v>16</v>
      </c>
      <c r="C66" s="270" t="s">
        <v>178</v>
      </c>
      <c r="M66" s="8"/>
    </row>
    <row r="67" spans="1:42">
      <c r="A67" s="225" t="s">
        <v>16</v>
      </c>
      <c r="C67" s="271" t="s">
        <v>179</v>
      </c>
      <c r="D67" s="225" t="s">
        <v>170</v>
      </c>
      <c r="E67" s="240">
        <f>[3]Calib_1011!$H$102</f>
        <v>33.5</v>
      </c>
      <c r="F67" s="81">
        <f t="shared" ref="F67:G70" si="27">E67</f>
        <v>33.5</v>
      </c>
      <c r="G67" s="81">
        <f t="shared" si="27"/>
        <v>33.5</v>
      </c>
      <c r="H67" s="81">
        <f t="shared" ref="H67:K70" si="28">IF($D$4,T67,N67)</f>
        <v>33.5</v>
      </c>
      <c r="I67" s="81">
        <f t="shared" si="28"/>
        <v>33.5</v>
      </c>
      <c r="J67" s="81">
        <f t="shared" si="28"/>
        <v>33.5</v>
      </c>
      <c r="K67" s="81">
        <f t="shared" si="28"/>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225" t="s">
        <v>16</v>
      </c>
      <c r="C68" s="271" t="s">
        <v>63</v>
      </c>
      <c r="D68" s="225" t="s">
        <v>170</v>
      </c>
      <c r="E68" s="64">
        <f>E70*1.5</f>
        <v>32.25</v>
      </c>
      <c r="F68" s="81">
        <f t="shared" si="27"/>
        <v>32.25</v>
      </c>
      <c r="G68" s="81">
        <f t="shared" si="27"/>
        <v>32.25</v>
      </c>
      <c r="H68" s="81">
        <f t="shared" si="28"/>
        <v>32.25</v>
      </c>
      <c r="I68" s="81">
        <f t="shared" si="28"/>
        <v>32.25</v>
      </c>
      <c r="J68" s="81">
        <f t="shared" si="28"/>
        <v>32.25</v>
      </c>
      <c r="K68" s="81">
        <f t="shared" si="28"/>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225" t="s">
        <v>16</v>
      </c>
      <c r="C69" s="271" t="s">
        <v>82</v>
      </c>
      <c r="D69" s="225" t="s">
        <v>170</v>
      </c>
      <c r="E69" s="64">
        <f>E70*2</f>
        <v>43</v>
      </c>
      <c r="F69" s="81">
        <f t="shared" si="27"/>
        <v>43</v>
      </c>
      <c r="G69" s="81">
        <f t="shared" si="27"/>
        <v>43</v>
      </c>
      <c r="H69" s="81">
        <f t="shared" si="28"/>
        <v>43</v>
      </c>
      <c r="I69" s="81">
        <f t="shared" si="28"/>
        <v>43</v>
      </c>
      <c r="J69" s="81">
        <f t="shared" si="28"/>
        <v>43</v>
      </c>
      <c r="K69" s="81">
        <f t="shared" si="28"/>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225" t="s">
        <v>16</v>
      </c>
      <c r="C70" s="271" t="s">
        <v>180</v>
      </c>
      <c r="D70" s="225" t="s">
        <v>170</v>
      </c>
      <c r="E70" s="72">
        <f>[3]Calib_1011!$H$101</f>
        <v>21.5</v>
      </c>
      <c r="F70" s="81">
        <f t="shared" si="27"/>
        <v>21.5</v>
      </c>
      <c r="G70" s="81">
        <f t="shared" si="27"/>
        <v>21.5</v>
      </c>
      <c r="H70" s="81">
        <f t="shared" si="28"/>
        <v>21.5</v>
      </c>
      <c r="I70" s="81">
        <f t="shared" si="28"/>
        <v>21.5</v>
      </c>
      <c r="J70" s="81">
        <f t="shared" si="28"/>
        <v>21.5</v>
      </c>
      <c r="K70" s="81">
        <f t="shared" si="28"/>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225" t="s">
        <v>16</v>
      </c>
      <c r="C71" s="271"/>
    </row>
    <row r="72" spans="1:42" ht="15.75" thickBot="1">
      <c r="A72" s="225" t="s">
        <v>16</v>
      </c>
      <c r="C72" s="270" t="s">
        <v>177</v>
      </c>
      <c r="E72" s="7"/>
      <c r="F72" s="7"/>
      <c r="G72" s="7"/>
      <c r="H72" s="7"/>
      <c r="I72" s="7"/>
      <c r="J72" s="7"/>
      <c r="K72" s="7"/>
    </row>
    <row r="73" spans="1:42">
      <c r="A73" s="225" t="s">
        <v>16</v>
      </c>
      <c r="C73" s="271" t="s">
        <v>181</v>
      </c>
      <c r="E73" s="273">
        <f>[3]Calib_1011!$H$100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74">
        <f>$F73</f>
        <v>0.55000000000000004</v>
      </c>
      <c r="N73" s="35">
        <f>M73</f>
        <v>0.55000000000000004</v>
      </c>
      <c r="O73" s="35">
        <f>N73</f>
        <v>0.55000000000000004</v>
      </c>
      <c r="P73" s="35">
        <f>O73</f>
        <v>0.55000000000000004</v>
      </c>
      <c r="Q73" s="35">
        <f>P73</f>
        <v>0.55000000000000004</v>
      </c>
      <c r="S73" s="274">
        <f>$F73</f>
        <v>0.55000000000000004</v>
      </c>
      <c r="T73" s="35">
        <f>S73</f>
        <v>0.55000000000000004</v>
      </c>
      <c r="U73" s="35">
        <f>T73</f>
        <v>0.55000000000000004</v>
      </c>
      <c r="V73" s="35">
        <f>U73</f>
        <v>0.55000000000000004</v>
      </c>
      <c r="W73" s="35">
        <f>V73</f>
        <v>0.55000000000000004</v>
      </c>
    </row>
    <row r="74" spans="1:42">
      <c r="A74" s="225" t="s">
        <v>16</v>
      </c>
      <c r="C74" s="75" t="s">
        <v>192</v>
      </c>
      <c r="E74" s="7"/>
      <c r="F74" s="7"/>
      <c r="G74" s="7"/>
      <c r="H74" s="7"/>
      <c r="I74" s="7"/>
      <c r="J74" s="7"/>
      <c r="K74" s="7"/>
      <c r="S74" s="225" t="s">
        <v>203</v>
      </c>
    </row>
    <row r="75" spans="1:42">
      <c r="A75" s="225" t="s">
        <v>16</v>
      </c>
      <c r="C75" s="39" t="str">
        <f>C54</f>
        <v>Low Income</v>
      </c>
      <c r="D75" s="225" t="s">
        <v>191</v>
      </c>
      <c r="E75" s="226">
        <f>E$25*E$13</f>
        <v>0.52328781566897309</v>
      </c>
      <c r="F75" s="226">
        <f t="shared" ref="F75:K75" si="29">F25*F13</f>
        <v>0.52721986436368018</v>
      </c>
      <c r="G75" s="226">
        <f t="shared" si="29"/>
        <v>0.53157529455599051</v>
      </c>
      <c r="H75" s="226">
        <f t="shared" si="29"/>
        <v>0.56223178674461438</v>
      </c>
      <c r="I75" s="226">
        <f t="shared" si="29"/>
        <v>0.55689157723080518</v>
      </c>
      <c r="J75" s="226">
        <f t="shared" si="29"/>
        <v>0.47972391745699688</v>
      </c>
      <c r="K75" s="226">
        <f t="shared" si="29"/>
        <v>0.39186632124043974</v>
      </c>
      <c r="M75" s="226">
        <f>M25*M13</f>
        <v>0.52328781566897309</v>
      </c>
      <c r="N75" s="226">
        <f>N25*N13</f>
        <v>0.56223178674461438</v>
      </c>
      <c r="O75" s="226">
        <f>O25*O13</f>
        <v>0.55689157723080518</v>
      </c>
      <c r="P75" s="226">
        <f>P25*P13</f>
        <v>0.47972391745699688</v>
      </c>
      <c r="Q75" s="226">
        <f>Q25*Q13</f>
        <v>0.39186632124043974</v>
      </c>
      <c r="S75" s="226">
        <f>S25*S13</f>
        <v>0.52328781566897309</v>
      </c>
      <c r="T75" s="226">
        <f>T25*T13</f>
        <v>1.686695360233843</v>
      </c>
      <c r="U75" s="226">
        <f>U25*U13</f>
        <v>1.3922289430770132</v>
      </c>
      <c r="V75" s="226">
        <f>V25*V13</f>
        <v>0.95944783491399377</v>
      </c>
      <c r="W75" s="226">
        <f>W25*W13</f>
        <v>0.78373264248087948</v>
      </c>
    </row>
    <row r="76" spans="1:42">
      <c r="A76" s="225" t="s">
        <v>16</v>
      </c>
      <c r="C76" s="39"/>
      <c r="E76" s="226"/>
      <c r="F76" s="226"/>
      <c r="G76" s="226"/>
      <c r="H76" s="226"/>
      <c r="I76" s="226"/>
      <c r="J76" s="226"/>
      <c r="K76" s="226"/>
      <c r="M76" s="225">
        <f>M53</f>
        <v>2015</v>
      </c>
      <c r="N76" s="225">
        <f t="shared" ref="N76:W76" si="30">N53</f>
        <v>2020</v>
      </c>
      <c r="O76" s="225">
        <f t="shared" si="30"/>
        <v>2030</v>
      </c>
      <c r="P76" s="225">
        <f t="shared" si="30"/>
        <v>2040</v>
      </c>
      <c r="Q76" s="225">
        <f t="shared" si="30"/>
        <v>2050</v>
      </c>
      <c r="S76" s="225">
        <f t="shared" si="30"/>
        <v>2015</v>
      </c>
      <c r="T76" s="225">
        <f t="shared" si="30"/>
        <v>2020</v>
      </c>
      <c r="U76" s="225">
        <f t="shared" si="30"/>
        <v>2030</v>
      </c>
      <c r="V76" s="225">
        <f t="shared" si="30"/>
        <v>2040</v>
      </c>
      <c r="W76" s="225">
        <f t="shared" si="30"/>
        <v>2050</v>
      </c>
    </row>
    <row r="77" spans="1:42">
      <c r="A77" s="225" t="s">
        <v>16</v>
      </c>
      <c r="C77" s="225" t="s">
        <v>83</v>
      </c>
      <c r="D77" s="225" t="s">
        <v>48</v>
      </c>
      <c r="E77" s="273">
        <f>[3]Calib_1011!$H$92</f>
        <v>2.035E-2</v>
      </c>
      <c r="F77" s="66">
        <f t="shared" ref="F77:K77" si="31">F$41*1000*F$35*F$30/F$67/F$64</f>
        <v>0.25414691943127965</v>
      </c>
      <c r="G77" s="66">
        <f t="shared" si="31"/>
        <v>0.25414691943127965</v>
      </c>
      <c r="H77" s="66">
        <f t="shared" si="31"/>
        <v>0.25414691943127965</v>
      </c>
      <c r="I77" s="66">
        <f t="shared" si="31"/>
        <v>0.25414691943127965</v>
      </c>
      <c r="J77" s="66">
        <f t="shared" si="31"/>
        <v>0.25414691943127965</v>
      </c>
      <c r="K77" s="66">
        <f t="shared" si="31"/>
        <v>0.25414691943127965</v>
      </c>
      <c r="L77" s="286"/>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85"/>
      <c r="S77" s="66">
        <f>S$41*1000*S$35*S$30/S$67/S$64</f>
        <v>0.25414691943127965</v>
      </c>
      <c r="T77" s="66">
        <f>T$41*1000*T$35*T$30/T$67/T$64</f>
        <v>0.23510178465639808</v>
      </c>
      <c r="U77" s="66">
        <f>U$41*1000*U$35*U$30/U$67/U$64</f>
        <v>0.21748384466870921</v>
      </c>
      <c r="V77" s="66">
        <f>V$41*1000*V$35*V$30/V$67/V$64</f>
        <v>0.20118614905884774</v>
      </c>
      <c r="W77" s="66">
        <f>W$41*1000*W$35*W$30/W$67/W$64</f>
        <v>0.18610976201375035</v>
      </c>
      <c r="X77" s="285"/>
      <c r="Y77" s="285"/>
      <c r="Z77" s="285"/>
      <c r="AA77" s="285"/>
      <c r="AB77" s="285"/>
      <c r="AC77" s="285"/>
      <c r="AD77" s="285"/>
      <c r="AE77" s="285"/>
      <c r="AF77" s="285"/>
      <c r="AG77" s="285"/>
      <c r="AH77" s="285"/>
      <c r="AI77" s="285"/>
      <c r="AJ77" s="285"/>
      <c r="AK77" s="285"/>
      <c r="AL77" s="285"/>
      <c r="AM77" s="285"/>
      <c r="AN77" s="285"/>
      <c r="AO77" s="285"/>
      <c r="AP77" s="285"/>
    </row>
    <row r="78" spans="1:42">
      <c r="A78" s="225" t="s">
        <v>16</v>
      </c>
      <c r="C78" s="225" t="s">
        <v>63</v>
      </c>
      <c r="D78" s="225" t="s">
        <v>48</v>
      </c>
      <c r="E78" s="34">
        <v>5.0000000000000001E-3</v>
      </c>
      <c r="F78" s="66">
        <f>E78</f>
        <v>5.0000000000000001E-3</v>
      </c>
      <c r="G78" s="66">
        <f>F78</f>
        <v>5.0000000000000001E-3</v>
      </c>
      <c r="H78" s="66">
        <f t="shared" ref="H78:K79" si="32">IF($D$4,T78,N78)</f>
        <v>0.02</v>
      </c>
      <c r="I78" s="66">
        <f t="shared" si="32"/>
        <v>0.05</v>
      </c>
      <c r="J78" s="66">
        <f t="shared" si="32"/>
        <v>0.1</v>
      </c>
      <c r="K78" s="66">
        <f t="shared" si="32"/>
        <v>0.15</v>
      </c>
      <c r="L78" s="286"/>
      <c r="M78" s="274">
        <f>$F78</f>
        <v>5.0000000000000001E-3</v>
      </c>
      <c r="N78" s="35">
        <v>0.02</v>
      </c>
      <c r="O78" s="35">
        <v>0.05</v>
      </c>
      <c r="P78" s="35">
        <v>0.1</v>
      </c>
      <c r="Q78" s="35">
        <v>0.15</v>
      </c>
      <c r="R78" s="285"/>
      <c r="S78" s="274">
        <f>$F78</f>
        <v>5.0000000000000001E-3</v>
      </c>
      <c r="T78" s="35">
        <v>0.02</v>
      </c>
      <c r="U78" s="77">
        <v>7.0000000000000007E-2</v>
      </c>
      <c r="V78" s="77">
        <v>0.15</v>
      </c>
      <c r="W78" s="77">
        <v>0.25</v>
      </c>
      <c r="X78" s="285"/>
      <c r="Y78" s="285"/>
      <c r="Z78" s="285"/>
      <c r="AA78" s="285"/>
      <c r="AB78" s="285"/>
      <c r="AC78" s="285"/>
      <c r="AD78" s="285"/>
      <c r="AE78" s="285"/>
      <c r="AF78" s="285"/>
      <c r="AG78" s="285"/>
      <c r="AH78" s="285"/>
      <c r="AI78" s="285"/>
      <c r="AJ78" s="285"/>
      <c r="AK78" s="285"/>
      <c r="AL78" s="285"/>
      <c r="AM78" s="285"/>
      <c r="AN78" s="285"/>
      <c r="AO78" s="285"/>
      <c r="AP78" s="285"/>
    </row>
    <row r="79" spans="1:42">
      <c r="A79" s="225" t="s">
        <v>16</v>
      </c>
      <c r="C79" s="225" t="s">
        <v>82</v>
      </c>
      <c r="D79" s="225" t="s">
        <v>48</v>
      </c>
      <c r="E79" s="34">
        <v>0</v>
      </c>
      <c r="F79" s="66">
        <f>E79</f>
        <v>0</v>
      </c>
      <c r="G79" s="66">
        <f>F79</f>
        <v>0</v>
      </c>
      <c r="H79" s="66">
        <f t="shared" si="32"/>
        <v>0</v>
      </c>
      <c r="I79" s="66">
        <f t="shared" si="32"/>
        <v>0</v>
      </c>
      <c r="J79" s="66">
        <f t="shared" si="32"/>
        <v>0</v>
      </c>
      <c r="K79" s="66">
        <f t="shared" si="32"/>
        <v>0</v>
      </c>
      <c r="L79" s="286"/>
      <c r="M79" s="274">
        <f>$F79</f>
        <v>0</v>
      </c>
      <c r="N79" s="35">
        <v>0</v>
      </c>
      <c r="O79" s="35">
        <v>0</v>
      </c>
      <c r="P79" s="35">
        <v>0</v>
      </c>
      <c r="Q79" s="35">
        <v>0</v>
      </c>
      <c r="R79" s="285"/>
      <c r="S79" s="274">
        <f>$F79</f>
        <v>0</v>
      </c>
      <c r="T79" s="35">
        <v>0</v>
      </c>
      <c r="U79" s="35">
        <v>0</v>
      </c>
      <c r="V79" s="35">
        <v>0</v>
      </c>
      <c r="W79" s="35">
        <v>0</v>
      </c>
      <c r="X79" s="285"/>
      <c r="Y79" s="285"/>
      <c r="Z79" s="285"/>
      <c r="AA79" s="285"/>
      <c r="AB79" s="285"/>
      <c r="AC79" s="285"/>
      <c r="AD79" s="285"/>
      <c r="AE79" s="285"/>
      <c r="AF79" s="285"/>
      <c r="AG79" s="285"/>
      <c r="AH79" s="285"/>
      <c r="AI79" s="285"/>
      <c r="AJ79" s="285"/>
      <c r="AK79" s="285"/>
      <c r="AL79" s="285"/>
      <c r="AM79" s="285"/>
      <c r="AN79" s="285"/>
      <c r="AO79" s="285"/>
      <c r="AP79" s="285"/>
    </row>
    <row r="80" spans="1:42">
      <c r="A80" s="225" t="s">
        <v>16</v>
      </c>
      <c r="C80" s="225" t="s">
        <v>81</v>
      </c>
      <c r="D80" s="225" t="s">
        <v>48</v>
      </c>
      <c r="E80" s="34">
        <f t="shared" ref="E80:K80" si="33">1-SUM(E77:E79)</f>
        <v>0.97465000000000002</v>
      </c>
      <c r="F80" s="34">
        <f t="shared" si="33"/>
        <v>0.74085308056872035</v>
      </c>
      <c r="G80" s="34">
        <f t="shared" ref="G80" si="34">1-SUM(G77:G79)</f>
        <v>0.74085308056872035</v>
      </c>
      <c r="H80" s="34">
        <f t="shared" si="33"/>
        <v>0.72585308056872033</v>
      </c>
      <c r="I80" s="34">
        <f t="shared" si="33"/>
        <v>0.69585308056872042</v>
      </c>
      <c r="J80" s="34">
        <f t="shared" si="33"/>
        <v>0.64585308056872037</v>
      </c>
      <c r="K80" s="34">
        <f t="shared" si="33"/>
        <v>0.59585308056872033</v>
      </c>
      <c r="L80" s="286"/>
      <c r="M80" s="34">
        <f>1-SUM(M77:M79)</f>
        <v>0.74085308056872035</v>
      </c>
      <c r="N80" s="34">
        <f>1-SUM(N77:N79)</f>
        <v>0.72585308056872033</v>
      </c>
      <c r="O80" s="34">
        <f>1-SUM(O77:O79)</f>
        <v>0.69585308056872042</v>
      </c>
      <c r="P80" s="34">
        <f>1-SUM(P77:P79)</f>
        <v>0.64585308056872037</v>
      </c>
      <c r="Q80" s="34">
        <f>1-SUM(Q77:Q79)</f>
        <v>0.59585308056872033</v>
      </c>
      <c r="R80" s="285"/>
      <c r="S80" s="34">
        <f>1-SUM(S77:S79)</f>
        <v>0.74085308056872035</v>
      </c>
      <c r="T80" s="34">
        <f>1-SUM(T77:T79)</f>
        <v>0.7448982153436019</v>
      </c>
      <c r="U80" s="34">
        <f>1-SUM(U77:U79)</f>
        <v>0.71251615533129076</v>
      </c>
      <c r="V80" s="34">
        <f>1-SUM(V77:V79)</f>
        <v>0.64881385094115229</v>
      </c>
      <c r="W80" s="34">
        <f>1-SUM(W77:W79)</f>
        <v>0.5638902379862496</v>
      </c>
      <c r="X80" s="285"/>
      <c r="Y80" s="285"/>
      <c r="Z80" s="285"/>
      <c r="AA80" s="285"/>
      <c r="AB80" s="285"/>
      <c r="AC80" s="285"/>
      <c r="AD80" s="285"/>
      <c r="AE80" s="285"/>
      <c r="AF80" s="285"/>
      <c r="AG80" s="285"/>
      <c r="AH80" s="285"/>
      <c r="AI80" s="285"/>
      <c r="AJ80" s="285"/>
      <c r="AK80" s="285"/>
      <c r="AL80" s="285"/>
      <c r="AM80" s="285"/>
      <c r="AN80" s="285"/>
      <c r="AO80" s="285"/>
      <c r="AP80" s="285"/>
    </row>
    <row r="81" spans="1:42">
      <c r="A81" s="225" t="s">
        <v>16</v>
      </c>
      <c r="C81" s="39" t="str">
        <f>C55</f>
        <v>Middle Income</v>
      </c>
      <c r="D81" s="225" t="s">
        <v>191</v>
      </c>
      <c r="E81" s="226">
        <f t="shared" ref="E81:K81" si="35">E$26*E$14</f>
        <v>8.3202762691366736</v>
      </c>
      <c r="F81" s="226">
        <f t="shared" si="35"/>
        <v>8.7980675070445074</v>
      </c>
      <c r="G81" s="226">
        <f t="shared" si="35"/>
        <v>9.1683718080067855</v>
      </c>
      <c r="H81" s="226">
        <f t="shared" si="35"/>
        <v>10.176681245992439</v>
      </c>
      <c r="I81" s="226">
        <f t="shared" si="35"/>
        <v>11.351165240487216</v>
      </c>
      <c r="J81" s="226">
        <f t="shared" si="35"/>
        <v>13.077292454263857</v>
      </c>
      <c r="K81" s="226">
        <f t="shared" si="35"/>
        <v>14.480915231917292</v>
      </c>
      <c r="M81" s="226">
        <f>M$26*M$14</f>
        <v>8.3202762691366736</v>
      </c>
      <c r="N81" s="226">
        <f>N$26*N$14</f>
        <v>10.176681245992439</v>
      </c>
      <c r="O81" s="226">
        <f>O$26*O$14</f>
        <v>11.351165240487216</v>
      </c>
      <c r="P81" s="226">
        <f>P$26*P$14</f>
        <v>13.077292454263857</v>
      </c>
      <c r="Q81" s="226">
        <f>Q$26*Q$14</f>
        <v>14.480915231917292</v>
      </c>
      <c r="S81" s="226">
        <f>S$26*S$14</f>
        <v>8.3202762691366736</v>
      </c>
      <c r="T81" s="226">
        <f>T$26*T$14</f>
        <v>9.6678471836928157</v>
      </c>
      <c r="U81" s="226">
        <f>U$26*U$14</f>
        <v>10.24442662953971</v>
      </c>
      <c r="V81" s="226">
        <f>V$26*V$14</f>
        <v>11.212143617974471</v>
      </c>
      <c r="W81" s="226">
        <f>W$26*W$14</f>
        <v>11.794795962116831</v>
      </c>
    </row>
    <row r="82" spans="1:42">
      <c r="A82" s="225" t="s">
        <v>16</v>
      </c>
      <c r="C82" s="225" t="str">
        <f>C77</f>
        <v>Priv.veh.</v>
      </c>
      <c r="D82" s="225" t="s">
        <v>48</v>
      </c>
      <c r="E82" s="66">
        <f t="shared" ref="E82:M82" si="36">E$42*1000*E$36*E$31/E$67/E$64</f>
        <v>0.53206565737051803</v>
      </c>
      <c r="F82" s="66">
        <f t="shared" si="36"/>
        <v>0.53206565737051803</v>
      </c>
      <c r="G82" s="66">
        <f t="shared" si="36"/>
        <v>0.53206565737051803</v>
      </c>
      <c r="H82" s="66">
        <f t="shared" si="36"/>
        <v>0.53206565737051803</v>
      </c>
      <c r="I82" s="66">
        <f t="shared" si="36"/>
        <v>0.53206565737051803</v>
      </c>
      <c r="J82" s="66">
        <f t="shared" si="36"/>
        <v>0.53206565737051803</v>
      </c>
      <c r="K82" s="66">
        <f t="shared" si="36"/>
        <v>0.53206565737051803</v>
      </c>
      <c r="L82" s="286"/>
      <c r="M82" s="66">
        <f t="shared" si="36"/>
        <v>0.53206565737051803</v>
      </c>
      <c r="N82" s="66">
        <f>N$42*1000*N$36*N$31/N$67/N$64</f>
        <v>0.53206565737051803</v>
      </c>
      <c r="O82" s="66">
        <f>O$42*1000*O$36*O$31/O$67/O$64</f>
        <v>0.53206565737051803</v>
      </c>
      <c r="P82" s="66">
        <f>P$42*1000*P$36*P$31/P$67/P$64</f>
        <v>0.53206565737051803</v>
      </c>
      <c r="Q82" s="66">
        <f>Q$42*1000*Q$36*Q$31/Q$67/Q$64</f>
        <v>0.53206565737051803</v>
      </c>
      <c r="R82" s="285"/>
      <c r="S82" s="66">
        <f>S$42*1000*S$36*S$31/S$67/S$64</f>
        <v>0.53206565737051803</v>
      </c>
      <c r="T82" s="66">
        <f>T$42*1000*T$36*T$31/T$67/T$64</f>
        <v>0.49219398717131468</v>
      </c>
      <c r="U82" s="66">
        <f>U$42*1000*U$36*U$31/U$67/U$64</f>
        <v>0.45531020025766417</v>
      </c>
      <c r="V82" s="66">
        <f>V$42*1000*V$36*V$31/V$67/V$64</f>
        <v>0.4211903921258553</v>
      </c>
      <c r="W82" s="66">
        <f>W$42*1000*W$36*W$31/W$67/W$64</f>
        <v>0.38962743711592407</v>
      </c>
      <c r="X82" s="285"/>
      <c r="Y82" s="285"/>
      <c r="Z82" s="285"/>
      <c r="AA82" s="285"/>
      <c r="AB82" s="285"/>
      <c r="AC82" s="285"/>
      <c r="AD82" s="285"/>
      <c r="AE82" s="285"/>
      <c r="AF82" s="285"/>
      <c r="AG82" s="285"/>
      <c r="AH82" s="285"/>
      <c r="AI82" s="285"/>
      <c r="AJ82" s="285"/>
      <c r="AK82" s="285"/>
      <c r="AL82" s="285"/>
      <c r="AM82" s="285"/>
      <c r="AN82" s="285"/>
      <c r="AO82" s="285"/>
      <c r="AP82" s="285"/>
    </row>
    <row r="83" spans="1:42">
      <c r="A83" s="225" t="s">
        <v>16</v>
      </c>
      <c r="C83" s="225" t="str">
        <f>C78</f>
        <v>BRT</v>
      </c>
      <c r="D83" s="225" t="s">
        <v>48</v>
      </c>
      <c r="E83" s="285">
        <v>0.01</v>
      </c>
      <c r="F83" s="66">
        <f>E83</f>
        <v>0.01</v>
      </c>
      <c r="G83" s="66">
        <f>F83</f>
        <v>0.01</v>
      </c>
      <c r="H83" s="66">
        <f t="shared" ref="H83:K84" si="37">IF($D$4,T83,N83)</f>
        <v>0.02</v>
      </c>
      <c r="I83" s="66">
        <f t="shared" si="37"/>
        <v>0.05</v>
      </c>
      <c r="J83" s="66">
        <f t="shared" si="37"/>
        <v>0.1</v>
      </c>
      <c r="K83" s="66">
        <f t="shared" si="37"/>
        <v>0.15</v>
      </c>
      <c r="L83" s="286"/>
      <c r="M83" s="274">
        <f>$F83</f>
        <v>0.01</v>
      </c>
      <c r="N83" s="35">
        <v>0.02</v>
      </c>
      <c r="O83" s="35">
        <v>0.05</v>
      </c>
      <c r="P83" s="35">
        <v>0.1</v>
      </c>
      <c r="Q83" s="35">
        <v>0.15</v>
      </c>
      <c r="R83" s="285"/>
      <c r="S83" s="274">
        <f>$F83</f>
        <v>0.01</v>
      </c>
      <c r="T83" s="35">
        <v>0.02</v>
      </c>
      <c r="U83" s="77">
        <v>7.0000000000000007E-2</v>
      </c>
      <c r="V83" s="77">
        <v>0.15</v>
      </c>
      <c r="W83" s="77">
        <v>0.25</v>
      </c>
      <c r="X83" s="285"/>
      <c r="Y83" s="285"/>
      <c r="Z83" s="285"/>
      <c r="AA83" s="285"/>
      <c r="AB83" s="285"/>
      <c r="AC83" s="285"/>
      <c r="AD83" s="285"/>
      <c r="AE83" s="285"/>
      <c r="AF83" s="285"/>
      <c r="AG83" s="285"/>
      <c r="AH83" s="285"/>
      <c r="AI83" s="285"/>
      <c r="AJ83" s="285"/>
      <c r="AK83" s="285"/>
      <c r="AL83" s="285"/>
      <c r="AM83" s="285"/>
      <c r="AN83" s="285"/>
      <c r="AO83" s="285"/>
      <c r="AP83" s="285"/>
    </row>
    <row r="84" spans="1:42">
      <c r="A84" s="225" t="s">
        <v>16</v>
      </c>
      <c r="C84" s="225" t="str">
        <f>C79</f>
        <v>Gautrain</v>
      </c>
      <c r="D84" s="225" t="s">
        <v>48</v>
      </c>
      <c r="E84" s="287">
        <v>2E-3</v>
      </c>
      <c r="F84" s="161">
        <f>E84</f>
        <v>2E-3</v>
      </c>
      <c r="G84" s="161">
        <f>F84</f>
        <v>2E-3</v>
      </c>
      <c r="H84" s="161">
        <f t="shared" si="37"/>
        <v>2E-3</v>
      </c>
      <c r="I84" s="161">
        <f t="shared" si="37"/>
        <v>2E-3</v>
      </c>
      <c r="J84" s="161">
        <f t="shared" si="37"/>
        <v>2E-3</v>
      </c>
      <c r="K84" s="161">
        <f t="shared" si="37"/>
        <v>2E-3</v>
      </c>
      <c r="L84" s="286"/>
      <c r="M84" s="274">
        <f>$F84</f>
        <v>2E-3</v>
      </c>
      <c r="N84" s="50">
        <v>2E-3</v>
      </c>
      <c r="O84" s="50">
        <f>N84</f>
        <v>2E-3</v>
      </c>
      <c r="P84" s="50">
        <f>O84</f>
        <v>2E-3</v>
      </c>
      <c r="Q84" s="50">
        <f>P84</f>
        <v>2E-3</v>
      </c>
      <c r="R84" s="285"/>
      <c r="S84" s="274">
        <f>$F84</f>
        <v>2E-3</v>
      </c>
      <c r="T84" s="50">
        <v>2E-3</v>
      </c>
      <c r="U84" s="79">
        <v>0.01</v>
      </c>
      <c r="V84" s="79">
        <v>0.02</v>
      </c>
      <c r="W84" s="79">
        <v>0.03</v>
      </c>
      <c r="X84" s="285"/>
      <c r="Y84" s="285"/>
      <c r="Z84" s="285"/>
      <c r="AA84" s="285"/>
      <c r="AB84" s="285"/>
      <c r="AC84" s="285"/>
      <c r="AD84" s="285"/>
      <c r="AE84" s="285"/>
      <c r="AF84" s="285"/>
      <c r="AG84" s="285"/>
      <c r="AH84" s="285"/>
      <c r="AI84" s="285"/>
      <c r="AJ84" s="285"/>
      <c r="AK84" s="285"/>
      <c r="AL84" s="285"/>
      <c r="AM84" s="285"/>
      <c r="AN84" s="285"/>
      <c r="AO84" s="285"/>
      <c r="AP84" s="285"/>
    </row>
    <row r="85" spans="1:42">
      <c r="A85" s="225" t="s">
        <v>16</v>
      </c>
      <c r="C85" s="225" t="str">
        <f>C80</f>
        <v>Bus, minibus, metro rail</v>
      </c>
      <c r="D85" s="225" t="s">
        <v>48</v>
      </c>
      <c r="E85" s="34">
        <f t="shared" ref="E85:K85" si="38">1-SUM(E82:E84)</f>
        <v>0.45593434262948196</v>
      </c>
      <c r="F85" s="34">
        <f t="shared" si="38"/>
        <v>0.45593434262948196</v>
      </c>
      <c r="G85" s="34">
        <f t="shared" ref="G85" si="39">1-SUM(G82:G84)</f>
        <v>0.45593434262948196</v>
      </c>
      <c r="H85" s="34">
        <f t="shared" si="38"/>
        <v>0.44593434262948195</v>
      </c>
      <c r="I85" s="34">
        <f t="shared" si="38"/>
        <v>0.41593434262948192</v>
      </c>
      <c r="J85" s="34">
        <f t="shared" si="38"/>
        <v>0.36593434262948199</v>
      </c>
      <c r="K85" s="34">
        <f t="shared" si="38"/>
        <v>0.31593434262948195</v>
      </c>
      <c r="L85" s="286"/>
      <c r="M85" s="34">
        <f>1-SUM(M82:M84)</f>
        <v>0.45593434262948196</v>
      </c>
      <c r="N85" s="34">
        <f>1-SUM(N82:N84)</f>
        <v>0.44593434262948195</v>
      </c>
      <c r="O85" s="34">
        <f>1-SUM(O82:O84)</f>
        <v>0.41593434262948192</v>
      </c>
      <c r="P85" s="34">
        <f>1-SUM(P82:P84)</f>
        <v>0.36593434262948199</v>
      </c>
      <c r="Q85" s="34">
        <f>1-SUM(Q82:Q84)</f>
        <v>0.31593434262948195</v>
      </c>
      <c r="R85" s="285"/>
      <c r="S85" s="34">
        <f>1-SUM(S82:S84)</f>
        <v>0.45593434262948196</v>
      </c>
      <c r="T85" s="34">
        <f>1-SUM(T82:T84)</f>
        <v>0.4858060128286853</v>
      </c>
      <c r="U85" s="34">
        <f>1-SUM(U82:U84)</f>
        <v>0.46468979974233582</v>
      </c>
      <c r="V85" s="34">
        <f>1-SUM(V82:V84)</f>
        <v>0.40880960787414466</v>
      </c>
      <c r="W85" s="34">
        <f>1-SUM(W82:W84)</f>
        <v>0.3303725628840759</v>
      </c>
      <c r="X85" s="285"/>
      <c r="Y85" s="285"/>
      <c r="Z85" s="285"/>
      <c r="AA85" s="285"/>
      <c r="AB85" s="285"/>
      <c r="AC85" s="285"/>
      <c r="AD85" s="285"/>
      <c r="AE85" s="285"/>
      <c r="AF85" s="285"/>
      <c r="AG85" s="285"/>
      <c r="AH85" s="285"/>
      <c r="AI85" s="285"/>
      <c r="AJ85" s="285"/>
      <c r="AK85" s="285"/>
      <c r="AL85" s="285"/>
      <c r="AM85" s="285"/>
      <c r="AN85" s="285"/>
      <c r="AO85" s="285"/>
      <c r="AP85" s="285"/>
    </row>
    <row r="86" spans="1:42">
      <c r="A86" s="225" t="s">
        <v>16</v>
      </c>
      <c r="C86" s="39" t="str">
        <f>C56</f>
        <v>High Income</v>
      </c>
      <c r="D86" s="225" t="s">
        <v>191</v>
      </c>
      <c r="E86" s="226">
        <f t="shared" ref="E86:M86" si="40">E$27*E$15</f>
        <v>8.2002654385949914</v>
      </c>
      <c r="F86" s="226">
        <f t="shared" si="40"/>
        <v>9.2403177068458255</v>
      </c>
      <c r="G86" s="226">
        <f t="shared" si="40"/>
        <v>9.9104510505688808</v>
      </c>
      <c r="H86" s="226">
        <f t="shared" si="40"/>
        <v>9.4021254998971564</v>
      </c>
      <c r="I86" s="226">
        <f t="shared" si="40"/>
        <v>13.084657533095211</v>
      </c>
      <c r="J86" s="226">
        <f t="shared" si="40"/>
        <v>17.803627816453133</v>
      </c>
      <c r="K86" s="226">
        <f t="shared" si="40"/>
        <v>22.417871072469172</v>
      </c>
      <c r="M86" s="226">
        <f t="shared" si="40"/>
        <v>8.2002654385949914</v>
      </c>
      <c r="N86" s="226">
        <f>N$27*N$15</f>
        <v>9.4021254998971564</v>
      </c>
      <c r="O86" s="226">
        <f>O$27*O$15</f>
        <v>13.084657533095211</v>
      </c>
      <c r="P86" s="226">
        <f>P$27*P$15</f>
        <v>17.803627816453133</v>
      </c>
      <c r="Q86" s="226">
        <f>Q$27*Q$15</f>
        <v>22.417871072469172</v>
      </c>
      <c r="S86" s="226">
        <f>S$27*S$15</f>
        <v>8.2002654385949914</v>
      </c>
      <c r="T86" s="226">
        <f>T$27*T$15</f>
        <v>9.1670723623997272</v>
      </c>
      <c r="U86" s="226">
        <f>U$27*U$15</f>
        <v>12.438602567398634</v>
      </c>
      <c r="V86" s="226">
        <f>V$27*V$15</f>
        <v>16.501459350690364</v>
      </c>
      <c r="W86" s="226">
        <f>W$27*W$15</f>
        <v>20.258758621782871</v>
      </c>
    </row>
    <row r="87" spans="1:42">
      <c r="A87" s="225" t="s">
        <v>16</v>
      </c>
      <c r="C87" s="225" t="str">
        <f>C82</f>
        <v>Priv.veh.</v>
      </c>
      <c r="D87" s="225" t="s">
        <v>48</v>
      </c>
      <c r="E87" s="66">
        <f t="shared" ref="E87:M87" si="41">E$43*1000*E$37*E$32/E$67/E$64</f>
        <v>0.81893071119533589</v>
      </c>
      <c r="F87" s="66">
        <f t="shared" si="41"/>
        <v>0.81893071119533589</v>
      </c>
      <c r="G87" s="66">
        <f t="shared" si="41"/>
        <v>0.80914826242679105</v>
      </c>
      <c r="H87" s="66">
        <f t="shared" si="41"/>
        <v>0.80914826242679105</v>
      </c>
      <c r="I87" s="66">
        <f t="shared" si="41"/>
        <v>0.84105016524648524</v>
      </c>
      <c r="J87" s="66">
        <f t="shared" si="41"/>
        <v>0.89056964538270056</v>
      </c>
      <c r="K87" s="66">
        <f t="shared" si="41"/>
        <v>0.95079983842611049</v>
      </c>
      <c r="L87" s="286"/>
      <c r="M87" s="66">
        <f t="shared" si="41"/>
        <v>0.81893071119533589</v>
      </c>
      <c r="N87" s="66">
        <f>N$43*1000*N$37*N$32/N$67/N$64</f>
        <v>0.80914826242679105</v>
      </c>
      <c r="O87" s="66">
        <f>O$43*1000*O$37*O$32/O$67/O$64</f>
        <v>0.84105016524648524</v>
      </c>
      <c r="P87" s="66">
        <f>P$43*1000*P$37*P$32/P$67/P$64</f>
        <v>0.89056964538270056</v>
      </c>
      <c r="Q87" s="66">
        <f>Q$43*1000*Q$37*Q$32/Q$67/Q$64</f>
        <v>0.95079983842611049</v>
      </c>
      <c r="R87" s="285"/>
      <c r="S87" s="66">
        <f>S$43*1000*S$37*S$32/S$67/S$64</f>
        <v>0.81893071119533589</v>
      </c>
      <c r="T87" s="66">
        <f>T$43*1000*T$37*T$32/T$67/T$64</f>
        <v>0.7774979355257966</v>
      </c>
      <c r="U87" s="66">
        <f>U$43*1000*U$37*U$32/U$67/U$64</f>
        <v>0.73816139935028846</v>
      </c>
      <c r="V87" s="66">
        <f>V$43*1000*V$37*V$32/V$67/V$64</f>
        <v>0.7008150460519097</v>
      </c>
      <c r="W87" s="66">
        <f>W$43*1000*W$37*W$32/W$67/W$64</f>
        <v>0.66535818481572073</v>
      </c>
      <c r="X87" s="285"/>
      <c r="Y87" s="285"/>
      <c r="Z87" s="285"/>
      <c r="AA87" s="285"/>
      <c r="AB87" s="285"/>
      <c r="AC87" s="285"/>
      <c r="AD87" s="285"/>
      <c r="AE87" s="285"/>
      <c r="AF87" s="285"/>
      <c r="AG87" s="285"/>
      <c r="AH87" s="285"/>
      <c r="AI87" s="285"/>
      <c r="AJ87" s="285"/>
      <c r="AK87" s="285"/>
      <c r="AL87" s="285"/>
      <c r="AM87" s="285"/>
      <c r="AN87" s="285"/>
      <c r="AO87" s="285"/>
      <c r="AP87" s="285"/>
    </row>
    <row r="88" spans="1:42">
      <c r="A88" s="225" t="s">
        <v>16</v>
      </c>
      <c r="C88" s="225" t="str">
        <f>C83</f>
        <v>BRT</v>
      </c>
      <c r="D88" s="225" t="s">
        <v>48</v>
      </c>
      <c r="E88" s="285">
        <v>0</v>
      </c>
      <c r="F88" s="66">
        <f>E88</f>
        <v>0</v>
      </c>
      <c r="G88" s="66">
        <f>F88</f>
        <v>0</v>
      </c>
      <c r="H88" s="66">
        <f t="shared" ref="H88:K89" si="42">IF($D$4,T88,N88)</f>
        <v>0.02</v>
      </c>
      <c r="I88" s="66">
        <f t="shared" si="42"/>
        <v>0.03</v>
      </c>
      <c r="J88" s="66">
        <f t="shared" si="42"/>
        <v>3.5000000000000003E-2</v>
      </c>
      <c r="K88" s="66">
        <f t="shared" si="42"/>
        <v>0.04</v>
      </c>
      <c r="L88" s="286"/>
      <c r="M88" s="274">
        <f>$F88</f>
        <v>0</v>
      </c>
      <c r="N88" s="35">
        <v>0.02</v>
      </c>
      <c r="O88" s="35">
        <v>0.03</v>
      </c>
      <c r="P88" s="35">
        <v>3.5000000000000003E-2</v>
      </c>
      <c r="Q88" s="35">
        <v>0.04</v>
      </c>
      <c r="R88" s="285"/>
      <c r="S88" s="274">
        <f>$F88</f>
        <v>0</v>
      </c>
      <c r="T88" s="35">
        <v>0.02</v>
      </c>
      <c r="U88" s="77">
        <v>0.03</v>
      </c>
      <c r="V88" s="77">
        <v>0.05</v>
      </c>
      <c r="W88" s="77">
        <v>0.1</v>
      </c>
      <c r="X88" s="285"/>
      <c r="Y88" s="285"/>
      <c r="Z88" s="285"/>
      <c r="AA88" s="285"/>
      <c r="AB88" s="285"/>
      <c r="AC88" s="285"/>
      <c r="AD88" s="285"/>
      <c r="AE88" s="285"/>
      <c r="AF88" s="285"/>
      <c r="AG88" s="285"/>
      <c r="AH88" s="285"/>
      <c r="AI88" s="285"/>
      <c r="AJ88" s="285"/>
      <c r="AK88" s="285"/>
      <c r="AL88" s="285"/>
      <c r="AM88" s="285"/>
      <c r="AN88" s="285"/>
      <c r="AO88" s="285"/>
      <c r="AP88" s="285"/>
    </row>
    <row r="89" spans="1:42">
      <c r="A89" s="225" t="s">
        <v>16</v>
      </c>
      <c r="C89" s="225" t="str">
        <f>C84</f>
        <v>Gautrain</v>
      </c>
      <c r="D89" s="225" t="s">
        <v>48</v>
      </c>
      <c r="E89" s="285">
        <v>5.0000000000000001E-3</v>
      </c>
      <c r="F89" s="66">
        <f>E89</f>
        <v>5.0000000000000001E-3</v>
      </c>
      <c r="G89" s="66">
        <f>F89</f>
        <v>5.0000000000000001E-3</v>
      </c>
      <c r="H89" s="66">
        <f t="shared" si="42"/>
        <v>5.0000000000000001E-3</v>
      </c>
      <c r="I89" s="66">
        <f t="shared" si="42"/>
        <v>5.0000000000000001E-3</v>
      </c>
      <c r="J89" s="66">
        <f t="shared" si="42"/>
        <v>5.0000000000000001E-3</v>
      </c>
      <c r="K89" s="66">
        <f t="shared" si="42"/>
        <v>5.0000000000000001E-3</v>
      </c>
      <c r="L89" s="286"/>
      <c r="M89" s="274">
        <f>$F89</f>
        <v>5.0000000000000001E-3</v>
      </c>
      <c r="N89" s="50">
        <v>5.0000000000000001E-3</v>
      </c>
      <c r="O89" s="50">
        <f>N89</f>
        <v>5.0000000000000001E-3</v>
      </c>
      <c r="P89" s="50">
        <f>O89</f>
        <v>5.0000000000000001E-3</v>
      </c>
      <c r="Q89" s="50">
        <f>P89</f>
        <v>5.0000000000000001E-3</v>
      </c>
      <c r="R89" s="285"/>
      <c r="S89" s="274">
        <f>$F89</f>
        <v>5.0000000000000001E-3</v>
      </c>
      <c r="T89" s="50">
        <v>5.0000000000000001E-3</v>
      </c>
      <c r="U89" s="79">
        <v>0.01</v>
      </c>
      <c r="V89" s="79">
        <v>0.03</v>
      </c>
      <c r="W89" s="79">
        <v>0.05</v>
      </c>
      <c r="X89" s="285"/>
      <c r="Y89" s="285"/>
      <c r="Z89" s="285"/>
      <c r="AA89" s="285"/>
      <c r="AB89" s="285"/>
      <c r="AC89" s="285"/>
      <c r="AD89" s="285"/>
      <c r="AE89" s="285"/>
      <c r="AF89" s="285"/>
      <c r="AG89" s="285"/>
      <c r="AH89" s="285"/>
      <c r="AI89" s="285"/>
      <c r="AJ89" s="285"/>
      <c r="AK89" s="285"/>
      <c r="AL89" s="285"/>
      <c r="AM89" s="285"/>
      <c r="AN89" s="285"/>
      <c r="AO89" s="285"/>
      <c r="AP89" s="285"/>
    </row>
    <row r="90" spans="1:42">
      <c r="A90" s="225" t="s">
        <v>16</v>
      </c>
      <c r="C90" s="225" t="str">
        <f>C85</f>
        <v>Bus, minibus, metro rail</v>
      </c>
      <c r="D90" s="225" t="s">
        <v>48</v>
      </c>
      <c r="E90" s="34">
        <f t="shared" ref="E90:K90" si="43">1-SUM(E87:E89)</f>
        <v>0.1760692888046641</v>
      </c>
      <c r="F90" s="34">
        <f t="shared" si="43"/>
        <v>0.1760692888046641</v>
      </c>
      <c r="G90" s="34">
        <f t="shared" ref="G90" si="44">1-SUM(G87:G89)</f>
        <v>0.18585173757320894</v>
      </c>
      <c r="H90" s="34">
        <f t="shared" si="43"/>
        <v>0.16585173757320892</v>
      </c>
      <c r="I90" s="34">
        <f t="shared" si="43"/>
        <v>0.12394983475351473</v>
      </c>
      <c r="J90" s="34">
        <f t="shared" si="43"/>
        <v>6.9430354617299406E-2</v>
      </c>
      <c r="K90" s="34">
        <f t="shared" si="43"/>
        <v>4.2001615738894715E-3</v>
      </c>
      <c r="L90" s="286"/>
      <c r="M90" s="274">
        <f>$F90</f>
        <v>0.1760692888046641</v>
      </c>
      <c r="N90" s="34">
        <f>1-SUM(N87:N89)</f>
        <v>0.16585173757320892</v>
      </c>
      <c r="O90" s="34">
        <f>1-SUM(O87:O89)</f>
        <v>0.12394983475351473</v>
      </c>
      <c r="P90" s="34">
        <f>1-SUM(P87:P89)</f>
        <v>6.9430354617299406E-2</v>
      </c>
      <c r="Q90" s="34">
        <f>1-SUM(Q87:Q89)</f>
        <v>4.2001615738894715E-3</v>
      </c>
      <c r="R90" s="285"/>
      <c r="S90" s="274">
        <f>$F90</f>
        <v>0.1760692888046641</v>
      </c>
      <c r="T90" s="34">
        <f>1-SUM(T87:T89)</f>
        <v>0.19750206447420338</v>
      </c>
      <c r="U90" s="34">
        <f>1-SUM(U87:U89)</f>
        <v>0.2218386006497115</v>
      </c>
      <c r="V90" s="34">
        <f>1-SUM(V87:V89)</f>
        <v>0.21918495394809023</v>
      </c>
      <c r="W90" s="34">
        <f>1-SUM(W87:W89)</f>
        <v>0.18464181518427925</v>
      </c>
      <c r="X90" s="285"/>
      <c r="Y90" s="285"/>
      <c r="Z90" s="285"/>
      <c r="AA90" s="285"/>
      <c r="AB90" s="285"/>
      <c r="AC90" s="285"/>
      <c r="AD90" s="285"/>
      <c r="AE90" s="285"/>
      <c r="AF90" s="285"/>
      <c r="AG90" s="285"/>
      <c r="AH90" s="285"/>
      <c r="AI90" s="285"/>
      <c r="AJ90" s="285"/>
      <c r="AK90" s="285"/>
      <c r="AL90" s="285"/>
      <c r="AM90" s="285"/>
      <c r="AN90" s="285"/>
      <c r="AO90" s="285"/>
      <c r="AP90" s="285"/>
    </row>
    <row r="91" spans="1:42">
      <c r="A91" s="225" t="s">
        <v>16</v>
      </c>
      <c r="C91" s="271"/>
      <c r="E91" s="275"/>
      <c r="F91" s="275"/>
      <c r="G91" s="275"/>
      <c r="H91" s="275"/>
      <c r="I91" s="275"/>
      <c r="J91" s="275"/>
      <c r="K91" s="275"/>
      <c r="N91" s="275"/>
      <c r="O91" s="275"/>
      <c r="P91" s="275"/>
      <c r="Q91" s="275"/>
      <c r="T91" s="275"/>
      <c r="U91" s="275"/>
      <c r="V91" s="275"/>
      <c r="W91" s="275"/>
    </row>
    <row r="92" spans="1:42">
      <c r="A92" s="225" t="s">
        <v>16</v>
      </c>
      <c r="C92" s="75" t="s">
        <v>193</v>
      </c>
      <c r="E92" s="7"/>
      <c r="F92" s="7"/>
      <c r="G92" s="7"/>
      <c r="H92" s="7"/>
      <c r="I92" s="7"/>
      <c r="J92" s="7"/>
      <c r="K92" s="7"/>
      <c r="N92" s="7"/>
      <c r="O92" s="7"/>
      <c r="P92" s="7"/>
      <c r="Q92" s="7"/>
      <c r="T92" s="7"/>
      <c r="U92" s="7"/>
      <c r="V92" s="7"/>
      <c r="W92" s="7"/>
    </row>
    <row r="93" spans="1:42">
      <c r="A93" s="225" t="s">
        <v>16</v>
      </c>
      <c r="C93" s="39" t="str">
        <f>C75</f>
        <v>Low Income</v>
      </c>
      <c r="D93" s="225" t="s">
        <v>191</v>
      </c>
      <c r="E93" s="226">
        <f t="shared" ref="E93:M93" si="45">(1-E$25)*E$13</f>
        <v>25.641102967779684</v>
      </c>
      <c r="F93" s="226">
        <f t="shared" si="45"/>
        <v>25.833773353820327</v>
      </c>
      <c r="G93" s="226">
        <f t="shared" si="45"/>
        <v>26.047189433243531</v>
      </c>
      <c r="H93" s="226">
        <f t="shared" si="45"/>
        <v>27.549357550486103</v>
      </c>
      <c r="I93" s="226">
        <f t="shared" si="45"/>
        <v>27.287687284309452</v>
      </c>
      <c r="J93" s="226">
        <f t="shared" si="45"/>
        <v>23.506471955392847</v>
      </c>
      <c r="K93" s="226">
        <f t="shared" si="45"/>
        <v>19.201449740781548</v>
      </c>
      <c r="M93" s="226">
        <f t="shared" si="45"/>
        <v>25.641102967779684</v>
      </c>
      <c r="N93" s="226">
        <f>(1-N$25)*N$13</f>
        <v>27.549357550486103</v>
      </c>
      <c r="O93" s="226">
        <f>(1-O$25)*O$13</f>
        <v>27.287687284309452</v>
      </c>
      <c r="P93" s="226">
        <f>(1-P$25)*P$13</f>
        <v>23.506471955392847</v>
      </c>
      <c r="Q93" s="226">
        <f>(1-Q$25)*Q$13</f>
        <v>19.201449740781548</v>
      </c>
      <c r="S93" s="226">
        <f>(1-S$25)*S$13</f>
        <v>25.641102967779684</v>
      </c>
      <c r="T93" s="226">
        <f>(1-T$25)*T$13</f>
        <v>26.424893976996874</v>
      </c>
      <c r="U93" s="226">
        <f>(1-U$25)*U$13</f>
        <v>26.452349918463245</v>
      </c>
      <c r="V93" s="226">
        <f>(1-V$25)*V$13</f>
        <v>23.02674803793585</v>
      </c>
      <c r="W93" s="226">
        <f>(1-W$25)*W$13</f>
        <v>18.809583419541106</v>
      </c>
    </row>
    <row r="94" spans="1:42">
      <c r="A94" s="225" t="s">
        <v>16</v>
      </c>
      <c r="C94" s="225" t="s">
        <v>63</v>
      </c>
      <c r="D94" s="225" t="s">
        <v>48</v>
      </c>
      <c r="E94" s="34">
        <v>0</v>
      </c>
      <c r="F94" s="66">
        <f>E94</f>
        <v>0</v>
      </c>
      <c r="G94" s="66">
        <f>F94</f>
        <v>0</v>
      </c>
      <c r="H94" s="66">
        <f t="shared" ref="H94:K95" si="46">IF($D$4,T94,N94)</f>
        <v>0.02</v>
      </c>
      <c r="I94" s="66">
        <f t="shared" si="46"/>
        <v>0.05</v>
      </c>
      <c r="J94" s="66">
        <f t="shared" si="46"/>
        <v>0.1</v>
      </c>
      <c r="K94" s="66">
        <f t="shared" si="46"/>
        <v>0.15</v>
      </c>
      <c r="L94" s="286"/>
      <c r="M94" s="274">
        <f>$F94</f>
        <v>0</v>
      </c>
      <c r="N94" s="35">
        <v>0.02</v>
      </c>
      <c r="O94" s="35">
        <v>0.05</v>
      </c>
      <c r="P94" s="35">
        <v>0.1</v>
      </c>
      <c r="Q94" s="35">
        <v>0.15</v>
      </c>
      <c r="R94" s="285"/>
      <c r="S94" s="274">
        <f>$F94</f>
        <v>0</v>
      </c>
      <c r="T94" s="35">
        <v>0.02</v>
      </c>
      <c r="U94" s="77">
        <f>U78</f>
        <v>7.0000000000000007E-2</v>
      </c>
      <c r="V94" s="77">
        <v>0.2</v>
      </c>
      <c r="W94" s="77">
        <v>0.4</v>
      </c>
      <c r="X94" s="285"/>
      <c r="Y94" s="285"/>
      <c r="Z94" s="285"/>
      <c r="AA94" s="285"/>
      <c r="AB94" s="285"/>
      <c r="AC94" s="285"/>
      <c r="AD94" s="285"/>
      <c r="AE94" s="285"/>
      <c r="AF94" s="285"/>
      <c r="AG94" s="285"/>
      <c r="AH94" s="285"/>
      <c r="AI94" s="285"/>
      <c r="AJ94" s="285"/>
      <c r="AK94" s="285"/>
      <c r="AL94" s="285"/>
      <c r="AM94" s="285"/>
      <c r="AN94" s="285"/>
      <c r="AO94" s="285"/>
      <c r="AP94" s="285"/>
    </row>
    <row r="95" spans="1:42">
      <c r="A95" s="225" t="s">
        <v>16</v>
      </c>
      <c r="C95" s="225" t="s">
        <v>82</v>
      </c>
      <c r="D95" s="225" t="s">
        <v>48</v>
      </c>
      <c r="E95" s="34">
        <v>0</v>
      </c>
      <c r="F95" s="66">
        <f>E95</f>
        <v>0</v>
      </c>
      <c r="G95" s="66">
        <f>F95</f>
        <v>0</v>
      </c>
      <c r="H95" s="66">
        <f t="shared" si="46"/>
        <v>0</v>
      </c>
      <c r="I95" s="66">
        <f t="shared" si="46"/>
        <v>0</v>
      </c>
      <c r="J95" s="66">
        <f t="shared" si="46"/>
        <v>0</v>
      </c>
      <c r="K95" s="66">
        <f t="shared" si="46"/>
        <v>0</v>
      </c>
      <c r="L95" s="286"/>
      <c r="M95" s="274">
        <f>$F95</f>
        <v>0</v>
      </c>
      <c r="N95" s="35">
        <v>0</v>
      </c>
      <c r="O95" s="35">
        <v>0</v>
      </c>
      <c r="P95" s="35">
        <v>0</v>
      </c>
      <c r="Q95" s="35">
        <v>0</v>
      </c>
      <c r="R95" s="285"/>
      <c r="S95" s="274">
        <f>$F95</f>
        <v>0</v>
      </c>
      <c r="T95" s="35">
        <v>0</v>
      </c>
      <c r="U95" s="35">
        <v>0</v>
      </c>
      <c r="V95" s="35">
        <v>0</v>
      </c>
      <c r="W95" s="35">
        <v>0</v>
      </c>
      <c r="X95" s="285"/>
      <c r="Y95" s="285"/>
      <c r="Z95" s="285"/>
      <c r="AA95" s="285"/>
      <c r="AB95" s="285"/>
      <c r="AC95" s="285"/>
      <c r="AD95" s="285"/>
      <c r="AE95" s="285"/>
      <c r="AF95" s="285"/>
      <c r="AG95" s="285"/>
      <c r="AH95" s="285"/>
      <c r="AI95" s="285"/>
      <c r="AJ95" s="285"/>
      <c r="AK95" s="285"/>
      <c r="AL95" s="285"/>
      <c r="AM95" s="285"/>
      <c r="AN95" s="285"/>
      <c r="AO95" s="285"/>
      <c r="AP95" s="285"/>
    </row>
    <row r="96" spans="1:42">
      <c r="A96" s="225" t="s">
        <v>16</v>
      </c>
      <c r="C96" s="225" t="s">
        <v>81</v>
      </c>
      <c r="D96" s="225" t="s">
        <v>48</v>
      </c>
      <c r="E96" s="34">
        <f t="shared" ref="E96:K96" si="47">1-SUM(E94:E95)</f>
        <v>1</v>
      </c>
      <c r="F96" s="34">
        <f t="shared" si="47"/>
        <v>1</v>
      </c>
      <c r="G96" s="34">
        <f t="shared" ref="G96" si="48">1-SUM(G94:G95)</f>
        <v>1</v>
      </c>
      <c r="H96" s="34">
        <f t="shared" si="47"/>
        <v>0.98</v>
      </c>
      <c r="I96" s="34">
        <f t="shared" si="47"/>
        <v>0.95</v>
      </c>
      <c r="J96" s="34">
        <f t="shared" si="47"/>
        <v>0.9</v>
      </c>
      <c r="K96" s="34">
        <f t="shared" si="47"/>
        <v>0.85</v>
      </c>
      <c r="L96" s="286"/>
      <c r="M96" s="34">
        <f>1-SUM(M94:M95)</f>
        <v>1</v>
      </c>
      <c r="N96" s="34">
        <f>1-SUM(N94:N95)</f>
        <v>0.98</v>
      </c>
      <c r="O96" s="34">
        <f>1-SUM(O94:O95)</f>
        <v>0.95</v>
      </c>
      <c r="P96" s="34">
        <f>1-SUM(P94:P95)</f>
        <v>0.9</v>
      </c>
      <c r="Q96" s="34">
        <f>1-SUM(Q94:Q95)</f>
        <v>0.85</v>
      </c>
      <c r="R96" s="285"/>
      <c r="S96" s="34">
        <f>1-SUM(S94:S95)</f>
        <v>1</v>
      </c>
      <c r="T96" s="34">
        <f>1-SUM(T94:T95)</f>
        <v>0.98</v>
      </c>
      <c r="U96" s="34">
        <f>1-SUM(U94:U95)</f>
        <v>0.92999999999999994</v>
      </c>
      <c r="V96" s="34">
        <f>1-SUM(V94:V95)</f>
        <v>0.8</v>
      </c>
      <c r="W96" s="34">
        <f>1-SUM(W94:W95)</f>
        <v>0.6</v>
      </c>
      <c r="X96" s="285"/>
      <c r="Y96" s="285"/>
      <c r="Z96" s="285"/>
      <c r="AA96" s="285"/>
      <c r="AB96" s="285"/>
      <c r="AC96" s="285"/>
      <c r="AD96" s="285"/>
      <c r="AE96" s="285"/>
      <c r="AF96" s="285"/>
      <c r="AG96" s="285"/>
      <c r="AH96" s="285"/>
      <c r="AI96" s="285"/>
      <c r="AJ96" s="285"/>
      <c r="AK96" s="285"/>
      <c r="AL96" s="285"/>
      <c r="AM96" s="285"/>
      <c r="AN96" s="285"/>
      <c r="AO96" s="285"/>
      <c r="AP96" s="285"/>
    </row>
    <row r="97" spans="1:42">
      <c r="A97" s="225" t="s">
        <v>16</v>
      </c>
      <c r="C97" s="39" t="str">
        <f>C81</f>
        <v>Middle Income</v>
      </c>
      <c r="D97" s="225" t="s">
        <v>191</v>
      </c>
      <c r="E97" s="226">
        <f t="shared" ref="E97:M97" si="49">(1-E$26)*E$14</f>
        <v>7.3783582009325217</v>
      </c>
      <c r="F97" s="226">
        <f t="shared" si="49"/>
        <v>7.8020598647375818</v>
      </c>
      <c r="G97" s="226">
        <f t="shared" si="49"/>
        <v>8.1304429240814891</v>
      </c>
      <c r="H97" s="226">
        <f t="shared" si="49"/>
        <v>9.0246041238046164</v>
      </c>
      <c r="I97" s="226">
        <f t="shared" si="49"/>
        <v>10.066127666092434</v>
      </c>
      <c r="J97" s="226">
        <f t="shared" si="49"/>
        <v>11.596844251894362</v>
      </c>
      <c r="K97" s="226">
        <f t="shared" si="49"/>
        <v>12.841566337737975</v>
      </c>
      <c r="M97" s="226">
        <f t="shared" si="49"/>
        <v>7.3783582009325217</v>
      </c>
      <c r="N97" s="226">
        <f>(1-N$26)*N$14</f>
        <v>9.0246041238046164</v>
      </c>
      <c r="O97" s="226">
        <f>(1-O$26)*O$14</f>
        <v>10.066127666092434</v>
      </c>
      <c r="P97" s="226">
        <f>(1-P$26)*P$14</f>
        <v>11.596844251894362</v>
      </c>
      <c r="Q97" s="226">
        <f>(1-Q$26)*Q$14</f>
        <v>12.841566337737975</v>
      </c>
      <c r="S97" s="226">
        <f>(1-S$26)*S$14</f>
        <v>7.3783582009325217</v>
      </c>
      <c r="T97" s="226">
        <f>(1-T$26)*T$14</f>
        <v>9.5334381861042399</v>
      </c>
      <c r="U97" s="226">
        <f>(1-U$26)*U$14</f>
        <v>11.172866277039942</v>
      </c>
      <c r="V97" s="226">
        <f>(1-V$26)*V$14</f>
        <v>13.461993088183748</v>
      </c>
      <c r="W97" s="226">
        <f>(1-W$26)*W$14</f>
        <v>15.527685607538436</v>
      </c>
    </row>
    <row r="98" spans="1:42">
      <c r="A98" s="225" t="s">
        <v>16</v>
      </c>
      <c r="C98" s="225" t="str">
        <f>C94</f>
        <v>BRT</v>
      </c>
      <c r="D98" s="225" t="s">
        <v>48</v>
      </c>
      <c r="E98" s="285">
        <v>0</v>
      </c>
      <c r="F98" s="66">
        <f>E98</f>
        <v>0</v>
      </c>
      <c r="G98" s="66">
        <f>F98</f>
        <v>0</v>
      </c>
      <c r="H98" s="66">
        <f t="shared" ref="H98:K99" si="50">IF($D$4,T98,N98)</f>
        <v>0.02</v>
      </c>
      <c r="I98" s="66">
        <f t="shared" si="50"/>
        <v>0.05</v>
      </c>
      <c r="J98" s="66">
        <f t="shared" si="50"/>
        <v>0.1</v>
      </c>
      <c r="K98" s="66">
        <f t="shared" si="50"/>
        <v>0.15</v>
      </c>
      <c r="L98" s="286"/>
      <c r="M98" s="274">
        <f>$F98</f>
        <v>0</v>
      </c>
      <c r="N98" s="35">
        <v>0.02</v>
      </c>
      <c r="O98" s="35">
        <v>0.05</v>
      </c>
      <c r="P98" s="35">
        <v>0.1</v>
      </c>
      <c r="Q98" s="35">
        <v>0.15</v>
      </c>
      <c r="R98" s="285"/>
      <c r="S98" s="274">
        <f>$F98</f>
        <v>0</v>
      </c>
      <c r="T98" s="35">
        <v>0.02</v>
      </c>
      <c r="U98" s="77">
        <f>U83</f>
        <v>7.0000000000000007E-2</v>
      </c>
      <c r="V98" s="77">
        <v>0.2</v>
      </c>
      <c r="W98" s="77">
        <v>0.4</v>
      </c>
      <c r="X98" s="285"/>
      <c r="Y98" s="285"/>
      <c r="Z98" s="285"/>
      <c r="AA98" s="285"/>
      <c r="AB98" s="285"/>
      <c r="AC98" s="285"/>
      <c r="AD98" s="285"/>
      <c r="AE98" s="285"/>
      <c r="AF98" s="285"/>
      <c r="AG98" s="285"/>
      <c r="AH98" s="285"/>
      <c r="AI98" s="285"/>
      <c r="AJ98" s="285"/>
      <c r="AK98" s="285"/>
      <c r="AL98" s="285"/>
      <c r="AM98" s="285"/>
      <c r="AN98" s="285"/>
      <c r="AO98" s="285"/>
      <c r="AP98" s="285"/>
    </row>
    <row r="99" spans="1:42">
      <c r="A99" s="225" t="s">
        <v>16</v>
      </c>
      <c r="C99" s="225" t="str">
        <f>C95</f>
        <v>Gautrain</v>
      </c>
      <c r="D99" s="225" t="s">
        <v>48</v>
      </c>
      <c r="E99" s="285">
        <v>2E-3</v>
      </c>
      <c r="F99" s="66">
        <f>E99</f>
        <v>2E-3</v>
      </c>
      <c r="G99" s="66">
        <f>F99</f>
        <v>2E-3</v>
      </c>
      <c r="H99" s="66">
        <f t="shared" si="50"/>
        <v>2E-3</v>
      </c>
      <c r="I99" s="66">
        <f t="shared" si="50"/>
        <v>2E-3</v>
      </c>
      <c r="J99" s="66">
        <f t="shared" si="50"/>
        <v>2E-3</v>
      </c>
      <c r="K99" s="66">
        <f t="shared" si="50"/>
        <v>2E-3</v>
      </c>
      <c r="L99" s="286"/>
      <c r="M99" s="274">
        <f>$F99</f>
        <v>2E-3</v>
      </c>
      <c r="N99" s="50">
        <v>2E-3</v>
      </c>
      <c r="O99" s="50">
        <f>N99</f>
        <v>2E-3</v>
      </c>
      <c r="P99" s="50">
        <f>O99</f>
        <v>2E-3</v>
      </c>
      <c r="Q99" s="50">
        <f>P99</f>
        <v>2E-3</v>
      </c>
      <c r="R99" s="285"/>
      <c r="S99" s="274">
        <f>$F99</f>
        <v>2E-3</v>
      </c>
      <c r="T99" s="50">
        <v>2E-3</v>
      </c>
      <c r="U99" s="77">
        <f>U84</f>
        <v>0.01</v>
      </c>
      <c r="V99" s="77">
        <f>V84</f>
        <v>0.02</v>
      </c>
      <c r="W99" s="77">
        <f>W84</f>
        <v>0.03</v>
      </c>
      <c r="X99" s="285"/>
      <c r="Y99" s="285"/>
      <c r="Z99" s="285"/>
      <c r="AA99" s="285"/>
      <c r="AB99" s="285"/>
      <c r="AC99" s="285"/>
      <c r="AD99" s="285"/>
      <c r="AE99" s="285"/>
      <c r="AF99" s="285"/>
      <c r="AG99" s="285"/>
      <c r="AH99" s="285"/>
      <c r="AI99" s="285"/>
      <c r="AJ99" s="285"/>
      <c r="AK99" s="285"/>
      <c r="AL99" s="285"/>
      <c r="AM99" s="285"/>
      <c r="AN99" s="285"/>
      <c r="AO99" s="285"/>
      <c r="AP99" s="285"/>
    </row>
    <row r="100" spans="1:42">
      <c r="A100" s="225" t="s">
        <v>16</v>
      </c>
      <c r="C100" s="225" t="str">
        <f>C96</f>
        <v>Bus, minibus, metro rail</v>
      </c>
      <c r="D100" s="225" t="s">
        <v>48</v>
      </c>
      <c r="E100" s="34">
        <f t="shared" ref="E100:K100" si="51">1-SUM(E98:E99)</f>
        <v>0.998</v>
      </c>
      <c r="F100" s="34">
        <f t="shared" si="51"/>
        <v>0.998</v>
      </c>
      <c r="G100" s="34">
        <f t="shared" ref="G100" si="52">1-SUM(G98:G99)</f>
        <v>0.998</v>
      </c>
      <c r="H100" s="34">
        <f t="shared" si="51"/>
        <v>0.97799999999999998</v>
      </c>
      <c r="I100" s="34">
        <f t="shared" si="51"/>
        <v>0.94799999999999995</v>
      </c>
      <c r="J100" s="34">
        <f t="shared" si="51"/>
        <v>0.89800000000000002</v>
      </c>
      <c r="K100" s="34">
        <f t="shared" si="51"/>
        <v>0.84799999999999998</v>
      </c>
      <c r="L100" s="286"/>
      <c r="M100" s="34">
        <f>1-SUM(M98:M99)</f>
        <v>0.998</v>
      </c>
      <c r="N100" s="34">
        <f>1-SUM(N98:N99)</f>
        <v>0.97799999999999998</v>
      </c>
      <c r="O100" s="34">
        <f>1-SUM(O98:O99)</f>
        <v>0.94799999999999995</v>
      </c>
      <c r="P100" s="34">
        <f>1-SUM(P98:P99)</f>
        <v>0.89800000000000002</v>
      </c>
      <c r="Q100" s="34">
        <f>1-SUM(Q98:Q99)</f>
        <v>0.84799999999999998</v>
      </c>
      <c r="R100" s="285"/>
      <c r="S100" s="34">
        <f>1-SUM(S98:S99)</f>
        <v>0.998</v>
      </c>
      <c r="T100" s="34">
        <f>1-SUM(T98:T99)</f>
        <v>0.97799999999999998</v>
      </c>
      <c r="U100" s="34">
        <f>1-SUM(U98:U99)</f>
        <v>0.92</v>
      </c>
      <c r="V100" s="34">
        <f>1-SUM(V98:V99)</f>
        <v>0.78</v>
      </c>
      <c r="W100" s="34">
        <f>1-SUM(W98:W99)</f>
        <v>0.56999999999999995</v>
      </c>
      <c r="X100" s="285"/>
      <c r="Y100" s="285"/>
      <c r="Z100" s="285"/>
      <c r="AA100" s="285"/>
      <c r="AB100" s="285"/>
      <c r="AC100" s="285"/>
      <c r="AD100" s="285"/>
      <c r="AE100" s="285"/>
      <c r="AF100" s="285"/>
      <c r="AG100" s="285"/>
      <c r="AH100" s="285"/>
      <c r="AI100" s="285"/>
      <c r="AJ100" s="285"/>
      <c r="AK100" s="285"/>
      <c r="AL100" s="285"/>
      <c r="AM100" s="285"/>
      <c r="AN100" s="285"/>
      <c r="AO100" s="285"/>
      <c r="AP100" s="285"/>
    </row>
    <row r="101" spans="1:42">
      <c r="A101" s="225" t="s">
        <v>16</v>
      </c>
      <c r="C101" s="39" t="str">
        <f>C86</f>
        <v>High Income</v>
      </c>
      <c r="D101" s="225" t="s">
        <v>191</v>
      </c>
      <c r="E101" s="226">
        <f t="shared" ref="E101:M101" si="53">(1-E$27)*E$15</f>
        <v>2.2621421899572391</v>
      </c>
      <c r="F101" s="226">
        <f t="shared" si="53"/>
        <v>2.5490531605091933</v>
      </c>
      <c r="G101" s="226">
        <f t="shared" si="53"/>
        <v>2.7339175311914157</v>
      </c>
      <c r="H101" s="226">
        <f t="shared" si="53"/>
        <v>2.5936897930750775</v>
      </c>
      <c r="I101" s="226">
        <f t="shared" si="53"/>
        <v>3.6095606987848861</v>
      </c>
      <c r="J101" s="226">
        <f t="shared" si="53"/>
        <v>4.9113456045387958</v>
      </c>
      <c r="K101" s="226">
        <f t="shared" si="53"/>
        <v>6.1842402958535647</v>
      </c>
      <c r="M101" s="226">
        <f t="shared" si="53"/>
        <v>2.2621421899572391</v>
      </c>
      <c r="N101" s="226">
        <f>(1-N$27)*N$15</f>
        <v>2.5936897930750775</v>
      </c>
      <c r="O101" s="226">
        <f>(1-O$27)*O$15</f>
        <v>3.6095606987848861</v>
      </c>
      <c r="P101" s="226">
        <f>(1-P$27)*P$15</f>
        <v>4.9113456045387958</v>
      </c>
      <c r="Q101" s="226">
        <f>(1-Q$27)*Q$15</f>
        <v>6.1842402958535647</v>
      </c>
      <c r="S101" s="226">
        <f>(1-S$27)*S$15</f>
        <v>2.2621421899572391</v>
      </c>
      <c r="T101" s="226">
        <f>(1-T$27)*T$15</f>
        <v>2.8287429305725063</v>
      </c>
      <c r="U101" s="226">
        <f>(1-U$27)*U$15</f>
        <v>4.2556156644814624</v>
      </c>
      <c r="V101" s="226">
        <f>(1-V$27)*V$15</f>
        <v>6.2135140703015646</v>
      </c>
      <c r="W101" s="226">
        <f>(1-W$27)*W$15</f>
        <v>8.3433527465398658</v>
      </c>
    </row>
    <row r="102" spans="1:42">
      <c r="A102" s="225" t="s">
        <v>16</v>
      </c>
      <c r="C102" s="225" t="str">
        <f>C98</f>
        <v>BRT</v>
      </c>
      <c r="D102" s="225" t="s">
        <v>48</v>
      </c>
      <c r="E102" s="285">
        <v>0.01</v>
      </c>
      <c r="F102" s="66">
        <f>E102</f>
        <v>0.01</v>
      </c>
      <c r="G102" s="66">
        <f>F102</f>
        <v>0.01</v>
      </c>
      <c r="H102" s="66">
        <f t="shared" ref="H102:K103" si="54">IF($D$4,T102,N102)</f>
        <v>0.02</v>
      </c>
      <c r="I102" s="66">
        <f t="shared" si="54"/>
        <v>0.03</v>
      </c>
      <c r="J102" s="66">
        <f t="shared" si="54"/>
        <v>0.03</v>
      </c>
      <c r="K102" s="66">
        <f t="shared" si="54"/>
        <v>0.03</v>
      </c>
      <c r="L102" s="286"/>
      <c r="M102" s="288">
        <f>$F102</f>
        <v>0.01</v>
      </c>
      <c r="N102" s="35">
        <v>0.02</v>
      </c>
      <c r="O102" s="35">
        <v>0.03</v>
      </c>
      <c r="P102" s="35">
        <v>0.03</v>
      </c>
      <c r="Q102" s="35">
        <v>0.03</v>
      </c>
      <c r="R102" s="285"/>
      <c r="S102" s="274">
        <f>$F102</f>
        <v>0.01</v>
      </c>
      <c r="T102" s="35">
        <v>0.02</v>
      </c>
      <c r="U102" s="77">
        <v>7.0000000000000007E-2</v>
      </c>
      <c r="V102" s="77">
        <v>0.2</v>
      </c>
      <c r="W102" s="77">
        <v>0.4</v>
      </c>
      <c r="X102" s="285"/>
      <c r="Y102" s="285"/>
      <c r="Z102" s="285"/>
      <c r="AA102" s="285"/>
      <c r="AB102" s="285"/>
      <c r="AC102" s="285"/>
      <c r="AD102" s="285"/>
      <c r="AE102" s="285"/>
      <c r="AF102" s="285"/>
      <c r="AG102" s="285"/>
      <c r="AH102" s="285"/>
      <c r="AI102" s="285"/>
      <c r="AJ102" s="285"/>
      <c r="AK102" s="285"/>
      <c r="AL102" s="285"/>
      <c r="AM102" s="285"/>
      <c r="AN102" s="285"/>
      <c r="AO102" s="285"/>
      <c r="AP102" s="285"/>
    </row>
    <row r="103" spans="1:42">
      <c r="A103" s="225" t="s">
        <v>16</v>
      </c>
      <c r="C103" s="225" t="str">
        <f>C99</f>
        <v>Gautrain</v>
      </c>
      <c r="D103" s="225" t="s">
        <v>48</v>
      </c>
      <c r="E103" s="285">
        <v>5.0000000000000001E-3</v>
      </c>
      <c r="F103" s="160">
        <f>E103</f>
        <v>5.0000000000000001E-3</v>
      </c>
      <c r="G103" s="160">
        <f>F103</f>
        <v>5.0000000000000001E-3</v>
      </c>
      <c r="H103" s="66">
        <f t="shared" si="54"/>
        <v>5.0000000000000001E-3</v>
      </c>
      <c r="I103" s="66">
        <f t="shared" si="54"/>
        <v>5.0000000000000001E-3</v>
      </c>
      <c r="J103" s="66">
        <f t="shared" si="54"/>
        <v>5.0000000000000001E-3</v>
      </c>
      <c r="K103" s="66">
        <f t="shared" si="54"/>
        <v>5.0000000000000001E-3</v>
      </c>
      <c r="L103" s="286"/>
      <c r="M103" s="274">
        <f>$F103</f>
        <v>5.0000000000000001E-3</v>
      </c>
      <c r="N103" s="50">
        <v>5.0000000000000001E-3</v>
      </c>
      <c r="O103" s="50">
        <f>N103</f>
        <v>5.0000000000000001E-3</v>
      </c>
      <c r="P103" s="50">
        <f>O103</f>
        <v>5.0000000000000001E-3</v>
      </c>
      <c r="Q103" s="50">
        <f>P103</f>
        <v>5.0000000000000001E-3</v>
      </c>
      <c r="R103" s="285"/>
      <c r="S103" s="274">
        <f>$F103</f>
        <v>5.0000000000000001E-3</v>
      </c>
      <c r="T103" s="50">
        <v>5.0000000000000001E-3</v>
      </c>
      <c r="U103" s="77">
        <f>U89</f>
        <v>0.01</v>
      </c>
      <c r="V103" s="77">
        <f>V89</f>
        <v>0.03</v>
      </c>
      <c r="W103" s="77">
        <f>W89</f>
        <v>0.05</v>
      </c>
      <c r="X103" s="285"/>
      <c r="Y103" s="285"/>
      <c r="Z103" s="285"/>
      <c r="AA103" s="285"/>
      <c r="AB103" s="285"/>
      <c r="AC103" s="285"/>
      <c r="AD103" s="285"/>
      <c r="AE103" s="285"/>
      <c r="AF103" s="285"/>
      <c r="AG103" s="285"/>
      <c r="AH103" s="285"/>
      <c r="AI103" s="285"/>
      <c r="AJ103" s="285"/>
      <c r="AK103" s="285"/>
      <c r="AL103" s="285"/>
      <c r="AM103" s="285"/>
      <c r="AN103" s="285"/>
      <c r="AO103" s="285"/>
      <c r="AP103" s="285"/>
    </row>
    <row r="104" spans="1:42">
      <c r="A104" s="225" t="s">
        <v>16</v>
      </c>
      <c r="C104" s="225" t="str">
        <f>C100</f>
        <v>Bus, minibus, metro rail</v>
      </c>
      <c r="D104" s="225" t="s">
        <v>48</v>
      </c>
      <c r="E104" s="34">
        <f t="shared" ref="E104:M104" si="55">1-SUM(E102:E103)</f>
        <v>0.98499999999999999</v>
      </c>
      <c r="F104" s="34">
        <f t="shared" si="55"/>
        <v>0.98499999999999999</v>
      </c>
      <c r="G104" s="34">
        <f t="shared" ref="G104" si="56">1-SUM(G102:G103)</f>
        <v>0.98499999999999999</v>
      </c>
      <c r="H104" s="34">
        <f t="shared" si="55"/>
        <v>0.97499999999999998</v>
      </c>
      <c r="I104" s="34">
        <f t="shared" si="55"/>
        <v>0.96499999999999997</v>
      </c>
      <c r="J104" s="34">
        <f t="shared" si="55"/>
        <v>0.96499999999999997</v>
      </c>
      <c r="K104" s="34">
        <f t="shared" si="55"/>
        <v>0.96499999999999997</v>
      </c>
      <c r="L104" s="286"/>
      <c r="M104" s="34">
        <f t="shared" si="55"/>
        <v>0.98499999999999999</v>
      </c>
      <c r="N104" s="34">
        <f>1-SUM(N102:N103)</f>
        <v>0.97499999999999998</v>
      </c>
      <c r="O104" s="34">
        <f>1-SUM(O102:O103)</f>
        <v>0.96499999999999997</v>
      </c>
      <c r="P104" s="34">
        <f>1-SUM(P102:P103)</f>
        <v>0.96499999999999997</v>
      </c>
      <c r="Q104" s="34">
        <f>1-SUM(Q102:Q103)</f>
        <v>0.96499999999999997</v>
      </c>
      <c r="R104" s="285"/>
      <c r="S104" s="34">
        <f>1-SUM(S102:S103)</f>
        <v>0.98499999999999999</v>
      </c>
      <c r="T104" s="34">
        <f>1-SUM(T102:T103)</f>
        <v>0.97499999999999998</v>
      </c>
      <c r="U104" s="34">
        <f>1-SUM(U102:U103)</f>
        <v>0.92</v>
      </c>
      <c r="V104" s="34">
        <f>1-SUM(V102:V103)</f>
        <v>0.77</v>
      </c>
      <c r="W104" s="34">
        <f>1-SUM(W102:W103)</f>
        <v>0.55000000000000004</v>
      </c>
      <c r="X104" s="285"/>
      <c r="Y104" s="285"/>
      <c r="Z104" s="285"/>
      <c r="AA104" s="285"/>
      <c r="AB104" s="285"/>
      <c r="AC104" s="285"/>
      <c r="AD104" s="285"/>
      <c r="AE104" s="285"/>
      <c r="AF104" s="285"/>
      <c r="AG104" s="285"/>
      <c r="AH104" s="285"/>
      <c r="AI104" s="285"/>
      <c r="AJ104" s="285"/>
      <c r="AK104" s="285"/>
      <c r="AL104" s="285"/>
      <c r="AM104" s="285"/>
      <c r="AN104" s="285"/>
      <c r="AO104" s="285"/>
      <c r="AP104" s="285"/>
    </row>
    <row r="105" spans="1:42">
      <c r="A105" s="225" t="s">
        <v>16</v>
      </c>
      <c r="C105" s="271"/>
      <c r="E105" s="275"/>
      <c r="F105" s="275"/>
      <c r="G105" s="275"/>
      <c r="H105" s="275"/>
      <c r="I105" s="275"/>
      <c r="J105" s="275"/>
      <c r="K105" s="275"/>
    </row>
    <row r="106" spans="1:42" ht="15.75" thickBot="1">
      <c r="A106" s="225" t="s">
        <v>16</v>
      </c>
      <c r="C106" s="270" t="s">
        <v>194</v>
      </c>
      <c r="F106" s="275"/>
      <c r="G106" s="275"/>
      <c r="H106" s="275"/>
      <c r="I106" s="275"/>
      <c r="J106" s="275"/>
      <c r="K106" s="275"/>
    </row>
    <row r="107" spans="1:42">
      <c r="A107" s="225" t="s">
        <v>16</v>
      </c>
      <c r="C107" s="271" t="str">
        <f>C54</f>
        <v>Low Income</v>
      </c>
      <c r="D107" s="225" t="s">
        <v>173</v>
      </c>
      <c r="E107" s="226">
        <f t="shared" ref="E107:K109" si="57">E25*E13*E30*E41</f>
        <v>1.0501617206129796</v>
      </c>
      <c r="F107" s="226">
        <f t="shared" si="57"/>
        <v>1.0580527643161255</v>
      </c>
      <c r="G107" s="226">
        <f t="shared" si="57"/>
        <v>1.0667934724461612</v>
      </c>
      <c r="H107" s="226">
        <f t="shared" si="57"/>
        <v>1.1283165456398421</v>
      </c>
      <c r="I107" s="226">
        <f t="shared" si="57"/>
        <v>1.117599530178119</v>
      </c>
      <c r="J107" s="226">
        <f t="shared" si="57"/>
        <v>0.96273538097154976</v>
      </c>
      <c r="K107" s="226">
        <f t="shared" si="57"/>
        <v>0.7864181007884663</v>
      </c>
      <c r="M107" s="226">
        <f t="shared" ref="M107:Q109" si="58">M25*M13*M30*M41</f>
        <v>1.0501617206129796</v>
      </c>
      <c r="N107" s="226">
        <f t="shared" si="58"/>
        <v>1.1283165456398421</v>
      </c>
      <c r="O107" s="226">
        <f t="shared" si="58"/>
        <v>1.117599530178119</v>
      </c>
      <c r="P107" s="226">
        <f t="shared" si="58"/>
        <v>0.96273538097154976</v>
      </c>
      <c r="Q107" s="226">
        <f t="shared" si="58"/>
        <v>0.7864181007884663</v>
      </c>
      <c r="S107" s="226">
        <f t="shared" ref="S107:W109" si="59">S25*S13*S30*S41</f>
        <v>1.0501617206129796</v>
      </c>
      <c r="T107" s="226">
        <f t="shared" si="59"/>
        <v>3.0549170473198717</v>
      </c>
      <c r="U107" s="226">
        <f t="shared" si="59"/>
        <v>2.2757295058178535</v>
      </c>
      <c r="V107" s="226">
        <f t="shared" si="59"/>
        <v>1.4153979427399119</v>
      </c>
      <c r="W107" s="226">
        <f t="shared" si="59"/>
        <v>1.043451671197219</v>
      </c>
    </row>
    <row r="108" spans="1:42">
      <c r="A108" s="225" t="s">
        <v>16</v>
      </c>
      <c r="C108" s="271" t="str">
        <f>C55</f>
        <v>Middle Income</v>
      </c>
      <c r="D108" s="225" t="s">
        <v>173</v>
      </c>
      <c r="E108" s="226">
        <f>E26*E14*E31*E42</f>
        <v>34.956962298937931</v>
      </c>
      <c r="F108" s="226">
        <f t="shared" si="57"/>
        <v>36.964363225306464</v>
      </c>
      <c r="G108" s="226">
        <f t="shared" si="57"/>
        <v>38.520166550718891</v>
      </c>
      <c r="H108" s="226">
        <f t="shared" si="57"/>
        <v>42.756496435590023</v>
      </c>
      <c r="I108" s="226">
        <f t="shared" si="57"/>
        <v>47.690995169550938</v>
      </c>
      <c r="J108" s="226">
        <f t="shared" si="57"/>
        <v>54.943177907639495</v>
      </c>
      <c r="K108" s="226">
        <f t="shared" si="57"/>
        <v>60.840384554775611</v>
      </c>
      <c r="M108" s="226">
        <f t="shared" si="58"/>
        <v>34.956962298937931</v>
      </c>
      <c r="N108" s="226">
        <f t="shared" si="58"/>
        <v>42.756496435590023</v>
      </c>
      <c r="O108" s="226">
        <f t="shared" si="58"/>
        <v>47.690995169550938</v>
      </c>
      <c r="P108" s="226">
        <f t="shared" si="58"/>
        <v>54.943177907639495</v>
      </c>
      <c r="Q108" s="226">
        <f t="shared" si="58"/>
        <v>60.840384554775611</v>
      </c>
      <c r="S108" s="226">
        <f t="shared" si="59"/>
        <v>34.956962298937931</v>
      </c>
      <c r="T108" s="226">
        <f t="shared" si="59"/>
        <v>36.658351131463988</v>
      </c>
      <c r="U108" s="226">
        <f t="shared" si="59"/>
        <v>35.057263804972919</v>
      </c>
      <c r="V108" s="226">
        <f t="shared" si="59"/>
        <v>34.627905444683961</v>
      </c>
      <c r="W108" s="226">
        <f t="shared" si="59"/>
        <v>32.875715531447071</v>
      </c>
    </row>
    <row r="109" spans="1:42">
      <c r="A109" s="225" t="s">
        <v>16</v>
      </c>
      <c r="C109" s="271" t="str">
        <f>C56</f>
        <v>High Income</v>
      </c>
      <c r="D109" s="225" t="s">
        <v>173</v>
      </c>
      <c r="E109" s="226">
        <f>E27*E15*E32*E43</f>
        <v>53.028064993021054</v>
      </c>
      <c r="F109" s="226">
        <f>F27*F15*F32*F43</f>
        <v>59.753695972887698</v>
      </c>
      <c r="G109" s="226">
        <f>G27*G15*G32*G43</f>
        <v>63.321652182412983</v>
      </c>
      <c r="H109" s="226">
        <f t="shared" si="57"/>
        <v>60.073766334349507</v>
      </c>
      <c r="I109" s="226">
        <f t="shared" si="57"/>
        <v>86.899038657399686</v>
      </c>
      <c r="J109" s="226">
        <f t="shared" si="57"/>
        <v>125.20080071383794</v>
      </c>
      <c r="K109" s="226">
        <f t="shared" si="57"/>
        <v>168.31165005701257</v>
      </c>
      <c r="M109" s="226">
        <f t="shared" si="58"/>
        <v>53.028064993021054</v>
      </c>
      <c r="N109" s="226">
        <f t="shared" si="58"/>
        <v>60.073766334349507</v>
      </c>
      <c r="O109" s="226">
        <f t="shared" si="58"/>
        <v>86.899038657399686</v>
      </c>
      <c r="P109" s="226">
        <f t="shared" si="58"/>
        <v>125.20080071383794</v>
      </c>
      <c r="Q109" s="226">
        <f t="shared" si="58"/>
        <v>168.31165005701257</v>
      </c>
      <c r="S109" s="226">
        <f t="shared" si="59"/>
        <v>53.028064993021054</v>
      </c>
      <c r="T109" s="226">
        <f t="shared" si="59"/>
        <v>54.908142225370817</v>
      </c>
      <c r="U109" s="226">
        <f t="shared" si="59"/>
        <v>69.009026833337273</v>
      </c>
      <c r="V109" s="226">
        <f t="shared" si="59"/>
        <v>84.797858813767931</v>
      </c>
      <c r="W109" s="226">
        <f t="shared" si="59"/>
        <v>96.428094159796601</v>
      </c>
    </row>
    <row r="110" spans="1:42">
      <c r="A110" s="225" t="s">
        <v>16</v>
      </c>
      <c r="C110" s="271" t="str">
        <f>C57</f>
        <v>Other (gov/company/car rental)</v>
      </c>
      <c r="D110" s="225" t="s">
        <v>173</v>
      </c>
      <c r="E110" s="226">
        <f t="shared" ref="E110:K110" si="60">E50</f>
        <v>6.055780527292475</v>
      </c>
      <c r="F110" s="226">
        <f t="shared" si="60"/>
        <v>6.2383982101543394</v>
      </c>
      <c r="G110" s="226">
        <f t="shared" si="60"/>
        <v>6.1098740516904213</v>
      </c>
      <c r="H110" s="226">
        <f t="shared" si="60"/>
        <v>6.1098740516904213</v>
      </c>
      <c r="I110" s="226">
        <f t="shared" si="60"/>
        <v>6.8040975503288106</v>
      </c>
      <c r="J110" s="226">
        <f t="shared" si="60"/>
        <v>7.6822164182872994</v>
      </c>
      <c r="K110" s="226">
        <f t="shared" si="60"/>
        <v>8.5522695435711285</v>
      </c>
      <c r="L110" s="43"/>
      <c r="M110" s="226">
        <f>M50</f>
        <v>6.2383982101543394</v>
      </c>
      <c r="N110" s="226">
        <f>N50</f>
        <v>6.1098740516904213</v>
      </c>
      <c r="O110" s="226">
        <f>O50</f>
        <v>6.8040975503288106</v>
      </c>
      <c r="P110" s="226">
        <f>P50</f>
        <v>7.6822164182872994</v>
      </c>
      <c r="Q110" s="226">
        <f>Q50</f>
        <v>8.5522695435711285</v>
      </c>
      <c r="S110" s="226">
        <f>S50</f>
        <v>6.2383982101543394</v>
      </c>
      <c r="T110" s="226">
        <f>T50</f>
        <v>5.8043803491058998</v>
      </c>
      <c r="U110" s="226">
        <f>U50</f>
        <v>6.1406980391717507</v>
      </c>
      <c r="V110" s="226">
        <f>V50</f>
        <v>6.5865403016290713</v>
      </c>
      <c r="W110" s="226">
        <f>W50</f>
        <v>6.965876994923331</v>
      </c>
    </row>
    <row r="111" spans="1:42">
      <c r="A111" s="225" t="s">
        <v>16</v>
      </c>
      <c r="C111" s="271" t="s">
        <v>5</v>
      </c>
      <c r="D111" s="225" t="s">
        <v>173</v>
      </c>
      <c r="E111" s="226">
        <f t="shared" ref="E111:K111" si="61">SUM(E107:E110)</f>
        <v>95.090969539864432</v>
      </c>
      <c r="F111" s="226">
        <f t="shared" si="61"/>
        <v>104.01451017266463</v>
      </c>
      <c r="G111" s="226">
        <f t="shared" ref="G111" si="62">SUM(G107:G110)</f>
        <v>109.01848625726846</v>
      </c>
      <c r="H111" s="226">
        <f t="shared" si="61"/>
        <v>110.0684533672698</v>
      </c>
      <c r="I111" s="226">
        <f t="shared" si="61"/>
        <v>142.51173090745755</v>
      </c>
      <c r="J111" s="226">
        <f t="shared" si="61"/>
        <v>188.78893042073631</v>
      </c>
      <c r="K111" s="226">
        <f t="shared" si="61"/>
        <v>238.49072225614776</v>
      </c>
      <c r="M111" s="226">
        <f>SUM(M107:M110)</f>
        <v>95.273587222726306</v>
      </c>
      <c r="N111" s="226">
        <f>SUM(N107:N110)</f>
        <v>110.0684533672698</v>
      </c>
      <c r="O111" s="226">
        <f>SUM(O107:O110)</f>
        <v>142.51173090745755</v>
      </c>
      <c r="P111" s="226">
        <f>SUM(P107:P110)</f>
        <v>188.78893042073631</v>
      </c>
      <c r="Q111" s="226">
        <f>SUM(Q107:Q110)</f>
        <v>238.49072225614776</v>
      </c>
      <c r="S111" s="226">
        <f>SUM(S107:S110)</f>
        <v>95.273587222726306</v>
      </c>
      <c r="T111" s="226">
        <f>SUM(T107:T110)</f>
        <v>100.42579075326057</v>
      </c>
      <c r="U111" s="226">
        <f>SUM(U107:U110)</f>
        <v>112.4827181832998</v>
      </c>
      <c r="V111" s="226">
        <f>SUM(V107:V110)</f>
        <v>127.42770250282088</v>
      </c>
      <c r="W111" s="226">
        <f>SUM(W107:W110)</f>
        <v>137.31313835736421</v>
      </c>
    </row>
    <row r="112" spans="1:42">
      <c r="A112" s="225" t="s">
        <v>16</v>
      </c>
      <c r="C112" s="271"/>
      <c r="E112" s="276">
        <f>SUM(E149:E151)</f>
        <v>95.090969539864432</v>
      </c>
      <c r="F112" s="276">
        <f t="shared" ref="F112:G112" si="63">SUM(F149:F151)</f>
        <v>103.08683752744741</v>
      </c>
      <c r="G112" s="276">
        <f t="shared" si="63"/>
        <v>108.04618472591505</v>
      </c>
      <c r="H112" s="276">
        <f>SUM(H149:H151)</f>
        <v>110.0684533672698</v>
      </c>
      <c r="I112" s="275"/>
      <c r="J112" s="275"/>
      <c r="K112" s="275"/>
    </row>
    <row r="113" spans="1:42" ht="15.75" thickBot="1">
      <c r="A113" s="225" t="s">
        <v>16</v>
      </c>
      <c r="C113" s="270" t="s">
        <v>182</v>
      </c>
    </row>
    <row r="114" spans="1:42">
      <c r="A114" s="225" t="s">
        <v>16</v>
      </c>
      <c r="C114" s="39" t="str">
        <f>C93</f>
        <v>Low Income</v>
      </c>
      <c r="E114" s="226"/>
      <c r="F114" s="226"/>
      <c r="G114" s="226"/>
      <c r="H114" s="226"/>
      <c r="I114" s="226"/>
      <c r="J114" s="226"/>
      <c r="K114" s="226"/>
    </row>
    <row r="115" spans="1:42">
      <c r="A115" s="225" t="s">
        <v>16</v>
      </c>
      <c r="C115" s="225" t="s">
        <v>63</v>
      </c>
      <c r="D115" s="225" t="s">
        <v>136</v>
      </c>
      <c r="E115" s="226">
        <f t="shared" ref="E115:K115" si="64">E$64*(1-E$73)*E68*(E75*E78+E93*E94)/1000</f>
        <v>1.2530453801078352E-2</v>
      </c>
      <c r="F115" s="226">
        <f t="shared" si="64"/>
        <v>1.2624609164603546E-2</v>
      </c>
      <c r="G115" s="226">
        <f t="shared" si="64"/>
        <v>1.2728902662702289E-2</v>
      </c>
      <c r="H115" s="226">
        <f t="shared" si="64"/>
        <v>2.6925983056933012</v>
      </c>
      <c r="I115" s="226">
        <f t="shared" si="64"/>
        <v>6.6675584370136987</v>
      </c>
      <c r="J115" s="226">
        <f t="shared" si="64"/>
        <v>11.487289030956196</v>
      </c>
      <c r="K115" s="226">
        <f t="shared" si="64"/>
        <v>14.075225967829654</v>
      </c>
      <c r="L115" s="286"/>
      <c r="M115" s="226">
        <f>M$64*(1-M$73)*M68*(M75*M78+M93*M94)/1000</f>
        <v>1.2530453801078352E-2</v>
      </c>
      <c r="N115" s="226">
        <f>N$64*(1-N$73)*N68*(N75*N78+N93*N94)/1000</f>
        <v>2.6925983056933012</v>
      </c>
      <c r="O115" s="226">
        <f>O$64*(1-O$73)*O68*(O75*O78+O93*O94)/1000</f>
        <v>6.6675584370136987</v>
      </c>
      <c r="P115" s="226">
        <f>P$64*(1-P$73)*P68*(P75*P78+P93*P94)/1000</f>
        <v>11.487289030956196</v>
      </c>
      <c r="Q115" s="226">
        <f>Q$64*(1-Q$73)*Q68*(Q75*Q78+Q93*Q94)/1000</f>
        <v>14.075225967829654</v>
      </c>
      <c r="R115" s="285"/>
      <c r="S115" s="226">
        <f>S$64*(1-S$73)*S68*(S75*S78+S93*S94)/1000</f>
        <v>1.2530453801078352E-2</v>
      </c>
      <c r="T115" s="226">
        <f>T$64*(1-T$73)*T68*(T75*T78+T93*T94)/1000</f>
        <v>2.6925983056933007</v>
      </c>
      <c r="U115" s="226">
        <f>U$64*(1-U$73)*U68*(U75*U78+U93*U94)/1000</f>
        <v>9.334581811819179</v>
      </c>
      <c r="V115" s="226">
        <f>V$64*(1-V$73)*V68*(V75*V78+V93*V94)/1000</f>
        <v>22.74483228129327</v>
      </c>
      <c r="W115" s="226">
        <f>W$64*(1-W$73)*W68*(W75*W78+W93*W94)/1000</f>
        <v>36.970926875499224</v>
      </c>
      <c r="X115" s="285"/>
      <c r="Y115" s="285"/>
      <c r="Z115" s="285"/>
      <c r="AA115" s="285"/>
      <c r="AB115" s="285"/>
      <c r="AC115" s="285"/>
      <c r="AD115" s="285"/>
      <c r="AE115" s="285"/>
      <c r="AF115" s="285"/>
      <c r="AG115" s="285"/>
      <c r="AH115" s="285"/>
      <c r="AI115" s="285"/>
      <c r="AJ115" s="285"/>
      <c r="AK115" s="285"/>
      <c r="AL115" s="285"/>
      <c r="AM115" s="285"/>
      <c r="AN115" s="285"/>
      <c r="AO115" s="285"/>
      <c r="AP115" s="285"/>
    </row>
    <row r="116" spans="1:42">
      <c r="A116" s="225" t="s">
        <v>16</v>
      </c>
      <c r="C116" s="225" t="s">
        <v>82</v>
      </c>
      <c r="D116" s="225" t="s">
        <v>136</v>
      </c>
      <c r="E116" s="226">
        <f t="shared" ref="E116:K116" si="65">E$64*(1-E$73)*E69*(E75*E79+E93*E95)/1000</f>
        <v>0</v>
      </c>
      <c r="F116" s="226">
        <f t="shared" si="65"/>
        <v>0</v>
      </c>
      <c r="G116" s="226">
        <f t="shared" si="65"/>
        <v>0</v>
      </c>
      <c r="H116" s="226">
        <f t="shared" si="65"/>
        <v>0</v>
      </c>
      <c r="I116" s="226">
        <f t="shared" si="65"/>
        <v>0</v>
      </c>
      <c r="J116" s="226">
        <f t="shared" si="65"/>
        <v>0</v>
      </c>
      <c r="K116" s="226">
        <f t="shared" si="65"/>
        <v>0</v>
      </c>
      <c r="L116" s="286"/>
      <c r="M116" s="226">
        <f>M$64*(1-M$73)*M69*(M75*M79+M93*M95)/1000</f>
        <v>0</v>
      </c>
      <c r="N116" s="226">
        <f>N$64*(1-N$73)*N69*(N75*N79+N93*N95)/1000</f>
        <v>0</v>
      </c>
      <c r="O116" s="226">
        <f>O$64*(1-O$73)*O69*(O75*O79+O93*O95)/1000</f>
        <v>0</v>
      </c>
      <c r="P116" s="226">
        <f>P$64*(1-P$73)*P69*(P75*P79+P93*P95)/1000</f>
        <v>0</v>
      </c>
      <c r="Q116" s="226">
        <f>Q$64*(1-Q$73)*Q69*(Q75*Q79+Q93*Q95)/1000</f>
        <v>0</v>
      </c>
      <c r="R116" s="285"/>
      <c r="S116" s="226">
        <f>S$64*(1-S$73)*S69*(S75*S79+S93*S95)/1000</f>
        <v>0</v>
      </c>
      <c r="T116" s="226">
        <f>T$64*(1-T$73)*T69*(T75*T79+T93*T95)/1000</f>
        <v>0</v>
      </c>
      <c r="U116" s="226">
        <f>U$64*(1-U$73)*U69*(U75*U79+U93*U95)/1000</f>
        <v>0</v>
      </c>
      <c r="V116" s="226">
        <f>V$64*(1-V$73)*V69*(V75*V79+V93*V95)/1000</f>
        <v>0</v>
      </c>
      <c r="W116" s="226">
        <f>W$64*(1-W$73)*W69*(W75*W79+W93*W95)/1000</f>
        <v>0</v>
      </c>
      <c r="X116" s="285"/>
      <c r="Y116" s="285"/>
      <c r="Z116" s="285"/>
      <c r="AA116" s="285"/>
      <c r="AB116" s="285"/>
      <c r="AC116" s="285"/>
      <c r="AD116" s="285"/>
      <c r="AE116" s="285"/>
      <c r="AF116" s="285"/>
      <c r="AG116" s="285"/>
      <c r="AH116" s="285"/>
      <c r="AI116" s="285"/>
      <c r="AJ116" s="285"/>
      <c r="AK116" s="285"/>
      <c r="AL116" s="285"/>
      <c r="AM116" s="285"/>
      <c r="AN116" s="285"/>
      <c r="AO116" s="285"/>
      <c r="AP116" s="285"/>
    </row>
    <row r="117" spans="1:42">
      <c r="A117" s="225" t="s">
        <v>16</v>
      </c>
      <c r="C117" s="225" t="s">
        <v>81</v>
      </c>
      <c r="D117" s="225" t="s">
        <v>136</v>
      </c>
      <c r="E117" s="226">
        <f t="shared" ref="E117:K117" si="66">E$64*(1-E$73)*E70*(E75*E80+E93*E96)/1000</f>
        <v>83.494005740008035</v>
      </c>
      <c r="F117" s="226">
        <f t="shared" si="66"/>
        <v>83.727843954152846</v>
      </c>
      <c r="G117" s="226">
        <f t="shared" si="66"/>
        <v>84.419530296311265</v>
      </c>
      <c r="H117" s="226">
        <f t="shared" si="66"/>
        <v>87.502000942875938</v>
      </c>
      <c r="I117" s="226">
        <f t="shared" si="66"/>
        <v>84.0038630190015</v>
      </c>
      <c r="J117" s="226">
        <f t="shared" si="66"/>
        <v>68.534472969759292</v>
      </c>
      <c r="K117" s="226">
        <f t="shared" si="66"/>
        <v>52.855104738909986</v>
      </c>
      <c r="L117" s="286"/>
      <c r="M117" s="226">
        <f>M$64*(1-M$73)*M70*(M75*M80+M93*M96)/1000</f>
        <v>83.103394873638962</v>
      </c>
      <c r="N117" s="226">
        <f>N$64*(1-N$73)*N70*(N75*N80+N93*N96)/1000</f>
        <v>87.502000942875938</v>
      </c>
      <c r="O117" s="226">
        <f>O$64*(1-O$73)*O70*(O75*O80+O93*O96)/1000</f>
        <v>84.0038630190015</v>
      </c>
      <c r="P117" s="226">
        <f>P$64*(1-P$73)*P70*(P75*P80+P93*P96)/1000</f>
        <v>68.534472969759292</v>
      </c>
      <c r="Q117" s="226">
        <f>Q$64*(1-Q$73)*Q70*(Q75*Q80+Q93*Q96)/1000</f>
        <v>52.855104738909986</v>
      </c>
      <c r="R117" s="285"/>
      <c r="S117" s="226">
        <f>S$64*(1-S$73)*S70*(S75*S80+S93*S96)/1000</f>
        <v>83.103394873638962</v>
      </c>
      <c r="T117" s="226">
        <f>T$64*(1-T$73)*T70*(T75*T80+T93*T96)/1000</f>
        <v>86.692141985251922</v>
      </c>
      <c r="U117" s="226">
        <f>U$64*(1-U$73)*U70*(U75*U80+U93*U96)/1000</f>
        <v>81.711000456679827</v>
      </c>
      <c r="V117" s="226">
        <f>V$64*(1-V$73)*V70*(V75*V80+V93*V96)/1000</f>
        <v>60.802416433975409</v>
      </c>
      <c r="W117" s="226">
        <f>W$64*(1-W$73)*W70*(W75*W80+W93*W96)/1000</f>
        <v>37.443579814658975</v>
      </c>
      <c r="X117" s="285"/>
      <c r="Y117" s="285"/>
      <c r="Z117" s="285"/>
      <c r="AA117" s="285"/>
      <c r="AB117" s="285"/>
      <c r="AC117" s="285"/>
      <c r="AD117" s="285"/>
      <c r="AE117" s="285"/>
      <c r="AF117" s="285"/>
      <c r="AG117" s="285"/>
      <c r="AH117" s="285"/>
      <c r="AI117" s="285"/>
      <c r="AJ117" s="285"/>
      <c r="AK117" s="285"/>
      <c r="AL117" s="285"/>
      <c r="AM117" s="285"/>
      <c r="AN117" s="285"/>
      <c r="AO117" s="285"/>
      <c r="AP117" s="285"/>
    </row>
    <row r="118" spans="1:42">
      <c r="A118" s="225" t="s">
        <v>16</v>
      </c>
      <c r="C118" s="39" t="str">
        <f>C97</f>
        <v>Middle Income</v>
      </c>
      <c r="E118" s="226"/>
      <c r="F118" s="226"/>
      <c r="G118" s="226"/>
      <c r="H118" s="226"/>
      <c r="I118" s="226"/>
      <c r="J118" s="226"/>
      <c r="K118" s="226"/>
      <c r="M118" s="226"/>
      <c r="N118" s="226"/>
      <c r="O118" s="226"/>
      <c r="P118" s="226"/>
      <c r="Q118" s="226"/>
      <c r="S118" s="226"/>
      <c r="T118" s="226"/>
      <c r="U118" s="226"/>
      <c r="V118" s="226"/>
      <c r="W118" s="226"/>
    </row>
    <row r="119" spans="1:42">
      <c r="A119" s="225" t="s">
        <v>16</v>
      </c>
      <c r="C119" s="225" t="str">
        <f>C115</f>
        <v>BRT</v>
      </c>
      <c r="D119" s="225" t="s">
        <v>136</v>
      </c>
      <c r="E119" s="226">
        <f t="shared" ref="E119:K119" si="67">E$64*(1-E$73)*E68*(E81*E83+E97*E98)/1000</f>
        <v>0.39846843087429162</v>
      </c>
      <c r="F119" s="226">
        <f t="shared" si="67"/>
        <v>0.42135045049674519</v>
      </c>
      <c r="G119" s="226">
        <f t="shared" si="67"/>
        <v>0.43908478635020487</v>
      </c>
      <c r="H119" s="226">
        <f t="shared" si="67"/>
        <v>1.8391471159325861</v>
      </c>
      <c r="I119" s="226">
        <f t="shared" si="67"/>
        <v>5.1285046445611622</v>
      </c>
      <c r="J119" s="226">
        <f t="shared" si="67"/>
        <v>11.816752495287997</v>
      </c>
      <c r="K119" s="226">
        <f t="shared" si="67"/>
        <v>19.627616932091286</v>
      </c>
      <c r="L119" s="286"/>
      <c r="M119" s="226">
        <f>M$64*(1-M$73)*M68*(M81*M83+M97*M98)/1000</f>
        <v>0.39846843087429162</v>
      </c>
      <c r="N119" s="226">
        <f>N$64*(1-N$73)*N68*(N81*N83+N97*N98)/1000</f>
        <v>1.8391471159325861</v>
      </c>
      <c r="O119" s="226">
        <f>O$64*(1-O$73)*O68*(O81*O83+O97*O98)/1000</f>
        <v>5.1285046445611622</v>
      </c>
      <c r="P119" s="226">
        <f>P$64*(1-P$73)*P68*(P81*P83+P97*P98)/1000</f>
        <v>11.816752495287997</v>
      </c>
      <c r="Q119" s="226">
        <f>Q$64*(1-Q$73)*Q68*(Q81*Q83+Q97*Q98)/1000</f>
        <v>19.627616932091286</v>
      </c>
      <c r="R119" s="285"/>
      <c r="S119" s="226">
        <f>S$64*(1-S$73)*S68*(S81*S83+S97*S98)/1000</f>
        <v>0.39846843087429162</v>
      </c>
      <c r="T119" s="226">
        <f>T$64*(1-T$73)*T68*(T81*T83+T97*T98)/1000</f>
        <v>1.8391471159325861</v>
      </c>
      <c r="U119" s="226">
        <f>U$64*(1-U$73)*U68*(U81*U83+U97*U98)/1000</f>
        <v>7.179906502385629</v>
      </c>
      <c r="V119" s="226">
        <f>V$64*(1-V$73)*V68*(V81*V83+V97*V98)/1000</f>
        <v>20.948687125354393</v>
      </c>
      <c r="W119" s="226">
        <f>W$64*(1-W$73)*W68*(W81*W83+W97*W98)/1000</f>
        <v>43.86729898709919</v>
      </c>
      <c r="X119" s="285"/>
      <c r="Y119" s="285"/>
      <c r="Z119" s="285"/>
      <c r="AA119" s="285"/>
      <c r="AB119" s="285"/>
      <c r="AC119" s="285"/>
      <c r="AD119" s="285"/>
      <c r="AE119" s="285"/>
      <c r="AF119" s="285"/>
      <c r="AG119" s="285"/>
      <c r="AH119" s="285"/>
      <c r="AI119" s="285"/>
      <c r="AJ119" s="285"/>
      <c r="AK119" s="285"/>
      <c r="AL119" s="285"/>
      <c r="AM119" s="285"/>
      <c r="AN119" s="285"/>
      <c r="AO119" s="285"/>
      <c r="AP119" s="285"/>
    </row>
    <row r="120" spans="1:42">
      <c r="A120" s="225" t="s">
        <v>16</v>
      </c>
      <c r="C120" s="225" t="str">
        <f>C116</f>
        <v>Gautrain</v>
      </c>
      <c r="D120" s="225" t="s">
        <v>136</v>
      </c>
      <c r="E120" s="226">
        <f t="shared" ref="E120:K120" si="68">E$64*(1-E$73)*E69*(E81*E84+E97*E99)/1000</f>
        <v>0.20048726081725365</v>
      </c>
      <c r="F120" s="226">
        <f t="shared" si="68"/>
        <v>0.21200022666502907</v>
      </c>
      <c r="G120" s="226">
        <f t="shared" si="68"/>
        <v>0.22092316294349934</v>
      </c>
      <c r="H120" s="226">
        <f t="shared" si="68"/>
        <v>0.24521961545767818</v>
      </c>
      <c r="I120" s="226">
        <f t="shared" si="68"/>
        <v>0.27352024770992867</v>
      </c>
      <c r="J120" s="226">
        <f t="shared" si="68"/>
        <v>0.31511339987434661</v>
      </c>
      <c r="K120" s="226">
        <f t="shared" si="68"/>
        <v>0.34893541212606738</v>
      </c>
      <c r="L120" s="286"/>
      <c r="M120" s="226">
        <f>M$64*(1-M$73)*M69*(M81*M84+M97*M99)/1000</f>
        <v>0.20048726081725365</v>
      </c>
      <c r="N120" s="226">
        <f>N$64*(1-N$73)*N69*(N81*N84+N97*N99)/1000</f>
        <v>0.24521961545767818</v>
      </c>
      <c r="O120" s="226">
        <f>O$64*(1-O$73)*O69*(O81*O84+O97*O99)/1000</f>
        <v>0.27352024770992867</v>
      </c>
      <c r="P120" s="226">
        <f>P$64*(1-P$73)*P69*(P81*P84+P97*P99)/1000</f>
        <v>0.31511339987434661</v>
      </c>
      <c r="Q120" s="226">
        <f>Q$64*(1-Q$73)*Q69*(Q81*Q84+Q97*Q99)/1000</f>
        <v>0.34893541212606738</v>
      </c>
      <c r="R120" s="285"/>
      <c r="S120" s="226">
        <f>S$64*(1-S$73)*S69*(S81*S84+S97*S99)/1000</f>
        <v>0.20048726081725365</v>
      </c>
      <c r="T120" s="226">
        <f>T$64*(1-T$73)*T69*(T81*T84+T97*T99)/1000</f>
        <v>0.24521961545767818</v>
      </c>
      <c r="U120" s="226">
        <f>U$64*(1-U$73)*U69*(U81*U84+U97*U99)/1000</f>
        <v>1.3676012385496434</v>
      </c>
      <c r="V120" s="226">
        <f>V$64*(1-V$73)*V69*(V81*V84+V97*V99)/1000</f>
        <v>3.1511339987434659</v>
      </c>
      <c r="W120" s="226">
        <f>W$64*(1-W$73)*W69*(W81*W84+W97*W99)/1000</f>
        <v>5.2340311818910106</v>
      </c>
      <c r="X120" s="285"/>
      <c r="Y120" s="285"/>
      <c r="Z120" s="285"/>
      <c r="AA120" s="285"/>
      <c r="AB120" s="285"/>
      <c r="AC120" s="285"/>
      <c r="AD120" s="285"/>
      <c r="AE120" s="285"/>
      <c r="AF120" s="285"/>
      <c r="AG120" s="285"/>
      <c r="AH120" s="285"/>
      <c r="AI120" s="285"/>
      <c r="AJ120" s="285"/>
      <c r="AK120" s="285"/>
      <c r="AL120" s="285"/>
      <c r="AM120" s="285"/>
      <c r="AN120" s="285"/>
      <c r="AO120" s="285"/>
      <c r="AP120" s="285"/>
    </row>
    <row r="121" spans="1:42">
      <c r="A121" s="225" t="s">
        <v>16</v>
      </c>
      <c r="C121" s="225" t="str">
        <f>C117</f>
        <v>Bus, minibus, metro rail</v>
      </c>
      <c r="D121" s="225" t="s">
        <v>136</v>
      </c>
      <c r="E121" s="226">
        <f t="shared" ref="E121:K121" si="69">E$64*(1-E$73)*E70*(E81*E85+E97*E100)/1000</f>
        <v>35.621834779020006</v>
      </c>
      <c r="F121" s="226">
        <f t="shared" si="69"/>
        <v>37.667415957465934</v>
      </c>
      <c r="G121" s="226">
        <f t="shared" si="69"/>
        <v>39.252810264115261</v>
      </c>
      <c r="H121" s="226">
        <f t="shared" si="69"/>
        <v>42.668531972833144</v>
      </c>
      <c r="I121" s="226">
        <f t="shared" si="69"/>
        <v>45.541476928997355</v>
      </c>
      <c r="J121" s="226">
        <f t="shared" si="69"/>
        <v>48.527873353612399</v>
      </c>
      <c r="K121" s="226">
        <f t="shared" si="69"/>
        <v>49.374814570892383</v>
      </c>
      <c r="L121" s="286"/>
      <c r="M121" s="226">
        <f>M$64*(1-M$73)*M70*(M81*M85+M97*M100)/1000</f>
        <v>35.621834779020006</v>
      </c>
      <c r="N121" s="226">
        <f>N$64*(1-N$73)*N70*(N81*N85+N97*N100)/1000</f>
        <v>42.668531972833144</v>
      </c>
      <c r="O121" s="226">
        <f>O$64*(1-O$73)*O70*(O81*O85+O97*O100)/1000</f>
        <v>45.541476928997355</v>
      </c>
      <c r="P121" s="226">
        <f>P$64*(1-P$73)*P70*(P81*P85+P97*P100)/1000</f>
        <v>48.527873353612399</v>
      </c>
      <c r="Q121" s="226">
        <f>Q$64*(1-Q$73)*Q70*(Q81*Q85+Q97*Q100)/1000</f>
        <v>49.374814570892383</v>
      </c>
      <c r="R121" s="285"/>
      <c r="S121" s="226">
        <f>S$64*(1-S$73)*S70*(S81*S85+S97*S100)/1000</f>
        <v>35.621834779020006</v>
      </c>
      <c r="T121" s="226">
        <f>T$64*(1-T$73)*T70*(T81*T85+T97*T100)/1000</f>
        <v>44.763634778579267</v>
      </c>
      <c r="U121" s="226">
        <f>U$64*(1-U$73)*U70*(U81*U85+U97*U100)/1000</f>
        <v>48.017419606144053</v>
      </c>
      <c r="V121" s="226">
        <f>V$64*(1-V$73)*V70*(V81*V85+V97*V100)/1000</f>
        <v>48.159398359789492</v>
      </c>
      <c r="W121" s="226">
        <f>W$64*(1-W$73)*W70*(W81*W85+W97*W100)/1000</f>
        <v>40.699445785577097</v>
      </c>
      <c r="X121" s="285"/>
      <c r="Y121" s="285"/>
      <c r="Z121" s="285"/>
      <c r="AA121" s="285"/>
      <c r="AB121" s="285"/>
      <c r="AC121" s="285"/>
      <c r="AD121" s="285"/>
      <c r="AE121" s="285"/>
      <c r="AF121" s="285"/>
      <c r="AG121" s="285"/>
      <c r="AH121" s="285"/>
      <c r="AI121" s="285"/>
      <c r="AJ121" s="285"/>
      <c r="AK121" s="285"/>
      <c r="AL121" s="285"/>
      <c r="AM121" s="285"/>
      <c r="AN121" s="285"/>
      <c r="AO121" s="285"/>
      <c r="AP121" s="285"/>
    </row>
    <row r="122" spans="1:42">
      <c r="A122" s="225" t="s">
        <v>16</v>
      </c>
      <c r="C122" s="39" t="str">
        <f>C101</f>
        <v>High Income</v>
      </c>
      <c r="E122" s="226"/>
      <c r="F122" s="226"/>
      <c r="G122" s="226"/>
      <c r="H122" s="226"/>
      <c r="I122" s="226"/>
      <c r="J122" s="226"/>
      <c r="K122" s="226"/>
      <c r="M122" s="226"/>
      <c r="N122" s="226"/>
      <c r="O122" s="226"/>
      <c r="P122" s="226"/>
      <c r="Q122" s="226"/>
      <c r="S122" s="226"/>
      <c r="T122" s="226"/>
      <c r="U122" s="226"/>
      <c r="V122" s="226"/>
      <c r="W122" s="226"/>
    </row>
    <row r="123" spans="1:42">
      <c r="A123" s="225" t="s">
        <v>16</v>
      </c>
      <c r="C123" s="225" t="str">
        <f>C119</f>
        <v>BRT</v>
      </c>
      <c r="D123" s="225" t="s">
        <v>136</v>
      </c>
      <c r="E123" s="226">
        <f t="shared" ref="E123:K123" si="70">E$64*(1-E$73)*E68*(E86*E88+E101*E102)/1000</f>
        <v>0.10833681715478961</v>
      </c>
      <c r="F123" s="226">
        <f t="shared" si="70"/>
        <v>0.12207734217323588</v>
      </c>
      <c r="G123" s="226">
        <f t="shared" si="70"/>
        <v>0.13093072796567085</v>
      </c>
      <c r="H123" s="226">
        <f t="shared" si="70"/>
        <v>1.1489891782991128</v>
      </c>
      <c r="I123" s="226">
        <f t="shared" si="70"/>
        <v>2.3985209366925826</v>
      </c>
      <c r="J123" s="226">
        <f t="shared" si="70"/>
        <v>3.6898644078765943</v>
      </c>
      <c r="K123" s="226">
        <f t="shared" si="70"/>
        <v>5.1829924662039479</v>
      </c>
      <c r="L123" s="286"/>
      <c r="M123" s="226">
        <f>M$64*(1-M$73)*M68*(M86*M88+M101*M102)/1000</f>
        <v>0.10833681715478961</v>
      </c>
      <c r="N123" s="226">
        <f>N$64*(1-N$73)*N68*(N86*N88+N101*N102)/1000</f>
        <v>1.1489891782991128</v>
      </c>
      <c r="O123" s="226">
        <f>O$64*(1-O$73)*O68*(O86*O88+O101*O102)/1000</f>
        <v>2.3985209366925826</v>
      </c>
      <c r="P123" s="226">
        <f>P$64*(1-P$73)*P68*(P86*P88+P101*P102)/1000</f>
        <v>3.6898644078765943</v>
      </c>
      <c r="Q123" s="226">
        <f>Q$64*(1-Q$73)*Q68*(Q86*Q88+Q101*Q102)/1000</f>
        <v>5.1829924662039479</v>
      </c>
      <c r="R123" s="285"/>
      <c r="S123" s="226">
        <f>S$64*(1-S$73)*S68*(S86*S88+S101*S102)/1000</f>
        <v>0.10833681715478961</v>
      </c>
      <c r="T123" s="226">
        <f>T$64*(1-T$73)*T68*(T86*T88+T101*T102)/1000</f>
        <v>1.1489891782991128</v>
      </c>
      <c r="U123" s="226">
        <f>U$64*(1-U$73)*U68*(U86*U88+U101*U102)/1000</f>
        <v>3.213747951458974</v>
      </c>
      <c r="V123" s="226">
        <f>V$64*(1-V$73)*V68*(V86*V88+V101*V102)/1000</f>
        <v>9.9028366900303446</v>
      </c>
      <c r="W123" s="226">
        <f>W$64*(1-W$73)*W68*(W86*W88+W101*W102)/1000</f>
        <v>25.685116427363674</v>
      </c>
      <c r="X123" s="285"/>
      <c r="Y123" s="285"/>
      <c r="Z123" s="285"/>
      <c r="AA123" s="285"/>
      <c r="AB123" s="285"/>
      <c r="AC123" s="285"/>
      <c r="AD123" s="285"/>
      <c r="AE123" s="285"/>
      <c r="AF123" s="285"/>
      <c r="AG123" s="285"/>
      <c r="AH123" s="285"/>
      <c r="AI123" s="285"/>
      <c r="AJ123" s="285"/>
      <c r="AK123" s="285"/>
      <c r="AL123" s="285"/>
      <c r="AM123" s="285"/>
      <c r="AN123" s="285"/>
      <c r="AO123" s="285"/>
      <c r="AP123" s="285"/>
    </row>
    <row r="124" spans="1:42">
      <c r="A124" s="225" t="s">
        <v>16</v>
      </c>
      <c r="C124" s="225" t="str">
        <f>C120</f>
        <v>Gautrain</v>
      </c>
      <c r="D124" s="225" t="s">
        <v>136</v>
      </c>
      <c r="E124" s="226">
        <f t="shared" ref="E124:K124" si="71">E$64*(1-E$73)*E69*(E86*E89+E101*E103)/1000</f>
        <v>0.33403851956060127</v>
      </c>
      <c r="F124" s="226">
        <f t="shared" si="71"/>
        <v>0.3764051383674773</v>
      </c>
      <c r="G124" s="226">
        <f t="shared" si="71"/>
        <v>0.40370307789415177</v>
      </c>
      <c r="H124" s="226">
        <f t="shared" si="71"/>
        <v>0.38299639276637093</v>
      </c>
      <c r="I124" s="226">
        <f t="shared" si="71"/>
        <v>0.53300465259835172</v>
      </c>
      <c r="J124" s="226">
        <f t="shared" si="71"/>
        <v>0.72523231389871978</v>
      </c>
      <c r="K124" s="226">
        <f t="shared" si="71"/>
        <v>0.91319391071212397</v>
      </c>
      <c r="L124" s="286"/>
      <c r="M124" s="226">
        <f>M$64*(1-M$73)*M69*(M86*M89+M101*M103)/1000</f>
        <v>0.33403851956060127</v>
      </c>
      <c r="N124" s="226">
        <f>N$64*(1-N$73)*N69*(N86*N89+N101*N103)/1000</f>
        <v>0.38299639276637093</v>
      </c>
      <c r="O124" s="226">
        <f>O$64*(1-O$73)*O69*(O86*O89+O101*O103)/1000</f>
        <v>0.53300465259835172</v>
      </c>
      <c r="P124" s="226">
        <f>P$64*(1-P$73)*P69*(P86*P89+P101*P103)/1000</f>
        <v>0.72523231389871978</v>
      </c>
      <c r="Q124" s="226">
        <f>Q$64*(1-Q$73)*Q69*(Q86*Q89+Q101*Q103)/1000</f>
        <v>0.91319391071212397</v>
      </c>
      <c r="R124" s="285"/>
      <c r="S124" s="226">
        <f>S$64*(1-S$73)*S69*(S86*S89+S101*S103)/1000</f>
        <v>0.33403851956060127</v>
      </c>
      <c r="T124" s="226">
        <f>T$64*(1-T$73)*T69*(T86*T89+T101*T103)/1000</f>
        <v>0.38299639276637093</v>
      </c>
      <c r="U124" s="226">
        <f>U$64*(1-U$73)*U69*(U86*U89+U101*U103)/1000</f>
        <v>1.0660093051967034</v>
      </c>
      <c r="V124" s="226">
        <f>V$64*(1-V$73)*V69*(V86*V89+V101*V103)/1000</f>
        <v>4.3513938833923183</v>
      </c>
      <c r="W124" s="226">
        <f>W$64*(1-W$73)*W69*(W86*W89+W101*W103)/1000</f>
        <v>9.131939107121239</v>
      </c>
      <c r="X124" s="285"/>
      <c r="Y124" s="285"/>
      <c r="Z124" s="285"/>
      <c r="AA124" s="285"/>
      <c r="AB124" s="285"/>
      <c r="AC124" s="285"/>
      <c r="AD124" s="285"/>
      <c r="AE124" s="285"/>
      <c r="AF124" s="285"/>
      <c r="AG124" s="285"/>
      <c r="AH124" s="285"/>
      <c r="AI124" s="285"/>
      <c r="AJ124" s="285"/>
      <c r="AK124" s="285"/>
      <c r="AL124" s="285"/>
      <c r="AM124" s="285"/>
      <c r="AN124" s="285"/>
      <c r="AO124" s="285"/>
      <c r="AP124" s="285"/>
    </row>
    <row r="125" spans="1:42">
      <c r="A125" s="225" t="s">
        <v>16</v>
      </c>
      <c r="C125" s="225" t="str">
        <f>C121</f>
        <v>Bus, minibus, metro rail</v>
      </c>
      <c r="D125" s="225" t="s">
        <v>136</v>
      </c>
      <c r="E125" s="226">
        <f t="shared" ref="E125:K125" si="72">E$64*(1-E$73)*E70*(E86*E90+E101*E104)/1000</f>
        <v>11.723857693883996</v>
      </c>
      <c r="F125" s="226">
        <f t="shared" si="72"/>
        <v>13.210812583147096</v>
      </c>
      <c r="G125" s="226">
        <f t="shared" si="72"/>
        <v>14.478429432497444</v>
      </c>
      <c r="H125" s="226">
        <f t="shared" si="72"/>
        <v>13.052620981325228</v>
      </c>
      <c r="I125" s="226">
        <f t="shared" si="72"/>
        <v>16.299203345458004</v>
      </c>
      <c r="J125" s="226">
        <f t="shared" si="72"/>
        <v>19.078471428598878</v>
      </c>
      <c r="K125" s="226">
        <f t="shared" si="72"/>
        <v>19.354292670061625</v>
      </c>
      <c r="L125" s="286"/>
      <c r="M125" s="226">
        <f>M$64*(1-M$73)*M70*(M86*M90+M101*M104)/1000</f>
        <v>11.723857693883996</v>
      </c>
      <c r="N125" s="226">
        <f>N$64*(1-N$73)*N70*(N86*N90+N101*N104)/1000</f>
        <v>13.052620981325228</v>
      </c>
      <c r="O125" s="226">
        <f>O$64*(1-O$73)*O70*(O86*O90+O101*O104)/1000</f>
        <v>16.299203345458004</v>
      </c>
      <c r="P125" s="226">
        <f>P$64*(1-P$73)*P70*(P86*P90+P101*P104)/1000</f>
        <v>19.078471428598878</v>
      </c>
      <c r="Q125" s="226">
        <f>Q$64*(1-Q$73)*Q70*(Q86*Q90+Q101*Q104)/1000</f>
        <v>19.354292670061625</v>
      </c>
      <c r="R125" s="285"/>
      <c r="S125" s="226">
        <f>S$64*(1-S$73)*S70*(S86*S90+S101*S104)/1000</f>
        <v>11.723857693883996</v>
      </c>
      <c r="T125" s="226">
        <f>T$64*(1-T$73)*T70*(T86*T90+T101*T104)/1000</f>
        <v>14.586206321475984</v>
      </c>
      <c r="U125" s="226">
        <f>U$64*(1-U$73)*U70*(U86*U90+U101*U104)/1000</f>
        <v>21.310101184178102</v>
      </c>
      <c r="V125" s="226">
        <f>V$64*(1-V$73)*V70*(V86*V90+V101*V104)/1000</f>
        <v>26.823178552912147</v>
      </c>
      <c r="W125" s="226">
        <f>W$64*(1-W$73)*W70*(W86*W90+W101*W104)/1000</f>
        <v>26.59387695256456</v>
      </c>
      <c r="X125" s="285"/>
      <c r="Y125" s="285"/>
      <c r="Z125" s="285"/>
      <c r="AA125" s="285"/>
      <c r="AB125" s="285"/>
      <c r="AC125" s="285"/>
      <c r="AD125" s="285"/>
      <c r="AE125" s="285"/>
      <c r="AF125" s="285"/>
      <c r="AG125" s="285"/>
      <c r="AH125" s="285"/>
      <c r="AI125" s="285"/>
      <c r="AJ125" s="285"/>
      <c r="AK125" s="285"/>
      <c r="AL125" s="285"/>
      <c r="AM125" s="285"/>
      <c r="AN125" s="285"/>
      <c r="AO125" s="285"/>
      <c r="AP125" s="285"/>
    </row>
    <row r="126" spans="1:42">
      <c r="A126" s="225" t="s">
        <v>16</v>
      </c>
      <c r="C126" s="39" t="s">
        <v>5</v>
      </c>
      <c r="E126" s="226"/>
      <c r="F126" s="226"/>
      <c r="G126" s="226"/>
      <c r="H126" s="226"/>
      <c r="I126" s="226"/>
      <c r="J126" s="226"/>
      <c r="K126" s="226"/>
      <c r="M126" s="226"/>
      <c r="N126" s="226"/>
      <c r="O126" s="226"/>
      <c r="P126" s="226"/>
      <c r="Q126" s="226"/>
      <c r="S126" s="226"/>
      <c r="T126" s="226"/>
      <c r="U126" s="226"/>
      <c r="V126" s="226"/>
      <c r="W126" s="226"/>
    </row>
    <row r="127" spans="1:42">
      <c r="A127" s="225" t="s">
        <v>16</v>
      </c>
      <c r="C127" s="225" t="str">
        <f>C123</f>
        <v>BRT</v>
      </c>
      <c r="D127" s="225" t="s">
        <v>136</v>
      </c>
      <c r="E127" s="226">
        <f t="shared" ref="E127:K129" si="73">E115+E119+E123</f>
        <v>0.51933570183015965</v>
      </c>
      <c r="F127" s="226">
        <f t="shared" si="73"/>
        <v>0.5560524018345846</v>
      </c>
      <c r="G127" s="226">
        <f t="shared" si="73"/>
        <v>0.58274441697857804</v>
      </c>
      <c r="H127" s="226">
        <f t="shared" si="73"/>
        <v>5.6807345999249996</v>
      </c>
      <c r="I127" s="226">
        <f t="shared" si="73"/>
        <v>14.194584018267443</v>
      </c>
      <c r="J127" s="226">
        <f t="shared" si="73"/>
        <v>26.993905934120786</v>
      </c>
      <c r="K127" s="226">
        <f t="shared" si="73"/>
        <v>38.885835366124887</v>
      </c>
      <c r="L127" s="286"/>
      <c r="M127" s="226">
        <f t="shared" ref="M127:Q129" si="74">M115+M119+M123</f>
        <v>0.51933570183015965</v>
      </c>
      <c r="N127" s="226">
        <f t="shared" si="74"/>
        <v>5.6807345999249996</v>
      </c>
      <c r="O127" s="226">
        <f t="shared" si="74"/>
        <v>14.194584018267443</v>
      </c>
      <c r="P127" s="226">
        <f t="shared" si="74"/>
        <v>26.993905934120786</v>
      </c>
      <c r="Q127" s="226">
        <f t="shared" si="74"/>
        <v>38.885835366124887</v>
      </c>
      <c r="R127" s="285"/>
      <c r="S127" s="226">
        <f t="shared" ref="S127:W129" si="75">S115+S119+S123</f>
        <v>0.51933570183015965</v>
      </c>
      <c r="T127" s="226">
        <f t="shared" si="75"/>
        <v>5.6807345999249996</v>
      </c>
      <c r="U127" s="226">
        <f t="shared" si="75"/>
        <v>19.728236265663782</v>
      </c>
      <c r="V127" s="226">
        <f t="shared" si="75"/>
        <v>53.596356096678008</v>
      </c>
      <c r="W127" s="226">
        <f t="shared" si="75"/>
        <v>106.5233422899621</v>
      </c>
      <c r="X127" s="285"/>
      <c r="Y127" s="285"/>
      <c r="Z127" s="285"/>
      <c r="AA127" s="285"/>
      <c r="AB127" s="285"/>
      <c r="AC127" s="285"/>
      <c r="AD127" s="285"/>
      <c r="AE127" s="285"/>
      <c r="AF127" s="285"/>
      <c r="AG127" s="285"/>
      <c r="AH127" s="285"/>
      <c r="AI127" s="285"/>
      <c r="AJ127" s="285"/>
      <c r="AK127" s="285"/>
      <c r="AL127" s="285"/>
      <c r="AM127" s="285"/>
      <c r="AN127" s="285"/>
      <c r="AO127" s="285"/>
      <c r="AP127" s="285"/>
    </row>
    <row r="128" spans="1:42">
      <c r="A128" s="225" t="s">
        <v>16</v>
      </c>
      <c r="C128" s="225" t="str">
        <f>C124</f>
        <v>Gautrain</v>
      </c>
      <c r="D128" s="225" t="s">
        <v>136</v>
      </c>
      <c r="E128" s="226">
        <f t="shared" si="73"/>
        <v>0.53452578037785492</v>
      </c>
      <c r="F128" s="226">
        <f t="shared" si="73"/>
        <v>0.5884053650325064</v>
      </c>
      <c r="G128" s="226">
        <f t="shared" si="73"/>
        <v>0.62462624083765106</v>
      </c>
      <c r="H128" s="226">
        <f t="shared" si="73"/>
        <v>0.62821600822404911</v>
      </c>
      <c r="I128" s="226">
        <f t="shared" si="73"/>
        <v>0.80652490030828039</v>
      </c>
      <c r="J128" s="226">
        <f t="shared" si="73"/>
        <v>1.0403457137730663</v>
      </c>
      <c r="K128" s="226">
        <f t="shared" si="73"/>
        <v>1.2621293228381913</v>
      </c>
      <c r="L128" s="286"/>
      <c r="M128" s="226">
        <f t="shared" si="74"/>
        <v>0.53452578037785492</v>
      </c>
      <c r="N128" s="226">
        <f t="shared" si="74"/>
        <v>0.62821600822404911</v>
      </c>
      <c r="O128" s="226">
        <f t="shared" si="74"/>
        <v>0.80652490030828039</v>
      </c>
      <c r="P128" s="226">
        <f t="shared" si="74"/>
        <v>1.0403457137730663</v>
      </c>
      <c r="Q128" s="226">
        <f t="shared" si="74"/>
        <v>1.2621293228381913</v>
      </c>
      <c r="R128" s="285"/>
      <c r="S128" s="226">
        <f t="shared" si="75"/>
        <v>0.53452578037785492</v>
      </c>
      <c r="T128" s="226">
        <f t="shared" si="75"/>
        <v>0.62821600822404911</v>
      </c>
      <c r="U128" s="226">
        <f t="shared" si="75"/>
        <v>2.4336105437463469</v>
      </c>
      <c r="V128" s="226">
        <f t="shared" si="75"/>
        <v>7.5025278821357837</v>
      </c>
      <c r="W128" s="226">
        <f t="shared" si="75"/>
        <v>14.36597028901225</v>
      </c>
      <c r="X128" s="285"/>
      <c r="Y128" s="285"/>
      <c r="Z128" s="285"/>
      <c r="AA128" s="285"/>
      <c r="AB128" s="285"/>
      <c r="AC128" s="285"/>
      <c r="AD128" s="285"/>
      <c r="AE128" s="285"/>
      <c r="AF128" s="285"/>
      <c r="AG128" s="285"/>
      <c r="AH128" s="285"/>
      <c r="AI128" s="285"/>
      <c r="AJ128" s="285"/>
      <c r="AK128" s="285"/>
      <c r="AL128" s="285"/>
      <c r="AM128" s="285"/>
      <c r="AN128" s="285"/>
      <c r="AO128" s="285"/>
      <c r="AP128" s="285"/>
    </row>
    <row r="129" spans="1:42">
      <c r="A129" s="225" t="s">
        <v>16</v>
      </c>
      <c r="C129" s="225" t="str">
        <f>C125</f>
        <v>Bus, minibus, metro rail</v>
      </c>
      <c r="D129" s="225" t="s">
        <v>136</v>
      </c>
      <c r="E129" s="226">
        <f t="shared" si="73"/>
        <v>130.83969821291203</v>
      </c>
      <c r="F129" s="226">
        <f t="shared" si="73"/>
        <v>134.60607249476587</v>
      </c>
      <c r="G129" s="226">
        <f t="shared" si="73"/>
        <v>138.15076999292398</v>
      </c>
      <c r="H129" s="226">
        <f t="shared" si="73"/>
        <v>143.22315389703431</v>
      </c>
      <c r="I129" s="226">
        <f t="shared" si="73"/>
        <v>145.84454329345687</v>
      </c>
      <c r="J129" s="226">
        <f t="shared" si="73"/>
        <v>136.14081775197056</v>
      </c>
      <c r="K129" s="226">
        <f t="shared" si="73"/>
        <v>121.58421197986399</v>
      </c>
      <c r="L129" s="286"/>
      <c r="M129" s="226">
        <f t="shared" si="74"/>
        <v>130.44908734654297</v>
      </c>
      <c r="N129" s="226">
        <f t="shared" si="74"/>
        <v>143.22315389703431</v>
      </c>
      <c r="O129" s="226">
        <f t="shared" si="74"/>
        <v>145.84454329345687</v>
      </c>
      <c r="P129" s="226">
        <f t="shared" si="74"/>
        <v>136.14081775197056</v>
      </c>
      <c r="Q129" s="226">
        <f t="shared" si="74"/>
        <v>121.58421197986399</v>
      </c>
      <c r="R129" s="285"/>
      <c r="S129" s="226">
        <f t="shared" si="75"/>
        <v>130.44908734654297</v>
      </c>
      <c r="T129" s="226">
        <f t="shared" si="75"/>
        <v>146.04198308530715</v>
      </c>
      <c r="U129" s="226">
        <f t="shared" si="75"/>
        <v>151.038521247002</v>
      </c>
      <c r="V129" s="226">
        <f t="shared" si="75"/>
        <v>135.78499334667706</v>
      </c>
      <c r="W129" s="226">
        <f t="shared" si="75"/>
        <v>104.73690255280063</v>
      </c>
      <c r="X129" s="285"/>
      <c r="Y129" s="285"/>
      <c r="Z129" s="285"/>
      <c r="AA129" s="285"/>
      <c r="AB129" s="285"/>
      <c r="AC129" s="285"/>
      <c r="AD129" s="285"/>
      <c r="AE129" s="285"/>
      <c r="AF129" s="285"/>
      <c r="AG129" s="285"/>
      <c r="AH129" s="285"/>
      <c r="AI129" s="285"/>
      <c r="AJ129" s="285"/>
      <c r="AK129" s="285"/>
      <c r="AL129" s="285"/>
      <c r="AM129" s="285"/>
      <c r="AN129" s="285"/>
      <c r="AO129" s="285"/>
      <c r="AP129" s="285"/>
    </row>
    <row r="130" spans="1:42">
      <c r="A130" s="225" t="s">
        <v>16</v>
      </c>
    </row>
    <row r="131" spans="1:42" ht="15.75" thickBot="1">
      <c r="A131" s="225" t="s">
        <v>16</v>
      </c>
      <c r="C131" s="270" t="s">
        <v>175</v>
      </c>
      <c r="E131" s="275"/>
      <c r="F131" s="275"/>
      <c r="G131" s="275"/>
      <c r="H131" s="275"/>
      <c r="I131" s="275"/>
      <c r="J131" s="275"/>
      <c r="K131" s="275"/>
      <c r="S131" s="225" t="s">
        <v>205</v>
      </c>
    </row>
    <row r="132" spans="1:42">
      <c r="A132" s="225" t="s">
        <v>16</v>
      </c>
      <c r="C132" s="271" t="s">
        <v>100</v>
      </c>
      <c r="E132" s="73">
        <f>[3]Calib_1011!M77</f>
        <v>0.86657939364773595</v>
      </c>
      <c r="F132" s="274">
        <f t="shared" ref="F132:G133" si="76">E132</f>
        <v>0.86657939364773595</v>
      </c>
      <c r="G132" s="274">
        <f t="shared" si="76"/>
        <v>0.86657939364773595</v>
      </c>
      <c r="H132" s="274">
        <f>1-H133-H134</f>
        <v>0.87549807858580153</v>
      </c>
      <c r="I132" s="274">
        <f>1-I133-I134</f>
        <v>0.87549807858580153</v>
      </c>
      <c r="J132" s="274">
        <f>1-J133-J134</f>
        <v>0.87549807858580153</v>
      </c>
      <c r="K132" s="274">
        <f>1-K133-K134</f>
        <v>0.87549807858580153</v>
      </c>
      <c r="M132" s="274">
        <f>1-M133-M134</f>
        <v>0.87549807858580153</v>
      </c>
      <c r="N132" s="274">
        <f>1-N133-N134</f>
        <v>0.87549807858580153</v>
      </c>
      <c r="O132" s="274">
        <f>1-O133-O134</f>
        <v>0.87549807858580153</v>
      </c>
      <c r="P132" s="274">
        <f>1-P133-P134</f>
        <v>0.87549807858580153</v>
      </c>
      <c r="Q132" s="274">
        <f>1-Q133-Q134</f>
        <v>0.87549807858580153</v>
      </c>
      <c r="S132" s="274">
        <f>1-S133-S134</f>
        <v>0.87549807858580153</v>
      </c>
      <c r="T132" s="274">
        <f>1-T133-T134</f>
        <v>0.875</v>
      </c>
      <c r="U132" s="274">
        <f>1-U133-U134</f>
        <v>0.88500000000000001</v>
      </c>
      <c r="V132" s="274">
        <f>1-V133-V134</f>
        <v>0.89500000000000002</v>
      </c>
      <c r="W132" s="274">
        <f>1-W133-W134</f>
        <v>0.89500000000000002</v>
      </c>
    </row>
    <row r="133" spans="1:42">
      <c r="A133" s="225" t="s">
        <v>16</v>
      </c>
      <c r="C133" s="271" t="s">
        <v>99</v>
      </c>
      <c r="E133" s="73">
        <f>[3]Calib_1011!M78</f>
        <v>9.950192141419846E-2</v>
      </c>
      <c r="F133" s="66">
        <f t="shared" si="76"/>
        <v>9.950192141419846E-2</v>
      </c>
      <c r="G133" s="66">
        <f t="shared" si="76"/>
        <v>9.950192141419846E-2</v>
      </c>
      <c r="H133" s="66">
        <f t="shared" ref="H133:K134" si="77">IF($D$4,T133,N133)</f>
        <v>9.950192141419846E-2</v>
      </c>
      <c r="I133" s="66">
        <f t="shared" si="77"/>
        <v>9.950192141419846E-2</v>
      </c>
      <c r="J133" s="66">
        <f t="shared" si="77"/>
        <v>9.950192141419846E-2</v>
      </c>
      <c r="K133" s="66">
        <f t="shared" si="77"/>
        <v>9.950192141419846E-2</v>
      </c>
      <c r="M133" s="274">
        <f>$F133</f>
        <v>9.950192141419846E-2</v>
      </c>
      <c r="N133" s="74">
        <f>M133</f>
        <v>9.950192141419846E-2</v>
      </c>
      <c r="O133" s="74">
        <f t="shared" ref="O133:Q134" si="78">N133</f>
        <v>9.950192141419846E-2</v>
      </c>
      <c r="P133" s="74">
        <f t="shared" si="78"/>
        <v>9.950192141419846E-2</v>
      </c>
      <c r="Q133" s="74">
        <f t="shared" si="78"/>
        <v>9.950192141419846E-2</v>
      </c>
      <c r="S133" s="274">
        <f>$F133</f>
        <v>9.950192141419846E-2</v>
      </c>
      <c r="T133" s="84">
        <v>0.1</v>
      </c>
      <c r="U133" s="84">
        <v>0.09</v>
      </c>
      <c r="V133" s="84">
        <v>0.08</v>
      </c>
      <c r="W133" s="74">
        <f>V133</f>
        <v>0.08</v>
      </c>
    </row>
    <row r="134" spans="1:42">
      <c r="A134" s="225" t="s">
        <v>16</v>
      </c>
      <c r="C134" s="271" t="s">
        <v>176</v>
      </c>
      <c r="E134" s="73">
        <f>[3]Calib_1011!M79</f>
        <v>3.3918684938065609E-2</v>
      </c>
      <c r="F134" s="160">
        <v>2.5000000000000001E-2</v>
      </c>
      <c r="G134" s="160">
        <v>2.5000000000000001E-2</v>
      </c>
      <c r="H134" s="66">
        <f t="shared" si="77"/>
        <v>2.5000000000000001E-2</v>
      </c>
      <c r="I134" s="66">
        <f t="shared" si="77"/>
        <v>2.5000000000000001E-2</v>
      </c>
      <c r="J134" s="66">
        <f t="shared" si="77"/>
        <v>2.5000000000000001E-2</v>
      </c>
      <c r="K134" s="66">
        <f t="shared" si="77"/>
        <v>2.5000000000000001E-2</v>
      </c>
      <c r="M134" s="274">
        <f>$F134</f>
        <v>2.5000000000000001E-2</v>
      </c>
      <c r="N134" s="74">
        <f>M134</f>
        <v>2.5000000000000001E-2</v>
      </c>
      <c r="O134" s="74">
        <f t="shared" si="78"/>
        <v>2.5000000000000001E-2</v>
      </c>
      <c r="P134" s="74">
        <f t="shared" si="78"/>
        <v>2.5000000000000001E-2</v>
      </c>
      <c r="Q134" s="74">
        <f t="shared" si="78"/>
        <v>2.5000000000000001E-2</v>
      </c>
      <c r="S134" s="274">
        <f>$F134</f>
        <v>2.5000000000000001E-2</v>
      </c>
      <c r="T134" s="74">
        <f>S134</f>
        <v>2.5000000000000001E-2</v>
      </c>
      <c r="U134" s="74">
        <f>T134</f>
        <v>2.5000000000000001E-2</v>
      </c>
      <c r="V134" s="74">
        <f>U134</f>
        <v>2.5000000000000001E-2</v>
      </c>
      <c r="W134" s="74">
        <f>V134</f>
        <v>2.5000000000000001E-2</v>
      </c>
    </row>
    <row r="135" spans="1:42">
      <c r="A135" s="225" t="s">
        <v>16</v>
      </c>
      <c r="C135" s="271"/>
      <c r="E135" s="275"/>
      <c r="F135" s="275"/>
      <c r="G135" s="275"/>
      <c r="H135" s="275"/>
      <c r="I135" s="275"/>
      <c r="J135" s="275"/>
      <c r="K135" s="275"/>
    </row>
    <row r="136" spans="1:42" ht="15.75" thickBot="1">
      <c r="A136" s="225" t="s">
        <v>16</v>
      </c>
      <c r="C136" s="270" t="s">
        <v>185</v>
      </c>
      <c r="E136" s="275"/>
      <c r="F136" s="275"/>
      <c r="G136" s="275"/>
      <c r="H136" s="275"/>
      <c r="I136" s="275"/>
      <c r="J136" s="275"/>
      <c r="K136" s="275"/>
    </row>
    <row r="137" spans="1:42">
      <c r="A137" s="225" t="s">
        <v>16</v>
      </c>
      <c r="C137" s="271" t="s">
        <v>62</v>
      </c>
      <c r="E137" s="73">
        <f>[3]Calib_1011!M71</f>
        <v>0.12640977128296399</v>
      </c>
      <c r="F137" s="274">
        <f t="shared" ref="F137:G139" si="79">E137</f>
        <v>0.12640977128296399</v>
      </c>
      <c r="G137" s="274">
        <f t="shared" si="79"/>
        <v>0.12640977128296399</v>
      </c>
      <c r="H137" s="274">
        <f>1-H138-H139</f>
        <v>0.12640977128296407</v>
      </c>
      <c r="I137" s="274">
        <f>1-I138-I139</f>
        <v>0.16068497455047467</v>
      </c>
      <c r="J137" s="274">
        <f>1-J138-J139</f>
        <v>0.14068497455047468</v>
      </c>
      <c r="K137" s="274">
        <f>1-K138-K139</f>
        <v>0.10568497455047468</v>
      </c>
      <c r="M137" s="274">
        <f>1-M138-M139</f>
        <v>0.12640977128296407</v>
      </c>
      <c r="N137" s="274">
        <f>1-N138-N139</f>
        <v>0.12640977128296407</v>
      </c>
      <c r="O137" s="274">
        <f>1-O138-O139</f>
        <v>0.16068497455047467</v>
      </c>
      <c r="P137" s="274">
        <f>1-P138-P139</f>
        <v>0.14068497455047468</v>
      </c>
      <c r="Q137" s="274">
        <f>1-Q138-Q139</f>
        <v>0.10568497455047468</v>
      </c>
      <c r="S137" s="274">
        <f>1-S138-S139</f>
        <v>0.12640977128296407</v>
      </c>
      <c r="T137" s="274">
        <f>1-T138-T139</f>
        <v>0.12640977128296407</v>
      </c>
      <c r="U137" s="274">
        <f>1-U138-U139</f>
        <v>0.16068497455047467</v>
      </c>
      <c r="V137" s="274">
        <f>1-V138-V139</f>
        <v>0.14068497455047468</v>
      </c>
      <c r="W137" s="274">
        <f>1-W138-W139</f>
        <v>8.5684974550474663E-2</v>
      </c>
    </row>
    <row r="138" spans="1:42">
      <c r="A138" s="225" t="s">
        <v>16</v>
      </c>
      <c r="C138" s="271" t="s">
        <v>184</v>
      </c>
      <c r="E138" s="73">
        <f>[3]Calib_1011!M72</f>
        <v>0.74431502544952532</v>
      </c>
      <c r="F138" s="66">
        <f t="shared" si="79"/>
        <v>0.74431502544952532</v>
      </c>
      <c r="G138" s="66">
        <f t="shared" si="79"/>
        <v>0.74431502544952532</v>
      </c>
      <c r="H138" s="66">
        <f t="shared" ref="H138:K139" si="80">IF($D$4,T138,N138)</f>
        <v>0.74431502544952532</v>
      </c>
      <c r="I138" s="66">
        <f t="shared" si="80"/>
        <v>0.74431502544952532</v>
      </c>
      <c r="J138" s="66">
        <f t="shared" si="80"/>
        <v>0.74431502544952532</v>
      </c>
      <c r="K138" s="66">
        <f t="shared" si="80"/>
        <v>0.74431502544952532</v>
      </c>
      <c r="M138" s="274">
        <f>$F138</f>
        <v>0.74431502544952532</v>
      </c>
      <c r="N138" s="74">
        <f>M138</f>
        <v>0.74431502544952532</v>
      </c>
      <c r="O138" s="74">
        <f t="shared" ref="O138:Q138" si="81">N138</f>
        <v>0.74431502544952532</v>
      </c>
      <c r="P138" s="74">
        <f t="shared" si="81"/>
        <v>0.74431502544952532</v>
      </c>
      <c r="Q138" s="74">
        <f t="shared" si="81"/>
        <v>0.74431502544952532</v>
      </c>
      <c r="S138" s="274">
        <f>$F138</f>
        <v>0.74431502544952532</v>
      </c>
      <c r="T138" s="74">
        <f t="shared" ref="T138:W139" si="82">S138</f>
        <v>0.74431502544952532</v>
      </c>
      <c r="U138" s="74">
        <f t="shared" si="82"/>
        <v>0.74431502544952532</v>
      </c>
      <c r="V138" s="74">
        <f t="shared" si="82"/>
        <v>0.74431502544952532</v>
      </c>
      <c r="W138" s="74">
        <f t="shared" si="82"/>
        <v>0.74431502544952532</v>
      </c>
    </row>
    <row r="139" spans="1:42">
      <c r="A139" s="225" t="s">
        <v>16</v>
      </c>
      <c r="C139" s="271" t="s">
        <v>186</v>
      </c>
      <c r="E139" s="73">
        <f>[3]Calib_1011!M73</f>
        <v>0.1292752032675106</v>
      </c>
      <c r="F139" s="66">
        <f t="shared" si="79"/>
        <v>0.1292752032675106</v>
      </c>
      <c r="G139" s="66">
        <f t="shared" si="79"/>
        <v>0.1292752032675106</v>
      </c>
      <c r="H139" s="66">
        <f t="shared" si="80"/>
        <v>0.1292752032675106</v>
      </c>
      <c r="I139" s="66">
        <f t="shared" si="80"/>
        <v>9.5000000000000001E-2</v>
      </c>
      <c r="J139" s="66">
        <f t="shared" si="80"/>
        <v>0.115</v>
      </c>
      <c r="K139" s="66">
        <f t="shared" si="80"/>
        <v>0.15</v>
      </c>
      <c r="M139" s="274">
        <f>$F139</f>
        <v>0.1292752032675106</v>
      </c>
      <c r="N139" s="74">
        <f>M139</f>
        <v>0.1292752032675106</v>
      </c>
      <c r="O139" s="74">
        <v>9.5000000000000001E-2</v>
      </c>
      <c r="P139" s="74">
        <v>0.115</v>
      </c>
      <c r="Q139" s="74">
        <v>0.15</v>
      </c>
      <c r="S139" s="274">
        <f>$F139</f>
        <v>0.1292752032675106</v>
      </c>
      <c r="T139" s="74">
        <f t="shared" si="82"/>
        <v>0.1292752032675106</v>
      </c>
      <c r="U139" s="74">
        <v>9.5000000000000001E-2</v>
      </c>
      <c r="V139" s="74">
        <v>0.115</v>
      </c>
      <c r="W139" s="84">
        <v>0.17</v>
      </c>
    </row>
    <row r="140" spans="1:42">
      <c r="A140" s="225" t="s">
        <v>16</v>
      </c>
      <c r="C140" s="271"/>
      <c r="E140" s="275"/>
      <c r="F140" s="275"/>
      <c r="G140" s="275"/>
      <c r="H140" s="275"/>
      <c r="I140" s="275"/>
      <c r="J140" s="275"/>
      <c r="K140" s="275"/>
    </row>
    <row r="141" spans="1:42" ht="15.75" thickBot="1">
      <c r="A141" s="225" t="s">
        <v>16</v>
      </c>
      <c r="C141" s="270" t="s">
        <v>196</v>
      </c>
      <c r="E141" s="275"/>
      <c r="F141" s="275"/>
      <c r="G141" s="275"/>
      <c r="H141" s="275"/>
      <c r="I141" s="275"/>
      <c r="J141" s="275"/>
      <c r="K141" s="275"/>
      <c r="S141" s="225" t="s">
        <v>206</v>
      </c>
    </row>
    <row r="142" spans="1:42">
      <c r="A142" s="225" t="s">
        <v>16</v>
      </c>
      <c r="C142" s="225" t="s">
        <v>62</v>
      </c>
      <c r="D142" s="225" t="s">
        <v>96</v>
      </c>
      <c r="E142" s="289">
        <f>[3]Calib_1011!$K$71</f>
        <v>25</v>
      </c>
      <c r="F142" s="290">
        <f t="shared" ref="F142:G144" si="83">E142</f>
        <v>25</v>
      </c>
      <c r="G142" s="290">
        <f t="shared" si="83"/>
        <v>25</v>
      </c>
      <c r="H142" s="290">
        <f t="shared" ref="H142:K144" si="84">IF($D$4,T142,N142)</f>
        <v>25</v>
      </c>
      <c r="I142" s="290">
        <f t="shared" si="84"/>
        <v>25</v>
      </c>
      <c r="J142" s="290">
        <f t="shared" si="84"/>
        <v>25</v>
      </c>
      <c r="K142" s="290">
        <f t="shared" si="84"/>
        <v>25</v>
      </c>
      <c r="L142" s="291"/>
      <c r="M142" s="292">
        <f>$F142</f>
        <v>25</v>
      </c>
      <c r="N142" s="48">
        <f>M142</f>
        <v>25</v>
      </c>
      <c r="O142" s="48">
        <f t="shared" ref="O142:Q144" si="85">N142</f>
        <v>25</v>
      </c>
      <c r="P142" s="48">
        <f t="shared" si="85"/>
        <v>25</v>
      </c>
      <c r="Q142" s="48">
        <f t="shared" si="85"/>
        <v>25</v>
      </c>
      <c r="R142" s="293"/>
      <c r="S142" s="292">
        <f>$F142</f>
        <v>25</v>
      </c>
      <c r="T142" s="85">
        <f t="shared" ref="T142:V144" si="86">S142*1.05</f>
        <v>26.25</v>
      </c>
      <c r="U142" s="85">
        <f t="shared" si="86"/>
        <v>27.5625</v>
      </c>
      <c r="V142" s="85">
        <f t="shared" si="86"/>
        <v>28.940625000000001</v>
      </c>
      <c r="W142" s="83">
        <f>V142</f>
        <v>28.940625000000001</v>
      </c>
      <c r="X142" s="293"/>
      <c r="Y142" s="293"/>
      <c r="Z142" s="293"/>
      <c r="AA142" s="293"/>
      <c r="AB142" s="293"/>
      <c r="AC142" s="293"/>
      <c r="AD142" s="293"/>
      <c r="AE142" s="293"/>
      <c r="AF142" s="293"/>
      <c r="AG142" s="293"/>
      <c r="AH142" s="293"/>
      <c r="AI142" s="293"/>
      <c r="AJ142" s="293"/>
      <c r="AK142" s="293"/>
      <c r="AL142" s="293"/>
      <c r="AM142" s="293"/>
      <c r="AN142" s="293"/>
      <c r="AO142" s="293"/>
      <c r="AP142" s="293"/>
    </row>
    <row r="143" spans="1:42">
      <c r="A143" s="225" t="s">
        <v>16</v>
      </c>
      <c r="C143" s="225" t="s">
        <v>184</v>
      </c>
      <c r="D143" s="225" t="s">
        <v>96</v>
      </c>
      <c r="E143" s="289">
        <f>[3]Calib_1011!$K$72</f>
        <v>14</v>
      </c>
      <c r="F143" s="290">
        <f t="shared" si="83"/>
        <v>14</v>
      </c>
      <c r="G143" s="290">
        <f t="shared" si="83"/>
        <v>14</v>
      </c>
      <c r="H143" s="290">
        <f t="shared" si="84"/>
        <v>14</v>
      </c>
      <c r="I143" s="290">
        <f t="shared" si="84"/>
        <v>14</v>
      </c>
      <c r="J143" s="290">
        <f t="shared" si="84"/>
        <v>14</v>
      </c>
      <c r="K143" s="290">
        <f t="shared" si="84"/>
        <v>14</v>
      </c>
      <c r="L143" s="291"/>
      <c r="M143" s="292">
        <f>$F143</f>
        <v>14</v>
      </c>
      <c r="N143" s="48">
        <f>M143</f>
        <v>14</v>
      </c>
      <c r="O143" s="48">
        <f t="shared" si="85"/>
        <v>14</v>
      </c>
      <c r="P143" s="48">
        <f t="shared" si="85"/>
        <v>14</v>
      </c>
      <c r="Q143" s="48">
        <f t="shared" si="85"/>
        <v>14</v>
      </c>
      <c r="R143" s="293"/>
      <c r="S143" s="292">
        <f>$F143</f>
        <v>14</v>
      </c>
      <c r="T143" s="85">
        <f t="shared" si="86"/>
        <v>14.700000000000001</v>
      </c>
      <c r="U143" s="85">
        <f t="shared" si="86"/>
        <v>15.435000000000002</v>
      </c>
      <c r="V143" s="85">
        <f t="shared" si="86"/>
        <v>16.206750000000003</v>
      </c>
      <c r="W143" s="83">
        <f>V143</f>
        <v>16.206750000000003</v>
      </c>
      <c r="X143" s="293"/>
      <c r="Y143" s="293"/>
      <c r="Z143" s="293"/>
      <c r="AA143" s="293"/>
      <c r="AB143" s="293"/>
      <c r="AC143" s="293"/>
      <c r="AD143" s="293"/>
      <c r="AE143" s="293"/>
      <c r="AF143" s="293"/>
      <c r="AG143" s="293"/>
      <c r="AH143" s="293"/>
      <c r="AI143" s="293"/>
      <c r="AJ143" s="293"/>
      <c r="AK143" s="293"/>
      <c r="AL143" s="293"/>
      <c r="AM143" s="293"/>
      <c r="AN143" s="293"/>
      <c r="AO143" s="293"/>
      <c r="AP143" s="293"/>
    </row>
    <row r="144" spans="1:42">
      <c r="A144" s="225" t="s">
        <v>16</v>
      </c>
      <c r="C144" s="225" t="s">
        <v>63</v>
      </c>
      <c r="D144" s="225" t="s">
        <v>96</v>
      </c>
      <c r="E144" s="289">
        <f>E142</f>
        <v>25</v>
      </c>
      <c r="F144" s="290">
        <f t="shared" si="83"/>
        <v>25</v>
      </c>
      <c r="G144" s="290">
        <f t="shared" si="83"/>
        <v>25</v>
      </c>
      <c r="H144" s="290">
        <f t="shared" si="84"/>
        <v>25</v>
      </c>
      <c r="I144" s="290">
        <f t="shared" si="84"/>
        <v>25</v>
      </c>
      <c r="J144" s="290">
        <f t="shared" si="84"/>
        <v>25</v>
      </c>
      <c r="K144" s="290">
        <f t="shared" si="84"/>
        <v>25</v>
      </c>
      <c r="L144" s="291"/>
      <c r="M144" s="292">
        <f>$F144</f>
        <v>25</v>
      </c>
      <c r="N144" s="48">
        <f>M144</f>
        <v>25</v>
      </c>
      <c r="O144" s="48">
        <f t="shared" si="85"/>
        <v>25</v>
      </c>
      <c r="P144" s="48">
        <f t="shared" si="85"/>
        <v>25</v>
      </c>
      <c r="Q144" s="48">
        <f t="shared" si="85"/>
        <v>25</v>
      </c>
      <c r="R144" s="293"/>
      <c r="S144" s="292">
        <f>$F144</f>
        <v>25</v>
      </c>
      <c r="T144" s="85">
        <f t="shared" si="86"/>
        <v>26.25</v>
      </c>
      <c r="U144" s="85">
        <f t="shared" si="86"/>
        <v>27.5625</v>
      </c>
      <c r="V144" s="85">
        <f t="shared" si="86"/>
        <v>28.940625000000001</v>
      </c>
      <c r="W144" s="83">
        <f>V144</f>
        <v>28.940625000000001</v>
      </c>
      <c r="X144" s="293"/>
      <c r="Y144" s="293"/>
      <c r="Z144" s="293"/>
      <c r="AA144" s="293"/>
      <c r="AB144" s="293"/>
      <c r="AC144" s="293"/>
      <c r="AD144" s="293"/>
      <c r="AE144" s="293"/>
      <c r="AF144" s="293"/>
      <c r="AG144" s="293"/>
      <c r="AH144" s="293"/>
      <c r="AI144" s="293"/>
      <c r="AJ144" s="293"/>
      <c r="AK144" s="293"/>
      <c r="AL144" s="293"/>
      <c r="AM144" s="293"/>
      <c r="AN144" s="293"/>
      <c r="AO144" s="293"/>
      <c r="AP144" s="293"/>
    </row>
    <row r="145" spans="1:42">
      <c r="A145" s="225" t="s">
        <v>16</v>
      </c>
      <c r="C145" s="271"/>
      <c r="E145" s="275"/>
      <c r="F145" s="275"/>
      <c r="G145" s="275"/>
      <c r="H145" s="275"/>
      <c r="I145" s="275"/>
      <c r="J145" s="275"/>
      <c r="K145" s="275"/>
    </row>
    <row r="146" spans="1:42">
      <c r="A146" s="225" t="s">
        <v>16</v>
      </c>
    </row>
    <row r="147" spans="1:42">
      <c r="A147" s="225" t="s">
        <v>16</v>
      </c>
      <c r="E147" s="30"/>
      <c r="F147" s="30"/>
      <c r="G147" s="30"/>
      <c r="H147" s="30"/>
      <c r="I147" s="30"/>
      <c r="J147" s="30"/>
      <c r="K147" s="30"/>
      <c r="L147" s="291"/>
      <c r="M147" s="293" t="str">
        <f>M11</f>
        <v>Reference</v>
      </c>
      <c r="N147" s="293"/>
      <c r="O147" s="293"/>
      <c r="P147" s="293"/>
      <c r="Q147" s="293"/>
      <c r="R147" s="293"/>
      <c r="S147" s="293" t="str">
        <f>S11</f>
        <v>Scenario</v>
      </c>
      <c r="T147" s="293"/>
      <c r="U147" s="293"/>
      <c r="V147" s="293"/>
      <c r="W147" s="293"/>
      <c r="X147" s="293"/>
      <c r="Y147" s="293"/>
      <c r="Z147" s="293"/>
      <c r="AA147" s="293"/>
      <c r="AB147" s="293"/>
      <c r="AC147" s="293"/>
      <c r="AD147" s="293"/>
      <c r="AE147" s="293"/>
      <c r="AF147" s="293"/>
      <c r="AG147" s="293"/>
      <c r="AH147" s="293"/>
      <c r="AI147" s="293"/>
      <c r="AJ147" s="293"/>
      <c r="AK147" s="293"/>
      <c r="AL147" s="293"/>
      <c r="AM147" s="293"/>
      <c r="AN147" s="293"/>
      <c r="AO147" s="293"/>
      <c r="AP147" s="293"/>
    </row>
    <row r="148" spans="1:42" ht="15.75" thickBot="1">
      <c r="A148" s="225" t="s">
        <v>16</v>
      </c>
      <c r="C148" s="270" t="s">
        <v>142</v>
      </c>
      <c r="D148" s="270"/>
      <c r="E148" s="7">
        <v>2012</v>
      </c>
      <c r="F148" s="7">
        <f>F4</f>
        <v>2015</v>
      </c>
      <c r="G148" s="7">
        <f>G4</f>
        <v>2017</v>
      </c>
      <c r="H148" s="7">
        <v>2020</v>
      </c>
      <c r="I148" s="7">
        <v>2030</v>
      </c>
      <c r="J148" s="7">
        <v>2040</v>
      </c>
      <c r="K148" s="7">
        <v>2050</v>
      </c>
      <c r="L148" s="291"/>
      <c r="M148" s="293">
        <v>2015</v>
      </c>
      <c r="N148" s="293">
        <v>2020</v>
      </c>
      <c r="O148" s="293">
        <v>2030</v>
      </c>
      <c r="P148" s="293">
        <v>2040</v>
      </c>
      <c r="Q148" s="293">
        <v>2050</v>
      </c>
      <c r="R148" s="293"/>
      <c r="S148" s="293">
        <v>2015</v>
      </c>
      <c r="T148" s="293">
        <v>2020</v>
      </c>
      <c r="U148" s="293">
        <v>2030</v>
      </c>
      <c r="V148" s="293">
        <v>2040</v>
      </c>
      <c r="W148" s="293">
        <v>2050</v>
      </c>
      <c r="X148" s="293"/>
      <c r="Y148" s="293"/>
      <c r="Z148" s="293"/>
      <c r="AA148" s="293"/>
      <c r="AB148" s="293"/>
      <c r="AC148" s="293"/>
      <c r="AD148" s="293"/>
      <c r="AE148" s="293"/>
      <c r="AF148" s="293"/>
      <c r="AG148" s="293"/>
      <c r="AH148" s="293"/>
      <c r="AI148" s="293"/>
      <c r="AJ148" s="293"/>
      <c r="AK148" s="293"/>
      <c r="AL148" s="293"/>
      <c r="AM148" s="293"/>
      <c r="AN148" s="293"/>
      <c r="AO148" s="293"/>
      <c r="AP148" s="293"/>
    </row>
    <row r="149" spans="1:42">
      <c r="A149" s="225" t="s">
        <v>16</v>
      </c>
      <c r="B149" s="225" t="s">
        <v>128</v>
      </c>
      <c r="C149" s="225" t="s">
        <v>102</v>
      </c>
      <c r="D149" s="225" t="s">
        <v>86</v>
      </c>
      <c r="E149" s="52">
        <f t="shared" ref="E149:G149" si="87">E132*E$111</f>
        <v>82.403874725231049</v>
      </c>
      <c r="F149" s="52">
        <f t="shared" si="87"/>
        <v>90.136831155993974</v>
      </c>
      <c r="G149" s="52">
        <f t="shared" si="87"/>
        <v>94.473173717217733</v>
      </c>
      <c r="H149" s="52">
        <f t="shared" ref="H149:K151" si="88">H132*H$111</f>
        <v>96.364719435955607</v>
      </c>
      <c r="I149" s="52">
        <f t="shared" si="88"/>
        <v>124.76874658541587</v>
      </c>
      <c r="J149" s="52">
        <f t="shared" si="88"/>
        <v>165.28434584162321</v>
      </c>
      <c r="K149" s="52">
        <f t="shared" si="88"/>
        <v>208.79816909579742</v>
      </c>
      <c r="L149" s="294" t="str">
        <f>C149</f>
        <v>Car Priv.Veh. Vehicle km</v>
      </c>
      <c r="M149" s="276">
        <f t="shared" ref="M149:Q151" si="89">M132*M$111</f>
        <v>83.411842553473647</v>
      </c>
      <c r="N149" s="276">
        <f t="shared" si="89"/>
        <v>96.364719435955607</v>
      </c>
      <c r="O149" s="276">
        <f t="shared" si="89"/>
        <v>124.76874658541587</v>
      </c>
      <c r="P149" s="276">
        <f t="shared" si="89"/>
        <v>165.28434584162321</v>
      </c>
      <c r="Q149" s="276">
        <f t="shared" si="89"/>
        <v>208.79816909579742</v>
      </c>
      <c r="R149" s="276"/>
      <c r="S149" s="276">
        <f t="shared" ref="S149:W151" si="90">S132*S$111</f>
        <v>83.411842553473647</v>
      </c>
      <c r="T149" s="276">
        <f t="shared" si="90"/>
        <v>87.872566909103</v>
      </c>
      <c r="U149" s="276">
        <f t="shared" si="90"/>
        <v>99.547205592220323</v>
      </c>
      <c r="V149" s="276">
        <f t="shared" si="90"/>
        <v>114.04779374002469</v>
      </c>
      <c r="W149" s="276">
        <f t="shared" si="90"/>
        <v>122.89525882984097</v>
      </c>
      <c r="X149" s="276"/>
      <c r="Y149" s="276"/>
      <c r="Z149" s="276"/>
      <c r="AA149" s="276"/>
      <c r="AB149" s="276"/>
      <c r="AC149" s="276"/>
      <c r="AD149" s="276"/>
      <c r="AE149" s="276"/>
      <c r="AF149" s="276"/>
      <c r="AG149" s="276"/>
      <c r="AH149" s="276"/>
      <c r="AI149" s="276"/>
      <c r="AJ149" s="276"/>
      <c r="AK149" s="276"/>
      <c r="AL149" s="276"/>
      <c r="AM149" s="276"/>
      <c r="AN149" s="276"/>
      <c r="AO149" s="276"/>
      <c r="AP149" s="276"/>
    </row>
    <row r="150" spans="1:42">
      <c r="A150" s="225" t="s">
        <v>16</v>
      </c>
      <c r="B150" s="225" t="s">
        <v>127</v>
      </c>
      <c r="C150" s="225" t="s">
        <v>101</v>
      </c>
      <c r="D150" s="225" t="s">
        <v>86</v>
      </c>
      <c r="E150" s="52">
        <f t="shared" ref="E150:G150" si="91">E133*E$111</f>
        <v>9.4617341783555293</v>
      </c>
      <c r="F150" s="52">
        <f t="shared" si="91"/>
        <v>10.349643617136822</v>
      </c>
      <c r="G150" s="52">
        <f t="shared" si="91"/>
        <v>10.847548852265602</v>
      </c>
      <c r="H150" s="52">
        <f>H133*H$111</f>
        <v>10.952022597132448</v>
      </c>
      <c r="I150" s="52">
        <f t="shared" si="88"/>
        <v>14.180191049355239</v>
      </c>
      <c r="J150" s="52">
        <f t="shared" si="88"/>
        <v>18.784861318594686</v>
      </c>
      <c r="K150" s="52">
        <f t="shared" si="88"/>
        <v>23.730285103946645</v>
      </c>
      <c r="L150" s="294" t="str">
        <f t="shared" ref="L150:L156" si="92">C150</f>
        <v>SUV Priv.Veh. Vehicle km</v>
      </c>
      <c r="M150" s="276">
        <f t="shared" si="89"/>
        <v>9.4799049886844955</v>
      </c>
      <c r="N150" s="276">
        <f t="shared" si="89"/>
        <v>10.952022597132448</v>
      </c>
      <c r="O150" s="276">
        <f t="shared" si="89"/>
        <v>14.180191049355239</v>
      </c>
      <c r="P150" s="276">
        <f t="shared" si="89"/>
        <v>18.784861318594686</v>
      </c>
      <c r="Q150" s="276">
        <f t="shared" si="89"/>
        <v>23.730285103946645</v>
      </c>
      <c r="R150" s="276"/>
      <c r="S150" s="276">
        <f t="shared" si="90"/>
        <v>9.4799049886844955</v>
      </c>
      <c r="T150" s="276">
        <f t="shared" si="90"/>
        <v>10.042579075326058</v>
      </c>
      <c r="U150" s="276">
        <f t="shared" si="90"/>
        <v>10.123444636496981</v>
      </c>
      <c r="V150" s="276">
        <f t="shared" si="90"/>
        <v>10.19421620022567</v>
      </c>
      <c r="W150" s="276">
        <f t="shared" si="90"/>
        <v>10.985051068589136</v>
      </c>
      <c r="X150" s="285"/>
      <c r="Y150" s="276"/>
      <c r="Z150" s="276"/>
      <c r="AA150" s="276"/>
      <c r="AB150" s="276"/>
      <c r="AC150" s="276"/>
      <c r="AD150" s="276"/>
      <c r="AE150" s="276"/>
      <c r="AF150" s="276"/>
      <c r="AG150" s="276"/>
      <c r="AH150" s="276"/>
      <c r="AI150" s="276"/>
      <c r="AJ150" s="276"/>
      <c r="AK150" s="276"/>
      <c r="AL150" s="276"/>
      <c r="AM150" s="276"/>
      <c r="AN150" s="276"/>
      <c r="AO150" s="276"/>
      <c r="AP150" s="276"/>
    </row>
    <row r="151" spans="1:42">
      <c r="A151" s="225" t="s">
        <v>16</v>
      </c>
      <c r="B151" s="225" t="s">
        <v>183</v>
      </c>
      <c r="C151" s="225" t="s">
        <v>187</v>
      </c>
      <c r="D151" s="225" t="s">
        <v>86</v>
      </c>
      <c r="E151" s="52">
        <f t="shared" ref="E151:G151" si="93">E134*E$111</f>
        <v>3.2253606362778555</v>
      </c>
      <c r="F151" s="52">
        <f t="shared" si="93"/>
        <v>2.6003627543166159</v>
      </c>
      <c r="G151" s="52">
        <f t="shared" si="93"/>
        <v>2.7254621564317119</v>
      </c>
      <c r="H151" s="52">
        <f>H134*H$111</f>
        <v>2.7517113341817452</v>
      </c>
      <c r="I151" s="52">
        <f t="shared" si="88"/>
        <v>3.5627932726864389</v>
      </c>
      <c r="J151" s="52">
        <f t="shared" si="88"/>
        <v>4.7197232605184078</v>
      </c>
      <c r="K151" s="52">
        <f t="shared" si="88"/>
        <v>5.9622680564036941</v>
      </c>
      <c r="L151" s="294" t="str">
        <f t="shared" si="92"/>
        <v>Motorbikes Priv.Veh. Vehicle km</v>
      </c>
      <c r="M151" s="276">
        <f t="shared" si="89"/>
        <v>2.3818396805681576</v>
      </c>
      <c r="N151" s="276">
        <f t="shared" si="89"/>
        <v>2.7517113341817452</v>
      </c>
      <c r="O151" s="276">
        <f t="shared" si="89"/>
        <v>3.5627932726864389</v>
      </c>
      <c r="P151" s="276">
        <f t="shared" si="89"/>
        <v>4.7197232605184078</v>
      </c>
      <c r="Q151" s="276">
        <f t="shared" si="89"/>
        <v>5.9622680564036941</v>
      </c>
      <c r="R151" s="276"/>
      <c r="S151" s="276">
        <f t="shared" si="90"/>
        <v>2.3818396805681576</v>
      </c>
      <c r="T151" s="276">
        <f t="shared" si="90"/>
        <v>2.5106447688315146</v>
      </c>
      <c r="U151" s="276">
        <f t="shared" si="90"/>
        <v>2.8120679545824951</v>
      </c>
      <c r="V151" s="276">
        <f t="shared" si="90"/>
        <v>3.1856925625705221</v>
      </c>
      <c r="W151" s="276">
        <f t="shared" si="90"/>
        <v>3.4328284589341056</v>
      </c>
      <c r="X151" s="276"/>
      <c r="Y151" s="276"/>
      <c r="Z151" s="276"/>
      <c r="AA151" s="276"/>
      <c r="AB151" s="276"/>
      <c r="AC151" s="276"/>
      <c r="AD151" s="276"/>
      <c r="AE151" s="276"/>
      <c r="AF151" s="276"/>
      <c r="AG151" s="276"/>
      <c r="AH151" s="276"/>
      <c r="AI151" s="276"/>
      <c r="AJ151" s="276"/>
      <c r="AK151" s="276"/>
      <c r="AL151" s="276"/>
      <c r="AM151" s="276"/>
      <c r="AN151" s="276"/>
      <c r="AO151" s="276"/>
      <c r="AP151" s="276"/>
    </row>
    <row r="152" spans="1:42">
      <c r="A152" s="225" t="s">
        <v>16</v>
      </c>
      <c r="B152" s="225" t="s">
        <v>129</v>
      </c>
      <c r="C152" s="225" t="s">
        <v>87</v>
      </c>
      <c r="D152" s="225" t="s">
        <v>86</v>
      </c>
      <c r="E152" s="52">
        <v>0.61799148971758899</v>
      </c>
      <c r="F152" s="52">
        <v>0.65</v>
      </c>
      <c r="G152" s="52">
        <v>0.671544296289739</v>
      </c>
      <c r="H152" s="52">
        <f t="shared" ref="E152:K153" si="94">H137*H$129/H142</f>
        <v>0.7241922450619549</v>
      </c>
      <c r="I152" s="52">
        <f t="shared" si="94"/>
        <v>0.93740106909738874</v>
      </c>
      <c r="J152" s="52">
        <f t="shared" si="94"/>
        <v>0.7661186992286716</v>
      </c>
      <c r="K152" s="52">
        <f t="shared" si="94"/>
        <v>0.51398497395325782</v>
      </c>
      <c r="L152" s="294" t="str">
        <f t="shared" si="92"/>
        <v>Bus vehicle km</v>
      </c>
      <c r="M152" s="276">
        <f t="shared" ref="M152:Q153" si="95">M137*M$129/M142</f>
        <v>0.65960157182191592</v>
      </c>
      <c r="N152" s="276">
        <f t="shared" si="95"/>
        <v>0.7241922450619549</v>
      </c>
      <c r="O152" s="276">
        <f t="shared" si="95"/>
        <v>0.93740106909738874</v>
      </c>
      <c r="P152" s="276">
        <f t="shared" si="95"/>
        <v>0.7661186992286716</v>
      </c>
      <c r="Q152" s="276">
        <f t="shared" si="95"/>
        <v>0.51398497395325782</v>
      </c>
      <c r="R152" s="276"/>
      <c r="S152" s="276">
        <f t="shared" ref="S152:W153" si="96">S137*S$129/S142</f>
        <v>0.65960157182191592</v>
      </c>
      <c r="T152" s="276">
        <f t="shared" si="96"/>
        <v>0.70328128302949278</v>
      </c>
      <c r="U152" s="276">
        <f t="shared" si="96"/>
        <v>0.88053046504184462</v>
      </c>
      <c r="V152" s="276">
        <f t="shared" si="96"/>
        <v>0.66007241838466291</v>
      </c>
      <c r="W152" s="276">
        <f t="shared" si="96"/>
        <v>0.31009623426350558</v>
      </c>
      <c r="X152" s="276"/>
      <c r="Y152" s="276"/>
      <c r="Z152" s="276"/>
      <c r="AA152" s="276"/>
      <c r="AB152" s="276"/>
      <c r="AC152" s="276"/>
      <c r="AD152" s="276"/>
      <c r="AE152" s="276"/>
      <c r="AF152" s="276"/>
      <c r="AG152" s="276"/>
      <c r="AH152" s="276"/>
      <c r="AI152" s="276"/>
      <c r="AJ152" s="276"/>
      <c r="AK152" s="276"/>
      <c r="AL152" s="276"/>
      <c r="AM152" s="276"/>
      <c r="AN152" s="276"/>
      <c r="AO152" s="276"/>
      <c r="AP152" s="276"/>
    </row>
    <row r="153" spans="1:42">
      <c r="A153" s="225" t="s">
        <v>16</v>
      </c>
      <c r="B153" s="225" t="s">
        <v>130</v>
      </c>
      <c r="C153" s="225" t="s">
        <v>88</v>
      </c>
      <c r="D153" s="225" t="s">
        <v>86</v>
      </c>
      <c r="E153" s="52">
        <f t="shared" si="94"/>
        <v>6.9561395217965591</v>
      </c>
      <c r="F153" s="52">
        <v>6.9</v>
      </c>
      <c r="G153" s="52">
        <v>7.1425530000000004</v>
      </c>
      <c r="H153" s="52">
        <f t="shared" si="94"/>
        <v>7.6145103884165977</v>
      </c>
      <c r="I153" s="52">
        <f t="shared" si="94"/>
        <v>7.753877496653125</v>
      </c>
      <c r="J153" s="52">
        <f t="shared" si="94"/>
        <v>7.2379754449840821</v>
      </c>
      <c r="K153" s="52">
        <f t="shared" si="94"/>
        <v>6.4640682738609252</v>
      </c>
      <c r="L153" s="294" t="str">
        <f t="shared" si="92"/>
        <v>Minibus vehicle km</v>
      </c>
      <c r="M153" s="276">
        <f t="shared" si="95"/>
        <v>6.9353725548721057</v>
      </c>
      <c r="N153" s="276">
        <f t="shared" si="95"/>
        <v>7.6145103884165977</v>
      </c>
      <c r="O153" s="276">
        <f t="shared" si="95"/>
        <v>7.753877496653125</v>
      </c>
      <c r="P153" s="276">
        <f t="shared" si="95"/>
        <v>7.2379754449840821</v>
      </c>
      <c r="Q153" s="276">
        <f t="shared" si="95"/>
        <v>6.4640682738609252</v>
      </c>
      <c r="R153" s="276"/>
      <c r="S153" s="276">
        <f t="shared" si="96"/>
        <v>6.9353725548721057</v>
      </c>
      <c r="T153" s="276">
        <f t="shared" si="96"/>
        <v>7.3946423371999686</v>
      </c>
      <c r="U153" s="276">
        <f t="shared" si="96"/>
        <v>7.2834623120065398</v>
      </c>
      <c r="V153" s="276">
        <f t="shared" si="96"/>
        <v>6.2360936510093357</v>
      </c>
      <c r="W153" s="276">
        <f t="shared" si="96"/>
        <v>4.8101717055604762</v>
      </c>
      <c r="X153" s="276"/>
      <c r="Y153" s="276"/>
      <c r="Z153" s="276"/>
      <c r="AA153" s="276"/>
      <c r="AB153" s="276"/>
      <c r="AC153" s="276"/>
      <c r="AD153" s="276"/>
      <c r="AE153" s="276"/>
      <c r="AF153" s="276"/>
      <c r="AG153" s="276"/>
      <c r="AH153" s="276"/>
      <c r="AI153" s="276"/>
      <c r="AJ153" s="276"/>
      <c r="AK153" s="276"/>
      <c r="AL153" s="276"/>
      <c r="AM153" s="276"/>
      <c r="AN153" s="276"/>
      <c r="AO153" s="276"/>
      <c r="AP153" s="276"/>
    </row>
    <row r="154" spans="1:42">
      <c r="A154" s="225" t="s">
        <v>16</v>
      </c>
      <c r="B154" s="225" t="s">
        <v>131</v>
      </c>
      <c r="C154" s="225" t="s">
        <v>89</v>
      </c>
      <c r="D154" s="225" t="s">
        <v>86</v>
      </c>
      <c r="E154" s="52">
        <f t="shared" ref="E154:K154" si="97">E$127/E144</f>
        <v>2.0773428073206385E-2</v>
      </c>
      <c r="F154" s="52">
        <f t="shared" si="97"/>
        <v>2.2242096073383386E-2</v>
      </c>
      <c r="G154" s="52">
        <f t="shared" si="97"/>
        <v>2.3309776679143121E-2</v>
      </c>
      <c r="H154" s="52">
        <f t="shared" si="97"/>
        <v>0.22722938399699999</v>
      </c>
      <c r="I154" s="52">
        <f t="shared" si="97"/>
        <v>0.56778336073069768</v>
      </c>
      <c r="J154" s="52">
        <f t="shared" si="97"/>
        <v>1.0797562373648315</v>
      </c>
      <c r="K154" s="52">
        <f t="shared" si="97"/>
        <v>1.5554334146449955</v>
      </c>
      <c r="L154" s="294" t="str">
        <f t="shared" si="92"/>
        <v>BRT vehicle km</v>
      </c>
      <c r="M154" s="276">
        <f>M$127/M144</f>
        <v>2.0773428073206385E-2</v>
      </c>
      <c r="N154" s="276">
        <f>N$127/N144</f>
        <v>0.22722938399699999</v>
      </c>
      <c r="O154" s="276">
        <f>O$127/O144</f>
        <v>0.56778336073069768</v>
      </c>
      <c r="P154" s="276">
        <f>P$127/P144</f>
        <v>1.0797562373648315</v>
      </c>
      <c r="Q154" s="276">
        <f>Q$127/Q144</f>
        <v>1.5554334146449955</v>
      </c>
      <c r="R154" s="276"/>
      <c r="S154" s="276">
        <f>S$127/S144</f>
        <v>2.0773428073206385E-2</v>
      </c>
      <c r="T154" s="276">
        <f>T$127/T144</f>
        <v>0.21640893713999998</v>
      </c>
      <c r="U154" s="276">
        <f>U$127/U144</f>
        <v>0.71576367403768826</v>
      </c>
      <c r="V154" s="276">
        <f>V$127/V144</f>
        <v>1.8519419016236867</v>
      </c>
      <c r="W154" s="276">
        <f>W$127/W144</f>
        <v>3.6807547276522916</v>
      </c>
      <c r="X154" s="276"/>
      <c r="Y154" s="276"/>
      <c r="Z154" s="276"/>
      <c r="AA154" s="276"/>
      <c r="AB154" s="276"/>
      <c r="AC154" s="276"/>
      <c r="AD154" s="276"/>
      <c r="AE154" s="276"/>
      <c r="AF154" s="276"/>
      <c r="AG154" s="276"/>
      <c r="AH154" s="276"/>
      <c r="AI154" s="276"/>
      <c r="AJ154" s="276"/>
      <c r="AK154" s="276"/>
      <c r="AL154" s="276"/>
      <c r="AM154" s="276"/>
      <c r="AN154" s="276"/>
      <c r="AO154" s="276"/>
      <c r="AP154" s="276"/>
    </row>
    <row r="155" spans="1:42">
      <c r="A155" s="225" t="s">
        <v>16</v>
      </c>
      <c r="B155" s="225" t="s">
        <v>132</v>
      </c>
      <c r="C155" s="225" t="s">
        <v>90</v>
      </c>
      <c r="D155" s="225" t="str">
        <f>D154</f>
        <v>billion</v>
      </c>
      <c r="E155" s="52">
        <f t="shared" ref="E155:K155" si="98">E139*E$129</f>
        <v>16.914328581933948</v>
      </c>
      <c r="F155" s="52">
        <f t="shared" si="98"/>
        <v>17.401227382802126</v>
      </c>
      <c r="G155" s="52">
        <f t="shared" si="98"/>
        <v>17.859468872398352</v>
      </c>
      <c r="H155" s="52">
        <f t="shared" si="98"/>
        <v>18.515202332653065</v>
      </c>
      <c r="I155" s="52">
        <f t="shared" si="98"/>
        <v>13.855231612878402</v>
      </c>
      <c r="J155" s="52">
        <f t="shared" si="98"/>
        <v>15.656194041476615</v>
      </c>
      <c r="K155" s="52">
        <f t="shared" si="98"/>
        <v>18.237631796979599</v>
      </c>
      <c r="L155" s="294" t="str">
        <f t="shared" si="92"/>
        <v>Metro Rail pkm</v>
      </c>
      <c r="M155" s="276">
        <f>M139*M$129</f>
        <v>16.863832282785587</v>
      </c>
      <c r="N155" s="276">
        <f>N139*N$129</f>
        <v>18.515202332653065</v>
      </c>
      <c r="O155" s="276">
        <f>O139*O$129</f>
        <v>13.855231612878402</v>
      </c>
      <c r="P155" s="276">
        <f>P139*P$129</f>
        <v>15.656194041476615</v>
      </c>
      <c r="Q155" s="276">
        <f>Q139*Q$129</f>
        <v>18.237631796979599</v>
      </c>
      <c r="R155" s="276"/>
      <c r="S155" s="276">
        <f>S139*S$129</f>
        <v>16.863832282785587</v>
      </c>
      <c r="T155" s="276">
        <f>T139*T$129</f>
        <v>18.879607048943427</v>
      </c>
      <c r="U155" s="276">
        <f>U139*U$129</f>
        <v>14.34865951846519</v>
      </c>
      <c r="V155" s="276">
        <f>V139*V$129</f>
        <v>15.615274234867861</v>
      </c>
      <c r="W155" s="276">
        <f>W139*W$129</f>
        <v>17.805273433976108</v>
      </c>
      <c r="X155" s="276"/>
      <c r="Y155" s="276"/>
      <c r="Z155" s="276"/>
      <c r="AA155" s="276"/>
      <c r="AB155" s="276"/>
      <c r="AC155" s="276"/>
      <c r="AD155" s="276"/>
      <c r="AE155" s="276"/>
      <c r="AF155" s="276"/>
      <c r="AG155" s="276"/>
      <c r="AH155" s="276"/>
      <c r="AI155" s="276"/>
      <c r="AJ155" s="276"/>
      <c r="AK155" s="276"/>
      <c r="AL155" s="276"/>
      <c r="AM155" s="276"/>
      <c r="AN155" s="276"/>
      <c r="AO155" s="276"/>
      <c r="AP155" s="276"/>
    </row>
    <row r="156" spans="1:42">
      <c r="A156" s="225" t="s">
        <v>16</v>
      </c>
      <c r="B156" s="225" t="s">
        <v>133</v>
      </c>
      <c r="C156" s="225" t="s">
        <v>91</v>
      </c>
      <c r="D156" s="225" t="s">
        <v>86</v>
      </c>
      <c r="E156" s="52">
        <f t="shared" ref="E156:K156" si="99">E128</f>
        <v>0.53452578037785492</v>
      </c>
      <c r="F156" s="52">
        <f t="shared" si="99"/>
        <v>0.5884053650325064</v>
      </c>
      <c r="G156" s="52">
        <f t="shared" si="99"/>
        <v>0.62462624083765106</v>
      </c>
      <c r="H156" s="52">
        <f t="shared" si="99"/>
        <v>0.62821600822404911</v>
      </c>
      <c r="I156" s="52">
        <f t="shared" si="99"/>
        <v>0.80652490030828039</v>
      </c>
      <c r="J156" s="52">
        <f t="shared" si="99"/>
        <v>1.0403457137730663</v>
      </c>
      <c r="K156" s="52">
        <f t="shared" si="99"/>
        <v>1.2621293228381913</v>
      </c>
      <c r="L156" s="294" t="str">
        <f t="shared" si="92"/>
        <v>Gautrain pkm</v>
      </c>
      <c r="M156" s="276">
        <f>M128</f>
        <v>0.53452578037785492</v>
      </c>
      <c r="N156" s="276">
        <f>N128</f>
        <v>0.62821600822404911</v>
      </c>
      <c r="O156" s="276">
        <f>O128</f>
        <v>0.80652490030828039</v>
      </c>
      <c r="P156" s="276">
        <f>P128</f>
        <v>1.0403457137730663</v>
      </c>
      <c r="Q156" s="276">
        <f>Q128</f>
        <v>1.2621293228381913</v>
      </c>
      <c r="R156" s="276"/>
      <c r="S156" s="276">
        <f>S128</f>
        <v>0.53452578037785492</v>
      </c>
      <c r="T156" s="276">
        <f>T128</f>
        <v>0.62821600822404911</v>
      </c>
      <c r="U156" s="276">
        <f>U128</f>
        <v>2.4336105437463469</v>
      </c>
      <c r="V156" s="276">
        <f>V128</f>
        <v>7.5025278821357837</v>
      </c>
      <c r="W156" s="276">
        <f>W128</f>
        <v>14.36597028901225</v>
      </c>
      <c r="X156" s="276"/>
      <c r="Y156" s="276"/>
      <c r="Z156" s="276"/>
      <c r="AA156" s="276"/>
      <c r="AB156" s="276"/>
      <c r="AC156" s="276"/>
      <c r="AD156" s="276"/>
      <c r="AE156" s="276"/>
      <c r="AF156" s="276"/>
      <c r="AG156" s="276"/>
      <c r="AH156" s="276"/>
      <c r="AI156" s="276"/>
      <c r="AJ156" s="276"/>
      <c r="AK156" s="276"/>
      <c r="AL156" s="276"/>
      <c r="AM156" s="276"/>
      <c r="AN156" s="276"/>
      <c r="AO156" s="276"/>
      <c r="AP156" s="276"/>
    </row>
    <row r="157" spans="1:42">
      <c r="A157" s="225" t="s">
        <v>16</v>
      </c>
    </row>
    <row r="158" spans="1:42">
      <c r="A158" s="225" t="s">
        <v>16</v>
      </c>
    </row>
    <row r="159" spans="1:42">
      <c r="A159" s="225" t="s">
        <v>16</v>
      </c>
      <c r="E159" s="293"/>
      <c r="M159" s="225" t="s">
        <v>41</v>
      </c>
      <c r="S159" s="225" t="s">
        <v>197</v>
      </c>
    </row>
    <row r="160" spans="1:42" ht="15.75" thickBot="1">
      <c r="A160" s="225" t="s">
        <v>16</v>
      </c>
      <c r="C160" s="270" t="s">
        <v>141</v>
      </c>
      <c r="D160" s="270"/>
      <c r="E160" s="7">
        <v>2012</v>
      </c>
      <c r="F160" s="7">
        <f>F4</f>
        <v>2015</v>
      </c>
      <c r="G160" s="7">
        <f>G4</f>
        <v>2017</v>
      </c>
      <c r="H160" s="7">
        <v>2020</v>
      </c>
      <c r="I160" s="7">
        <v>2030</v>
      </c>
      <c r="J160" s="7">
        <v>2040</v>
      </c>
      <c r="K160" s="7">
        <v>2050</v>
      </c>
      <c r="L160" s="225"/>
      <c r="M160" s="225">
        <f>F160</f>
        <v>2015</v>
      </c>
      <c r="N160" s="225">
        <f>H160</f>
        <v>2020</v>
      </c>
      <c r="O160" s="225">
        <f>I160</f>
        <v>2030</v>
      </c>
      <c r="P160" s="225">
        <v>2040</v>
      </c>
      <c r="Q160" s="225">
        <f>K160</f>
        <v>2050</v>
      </c>
      <c r="S160" s="225">
        <f>M160</f>
        <v>2015</v>
      </c>
      <c r="T160" s="225">
        <f>N160</f>
        <v>2020</v>
      </c>
      <c r="U160" s="225">
        <f>O160</f>
        <v>2030</v>
      </c>
      <c r="V160" s="225">
        <v>2040</v>
      </c>
      <c r="W160" s="225">
        <f>Q160</f>
        <v>2050</v>
      </c>
    </row>
    <row r="161" spans="1:25">
      <c r="A161" s="225" t="s">
        <v>16</v>
      </c>
      <c r="B161" s="225" t="s">
        <v>128</v>
      </c>
      <c r="C161" s="225" t="s">
        <v>100</v>
      </c>
      <c r="D161" s="225" t="s">
        <v>86</v>
      </c>
      <c r="E161" s="52">
        <f t="shared" ref="E161:Q163" si="100">SUMPRODUCT(E$35:E$38,E$41:E$44,E$54:E$57)*E132</f>
        <v>115.36542461532346</v>
      </c>
      <c r="F161" s="52">
        <f>SUMPRODUCT(F$35:F$38,F$41:F$44,F$54:F$57)*F132</f>
        <v>115.58697842456077</v>
      </c>
      <c r="G161" s="52">
        <f>SUMPRODUCT(G$35:G$38,G$41:G$44,G$54:G$57)*G132</f>
        <v>133.53627501025383</v>
      </c>
      <c r="H161" s="52">
        <f t="shared" si="100"/>
        <v>134.91060721033782</v>
      </c>
      <c r="I161" s="52">
        <f t="shared" si="100"/>
        <v>174.67624521958217</v>
      </c>
      <c r="J161" s="52">
        <f t="shared" si="100"/>
        <v>231.39808417827246</v>
      </c>
      <c r="K161" s="52">
        <f t="shared" si="100"/>
        <v>292.31743673411631</v>
      </c>
      <c r="L161" s="225" t="str">
        <f t="shared" ref="L161:L168" si="101">C161</f>
        <v>Car</v>
      </c>
      <c r="M161" s="10">
        <f t="shared" si="100"/>
        <v>116.77657957486311</v>
      </c>
      <c r="N161" s="10">
        <f t="shared" si="100"/>
        <v>134.91060721033782</v>
      </c>
      <c r="O161" s="10">
        <f t="shared" si="100"/>
        <v>174.67624521958217</v>
      </c>
      <c r="P161" s="10">
        <f t="shared" si="100"/>
        <v>231.39808417827246</v>
      </c>
      <c r="Q161" s="10">
        <f t="shared" si="100"/>
        <v>292.31743673411631</v>
      </c>
      <c r="S161" s="10">
        <f t="shared" ref="S161:W163" si="102">SUMPRODUCT(S$35:S$38,S$41:S$44,S$54:S$57)*S132</f>
        <v>116.77657957486311</v>
      </c>
      <c r="T161" s="10">
        <f t="shared" si="102"/>
        <v>126.09713351456283</v>
      </c>
      <c r="U161" s="10">
        <f t="shared" si="102"/>
        <v>146.42149602545703</v>
      </c>
      <c r="V161" s="10">
        <f t="shared" si="102"/>
        <v>171.94379983279276</v>
      </c>
      <c r="W161" s="10">
        <f t="shared" si="102"/>
        <v>189.91471925030402</v>
      </c>
    </row>
    <row r="162" spans="1:25">
      <c r="A162" s="225" t="s">
        <v>16</v>
      </c>
      <c r="B162" s="225" t="s">
        <v>127</v>
      </c>
      <c r="C162" s="225" t="s">
        <v>99</v>
      </c>
      <c r="D162" s="225" t="s">
        <v>86</v>
      </c>
      <c r="E162" s="52">
        <f t="shared" si="100"/>
        <v>13.246427849697742</v>
      </c>
      <c r="F162" s="52">
        <f t="shared" si="100"/>
        <v>13.271866984158292</v>
      </c>
      <c r="G162" s="52">
        <f t="shared" si="100"/>
        <v>15.332831635985421</v>
      </c>
      <c r="H162" s="52">
        <f t="shared" si="100"/>
        <v>15.332831635985421</v>
      </c>
      <c r="I162" s="52">
        <f t="shared" si="100"/>
        <v>19.852267469097331</v>
      </c>
      <c r="J162" s="52">
        <f t="shared" si="100"/>
        <v>26.298805846032554</v>
      </c>
      <c r="K162" s="52">
        <f t="shared" si="100"/>
        <v>33.222399145525294</v>
      </c>
      <c r="L162" s="225" t="str">
        <f t="shared" si="101"/>
        <v>SUV</v>
      </c>
      <c r="M162" s="10">
        <f t="shared" si="100"/>
        <v>13.271866984158292</v>
      </c>
      <c r="N162" s="10">
        <f t="shared" si="100"/>
        <v>15.332831635985421</v>
      </c>
      <c r="O162" s="10">
        <f t="shared" si="100"/>
        <v>19.852267469097331</v>
      </c>
      <c r="P162" s="10">
        <f t="shared" si="100"/>
        <v>26.298805846032554</v>
      </c>
      <c r="Q162" s="10">
        <f t="shared" si="100"/>
        <v>33.222399145525294</v>
      </c>
      <c r="S162" s="10">
        <f t="shared" si="102"/>
        <v>13.271866984158292</v>
      </c>
      <c r="T162" s="10">
        <f t="shared" si="102"/>
        <v>14.411100973092895</v>
      </c>
      <c r="U162" s="10">
        <f t="shared" si="102"/>
        <v>14.890321629707495</v>
      </c>
      <c r="V162" s="10">
        <f t="shared" si="102"/>
        <v>15.369278197344604</v>
      </c>
      <c r="W162" s="10">
        <f t="shared" si="102"/>
        <v>16.975617363155667</v>
      </c>
      <c r="X162" s="285">
        <f>O162/O169</f>
        <v>5.508978002892783E-2</v>
      </c>
      <c r="Y162" s="285">
        <f>U162/U169</f>
        <v>4.3969858526018271E-2</v>
      </c>
    </row>
    <row r="163" spans="1:25">
      <c r="A163" s="225" t="s">
        <v>16</v>
      </c>
      <c r="B163" s="225" t="s">
        <v>183</v>
      </c>
      <c r="C163" s="225" t="s">
        <v>212</v>
      </c>
      <c r="D163" s="225" t="s">
        <v>86</v>
      </c>
      <c r="E163" s="52">
        <f t="shared" si="100"/>
        <v>4.5155048907889972</v>
      </c>
      <c r="F163" s="52">
        <f t="shared" si="100"/>
        <v>3.3345755527954206</v>
      </c>
      <c r="G163" s="52">
        <f t="shared" si="100"/>
        <v>3.8523958678544421</v>
      </c>
      <c r="H163" s="52">
        <f t="shared" si="100"/>
        <v>3.8523958678544421</v>
      </c>
      <c r="I163" s="52">
        <f t="shared" si="100"/>
        <v>4.9879105817610139</v>
      </c>
      <c r="J163" s="52">
        <f t="shared" si="100"/>
        <v>6.6076125647257697</v>
      </c>
      <c r="K163" s="52">
        <f t="shared" si="100"/>
        <v>8.3471752789651692</v>
      </c>
      <c r="L163" s="225" t="str">
        <f t="shared" si="101"/>
        <v>Motorbike</v>
      </c>
      <c r="M163" s="10">
        <f t="shared" si="100"/>
        <v>3.3345755527954206</v>
      </c>
      <c r="N163" s="10">
        <f t="shared" si="100"/>
        <v>3.8523958678544421</v>
      </c>
      <c r="O163" s="10">
        <f t="shared" si="100"/>
        <v>4.9879105817610139</v>
      </c>
      <c r="P163" s="10">
        <f t="shared" si="100"/>
        <v>6.6076125647257697</v>
      </c>
      <c r="Q163" s="10">
        <f t="shared" si="100"/>
        <v>8.3471752789651692</v>
      </c>
      <c r="S163" s="10">
        <f t="shared" si="102"/>
        <v>3.3345755527954206</v>
      </c>
      <c r="T163" s="10">
        <f t="shared" si="102"/>
        <v>3.6027752432732236</v>
      </c>
      <c r="U163" s="10">
        <f t="shared" si="102"/>
        <v>4.136200452696527</v>
      </c>
      <c r="V163" s="10">
        <f t="shared" si="102"/>
        <v>4.8028994366701889</v>
      </c>
      <c r="W163" s="10">
        <f t="shared" si="102"/>
        <v>5.3048804259861457</v>
      </c>
    </row>
    <row r="164" spans="1:25">
      <c r="A164" s="225" t="s">
        <v>16</v>
      </c>
      <c r="B164" s="225" t="s">
        <v>129</v>
      </c>
      <c r="C164" s="225" t="s">
        <v>62</v>
      </c>
      <c r="D164" s="225" t="s">
        <v>86</v>
      </c>
      <c r="E164" s="53">
        <f t="shared" ref="E164:W166" si="103">E152*E142</f>
        <v>15.449787242939724</v>
      </c>
      <c r="F164" s="53">
        <f t="shared" si="103"/>
        <v>16.25</v>
      </c>
      <c r="G164" s="53">
        <f t="shared" si="103"/>
        <v>16.788607407243475</v>
      </c>
      <c r="H164" s="53">
        <f t="shared" si="103"/>
        <v>18.104806126548873</v>
      </c>
      <c r="I164" s="53">
        <f t="shared" si="103"/>
        <v>23.435026727434717</v>
      </c>
      <c r="J164" s="53">
        <f t="shared" si="103"/>
        <v>19.152967480716789</v>
      </c>
      <c r="K164" s="53">
        <f t="shared" si="103"/>
        <v>12.849624348831446</v>
      </c>
      <c r="L164" s="225" t="str">
        <f t="shared" si="101"/>
        <v>Bus</v>
      </c>
      <c r="M164" s="10">
        <f t="shared" si="103"/>
        <v>16.490039295547898</v>
      </c>
      <c r="N164" s="10">
        <f t="shared" si="103"/>
        <v>18.104806126548873</v>
      </c>
      <c r="O164" s="10">
        <f t="shared" si="103"/>
        <v>23.435026727434717</v>
      </c>
      <c r="P164" s="10">
        <f t="shared" si="103"/>
        <v>19.152967480716789</v>
      </c>
      <c r="Q164" s="10">
        <f t="shared" si="103"/>
        <v>12.849624348831446</v>
      </c>
      <c r="S164" s="10">
        <f t="shared" si="103"/>
        <v>16.490039295547898</v>
      </c>
      <c r="T164" s="10">
        <f t="shared" si="103"/>
        <v>18.461133679524185</v>
      </c>
      <c r="U164" s="10">
        <f t="shared" si="103"/>
        <v>24.269620942715843</v>
      </c>
      <c r="V164" s="10">
        <f t="shared" si="103"/>
        <v>19.102908333313636</v>
      </c>
      <c r="W164" s="10">
        <f t="shared" si="103"/>
        <v>8.9743788297322666</v>
      </c>
    </row>
    <row r="165" spans="1:25">
      <c r="A165" s="225" t="s">
        <v>16</v>
      </c>
      <c r="B165" s="225" t="s">
        <v>130</v>
      </c>
      <c r="C165" s="225" t="s">
        <v>61</v>
      </c>
      <c r="D165" s="225" t="s">
        <v>86</v>
      </c>
      <c r="E165" s="53">
        <f t="shared" si="103"/>
        <v>97.38595330515183</v>
      </c>
      <c r="F165" s="53">
        <f t="shared" si="103"/>
        <v>96.600000000000009</v>
      </c>
      <c r="G165" s="53">
        <f t="shared" si="103"/>
        <v>99.995742000000007</v>
      </c>
      <c r="H165" s="53">
        <f t="shared" si="103"/>
        <v>106.60314543783237</v>
      </c>
      <c r="I165" s="53">
        <f t="shared" si="103"/>
        <v>108.55428495314375</v>
      </c>
      <c r="J165" s="52">
        <f t="shared" si="103"/>
        <v>101.33165622977715</v>
      </c>
      <c r="K165" s="53">
        <f t="shared" si="103"/>
        <v>90.496955834052955</v>
      </c>
      <c r="L165" s="225" t="str">
        <f t="shared" si="101"/>
        <v>Minibus</v>
      </c>
      <c r="M165" s="10">
        <f t="shared" si="103"/>
        <v>97.095215768209485</v>
      </c>
      <c r="N165" s="10">
        <f t="shared" si="103"/>
        <v>106.60314543783237</v>
      </c>
      <c r="O165" s="10">
        <f t="shared" si="103"/>
        <v>108.55428495314375</v>
      </c>
      <c r="P165" s="10">
        <f t="shared" si="103"/>
        <v>101.33165622977715</v>
      </c>
      <c r="Q165" s="10">
        <f t="shared" si="103"/>
        <v>90.496955834052955</v>
      </c>
      <c r="S165" s="10">
        <f t="shared" si="103"/>
        <v>97.095215768209485</v>
      </c>
      <c r="T165" s="10">
        <f t="shared" si="103"/>
        <v>108.70124235683954</v>
      </c>
      <c r="U165" s="10">
        <f t="shared" si="103"/>
        <v>112.42024078582097</v>
      </c>
      <c r="V165" s="10">
        <f t="shared" si="103"/>
        <v>101.06681077849557</v>
      </c>
      <c r="W165" s="10">
        <f t="shared" si="103"/>
        <v>77.957250289092258</v>
      </c>
    </row>
    <row r="166" spans="1:25">
      <c r="A166" s="225" t="s">
        <v>16</v>
      </c>
      <c r="B166" s="225" t="s">
        <v>131</v>
      </c>
      <c r="C166" s="225" t="s">
        <v>63</v>
      </c>
      <c r="D166" s="225" t="s">
        <v>86</v>
      </c>
      <c r="E166" s="53">
        <f t="shared" si="103"/>
        <v>0.51933570183015965</v>
      </c>
      <c r="F166" s="53">
        <f t="shared" si="103"/>
        <v>0.5560524018345846</v>
      </c>
      <c r="G166" s="53">
        <f t="shared" si="103"/>
        <v>0.58274441697857804</v>
      </c>
      <c r="H166" s="53">
        <f t="shared" si="103"/>
        <v>5.6807345999249996</v>
      </c>
      <c r="I166" s="53">
        <f t="shared" si="103"/>
        <v>14.194584018267442</v>
      </c>
      <c r="J166" s="53">
        <f t="shared" si="103"/>
        <v>26.993905934120789</v>
      </c>
      <c r="K166" s="53">
        <f t="shared" si="103"/>
        <v>38.885835366124887</v>
      </c>
      <c r="L166" s="225" t="str">
        <f t="shared" si="101"/>
        <v>BRT</v>
      </c>
      <c r="M166" s="10">
        <f t="shared" si="103"/>
        <v>0.51933570183015965</v>
      </c>
      <c r="N166" s="10">
        <f t="shared" si="103"/>
        <v>5.6807345999249996</v>
      </c>
      <c r="O166" s="10">
        <f t="shared" si="103"/>
        <v>14.194584018267442</v>
      </c>
      <c r="P166" s="10">
        <f t="shared" si="103"/>
        <v>26.993905934120789</v>
      </c>
      <c r="Q166" s="10">
        <f t="shared" si="103"/>
        <v>38.885835366124887</v>
      </c>
      <c r="S166" s="10">
        <f t="shared" si="103"/>
        <v>0.51933570183015965</v>
      </c>
      <c r="T166" s="10">
        <f t="shared" si="103"/>
        <v>5.6807345999249996</v>
      </c>
      <c r="U166" s="10">
        <f t="shared" si="103"/>
        <v>19.728236265663782</v>
      </c>
      <c r="V166" s="10">
        <f t="shared" si="103"/>
        <v>53.596356096678008</v>
      </c>
      <c r="W166" s="10">
        <f t="shared" si="103"/>
        <v>106.5233422899621</v>
      </c>
    </row>
    <row r="167" spans="1:25">
      <c r="A167" s="225" t="s">
        <v>16</v>
      </c>
      <c r="B167" s="225" t="s">
        <v>132</v>
      </c>
      <c r="C167" s="225" t="s">
        <v>85</v>
      </c>
      <c r="D167" s="225" t="str">
        <f>D166</f>
        <v>billion</v>
      </c>
      <c r="E167" s="52">
        <f t="shared" ref="E167:U168" si="104">E155</f>
        <v>16.914328581933948</v>
      </c>
      <c r="F167" s="52">
        <f t="shared" si="104"/>
        <v>17.401227382802126</v>
      </c>
      <c r="G167" s="52">
        <f t="shared" si="104"/>
        <v>17.859468872398352</v>
      </c>
      <c r="H167" s="52">
        <f t="shared" si="104"/>
        <v>18.515202332653065</v>
      </c>
      <c r="I167" s="52">
        <f t="shared" si="104"/>
        <v>13.855231612878402</v>
      </c>
      <c r="J167" s="52">
        <f t="shared" si="104"/>
        <v>15.656194041476615</v>
      </c>
      <c r="K167" s="52">
        <f t="shared" si="104"/>
        <v>18.237631796979599</v>
      </c>
      <c r="L167" s="225" t="str">
        <f t="shared" si="101"/>
        <v>Metro Rail</v>
      </c>
      <c r="M167" s="10">
        <f t="shared" si="104"/>
        <v>16.863832282785587</v>
      </c>
      <c r="N167" s="10">
        <f t="shared" si="104"/>
        <v>18.515202332653065</v>
      </c>
      <c r="O167" s="10">
        <f t="shared" si="104"/>
        <v>13.855231612878402</v>
      </c>
      <c r="P167" s="10">
        <f t="shared" si="104"/>
        <v>15.656194041476615</v>
      </c>
      <c r="Q167" s="10">
        <f t="shared" si="104"/>
        <v>18.237631796979599</v>
      </c>
      <c r="S167" s="10">
        <f t="shared" si="104"/>
        <v>16.863832282785587</v>
      </c>
      <c r="T167" s="10">
        <f t="shared" si="104"/>
        <v>18.879607048943427</v>
      </c>
      <c r="U167" s="10">
        <f t="shared" si="104"/>
        <v>14.34865951846519</v>
      </c>
      <c r="V167" s="10">
        <f>V155</f>
        <v>15.615274234867861</v>
      </c>
      <c r="W167" s="10">
        <f>W155</f>
        <v>17.805273433976108</v>
      </c>
    </row>
    <row r="168" spans="1:25">
      <c r="A168" s="225" t="s">
        <v>16</v>
      </c>
      <c r="B168" s="225" t="s">
        <v>133</v>
      </c>
      <c r="C168" s="225" t="s">
        <v>82</v>
      </c>
      <c r="D168" s="225" t="s">
        <v>86</v>
      </c>
      <c r="E168" s="52">
        <f t="shared" si="104"/>
        <v>0.53452578037785492</v>
      </c>
      <c r="F168" s="52">
        <f t="shared" si="104"/>
        <v>0.5884053650325064</v>
      </c>
      <c r="G168" s="52">
        <f t="shared" si="104"/>
        <v>0.62462624083765106</v>
      </c>
      <c r="H168" s="52">
        <f t="shared" si="104"/>
        <v>0.62821600822404911</v>
      </c>
      <c r="I168" s="52">
        <f t="shared" si="104"/>
        <v>0.80652490030828039</v>
      </c>
      <c r="J168" s="52">
        <f t="shared" si="104"/>
        <v>1.0403457137730663</v>
      </c>
      <c r="K168" s="52">
        <f t="shared" si="104"/>
        <v>1.2621293228381913</v>
      </c>
      <c r="L168" s="225" t="str">
        <f t="shared" si="101"/>
        <v>Gautrain</v>
      </c>
      <c r="M168" s="10">
        <f t="shared" si="104"/>
        <v>0.53452578037785492</v>
      </c>
      <c r="N168" s="10">
        <f t="shared" si="104"/>
        <v>0.62821600822404911</v>
      </c>
      <c r="O168" s="10">
        <f t="shared" si="104"/>
        <v>0.80652490030828039</v>
      </c>
      <c r="P168" s="10">
        <f t="shared" si="104"/>
        <v>1.0403457137730663</v>
      </c>
      <c r="Q168" s="10">
        <f t="shared" si="104"/>
        <v>1.2621293228381913</v>
      </c>
      <c r="S168" s="10">
        <f t="shared" si="104"/>
        <v>0.53452578037785492</v>
      </c>
      <c r="T168" s="10">
        <f t="shared" si="104"/>
        <v>0.62821600822404911</v>
      </c>
      <c r="U168" s="10">
        <f t="shared" si="104"/>
        <v>2.4336105437463469</v>
      </c>
      <c r="V168" s="10">
        <f>V156</f>
        <v>7.5025278821357837</v>
      </c>
      <c r="W168" s="10">
        <f>W156</f>
        <v>14.36597028901225</v>
      </c>
    </row>
    <row r="169" spans="1:25">
      <c r="A169" s="225" t="s">
        <v>16</v>
      </c>
      <c r="C169" s="5" t="s">
        <v>5</v>
      </c>
      <c r="E169" s="10">
        <f t="shared" ref="E169:W169" si="105">SUM(E161:E168)</f>
        <v>263.93128796804376</v>
      </c>
      <c r="F169" s="10">
        <f t="shared" si="105"/>
        <v>263.5891061111837</v>
      </c>
      <c r="G169" s="10">
        <f t="shared" si="105"/>
        <v>288.57269145155175</v>
      </c>
      <c r="H169" s="10">
        <f t="shared" si="105"/>
        <v>303.62793921936111</v>
      </c>
      <c r="I169" s="10">
        <f t="shared" si="105"/>
        <v>360.36207548247313</v>
      </c>
      <c r="J169" s="10">
        <f t="shared" si="105"/>
        <v>428.4795719888952</v>
      </c>
      <c r="K169" s="10">
        <f t="shared" si="105"/>
        <v>495.61918782743385</v>
      </c>
      <c r="L169" s="40"/>
      <c r="M169" s="10">
        <f t="shared" si="105"/>
        <v>264.8859709405678</v>
      </c>
      <c r="N169" s="10">
        <f t="shared" si="105"/>
        <v>303.62793921936111</v>
      </c>
      <c r="O169" s="10">
        <f t="shared" si="105"/>
        <v>360.36207548247313</v>
      </c>
      <c r="P169" s="10">
        <f t="shared" si="105"/>
        <v>428.4795719888952</v>
      </c>
      <c r="Q169" s="10">
        <f t="shared" si="105"/>
        <v>495.61918782743385</v>
      </c>
      <c r="S169" s="10">
        <f t="shared" si="105"/>
        <v>264.8859709405678</v>
      </c>
      <c r="T169" s="10">
        <f t="shared" si="105"/>
        <v>296.46194342438514</v>
      </c>
      <c r="U169" s="10">
        <f t="shared" si="105"/>
        <v>338.64838616427318</v>
      </c>
      <c r="V169" s="10">
        <f t="shared" si="105"/>
        <v>388.99985479229838</v>
      </c>
      <c r="W169" s="10">
        <f t="shared" si="105"/>
        <v>437.82143217122081</v>
      </c>
    </row>
    <row r="170" spans="1:25">
      <c r="A170" s="225" t="s">
        <v>16</v>
      </c>
    </row>
    <row r="171" spans="1:25" ht="15.75" thickBot="1">
      <c r="A171" s="225" t="s">
        <v>16</v>
      </c>
      <c r="C171" s="270" t="s">
        <v>143</v>
      </c>
      <c r="D171" s="270"/>
      <c r="E171" s="7">
        <v>2012</v>
      </c>
      <c r="F171" s="7">
        <f>F4</f>
        <v>2015</v>
      </c>
      <c r="G171" s="7">
        <f>G4</f>
        <v>2017</v>
      </c>
      <c r="H171" s="7">
        <v>2020</v>
      </c>
      <c r="I171" s="7">
        <v>2030</v>
      </c>
      <c r="J171" s="7">
        <v>2040</v>
      </c>
      <c r="K171" s="7">
        <v>2050</v>
      </c>
      <c r="M171" s="225">
        <f>F171</f>
        <v>2015</v>
      </c>
      <c r="N171" s="225">
        <f>H171</f>
        <v>2020</v>
      </c>
      <c r="O171" s="225">
        <f>I171</f>
        <v>2030</v>
      </c>
      <c r="P171" s="225">
        <v>2040</v>
      </c>
      <c r="Q171" s="225">
        <f>K171</f>
        <v>2050</v>
      </c>
      <c r="S171" s="225">
        <f>M171</f>
        <v>2015</v>
      </c>
      <c r="T171" s="225">
        <f>N171</f>
        <v>2020</v>
      </c>
      <c r="U171" s="225">
        <f>O171</f>
        <v>2030</v>
      </c>
      <c r="V171" s="225">
        <v>2040</v>
      </c>
      <c r="W171" s="225">
        <f>Q171</f>
        <v>2050</v>
      </c>
    </row>
    <row r="172" spans="1:25">
      <c r="A172" s="225" t="s">
        <v>16</v>
      </c>
      <c r="B172" s="225" t="str">
        <f t="shared" ref="B172:C179" si="106">B161</f>
        <v>TPPRCAR</v>
      </c>
      <c r="C172" s="225" t="str">
        <f t="shared" si="106"/>
        <v>Car</v>
      </c>
      <c r="E172" s="285">
        <f t="shared" ref="E172:K179" si="107">E161/E$169</f>
        <v>0.43710401106098368</v>
      </c>
      <c r="F172" s="285">
        <f t="shared" si="107"/>
        <v>0.4385119708847352</v>
      </c>
      <c r="G172" s="285">
        <f t="shared" si="107"/>
        <v>0.4627474427276953</v>
      </c>
      <c r="H172" s="285">
        <f t="shared" si="107"/>
        <v>0.44432869898994826</v>
      </c>
      <c r="I172" s="285">
        <f t="shared" si="107"/>
        <v>0.48472427345667751</v>
      </c>
      <c r="J172" s="285">
        <f t="shared" si="107"/>
        <v>0.54004461193839493</v>
      </c>
      <c r="K172" s="285">
        <f t="shared" si="107"/>
        <v>0.58980250142352486</v>
      </c>
      <c r="L172" s="41" t="str">
        <f>C172</f>
        <v>Car</v>
      </c>
      <c r="M172" s="285">
        <f t="shared" ref="M172:Q179" si="108">M161/M$169</f>
        <v>0.44085603763841519</v>
      </c>
      <c r="N172" s="285">
        <f t="shared" si="108"/>
        <v>0.44432869898994826</v>
      </c>
      <c r="O172" s="285">
        <f t="shared" si="108"/>
        <v>0.48472427345667751</v>
      </c>
      <c r="P172" s="285">
        <f t="shared" si="108"/>
        <v>0.54004461193839493</v>
      </c>
      <c r="Q172" s="285">
        <f t="shared" si="108"/>
        <v>0.58980250142352486</v>
      </c>
      <c r="R172" s="10"/>
      <c r="S172" s="285">
        <f t="shared" ref="S172:W179" si="109">S161/S$169</f>
        <v>0.44085603763841519</v>
      </c>
      <c r="T172" s="285">
        <f t="shared" si="109"/>
        <v>0.42534003541241999</v>
      </c>
      <c r="U172" s="285">
        <f t="shared" si="109"/>
        <v>0.43237027550584634</v>
      </c>
      <c r="V172" s="285">
        <f t="shared" si="109"/>
        <v>0.44201507459327977</v>
      </c>
      <c r="W172" s="285">
        <f t="shared" si="109"/>
        <v>0.43377209358730801</v>
      </c>
    </row>
    <row r="173" spans="1:25">
      <c r="A173" s="225" t="s">
        <v>16</v>
      </c>
      <c r="B173" s="225" t="str">
        <f t="shared" si="106"/>
        <v>TPPRSUV</v>
      </c>
      <c r="C173" s="225" t="str">
        <f t="shared" si="106"/>
        <v>SUV</v>
      </c>
      <c r="E173" s="285">
        <f t="shared" si="107"/>
        <v>5.0188925881730212E-2</v>
      </c>
      <c r="F173" s="285">
        <f t="shared" si="107"/>
        <v>5.0350589900935161E-2</v>
      </c>
      <c r="G173" s="285">
        <f t="shared" si="107"/>
        <v>5.3133342447823542E-2</v>
      </c>
      <c r="H173" s="285">
        <f t="shared" si="107"/>
        <v>5.0498750791533577E-2</v>
      </c>
      <c r="I173" s="285">
        <f t="shared" si="107"/>
        <v>5.508978002892783E-2</v>
      </c>
      <c r="J173" s="285">
        <f t="shared" si="107"/>
        <v>6.1377035371744944E-2</v>
      </c>
      <c r="K173" s="285">
        <f t="shared" si="107"/>
        <v>6.7032108444301727E-2</v>
      </c>
      <c r="M173" s="285">
        <f t="shared" si="108"/>
        <v>5.0104076622223555E-2</v>
      </c>
      <c r="N173" s="285">
        <f t="shared" si="108"/>
        <v>5.0498750791533577E-2</v>
      </c>
      <c r="O173" s="285">
        <f t="shared" si="108"/>
        <v>5.508978002892783E-2</v>
      </c>
      <c r="P173" s="285">
        <f t="shared" si="108"/>
        <v>6.1377035371744944E-2</v>
      </c>
      <c r="Q173" s="285">
        <f t="shared" si="108"/>
        <v>6.7032108444301727E-2</v>
      </c>
      <c r="R173" s="10"/>
      <c r="S173" s="285">
        <f t="shared" si="109"/>
        <v>5.0104076622223555E-2</v>
      </c>
      <c r="T173" s="285">
        <f t="shared" si="109"/>
        <v>4.8610289761419428E-2</v>
      </c>
      <c r="U173" s="285">
        <f t="shared" si="109"/>
        <v>4.3969858526018271E-2</v>
      </c>
      <c r="V173" s="285">
        <f t="shared" si="109"/>
        <v>3.950972733794679E-2</v>
      </c>
      <c r="W173" s="285">
        <f t="shared" si="109"/>
        <v>3.8772924566463286E-2</v>
      </c>
    </row>
    <row r="174" spans="1:25">
      <c r="A174" s="225" t="s">
        <v>16</v>
      </c>
      <c r="B174" s="225" t="str">
        <f t="shared" si="106"/>
        <v>TPPRMOT</v>
      </c>
      <c r="C174" s="225" t="str">
        <f t="shared" si="106"/>
        <v>Motorbike</v>
      </c>
      <c r="E174" s="285">
        <f t="shared" si="107"/>
        <v>1.7108638106353366E-2</v>
      </c>
      <c r="F174" s="285">
        <f t="shared" si="107"/>
        <v>1.2650657692161503E-2</v>
      </c>
      <c r="G174" s="285">
        <f t="shared" si="107"/>
        <v>1.3349828247698961E-2</v>
      </c>
      <c r="H174" s="285">
        <f t="shared" si="107"/>
        <v>1.2687883327730305E-2</v>
      </c>
      <c r="I174" s="285">
        <f t="shared" si="107"/>
        <v>1.3841385986810397E-2</v>
      </c>
      <c r="J174" s="285">
        <f t="shared" si="107"/>
        <v>1.5421067879747176E-2</v>
      </c>
      <c r="K174" s="285">
        <f t="shared" si="107"/>
        <v>1.6841913073534016E-2</v>
      </c>
      <c r="M174" s="285">
        <f t="shared" si="108"/>
        <v>1.2588720878477917E-2</v>
      </c>
      <c r="N174" s="285">
        <f t="shared" si="108"/>
        <v>1.2687883327730305E-2</v>
      </c>
      <c r="O174" s="285">
        <f t="shared" si="108"/>
        <v>1.3841385986810397E-2</v>
      </c>
      <c r="P174" s="285">
        <f t="shared" si="108"/>
        <v>1.5421067879747176E-2</v>
      </c>
      <c r="Q174" s="285">
        <f t="shared" si="108"/>
        <v>1.6841913073534016E-2</v>
      </c>
      <c r="R174" s="10"/>
      <c r="S174" s="285">
        <f t="shared" si="109"/>
        <v>1.2588720878477917E-2</v>
      </c>
      <c r="T174" s="285">
        <f t="shared" si="109"/>
        <v>1.2152572440354857E-2</v>
      </c>
      <c r="U174" s="285">
        <f t="shared" si="109"/>
        <v>1.2213849590560632E-2</v>
      </c>
      <c r="V174" s="285">
        <f t="shared" si="109"/>
        <v>1.2346789793108373E-2</v>
      </c>
      <c r="W174" s="285">
        <f t="shared" si="109"/>
        <v>1.2116538927019777E-2</v>
      </c>
    </row>
    <row r="175" spans="1:25">
      <c r="A175" s="225" t="s">
        <v>16</v>
      </c>
      <c r="B175" s="225" t="str">
        <f t="shared" si="106"/>
        <v>TPPUBUS</v>
      </c>
      <c r="C175" s="225" t="str">
        <f t="shared" si="106"/>
        <v>Bus</v>
      </c>
      <c r="E175" s="285">
        <f t="shared" si="107"/>
        <v>5.8537157007358488E-2</v>
      </c>
      <c r="F175" s="285">
        <f t="shared" si="107"/>
        <v>6.164898177979191E-2</v>
      </c>
      <c r="G175" s="285">
        <f t="shared" si="107"/>
        <v>5.8178087894578553E-2</v>
      </c>
      <c r="H175" s="285">
        <f t="shared" si="107"/>
        <v>5.9628261394840711E-2</v>
      </c>
      <c r="I175" s="285">
        <f t="shared" si="107"/>
        <v>6.5031889651702604E-2</v>
      </c>
      <c r="J175" s="285">
        <f t="shared" si="107"/>
        <v>4.469983806185554E-2</v>
      </c>
      <c r="K175" s="285">
        <f t="shared" si="107"/>
        <v>2.5926406128782623E-2</v>
      </c>
      <c r="M175" s="285">
        <f t="shared" si="108"/>
        <v>6.225335089281777E-2</v>
      </c>
      <c r="N175" s="285">
        <f t="shared" si="108"/>
        <v>5.9628261394840711E-2</v>
      </c>
      <c r="O175" s="285">
        <f t="shared" si="108"/>
        <v>6.5031889651702604E-2</v>
      </c>
      <c r="P175" s="285">
        <f t="shared" si="108"/>
        <v>4.469983806185554E-2</v>
      </c>
      <c r="Q175" s="285">
        <f t="shared" si="108"/>
        <v>2.5926406128782623E-2</v>
      </c>
      <c r="R175" s="10"/>
      <c r="S175" s="285">
        <f t="shared" si="109"/>
        <v>6.225335089281777E-2</v>
      </c>
      <c r="T175" s="285">
        <f t="shared" si="109"/>
        <v>6.2271512715198929E-2</v>
      </c>
      <c r="U175" s="285">
        <f t="shared" si="109"/>
        <v>7.1666134947836482E-2</v>
      </c>
      <c r="V175" s="285">
        <f t="shared" si="109"/>
        <v>4.9107751835828821E-2</v>
      </c>
      <c r="W175" s="285">
        <f t="shared" si="109"/>
        <v>2.0497806115216888E-2</v>
      </c>
    </row>
    <row r="176" spans="1:25">
      <c r="A176" s="225" t="s">
        <v>16</v>
      </c>
      <c r="B176" s="225" t="str">
        <f t="shared" si="106"/>
        <v>TPPUMBT</v>
      </c>
      <c r="C176" s="225" t="str">
        <f t="shared" si="106"/>
        <v>Minibus</v>
      </c>
      <c r="E176" s="285">
        <f t="shared" si="107"/>
        <v>0.3689822228160502</v>
      </c>
      <c r="F176" s="285">
        <f t="shared" si="107"/>
        <v>0.36647948553402454</v>
      </c>
      <c r="G176" s="285">
        <f t="shared" si="107"/>
        <v>0.34651838154542847</v>
      </c>
      <c r="H176" s="285">
        <f t="shared" si="107"/>
        <v>0.35109794478042133</v>
      </c>
      <c r="I176" s="285">
        <f t="shared" si="107"/>
        <v>0.30123670701975264</v>
      </c>
      <c r="J176" s="285">
        <f t="shared" si="107"/>
        <v>0.23649121884485858</v>
      </c>
      <c r="K176" s="285">
        <f t="shared" si="107"/>
        <v>0.18259372933229223</v>
      </c>
      <c r="M176" s="285">
        <f t="shared" si="108"/>
        <v>0.36655476854225189</v>
      </c>
      <c r="N176" s="285">
        <f t="shared" si="108"/>
        <v>0.35109794478042133</v>
      </c>
      <c r="O176" s="285">
        <f t="shared" si="108"/>
        <v>0.30123670701975264</v>
      </c>
      <c r="P176" s="285">
        <f t="shared" si="108"/>
        <v>0.23649121884485858</v>
      </c>
      <c r="Q176" s="285">
        <f t="shared" si="108"/>
        <v>0.18259372933229223</v>
      </c>
      <c r="R176" s="10"/>
      <c r="S176" s="285">
        <f t="shared" si="109"/>
        <v>0.36655476854225189</v>
      </c>
      <c r="T176" s="285">
        <f t="shared" si="109"/>
        <v>0.3666617074058432</v>
      </c>
      <c r="U176" s="285">
        <f t="shared" si="109"/>
        <v>0.33196744877233114</v>
      </c>
      <c r="V176" s="285">
        <f t="shared" si="109"/>
        <v>0.25981194988481149</v>
      </c>
      <c r="W176" s="285">
        <f t="shared" si="109"/>
        <v>0.1780571816744804</v>
      </c>
    </row>
    <row r="177" spans="1:42">
      <c r="A177" s="225" t="s">
        <v>16</v>
      </c>
      <c r="B177" s="225" t="str">
        <f t="shared" si="106"/>
        <v>TPPUBRT</v>
      </c>
      <c r="C177" s="225" t="str">
        <f t="shared" si="106"/>
        <v>BRT</v>
      </c>
      <c r="E177" s="285">
        <f t="shared" si="107"/>
        <v>1.9676928257669839E-3</v>
      </c>
      <c r="F177" s="285">
        <f t="shared" si="107"/>
        <v>2.1095424239575282E-3</v>
      </c>
      <c r="G177" s="285">
        <f t="shared" si="107"/>
        <v>2.0194025084193201E-3</v>
      </c>
      <c r="H177" s="285">
        <f t="shared" si="107"/>
        <v>1.8709525264803965E-2</v>
      </c>
      <c r="I177" s="285">
        <f t="shared" si="107"/>
        <v>3.9389783176442553E-2</v>
      </c>
      <c r="J177" s="285">
        <f t="shared" si="107"/>
        <v>6.2999283276964219E-2</v>
      </c>
      <c r="K177" s="285">
        <f t="shared" si="107"/>
        <v>7.8459099891960343E-2</v>
      </c>
      <c r="M177" s="285">
        <f t="shared" si="108"/>
        <v>1.9606010087513562E-3</v>
      </c>
      <c r="N177" s="285">
        <f t="shared" si="108"/>
        <v>1.8709525264803965E-2</v>
      </c>
      <c r="O177" s="285">
        <f t="shared" si="108"/>
        <v>3.9389783176442553E-2</v>
      </c>
      <c r="P177" s="285">
        <f t="shared" si="108"/>
        <v>6.2999283276964219E-2</v>
      </c>
      <c r="Q177" s="285">
        <f t="shared" si="108"/>
        <v>7.8459099891960343E-2</v>
      </c>
      <c r="R177" s="10"/>
      <c r="S177" s="285">
        <f t="shared" si="109"/>
        <v>1.9606010087513562E-3</v>
      </c>
      <c r="T177" s="285">
        <f t="shared" si="109"/>
        <v>1.91617667155107E-2</v>
      </c>
      <c r="U177" s="285">
        <f t="shared" si="109"/>
        <v>5.8255810662844604E-2</v>
      </c>
      <c r="V177" s="285">
        <f t="shared" si="109"/>
        <v>0.1377798871552153</v>
      </c>
      <c r="W177" s="285">
        <f t="shared" si="109"/>
        <v>0.24330316988297535</v>
      </c>
    </row>
    <row r="178" spans="1:42">
      <c r="A178" s="225" t="s">
        <v>16</v>
      </c>
      <c r="B178" s="225" t="str">
        <f t="shared" si="106"/>
        <v>TPPUMER</v>
      </c>
      <c r="C178" s="225" t="str">
        <f t="shared" si="106"/>
        <v>Metro Rail</v>
      </c>
      <c r="E178" s="285">
        <f t="shared" si="107"/>
        <v>6.4086106320149119E-2</v>
      </c>
      <c r="F178" s="285">
        <f t="shared" si="107"/>
        <v>6.6016489222669811E-2</v>
      </c>
      <c r="G178" s="285">
        <f t="shared" si="107"/>
        <v>6.1888977721915747E-2</v>
      </c>
      <c r="H178" s="285">
        <f t="shared" si="107"/>
        <v>6.0979903167858493E-2</v>
      </c>
      <c r="I178" s="285">
        <f t="shared" si="107"/>
        <v>3.8448084733467676E-2</v>
      </c>
      <c r="J178" s="285">
        <f t="shared" si="107"/>
        <v>3.653895089748263E-2</v>
      </c>
      <c r="K178" s="285">
        <f t="shared" si="107"/>
        <v>3.6797670963719088E-2</v>
      </c>
      <c r="M178" s="285">
        <f t="shared" si="108"/>
        <v>6.3664497681416687E-2</v>
      </c>
      <c r="N178" s="285">
        <f t="shared" si="108"/>
        <v>6.0979903167858493E-2</v>
      </c>
      <c r="O178" s="285">
        <f t="shared" si="108"/>
        <v>3.8448084733467676E-2</v>
      </c>
      <c r="P178" s="285">
        <f t="shared" si="108"/>
        <v>3.653895089748263E-2</v>
      </c>
      <c r="Q178" s="285">
        <f t="shared" si="108"/>
        <v>3.6797670963719088E-2</v>
      </c>
      <c r="R178" s="10"/>
      <c r="S178" s="285">
        <f t="shared" si="109"/>
        <v>6.3664497681416687E-2</v>
      </c>
      <c r="T178" s="285">
        <f t="shared" si="109"/>
        <v>6.3683071192437268E-2</v>
      </c>
      <c r="U178" s="285">
        <f t="shared" si="109"/>
        <v>4.2370376191619805E-2</v>
      </c>
      <c r="V178" s="285">
        <f t="shared" si="109"/>
        <v>4.0142108133190545E-2</v>
      </c>
      <c r="W178" s="285">
        <f t="shared" si="109"/>
        <v>4.0667889065359689E-2</v>
      </c>
    </row>
    <row r="179" spans="1:42">
      <c r="A179" s="225" t="s">
        <v>16</v>
      </c>
      <c r="B179" s="225" t="str">
        <f t="shared" si="106"/>
        <v>TPPUGAT</v>
      </c>
      <c r="C179" s="225" t="str">
        <f t="shared" si="106"/>
        <v>Gautrain</v>
      </c>
      <c r="E179" s="285">
        <f t="shared" si="107"/>
        <v>2.0252459816078121E-3</v>
      </c>
      <c r="F179" s="285">
        <f t="shared" si="107"/>
        <v>2.2322825617243566E-3</v>
      </c>
      <c r="G179" s="285">
        <f t="shared" si="107"/>
        <v>2.1645369064401546E-3</v>
      </c>
      <c r="H179" s="285">
        <f t="shared" si="107"/>
        <v>2.0690322828630864E-3</v>
      </c>
      <c r="I179" s="285">
        <f t="shared" si="107"/>
        <v>2.2380959462187005E-3</v>
      </c>
      <c r="J179" s="285">
        <f t="shared" si="107"/>
        <v>2.4279937289519806E-3</v>
      </c>
      <c r="K179" s="285">
        <f t="shared" si="107"/>
        <v>2.5465707418850848E-3</v>
      </c>
      <c r="M179" s="285">
        <f t="shared" si="108"/>
        <v>2.0179467356456786E-3</v>
      </c>
      <c r="N179" s="285">
        <f t="shared" si="108"/>
        <v>2.0690322828630864E-3</v>
      </c>
      <c r="O179" s="285">
        <f t="shared" si="108"/>
        <v>2.2380959462187005E-3</v>
      </c>
      <c r="P179" s="285">
        <f t="shared" si="108"/>
        <v>2.4279937289519806E-3</v>
      </c>
      <c r="Q179" s="285">
        <f t="shared" si="108"/>
        <v>2.5465707418850848E-3</v>
      </c>
      <c r="S179" s="285">
        <f t="shared" si="109"/>
        <v>2.0179467356456786E-3</v>
      </c>
      <c r="T179" s="285">
        <f t="shared" si="109"/>
        <v>2.1190443568156678E-3</v>
      </c>
      <c r="U179" s="285">
        <f t="shared" si="109"/>
        <v>7.1862458029427591E-3</v>
      </c>
      <c r="V179" s="285">
        <f t="shared" si="109"/>
        <v>1.928671126661902E-2</v>
      </c>
      <c r="W179" s="285">
        <f t="shared" si="109"/>
        <v>3.281239618117663E-2</v>
      </c>
    </row>
    <row r="180" spans="1:42">
      <c r="A180" s="225" t="s">
        <v>16</v>
      </c>
    </row>
    <row r="181" spans="1:42">
      <c r="A181" s="225" t="s">
        <v>16</v>
      </c>
      <c r="C181" s="225" t="s">
        <v>145</v>
      </c>
      <c r="E181" s="34">
        <f t="shared" ref="E181:K181" si="110">SUM(E172:E173)</f>
        <v>0.48729293694271392</v>
      </c>
      <c r="F181" s="34">
        <f t="shared" si="110"/>
        <v>0.48886256078567036</v>
      </c>
      <c r="G181" s="34">
        <f t="shared" si="110"/>
        <v>0.51588078517551883</v>
      </c>
      <c r="H181" s="34">
        <f t="shared" si="110"/>
        <v>0.49482744978148185</v>
      </c>
      <c r="I181" s="34">
        <f t="shared" si="110"/>
        <v>0.53981405348560529</v>
      </c>
      <c r="J181" s="34">
        <f t="shared" si="110"/>
        <v>0.60142164731013992</v>
      </c>
      <c r="K181" s="34">
        <f t="shared" si="110"/>
        <v>0.6568346098678266</v>
      </c>
      <c r="M181" s="34">
        <f>SUM(M172:M173)</f>
        <v>0.49096011426063874</v>
      </c>
      <c r="N181" s="34">
        <f>SUM(N172:N173)</f>
        <v>0.49482744978148185</v>
      </c>
      <c r="O181" s="34">
        <f>SUM(O172:O173)</f>
        <v>0.53981405348560529</v>
      </c>
      <c r="P181" s="34">
        <f>SUM(P172:P173)</f>
        <v>0.60142164731013992</v>
      </c>
      <c r="Q181" s="34">
        <f>SUM(Q172:Q173)</f>
        <v>0.6568346098678266</v>
      </c>
      <c r="S181" s="34">
        <f>SUM(S172:S173)</f>
        <v>0.49096011426063874</v>
      </c>
      <c r="T181" s="34">
        <f>SUM(T172:T173)</f>
        <v>0.47395032517383939</v>
      </c>
      <c r="U181" s="34">
        <f>SUM(U172:U173)</f>
        <v>0.47634013403186459</v>
      </c>
      <c r="V181" s="34">
        <f>SUM(V172:V173)</f>
        <v>0.48152480193122654</v>
      </c>
      <c r="W181" s="34">
        <f>SUM(W172:W173)</f>
        <v>0.47254501815377131</v>
      </c>
    </row>
    <row r="182" spans="1:42">
      <c r="A182" s="225" t="s">
        <v>16</v>
      </c>
      <c r="C182" s="225" t="s">
        <v>146</v>
      </c>
      <c r="E182" s="34">
        <f t="shared" ref="E182:K182" si="111">1-E181</f>
        <v>0.51270706305728608</v>
      </c>
      <c r="F182" s="34">
        <f t="shared" si="111"/>
        <v>0.51113743921432964</v>
      </c>
      <c r="G182" s="34">
        <f t="shared" si="111"/>
        <v>0.48411921482448117</v>
      </c>
      <c r="H182" s="34">
        <f t="shared" si="111"/>
        <v>0.50517255021851815</v>
      </c>
      <c r="I182" s="34">
        <f t="shared" si="111"/>
        <v>0.46018594651439471</v>
      </c>
      <c r="J182" s="34">
        <f t="shared" si="111"/>
        <v>0.39857835268986008</v>
      </c>
      <c r="K182" s="34">
        <f t="shared" si="111"/>
        <v>0.3431653901321734</v>
      </c>
      <c r="M182" s="34">
        <f>1-M181</f>
        <v>0.50903988573936121</v>
      </c>
      <c r="N182" s="34">
        <f>1-N181</f>
        <v>0.50517255021851815</v>
      </c>
      <c r="O182" s="34">
        <f>1-O181</f>
        <v>0.46018594651439471</v>
      </c>
      <c r="P182" s="34">
        <f>1-P181</f>
        <v>0.39857835268986008</v>
      </c>
      <c r="Q182" s="34">
        <f>1-Q181</f>
        <v>0.3431653901321734</v>
      </c>
      <c r="S182" s="34">
        <f>1-S181</f>
        <v>0.50903988573936121</v>
      </c>
      <c r="T182" s="34">
        <f>1-T181</f>
        <v>0.52604967482616061</v>
      </c>
      <c r="U182" s="34">
        <f>1-U181</f>
        <v>0.52365986596813541</v>
      </c>
      <c r="V182" s="34">
        <f>1-V181</f>
        <v>0.5184751980687734</v>
      </c>
      <c r="W182" s="34">
        <f>1-W181</f>
        <v>0.52745498184622863</v>
      </c>
    </row>
    <row r="183" spans="1:42">
      <c r="A183" s="225" t="s">
        <v>16</v>
      </c>
      <c r="T183" s="34">
        <f>T182/M182</f>
        <v>1.0334154347494662</v>
      </c>
      <c r="U183" s="34">
        <f>U182/M182</f>
        <v>1.0287206968222917</v>
      </c>
    </row>
    <row r="184" spans="1:42">
      <c r="A184" s="225" t="s">
        <v>16</v>
      </c>
    </row>
    <row r="185" spans="1:42" ht="15.75" thickBot="1">
      <c r="A185" s="225" t="s">
        <v>16</v>
      </c>
      <c r="C185" s="270" t="s">
        <v>204</v>
      </c>
      <c r="E185" s="7">
        <v>2012</v>
      </c>
      <c r="F185" s="7">
        <f>F4</f>
        <v>2015</v>
      </c>
      <c r="G185" s="7">
        <f>G4</f>
        <v>2017</v>
      </c>
      <c r="H185" s="7">
        <v>2020</v>
      </c>
      <c r="I185" s="7">
        <v>2030</v>
      </c>
      <c r="J185" s="7">
        <v>2040</v>
      </c>
      <c r="K185" s="7">
        <v>2050</v>
      </c>
      <c r="L185" s="225">
        <f>L4</f>
        <v>0</v>
      </c>
      <c r="M185" s="225">
        <f t="shared" ref="M185:AJ185" si="112">M4</f>
        <v>0</v>
      </c>
      <c r="N185" s="225">
        <f t="shared" si="112"/>
        <v>0</v>
      </c>
      <c r="O185" s="225">
        <f t="shared" si="112"/>
        <v>0</v>
      </c>
      <c r="P185" s="225">
        <f t="shared" si="112"/>
        <v>0</v>
      </c>
      <c r="Q185" s="225">
        <f t="shared" si="112"/>
        <v>0</v>
      </c>
      <c r="R185" s="225">
        <f t="shared" si="112"/>
        <v>0</v>
      </c>
      <c r="S185" s="225">
        <f t="shared" si="112"/>
        <v>0</v>
      </c>
      <c r="T185" s="225">
        <f t="shared" si="112"/>
        <v>0</v>
      </c>
      <c r="U185" s="225">
        <f t="shared" si="112"/>
        <v>0</v>
      </c>
      <c r="V185" s="225">
        <f t="shared" si="112"/>
        <v>0</v>
      </c>
      <c r="W185" s="225">
        <f t="shared" si="112"/>
        <v>0</v>
      </c>
      <c r="X185" s="225">
        <f t="shared" si="112"/>
        <v>0</v>
      </c>
      <c r="Y185" s="225">
        <f t="shared" si="112"/>
        <v>0</v>
      </c>
      <c r="Z185" s="225">
        <f t="shared" si="112"/>
        <v>0</v>
      </c>
      <c r="AA185" s="225">
        <f t="shared" si="112"/>
        <v>0</v>
      </c>
      <c r="AB185" s="225">
        <f t="shared" si="112"/>
        <v>0</v>
      </c>
      <c r="AC185" s="225">
        <f t="shared" si="112"/>
        <v>0</v>
      </c>
      <c r="AD185" s="225">
        <f t="shared" si="112"/>
        <v>0</v>
      </c>
      <c r="AE185" s="225">
        <f t="shared" si="112"/>
        <v>0</v>
      </c>
      <c r="AF185" s="225">
        <f t="shared" si="112"/>
        <v>0</v>
      </c>
      <c r="AG185" s="225">
        <f t="shared" si="112"/>
        <v>0</v>
      </c>
      <c r="AH185" s="225">
        <f t="shared" si="112"/>
        <v>0</v>
      </c>
      <c r="AI185" s="225">
        <f t="shared" si="112"/>
        <v>0</v>
      </c>
      <c r="AJ185" s="225">
        <f t="shared" si="112"/>
        <v>0</v>
      </c>
    </row>
    <row r="186" spans="1:42">
      <c r="A186" s="225" t="s">
        <v>16</v>
      </c>
      <c r="B186" s="225" t="str">
        <f>B149</f>
        <v>TPPRCAR</v>
      </c>
      <c r="C186" s="225" t="str">
        <f>C149</f>
        <v>Car Priv.Veh. Vehicle km</v>
      </c>
      <c r="E186" s="10">
        <f t="shared" ref="E186:K193" si="113">E149</f>
        <v>82.403874725231049</v>
      </c>
      <c r="F186" s="10">
        <f>F149</f>
        <v>90.136831155993974</v>
      </c>
      <c r="G186" s="226">
        <f>G149</f>
        <v>94.473173717217733</v>
      </c>
      <c r="H186" s="226">
        <f t="shared" si="113"/>
        <v>96.364719435955607</v>
      </c>
      <c r="I186" s="10">
        <f t="shared" si="113"/>
        <v>124.76874658541587</v>
      </c>
      <c r="J186" s="10">
        <f t="shared" si="113"/>
        <v>165.28434584162321</v>
      </c>
      <c r="K186" s="10">
        <f t="shared" si="113"/>
        <v>208.79816909579742</v>
      </c>
      <c r="L186" s="294">
        <f t="shared" ref="L186:L193" si="114">E186</f>
        <v>82.403874725231049</v>
      </c>
      <c r="M186" s="276">
        <f t="shared" ref="M186:AJ193" si="115">IF(M$4&lt;=$H$148,($H186-$F186)/10,IF(AND(M$4&gt;$H$148,M$4&lt;=$I$148),($I186-$H186)/10,IF(AND(M$4&gt;$I$148,M$4&lt;=$J$148),($J186-$I186)/2,($K186-$J186)/2)))+L186</f>
        <v>83.026663553227209</v>
      </c>
      <c r="N186" s="276">
        <f t="shared" si="115"/>
        <v>83.649452381223369</v>
      </c>
      <c r="O186" s="276">
        <f t="shared" si="115"/>
        <v>84.27224120921953</v>
      </c>
      <c r="P186" s="276">
        <f t="shared" si="115"/>
        <v>84.89503003721569</v>
      </c>
      <c r="Q186" s="276">
        <f t="shared" si="115"/>
        <v>85.517818865211851</v>
      </c>
      <c r="R186" s="276">
        <f t="shared" si="115"/>
        <v>86.140607693208011</v>
      </c>
      <c r="S186" s="276">
        <f t="shared" si="115"/>
        <v>86.763396521204172</v>
      </c>
      <c r="T186" s="276">
        <f t="shared" si="115"/>
        <v>87.386185349200332</v>
      </c>
      <c r="U186" s="276">
        <f t="shared" si="115"/>
        <v>88.008974177196492</v>
      </c>
      <c r="V186" s="276">
        <f t="shared" si="115"/>
        <v>88.631763005192653</v>
      </c>
      <c r="W186" s="276">
        <f t="shared" si="115"/>
        <v>89.254551833188813</v>
      </c>
      <c r="X186" s="276">
        <f t="shared" si="115"/>
        <v>89.877340661184974</v>
      </c>
      <c r="Y186" s="276">
        <f t="shared" si="115"/>
        <v>90.500129489181134</v>
      </c>
      <c r="Z186" s="276">
        <f t="shared" si="115"/>
        <v>91.122918317177295</v>
      </c>
      <c r="AA186" s="276">
        <f t="shared" si="115"/>
        <v>91.745707145173455</v>
      </c>
      <c r="AB186" s="276">
        <f t="shared" si="115"/>
        <v>92.368495973169615</v>
      </c>
      <c r="AC186" s="276">
        <f t="shared" si="115"/>
        <v>92.991284801165776</v>
      </c>
      <c r="AD186" s="276">
        <f t="shared" si="115"/>
        <v>93.614073629161936</v>
      </c>
      <c r="AE186" s="276">
        <f t="shared" si="115"/>
        <v>94.236862457158097</v>
      </c>
      <c r="AF186" s="276">
        <f t="shared" si="115"/>
        <v>94.859651285154257</v>
      </c>
      <c r="AG186" s="276">
        <f t="shared" si="115"/>
        <v>95.482440113150417</v>
      </c>
      <c r="AH186" s="276">
        <f t="shared" si="115"/>
        <v>96.105228941146578</v>
      </c>
      <c r="AI186" s="276">
        <f t="shared" si="115"/>
        <v>96.728017769142738</v>
      </c>
      <c r="AJ186" s="276">
        <f t="shared" si="115"/>
        <v>97.350806597138899</v>
      </c>
      <c r="AK186" s="276"/>
      <c r="AL186" s="276"/>
      <c r="AM186" s="276"/>
      <c r="AN186" s="276"/>
      <c r="AO186" s="10"/>
      <c r="AP186" s="10"/>
    </row>
    <row r="187" spans="1:42">
      <c r="A187" s="225" t="s">
        <v>16</v>
      </c>
      <c r="B187" s="225" t="str">
        <f t="shared" ref="B187:C193" si="116">B150</f>
        <v>TPPRSUV</v>
      </c>
      <c r="C187" s="225" t="str">
        <f t="shared" si="116"/>
        <v>SUV Priv.Veh. Vehicle km</v>
      </c>
      <c r="E187" s="10">
        <f t="shared" si="113"/>
        <v>9.4617341783555293</v>
      </c>
      <c r="F187" s="10">
        <f t="shared" si="113"/>
        <v>10.349643617136822</v>
      </c>
      <c r="G187" s="10">
        <f t="shared" si="113"/>
        <v>10.847548852265602</v>
      </c>
      <c r="H187" s="10">
        <f t="shared" si="113"/>
        <v>10.952022597132448</v>
      </c>
      <c r="I187" s="10">
        <f t="shared" si="113"/>
        <v>14.180191049355239</v>
      </c>
      <c r="J187" s="10">
        <f t="shared" si="113"/>
        <v>18.784861318594686</v>
      </c>
      <c r="K187" s="10">
        <f t="shared" si="113"/>
        <v>23.730285103946645</v>
      </c>
      <c r="L187" s="294">
        <f t="shared" si="114"/>
        <v>9.4617341783555293</v>
      </c>
      <c r="M187" s="276">
        <f t="shared" si="115"/>
        <v>9.521972076355091</v>
      </c>
      <c r="N187" s="276">
        <f t="shared" si="115"/>
        <v>9.5822099743546545</v>
      </c>
      <c r="O187" s="276">
        <f t="shared" si="115"/>
        <v>9.642447872354218</v>
      </c>
      <c r="P187" s="276">
        <f t="shared" si="115"/>
        <v>9.7026857703537814</v>
      </c>
      <c r="Q187" s="276">
        <f t="shared" si="115"/>
        <v>9.7629236683533449</v>
      </c>
      <c r="R187" s="276">
        <f t="shared" si="115"/>
        <v>9.8231615663529084</v>
      </c>
      <c r="S187" s="276">
        <f t="shared" si="115"/>
        <v>9.8833994643524719</v>
      </c>
      <c r="T187" s="276">
        <f t="shared" si="115"/>
        <v>9.9436373623520353</v>
      </c>
      <c r="U187" s="276">
        <f t="shared" si="115"/>
        <v>10.003875260351599</v>
      </c>
      <c r="V187" s="276">
        <f t="shared" si="115"/>
        <v>10.064113158351162</v>
      </c>
      <c r="W187" s="276">
        <f t="shared" si="115"/>
        <v>10.124351056350726</v>
      </c>
      <c r="X187" s="276">
        <f t="shared" si="115"/>
        <v>10.184588954350289</v>
      </c>
      <c r="Y187" s="276">
        <f t="shared" si="115"/>
        <v>10.244826852349853</v>
      </c>
      <c r="Z187" s="276">
        <f t="shared" si="115"/>
        <v>10.305064750349416</v>
      </c>
      <c r="AA187" s="276">
        <f t="shared" si="115"/>
        <v>10.36530264834898</v>
      </c>
      <c r="AB187" s="276">
        <f t="shared" si="115"/>
        <v>10.425540546348543</v>
      </c>
      <c r="AC187" s="276">
        <f t="shared" si="115"/>
        <v>10.485778444348107</v>
      </c>
      <c r="AD187" s="276">
        <f t="shared" si="115"/>
        <v>10.54601634234767</v>
      </c>
      <c r="AE187" s="276">
        <f t="shared" si="115"/>
        <v>10.606254240347234</v>
      </c>
      <c r="AF187" s="276">
        <f t="shared" si="115"/>
        <v>10.666492138346797</v>
      </c>
      <c r="AG187" s="276">
        <f t="shared" si="115"/>
        <v>10.72673003634636</v>
      </c>
      <c r="AH187" s="276">
        <f t="shared" si="115"/>
        <v>10.786967934345924</v>
      </c>
      <c r="AI187" s="276">
        <f t="shared" si="115"/>
        <v>10.847205832345487</v>
      </c>
      <c r="AJ187" s="276">
        <f t="shared" si="115"/>
        <v>10.907443730345051</v>
      </c>
      <c r="AK187" s="276"/>
      <c r="AL187" s="276"/>
      <c r="AM187" s="276"/>
      <c r="AN187" s="276"/>
      <c r="AO187" s="10"/>
      <c r="AP187" s="10"/>
    </row>
    <row r="188" spans="1:42">
      <c r="A188" s="225" t="s">
        <v>16</v>
      </c>
      <c r="B188" s="225" t="str">
        <f t="shared" si="116"/>
        <v>TPPRMOT</v>
      </c>
      <c r="C188" s="225" t="str">
        <f t="shared" si="116"/>
        <v>Motorbikes Priv.Veh. Vehicle km</v>
      </c>
      <c r="E188" s="10">
        <f t="shared" si="113"/>
        <v>3.2253606362778555</v>
      </c>
      <c r="F188" s="10">
        <f t="shared" si="113"/>
        <v>2.6003627543166159</v>
      </c>
      <c r="G188" s="10">
        <f t="shared" si="113"/>
        <v>2.7254621564317119</v>
      </c>
      <c r="H188" s="10">
        <f t="shared" si="113"/>
        <v>2.7517113341817452</v>
      </c>
      <c r="I188" s="10">
        <f t="shared" si="113"/>
        <v>3.5627932726864389</v>
      </c>
      <c r="J188" s="10">
        <f t="shared" si="113"/>
        <v>4.7197232605184078</v>
      </c>
      <c r="K188" s="10">
        <f t="shared" si="113"/>
        <v>5.9622680564036941</v>
      </c>
      <c r="L188" s="294">
        <f t="shared" si="114"/>
        <v>3.2253606362778555</v>
      </c>
      <c r="M188" s="276">
        <f t="shared" si="115"/>
        <v>3.2404954942643682</v>
      </c>
      <c r="N188" s="276">
        <f t="shared" si="115"/>
        <v>3.2556303522508809</v>
      </c>
      <c r="O188" s="276">
        <f t="shared" si="115"/>
        <v>3.2707652102373936</v>
      </c>
      <c r="P188" s="276">
        <f t="shared" si="115"/>
        <v>3.2859000682239063</v>
      </c>
      <c r="Q188" s="276">
        <f t="shared" si="115"/>
        <v>3.3010349262104191</v>
      </c>
      <c r="R188" s="276">
        <f t="shared" si="115"/>
        <v>3.3161697841969318</v>
      </c>
      <c r="S188" s="276">
        <f t="shared" si="115"/>
        <v>3.3313046421834445</v>
      </c>
      <c r="T188" s="276">
        <f t="shared" si="115"/>
        <v>3.3464395001699572</v>
      </c>
      <c r="U188" s="276">
        <f t="shared" si="115"/>
        <v>3.3615743581564699</v>
      </c>
      <c r="V188" s="276">
        <f t="shared" si="115"/>
        <v>3.3767092161429826</v>
      </c>
      <c r="W188" s="276">
        <f t="shared" si="115"/>
        <v>3.3918440741294953</v>
      </c>
      <c r="X188" s="276">
        <f t="shared" si="115"/>
        <v>3.406978932116008</v>
      </c>
      <c r="Y188" s="276">
        <f t="shared" si="115"/>
        <v>3.4221137901025207</v>
      </c>
      <c r="Z188" s="276">
        <f t="shared" si="115"/>
        <v>3.4372486480890334</v>
      </c>
      <c r="AA188" s="276">
        <f t="shared" si="115"/>
        <v>3.4523835060755461</v>
      </c>
      <c r="AB188" s="276">
        <f t="shared" si="115"/>
        <v>3.4675183640620588</v>
      </c>
      <c r="AC188" s="276">
        <f t="shared" si="115"/>
        <v>3.4826532220485715</v>
      </c>
      <c r="AD188" s="276">
        <f t="shared" si="115"/>
        <v>3.4977880800350842</v>
      </c>
      <c r="AE188" s="276">
        <f t="shared" si="115"/>
        <v>3.5129229380215969</v>
      </c>
      <c r="AF188" s="276">
        <f t="shared" si="115"/>
        <v>3.5280577960081096</v>
      </c>
      <c r="AG188" s="276">
        <f t="shared" si="115"/>
        <v>3.5431926539946224</v>
      </c>
      <c r="AH188" s="276">
        <f t="shared" si="115"/>
        <v>3.5583275119811351</v>
      </c>
      <c r="AI188" s="276">
        <f t="shared" si="115"/>
        <v>3.5734623699676478</v>
      </c>
      <c r="AJ188" s="276">
        <f t="shared" si="115"/>
        <v>3.5885972279541605</v>
      </c>
      <c r="AK188" s="276"/>
      <c r="AL188" s="276"/>
      <c r="AM188" s="276"/>
      <c r="AN188" s="276"/>
      <c r="AO188" s="10"/>
      <c r="AP188" s="10"/>
    </row>
    <row r="189" spans="1:42">
      <c r="A189" s="225" t="s">
        <v>16</v>
      </c>
      <c r="B189" s="225" t="str">
        <f t="shared" si="116"/>
        <v>TPPUBUS</v>
      </c>
      <c r="C189" s="225" t="str">
        <f t="shared" si="116"/>
        <v>Bus vehicle km</v>
      </c>
      <c r="E189" s="10">
        <f t="shared" si="113"/>
        <v>0.61799148971758899</v>
      </c>
      <c r="F189" s="10">
        <f t="shared" si="113"/>
        <v>0.65</v>
      </c>
      <c r="G189" s="10">
        <f t="shared" si="113"/>
        <v>0.671544296289739</v>
      </c>
      <c r="H189" s="10">
        <f t="shared" si="113"/>
        <v>0.7241922450619549</v>
      </c>
      <c r="I189" s="10">
        <f t="shared" si="113"/>
        <v>0.93740106909738874</v>
      </c>
      <c r="J189" s="10">
        <f t="shared" si="113"/>
        <v>0.7661186992286716</v>
      </c>
      <c r="K189" s="10">
        <f t="shared" si="113"/>
        <v>0.51398497395325782</v>
      </c>
      <c r="L189" s="294">
        <f t="shared" si="114"/>
        <v>0.61799148971758899</v>
      </c>
      <c r="M189" s="276">
        <f t="shared" si="115"/>
        <v>0.62541071422378447</v>
      </c>
      <c r="N189" s="276">
        <f t="shared" si="115"/>
        <v>0.63282993872997995</v>
      </c>
      <c r="O189" s="276">
        <f t="shared" si="115"/>
        <v>0.64024916323617542</v>
      </c>
      <c r="P189" s="276">
        <f t="shared" si="115"/>
        <v>0.6476683877423709</v>
      </c>
      <c r="Q189" s="276">
        <f t="shared" si="115"/>
        <v>0.65508761224856638</v>
      </c>
      <c r="R189" s="276">
        <f t="shared" si="115"/>
        <v>0.66250683675476185</v>
      </c>
      <c r="S189" s="276">
        <f t="shared" si="115"/>
        <v>0.66992606126095733</v>
      </c>
      <c r="T189" s="276">
        <f t="shared" si="115"/>
        <v>0.6773452857671528</v>
      </c>
      <c r="U189" s="276">
        <f t="shared" si="115"/>
        <v>0.68476451027334828</v>
      </c>
      <c r="V189" s="276">
        <f t="shared" si="115"/>
        <v>0.69218373477954376</v>
      </c>
      <c r="W189" s="276">
        <f t="shared" si="115"/>
        <v>0.69960295928573923</v>
      </c>
      <c r="X189" s="276">
        <f t="shared" si="115"/>
        <v>0.70702218379193471</v>
      </c>
      <c r="Y189" s="276">
        <f t="shared" si="115"/>
        <v>0.71444140829813019</v>
      </c>
      <c r="Z189" s="276">
        <f t="shared" si="115"/>
        <v>0.72186063280432566</v>
      </c>
      <c r="AA189" s="276">
        <f t="shared" si="115"/>
        <v>0.72927985731052114</v>
      </c>
      <c r="AB189" s="276">
        <f t="shared" si="115"/>
        <v>0.73669908181671662</v>
      </c>
      <c r="AC189" s="276">
        <f t="shared" si="115"/>
        <v>0.74411830632291209</v>
      </c>
      <c r="AD189" s="276">
        <f t="shared" si="115"/>
        <v>0.75153753082910757</v>
      </c>
      <c r="AE189" s="276">
        <f t="shared" si="115"/>
        <v>0.75895675533530305</v>
      </c>
      <c r="AF189" s="276">
        <f t="shared" si="115"/>
        <v>0.76637597984149852</v>
      </c>
      <c r="AG189" s="276">
        <f t="shared" si="115"/>
        <v>0.773795204347694</v>
      </c>
      <c r="AH189" s="276">
        <f t="shared" si="115"/>
        <v>0.78121442885388948</v>
      </c>
      <c r="AI189" s="276">
        <f t="shared" si="115"/>
        <v>0.78863365336008495</v>
      </c>
      <c r="AJ189" s="276">
        <f t="shared" si="115"/>
        <v>0.79605287786628043</v>
      </c>
      <c r="AK189" s="276"/>
      <c r="AL189" s="276"/>
      <c r="AM189" s="276"/>
      <c r="AN189" s="276"/>
      <c r="AO189" s="10"/>
      <c r="AP189" s="10"/>
    </row>
    <row r="190" spans="1:42">
      <c r="A190" s="225" t="s">
        <v>16</v>
      </c>
      <c r="B190" s="225" t="str">
        <f t="shared" si="116"/>
        <v>TPPUMBT</v>
      </c>
      <c r="C190" s="225" t="str">
        <f t="shared" si="116"/>
        <v>Minibus vehicle km</v>
      </c>
      <c r="E190" s="10">
        <f t="shared" si="113"/>
        <v>6.9561395217965591</v>
      </c>
      <c r="F190" s="10">
        <f t="shared" si="113"/>
        <v>6.9</v>
      </c>
      <c r="G190" s="10">
        <f t="shared" si="113"/>
        <v>7.1425530000000004</v>
      </c>
      <c r="H190" s="10">
        <f t="shared" si="113"/>
        <v>7.6145103884165977</v>
      </c>
      <c r="I190" s="10">
        <f t="shared" si="113"/>
        <v>7.753877496653125</v>
      </c>
      <c r="J190" s="10">
        <f t="shared" si="113"/>
        <v>7.2379754449840821</v>
      </c>
      <c r="K190" s="10">
        <f t="shared" si="113"/>
        <v>6.4640682738609252</v>
      </c>
      <c r="L190" s="294">
        <f t="shared" si="114"/>
        <v>6.9561395217965591</v>
      </c>
      <c r="M190" s="276">
        <f t="shared" si="115"/>
        <v>7.0275905606382185</v>
      </c>
      <c r="N190" s="276">
        <f t="shared" si="115"/>
        <v>7.0990415994798779</v>
      </c>
      <c r="O190" s="276">
        <f t="shared" si="115"/>
        <v>7.1704926383215373</v>
      </c>
      <c r="P190" s="276">
        <f t="shared" si="115"/>
        <v>7.2419436771631966</v>
      </c>
      <c r="Q190" s="276">
        <f t="shared" si="115"/>
        <v>7.313394716004856</v>
      </c>
      <c r="R190" s="276">
        <f t="shared" si="115"/>
        <v>7.3848457548465154</v>
      </c>
      <c r="S190" s="276">
        <f t="shared" si="115"/>
        <v>7.4562967936881748</v>
      </c>
      <c r="T190" s="276">
        <f t="shared" si="115"/>
        <v>7.5277478325298341</v>
      </c>
      <c r="U190" s="276">
        <f t="shared" si="115"/>
        <v>7.5991988713714935</v>
      </c>
      <c r="V190" s="276">
        <f t="shared" si="115"/>
        <v>7.6706499102131529</v>
      </c>
      <c r="W190" s="276">
        <f t="shared" si="115"/>
        <v>7.7421009490548123</v>
      </c>
      <c r="X190" s="276">
        <f t="shared" si="115"/>
        <v>7.8135519878964717</v>
      </c>
      <c r="Y190" s="276">
        <f t="shared" si="115"/>
        <v>7.885003026738131</v>
      </c>
      <c r="Z190" s="276">
        <f t="shared" si="115"/>
        <v>7.9564540655797904</v>
      </c>
      <c r="AA190" s="276">
        <f t="shared" si="115"/>
        <v>8.0279051044214498</v>
      </c>
      <c r="AB190" s="276">
        <f t="shared" si="115"/>
        <v>8.09935614326311</v>
      </c>
      <c r="AC190" s="276">
        <f t="shared" si="115"/>
        <v>8.1708071821047703</v>
      </c>
      <c r="AD190" s="276">
        <f t="shared" si="115"/>
        <v>8.2422582209464306</v>
      </c>
      <c r="AE190" s="276">
        <f t="shared" si="115"/>
        <v>8.3137092597880908</v>
      </c>
      <c r="AF190" s="276">
        <f t="shared" si="115"/>
        <v>8.3851602986297511</v>
      </c>
      <c r="AG190" s="276">
        <f t="shared" si="115"/>
        <v>8.4566113374714114</v>
      </c>
      <c r="AH190" s="276">
        <f t="shared" si="115"/>
        <v>8.5280623763130716</v>
      </c>
      <c r="AI190" s="276">
        <f t="shared" si="115"/>
        <v>8.5995134151547319</v>
      </c>
      <c r="AJ190" s="276">
        <f t="shared" si="115"/>
        <v>8.6709644539963922</v>
      </c>
      <c r="AK190" s="276"/>
      <c r="AL190" s="276"/>
      <c r="AM190" s="276"/>
      <c r="AN190" s="276"/>
      <c r="AO190" s="10"/>
      <c r="AP190" s="10"/>
    </row>
    <row r="191" spans="1:42">
      <c r="A191" s="225" t="s">
        <v>16</v>
      </c>
      <c r="B191" s="225" t="str">
        <f t="shared" si="116"/>
        <v>TPPUBRT</v>
      </c>
      <c r="C191" s="225" t="str">
        <f t="shared" si="116"/>
        <v>BRT vehicle km</v>
      </c>
      <c r="E191" s="10">
        <f t="shared" si="113"/>
        <v>2.0773428073206385E-2</v>
      </c>
      <c r="F191" s="10">
        <f t="shared" si="113"/>
        <v>2.2242096073383386E-2</v>
      </c>
      <c r="G191" s="10">
        <f t="shared" si="113"/>
        <v>2.3309776679143121E-2</v>
      </c>
      <c r="H191" s="10">
        <f t="shared" si="113"/>
        <v>0.22722938399699999</v>
      </c>
      <c r="I191" s="10">
        <f t="shared" si="113"/>
        <v>0.56778336073069768</v>
      </c>
      <c r="J191" s="10">
        <f t="shared" si="113"/>
        <v>1.0797562373648315</v>
      </c>
      <c r="K191" s="10">
        <f t="shared" si="113"/>
        <v>1.5554334146449955</v>
      </c>
      <c r="L191" s="294">
        <f t="shared" si="114"/>
        <v>2.0773428073206385E-2</v>
      </c>
      <c r="M191" s="276">
        <f t="shared" si="115"/>
        <v>4.1272156865568045E-2</v>
      </c>
      <c r="N191" s="276">
        <f t="shared" si="115"/>
        <v>6.1770885657929708E-2</v>
      </c>
      <c r="O191" s="276">
        <f t="shared" si="115"/>
        <v>8.2269614450291365E-2</v>
      </c>
      <c r="P191" s="276">
        <f t="shared" si="115"/>
        <v>0.10276834324265302</v>
      </c>
      <c r="Q191" s="276">
        <f t="shared" si="115"/>
        <v>0.12326707203501468</v>
      </c>
      <c r="R191" s="276">
        <f t="shared" si="115"/>
        <v>0.14376580082737633</v>
      </c>
      <c r="S191" s="276">
        <f t="shared" si="115"/>
        <v>0.164264529619738</v>
      </c>
      <c r="T191" s="276">
        <f t="shared" si="115"/>
        <v>0.18476325841209967</v>
      </c>
      <c r="U191" s="276">
        <f t="shared" si="115"/>
        <v>0.20526198720446134</v>
      </c>
      <c r="V191" s="276">
        <f t="shared" si="115"/>
        <v>0.22576071599682301</v>
      </c>
      <c r="W191" s="276">
        <f t="shared" si="115"/>
        <v>0.24625944478918468</v>
      </c>
      <c r="X191" s="276">
        <f t="shared" si="115"/>
        <v>0.26675817358154635</v>
      </c>
      <c r="Y191" s="276">
        <f t="shared" si="115"/>
        <v>0.287256902373908</v>
      </c>
      <c r="Z191" s="276">
        <f t="shared" si="115"/>
        <v>0.30775563116626964</v>
      </c>
      <c r="AA191" s="276">
        <f t="shared" si="115"/>
        <v>0.32825435995863128</v>
      </c>
      <c r="AB191" s="276">
        <f t="shared" si="115"/>
        <v>0.34875308875099292</v>
      </c>
      <c r="AC191" s="276">
        <f t="shared" si="115"/>
        <v>0.36925181754335457</v>
      </c>
      <c r="AD191" s="276">
        <f t="shared" si="115"/>
        <v>0.38975054633571621</v>
      </c>
      <c r="AE191" s="276">
        <f t="shared" si="115"/>
        <v>0.41024927512807785</v>
      </c>
      <c r="AF191" s="276">
        <f t="shared" si="115"/>
        <v>0.43074800392043949</v>
      </c>
      <c r="AG191" s="276">
        <f t="shared" si="115"/>
        <v>0.45124673271280114</v>
      </c>
      <c r="AH191" s="276">
        <f t="shared" si="115"/>
        <v>0.47174546150516278</v>
      </c>
      <c r="AI191" s="276">
        <f t="shared" si="115"/>
        <v>0.49224419029752442</v>
      </c>
      <c r="AJ191" s="276">
        <f t="shared" si="115"/>
        <v>0.51274291908988612</v>
      </c>
      <c r="AK191" s="276"/>
      <c r="AL191" s="276"/>
      <c r="AM191" s="276"/>
      <c r="AN191" s="276"/>
      <c r="AO191" s="10"/>
      <c r="AP191" s="10"/>
    </row>
    <row r="192" spans="1:42">
      <c r="A192" s="225" t="s">
        <v>16</v>
      </c>
      <c r="B192" s="225" t="str">
        <f t="shared" si="116"/>
        <v>TPPUMER</v>
      </c>
      <c r="C192" s="225" t="str">
        <f t="shared" si="116"/>
        <v>Metro Rail pkm</v>
      </c>
      <c r="E192" s="10">
        <f t="shared" si="113"/>
        <v>16.914328581933948</v>
      </c>
      <c r="F192" s="10">
        <f t="shared" si="113"/>
        <v>17.401227382802126</v>
      </c>
      <c r="G192" s="10">
        <f t="shared" si="113"/>
        <v>17.859468872398352</v>
      </c>
      <c r="H192" s="10">
        <f t="shared" si="113"/>
        <v>18.515202332653065</v>
      </c>
      <c r="I192" s="10">
        <f t="shared" si="113"/>
        <v>13.855231612878402</v>
      </c>
      <c r="J192" s="10">
        <f t="shared" si="113"/>
        <v>15.656194041476615</v>
      </c>
      <c r="K192" s="10">
        <f t="shared" si="113"/>
        <v>18.237631796979599</v>
      </c>
      <c r="L192" s="294">
        <f t="shared" si="114"/>
        <v>16.914328581933948</v>
      </c>
      <c r="M192" s="276">
        <f t="shared" si="115"/>
        <v>17.025726076919042</v>
      </c>
      <c r="N192" s="276">
        <f t="shared" si="115"/>
        <v>17.137123571904137</v>
      </c>
      <c r="O192" s="276">
        <f t="shared" si="115"/>
        <v>17.248521066889232</v>
      </c>
      <c r="P192" s="276">
        <f t="shared" si="115"/>
        <v>17.359918561874327</v>
      </c>
      <c r="Q192" s="276">
        <f t="shared" si="115"/>
        <v>17.471316056859422</v>
      </c>
      <c r="R192" s="276">
        <f t="shared" si="115"/>
        <v>17.582713551844517</v>
      </c>
      <c r="S192" s="276">
        <f t="shared" si="115"/>
        <v>17.694111046829612</v>
      </c>
      <c r="T192" s="276">
        <f t="shared" si="115"/>
        <v>17.805508541814707</v>
      </c>
      <c r="U192" s="276">
        <f t="shared" si="115"/>
        <v>17.916906036799801</v>
      </c>
      <c r="V192" s="276">
        <f t="shared" si="115"/>
        <v>18.028303531784896</v>
      </c>
      <c r="W192" s="276">
        <f t="shared" si="115"/>
        <v>18.139701026769991</v>
      </c>
      <c r="X192" s="276">
        <f t="shared" si="115"/>
        <v>18.251098521755086</v>
      </c>
      <c r="Y192" s="276">
        <f t="shared" si="115"/>
        <v>18.362496016740181</v>
      </c>
      <c r="Z192" s="276">
        <f t="shared" si="115"/>
        <v>18.473893511725276</v>
      </c>
      <c r="AA192" s="276">
        <f t="shared" si="115"/>
        <v>18.585291006710371</v>
      </c>
      <c r="AB192" s="276">
        <f t="shared" si="115"/>
        <v>18.696688501695466</v>
      </c>
      <c r="AC192" s="276">
        <f t="shared" si="115"/>
        <v>18.80808599668056</v>
      </c>
      <c r="AD192" s="276">
        <f t="shared" si="115"/>
        <v>18.919483491665655</v>
      </c>
      <c r="AE192" s="276">
        <f t="shared" si="115"/>
        <v>19.03088098665075</v>
      </c>
      <c r="AF192" s="276">
        <f t="shared" si="115"/>
        <v>19.142278481635845</v>
      </c>
      <c r="AG192" s="276">
        <f t="shared" si="115"/>
        <v>19.25367597662094</v>
      </c>
      <c r="AH192" s="276">
        <f t="shared" si="115"/>
        <v>19.365073471606035</v>
      </c>
      <c r="AI192" s="276">
        <f t="shared" si="115"/>
        <v>19.47647096659113</v>
      </c>
      <c r="AJ192" s="276">
        <f t="shared" si="115"/>
        <v>19.587868461576225</v>
      </c>
      <c r="AK192" s="276"/>
      <c r="AL192" s="276"/>
      <c r="AM192" s="276"/>
      <c r="AN192" s="276"/>
      <c r="AO192" s="10"/>
      <c r="AP192" s="10"/>
    </row>
    <row r="193" spans="1:61">
      <c r="A193" s="225" t="s">
        <v>16</v>
      </c>
      <c r="B193" s="225" t="str">
        <f t="shared" si="116"/>
        <v>TPPUGAT</v>
      </c>
      <c r="C193" s="225" t="str">
        <f t="shared" si="116"/>
        <v>Gautrain pkm</v>
      </c>
      <c r="E193" s="10">
        <f t="shared" si="113"/>
        <v>0.53452578037785492</v>
      </c>
      <c r="F193" s="10">
        <f t="shared" si="113"/>
        <v>0.5884053650325064</v>
      </c>
      <c r="G193" s="10">
        <f t="shared" si="113"/>
        <v>0.62462624083765106</v>
      </c>
      <c r="H193" s="10">
        <f t="shared" si="113"/>
        <v>0.62821600822404911</v>
      </c>
      <c r="I193" s="10">
        <f t="shared" si="113"/>
        <v>0.80652490030828039</v>
      </c>
      <c r="J193" s="10">
        <f t="shared" si="113"/>
        <v>1.0403457137730663</v>
      </c>
      <c r="K193" s="10">
        <f t="shared" si="113"/>
        <v>1.2621293228381913</v>
      </c>
      <c r="L193" s="294">
        <f t="shared" si="114"/>
        <v>0.53452578037785492</v>
      </c>
      <c r="M193" s="276">
        <f t="shared" si="115"/>
        <v>0.53850684469700916</v>
      </c>
      <c r="N193" s="276">
        <f t="shared" si="115"/>
        <v>0.54248790901616339</v>
      </c>
      <c r="O193" s="276">
        <f t="shared" si="115"/>
        <v>0.54646897333531763</v>
      </c>
      <c r="P193" s="276">
        <f t="shared" si="115"/>
        <v>0.55045003765447187</v>
      </c>
      <c r="Q193" s="276">
        <f t="shared" si="115"/>
        <v>0.55443110197362611</v>
      </c>
      <c r="R193" s="276">
        <f t="shared" si="115"/>
        <v>0.55841216629278034</v>
      </c>
      <c r="S193" s="276">
        <f t="shared" si="115"/>
        <v>0.56239323061193458</v>
      </c>
      <c r="T193" s="276">
        <f t="shared" si="115"/>
        <v>0.56637429493108882</v>
      </c>
      <c r="U193" s="276">
        <f t="shared" si="115"/>
        <v>0.57035535925024305</v>
      </c>
      <c r="V193" s="276">
        <f t="shared" si="115"/>
        <v>0.57433642356939729</v>
      </c>
      <c r="W193" s="276">
        <f t="shared" si="115"/>
        <v>0.57831748788855153</v>
      </c>
      <c r="X193" s="276">
        <f t="shared" si="115"/>
        <v>0.58229855220770577</v>
      </c>
      <c r="Y193" s="276">
        <f t="shared" si="115"/>
        <v>0.58627961652686</v>
      </c>
      <c r="Z193" s="276">
        <f t="shared" si="115"/>
        <v>0.59026068084601424</v>
      </c>
      <c r="AA193" s="276">
        <f t="shared" si="115"/>
        <v>0.59424174516516848</v>
      </c>
      <c r="AB193" s="276">
        <f t="shared" si="115"/>
        <v>0.59822280948432272</v>
      </c>
      <c r="AC193" s="276">
        <f t="shared" si="115"/>
        <v>0.60220387380347695</v>
      </c>
      <c r="AD193" s="276">
        <f t="shared" si="115"/>
        <v>0.60618493812263119</v>
      </c>
      <c r="AE193" s="276">
        <f t="shared" si="115"/>
        <v>0.61016600244178543</v>
      </c>
      <c r="AF193" s="276">
        <f t="shared" si="115"/>
        <v>0.61414706676093966</v>
      </c>
      <c r="AG193" s="276">
        <f t="shared" si="115"/>
        <v>0.6181281310800939</v>
      </c>
      <c r="AH193" s="276">
        <f t="shared" si="115"/>
        <v>0.62210919539924814</v>
      </c>
      <c r="AI193" s="276">
        <f t="shared" si="115"/>
        <v>0.62609025971840238</v>
      </c>
      <c r="AJ193" s="276">
        <f t="shared" si="115"/>
        <v>0.63007132403755661</v>
      </c>
      <c r="AK193" s="276"/>
      <c r="AL193" s="276"/>
      <c r="AM193" s="276"/>
      <c r="AN193" s="276"/>
      <c r="AO193" s="10"/>
      <c r="AP193" s="10"/>
    </row>
    <row r="194" spans="1:61">
      <c r="E194" s="10"/>
      <c r="F194" s="10"/>
      <c r="G194" s="10"/>
      <c r="H194" s="10"/>
      <c r="I194" s="10"/>
      <c r="J194" s="10"/>
      <c r="K194" s="10"/>
      <c r="L194" s="294"/>
      <c r="M194" s="276"/>
      <c r="N194" s="276"/>
      <c r="O194" s="276"/>
      <c r="P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10"/>
      <c r="AP194" s="10"/>
    </row>
    <row r="195" spans="1:61" ht="23.25">
      <c r="A195" s="225" t="s">
        <v>16</v>
      </c>
      <c r="B195" s="16" t="s">
        <v>18</v>
      </c>
      <c r="C195" s="16" t="s">
        <v>19</v>
      </c>
      <c r="D195" s="16" t="s">
        <v>20</v>
      </c>
      <c r="E195" s="16" t="s">
        <v>21</v>
      </c>
      <c r="F195" s="16"/>
      <c r="G195" s="16" t="s">
        <v>22</v>
      </c>
      <c r="H195" s="16" t="s">
        <v>23</v>
      </c>
      <c r="I195" s="16" t="s">
        <v>24</v>
      </c>
      <c r="J195" s="17" t="s">
        <v>25</v>
      </c>
      <c r="K195" s="18">
        <v>2012</v>
      </c>
      <c r="L195" s="18">
        <f t="shared" ref="L195:AM195" si="117">1+K195</f>
        <v>2013</v>
      </c>
      <c r="M195" s="18">
        <f t="shared" si="117"/>
        <v>2014</v>
      </c>
      <c r="N195" s="18">
        <f>1+M195</f>
        <v>2015</v>
      </c>
      <c r="O195" s="18">
        <f t="shared" si="117"/>
        <v>2016</v>
      </c>
      <c r="P195" s="18">
        <f t="shared" si="117"/>
        <v>2017</v>
      </c>
      <c r="Q195" s="18">
        <f t="shared" si="117"/>
        <v>2018</v>
      </c>
      <c r="R195" s="18">
        <f t="shared" si="117"/>
        <v>2019</v>
      </c>
      <c r="S195" s="18">
        <f t="shared" si="117"/>
        <v>2020</v>
      </c>
      <c r="T195" s="18">
        <f t="shared" si="117"/>
        <v>2021</v>
      </c>
      <c r="U195" s="18">
        <f t="shared" si="117"/>
        <v>2022</v>
      </c>
      <c r="V195" s="18">
        <f t="shared" si="117"/>
        <v>2023</v>
      </c>
      <c r="W195" s="18">
        <f t="shared" si="117"/>
        <v>2024</v>
      </c>
      <c r="X195" s="18">
        <f t="shared" si="117"/>
        <v>2025</v>
      </c>
      <c r="Y195" s="18">
        <f t="shared" si="117"/>
        <v>2026</v>
      </c>
      <c r="Z195" s="18">
        <f t="shared" si="117"/>
        <v>2027</v>
      </c>
      <c r="AA195" s="18">
        <f t="shared" si="117"/>
        <v>2028</v>
      </c>
      <c r="AB195" s="18">
        <f t="shared" si="117"/>
        <v>2029</v>
      </c>
      <c r="AC195" s="18">
        <f t="shared" si="117"/>
        <v>2030</v>
      </c>
      <c r="AD195" s="18">
        <f t="shared" si="117"/>
        <v>2031</v>
      </c>
      <c r="AE195" s="18">
        <f t="shared" si="117"/>
        <v>2032</v>
      </c>
      <c r="AF195" s="18">
        <f t="shared" si="117"/>
        <v>2033</v>
      </c>
      <c r="AG195" s="18">
        <f t="shared" si="117"/>
        <v>2034</v>
      </c>
      <c r="AH195" s="18">
        <f t="shared" si="117"/>
        <v>2035</v>
      </c>
      <c r="AI195" s="18">
        <f t="shared" si="117"/>
        <v>2036</v>
      </c>
      <c r="AJ195" s="18">
        <f t="shared" si="117"/>
        <v>2037</v>
      </c>
      <c r="AK195" s="18">
        <f t="shared" si="117"/>
        <v>2038</v>
      </c>
      <c r="AL195" s="18">
        <f t="shared" si="117"/>
        <v>2039</v>
      </c>
      <c r="AM195" s="18">
        <f t="shared" si="117"/>
        <v>2040</v>
      </c>
      <c r="AN195" s="18">
        <v>2045</v>
      </c>
      <c r="AO195" s="18">
        <v>2050</v>
      </c>
      <c r="AP195" s="18">
        <v>2060</v>
      </c>
      <c r="AQ195" s="18">
        <v>2070</v>
      </c>
      <c r="AS195" s="18"/>
      <c r="AT195" s="18"/>
      <c r="AW195" s="18"/>
      <c r="AX195" s="18"/>
      <c r="BH195" s="18">
        <v>2012</v>
      </c>
      <c r="BI195" s="18"/>
    </row>
    <row r="196" spans="1:61" s="231" customFormat="1">
      <c r="A196" s="136" t="s">
        <v>16</v>
      </c>
      <c r="B196" s="231" t="s">
        <v>393</v>
      </c>
      <c r="C196" s="231">
        <v>1</v>
      </c>
      <c r="D196" s="231">
        <v>2012</v>
      </c>
      <c r="E196" s="231">
        <v>2015</v>
      </c>
      <c r="F196" s="231">
        <v>2017</v>
      </c>
      <c r="G196" s="231">
        <v>2020</v>
      </c>
      <c r="H196" s="231">
        <v>2030</v>
      </c>
      <c r="I196" s="231">
        <v>2040</v>
      </c>
      <c r="J196" s="280">
        <v>2050</v>
      </c>
      <c r="K196" s="136">
        <f t="shared" ref="K196:AO196" si="118">MATCH(J$209,$E$185:$K$185,$C196)</f>
        <v>1</v>
      </c>
      <c r="L196" s="136">
        <f t="shared" si="118"/>
        <v>1</v>
      </c>
      <c r="M196" s="136">
        <f t="shared" si="118"/>
        <v>1</v>
      </c>
      <c r="N196" s="136">
        <f t="shared" si="118"/>
        <v>2</v>
      </c>
      <c r="O196" s="136">
        <f t="shared" si="118"/>
        <v>2</v>
      </c>
      <c r="P196" s="136">
        <f t="shared" si="118"/>
        <v>3</v>
      </c>
      <c r="Q196" s="136">
        <f t="shared" si="118"/>
        <v>3</v>
      </c>
      <c r="R196" s="136">
        <f t="shared" si="118"/>
        <v>3</v>
      </c>
      <c r="S196" s="136">
        <f t="shared" si="118"/>
        <v>4</v>
      </c>
      <c r="T196" s="136">
        <f t="shared" si="118"/>
        <v>4</v>
      </c>
      <c r="U196" s="136">
        <f t="shared" si="118"/>
        <v>4</v>
      </c>
      <c r="V196" s="136">
        <f t="shared" si="118"/>
        <v>4</v>
      </c>
      <c r="W196" s="136">
        <f t="shared" si="118"/>
        <v>4</v>
      </c>
      <c r="X196" s="136">
        <f t="shared" si="118"/>
        <v>4</v>
      </c>
      <c r="Y196" s="136">
        <f t="shared" si="118"/>
        <v>4</v>
      </c>
      <c r="Z196" s="136">
        <f t="shared" si="118"/>
        <v>4</v>
      </c>
      <c r="AA196" s="136">
        <f t="shared" si="118"/>
        <v>4</v>
      </c>
      <c r="AB196" s="136">
        <f t="shared" si="118"/>
        <v>4</v>
      </c>
      <c r="AC196" s="136">
        <f t="shared" si="118"/>
        <v>5</v>
      </c>
      <c r="AD196" s="136">
        <f t="shared" si="118"/>
        <v>5</v>
      </c>
      <c r="AE196" s="136">
        <f t="shared" si="118"/>
        <v>5</v>
      </c>
      <c r="AF196" s="136">
        <f t="shared" si="118"/>
        <v>5</v>
      </c>
      <c r="AG196" s="136">
        <f t="shared" si="118"/>
        <v>5</v>
      </c>
      <c r="AH196" s="136">
        <f t="shared" si="118"/>
        <v>5</v>
      </c>
      <c r="AI196" s="136">
        <f t="shared" si="118"/>
        <v>5</v>
      </c>
      <c r="AJ196" s="136">
        <f t="shared" si="118"/>
        <v>5</v>
      </c>
      <c r="AK196" s="136">
        <f t="shared" si="118"/>
        <v>5</v>
      </c>
      <c r="AL196" s="136">
        <f t="shared" si="118"/>
        <v>5</v>
      </c>
      <c r="AM196" s="136">
        <f t="shared" si="118"/>
        <v>6</v>
      </c>
      <c r="AN196" s="136">
        <f t="shared" si="118"/>
        <v>6</v>
      </c>
      <c r="AO196" s="136">
        <f t="shared" si="118"/>
        <v>7</v>
      </c>
      <c r="AP196" s="231">
        <f>MATCH(AO$209,$C$210:$I$210,$C196)</f>
        <v>7</v>
      </c>
      <c r="AQ196" s="231">
        <f>MATCH(AP$209,$C$210:$I$210,$C196)</f>
        <v>7</v>
      </c>
      <c r="BH196" s="136">
        <f>MATCH(BG$209,$C$210:$I$210,$C196)</f>
        <v>1</v>
      </c>
    </row>
    <row r="197" spans="1:61">
      <c r="A197" s="41" t="s">
        <v>16</v>
      </c>
      <c r="B197" s="225" t="s">
        <v>394</v>
      </c>
      <c r="C197" s="225">
        <v>0</v>
      </c>
      <c r="D197" s="225">
        <f t="shared" ref="D197:J197" si="119">INDEX($D196:$J196,0,COUNT($D196:$J196)-D198)</f>
        <v>2050</v>
      </c>
      <c r="E197" s="225">
        <f t="shared" si="119"/>
        <v>2040</v>
      </c>
      <c r="F197" s="225">
        <f t="shared" si="119"/>
        <v>2030</v>
      </c>
      <c r="G197" s="225">
        <f t="shared" si="119"/>
        <v>2020</v>
      </c>
      <c r="H197" s="225">
        <f t="shared" si="119"/>
        <v>2017</v>
      </c>
      <c r="I197" s="225">
        <f t="shared" si="119"/>
        <v>2015</v>
      </c>
      <c r="J197" s="143">
        <f t="shared" si="119"/>
        <v>2012</v>
      </c>
      <c r="K197" s="41">
        <f t="shared" ref="K197:AO197" si="120">MATCH(J$209,$E$185:$K$185,$C197)</f>
        <v>1</v>
      </c>
      <c r="L197" s="41" t="e">
        <f t="shared" si="120"/>
        <v>#N/A</v>
      </c>
      <c r="M197" s="41" t="e">
        <f t="shared" si="120"/>
        <v>#N/A</v>
      </c>
      <c r="N197" s="41">
        <f t="shared" si="120"/>
        <v>2</v>
      </c>
      <c r="O197" s="41" t="e">
        <f t="shared" si="120"/>
        <v>#N/A</v>
      </c>
      <c r="P197" s="41">
        <f t="shared" si="120"/>
        <v>3</v>
      </c>
      <c r="Q197" s="41" t="e">
        <f t="shared" si="120"/>
        <v>#N/A</v>
      </c>
      <c r="R197" s="41" t="e">
        <f t="shared" si="120"/>
        <v>#N/A</v>
      </c>
      <c r="S197" s="41">
        <f t="shared" si="120"/>
        <v>4</v>
      </c>
      <c r="T197" s="41" t="e">
        <f t="shared" si="120"/>
        <v>#N/A</v>
      </c>
      <c r="U197" s="41" t="e">
        <f t="shared" si="120"/>
        <v>#N/A</v>
      </c>
      <c r="V197" s="41" t="e">
        <f t="shared" si="120"/>
        <v>#N/A</v>
      </c>
      <c r="W197" s="41" t="e">
        <f t="shared" si="120"/>
        <v>#N/A</v>
      </c>
      <c r="X197" s="41" t="e">
        <f t="shared" si="120"/>
        <v>#N/A</v>
      </c>
      <c r="Y197" s="41" t="e">
        <f t="shared" si="120"/>
        <v>#N/A</v>
      </c>
      <c r="Z197" s="41" t="e">
        <f t="shared" si="120"/>
        <v>#N/A</v>
      </c>
      <c r="AA197" s="41" t="e">
        <f t="shared" si="120"/>
        <v>#N/A</v>
      </c>
      <c r="AB197" s="41" t="e">
        <f t="shared" si="120"/>
        <v>#N/A</v>
      </c>
      <c r="AC197" s="41">
        <f t="shared" si="120"/>
        <v>5</v>
      </c>
      <c r="AD197" s="41" t="e">
        <f t="shared" si="120"/>
        <v>#N/A</v>
      </c>
      <c r="AE197" s="41" t="e">
        <f t="shared" si="120"/>
        <v>#N/A</v>
      </c>
      <c r="AF197" s="41" t="e">
        <f t="shared" si="120"/>
        <v>#N/A</v>
      </c>
      <c r="AG197" s="41" t="e">
        <f t="shared" si="120"/>
        <v>#N/A</v>
      </c>
      <c r="AH197" s="41" t="e">
        <f t="shared" si="120"/>
        <v>#N/A</v>
      </c>
      <c r="AI197" s="41" t="e">
        <f t="shared" si="120"/>
        <v>#N/A</v>
      </c>
      <c r="AJ197" s="41" t="e">
        <f t="shared" si="120"/>
        <v>#N/A</v>
      </c>
      <c r="AK197" s="41" t="e">
        <f t="shared" si="120"/>
        <v>#N/A</v>
      </c>
      <c r="AL197" s="41" t="e">
        <f t="shared" si="120"/>
        <v>#N/A</v>
      </c>
      <c r="AM197" s="41">
        <f t="shared" si="120"/>
        <v>6</v>
      </c>
      <c r="AN197" s="41" t="e">
        <f t="shared" si="120"/>
        <v>#N/A</v>
      </c>
      <c r="AO197" s="41">
        <f t="shared" si="120"/>
        <v>7</v>
      </c>
      <c r="AP197" s="225" t="e">
        <f>MATCH(AO$209,$C$210:$I$210,$C197)</f>
        <v>#N/A</v>
      </c>
      <c r="AQ197" s="225" t="e">
        <f>MATCH(AP$209,$C$210:$I$210,$C197)</f>
        <v>#N/A</v>
      </c>
      <c r="BH197" s="41">
        <f>MATCH(BG$209,$C$210:$I$210,$C197)</f>
        <v>1</v>
      </c>
    </row>
    <row r="198" spans="1:61">
      <c r="A198" s="41" t="s">
        <v>16</v>
      </c>
      <c r="B198" s="225" t="s">
        <v>392</v>
      </c>
      <c r="C198" s="225">
        <v>-1</v>
      </c>
      <c r="D198" s="225">
        <v>0</v>
      </c>
      <c r="E198" s="225">
        <v>1</v>
      </c>
      <c r="F198" s="228">
        <v>2</v>
      </c>
      <c r="G198" s="225">
        <v>3</v>
      </c>
      <c r="H198" s="225">
        <v>4</v>
      </c>
      <c r="I198" s="225">
        <v>5</v>
      </c>
      <c r="J198" s="225">
        <v>6</v>
      </c>
      <c r="K198" s="225">
        <f>MATCH(J$209,$C$211:$I$211,$C198)</f>
        <v>7</v>
      </c>
      <c r="L198" s="225">
        <f>MATCH(K$209,$D$197:$J$197,$C198)</f>
        <v>6</v>
      </c>
      <c r="M198" s="225">
        <f t="shared" ref="M198:AQ198" si="121">MATCH(L$209,$C$211:$I$211,$C198)</f>
        <v>6</v>
      </c>
      <c r="N198" s="225">
        <f t="shared" si="121"/>
        <v>6</v>
      </c>
      <c r="O198" s="225">
        <f t="shared" si="121"/>
        <v>5</v>
      </c>
      <c r="P198" s="225">
        <f t="shared" si="121"/>
        <v>5</v>
      </c>
      <c r="Q198" s="225">
        <f t="shared" si="121"/>
        <v>4</v>
      </c>
      <c r="R198" s="225">
        <f t="shared" si="121"/>
        <v>4</v>
      </c>
      <c r="S198" s="225">
        <f t="shared" si="121"/>
        <v>4</v>
      </c>
      <c r="T198" s="225">
        <f t="shared" si="121"/>
        <v>3</v>
      </c>
      <c r="U198" s="225">
        <f t="shared" si="121"/>
        <v>3</v>
      </c>
      <c r="V198" s="225">
        <f t="shared" si="121"/>
        <v>3</v>
      </c>
      <c r="W198" s="225">
        <f t="shared" si="121"/>
        <v>3</v>
      </c>
      <c r="X198" s="225">
        <f t="shared" si="121"/>
        <v>3</v>
      </c>
      <c r="Y198" s="225">
        <f t="shared" si="121"/>
        <v>3</v>
      </c>
      <c r="Z198" s="225">
        <f t="shared" si="121"/>
        <v>3</v>
      </c>
      <c r="AA198" s="225">
        <f t="shared" si="121"/>
        <v>3</v>
      </c>
      <c r="AB198" s="225">
        <f t="shared" si="121"/>
        <v>3</v>
      </c>
      <c r="AC198" s="225">
        <f t="shared" si="121"/>
        <v>3</v>
      </c>
      <c r="AD198" s="225">
        <f t="shared" si="121"/>
        <v>2</v>
      </c>
      <c r="AE198" s="225">
        <f t="shared" si="121"/>
        <v>2</v>
      </c>
      <c r="AF198" s="225">
        <f t="shared" si="121"/>
        <v>2</v>
      </c>
      <c r="AG198" s="225">
        <f t="shared" si="121"/>
        <v>2</v>
      </c>
      <c r="AH198" s="225">
        <f t="shared" si="121"/>
        <v>2</v>
      </c>
      <c r="AI198" s="225">
        <f t="shared" si="121"/>
        <v>2</v>
      </c>
      <c r="AJ198" s="225">
        <f t="shared" si="121"/>
        <v>2</v>
      </c>
      <c r="AK198" s="225">
        <f t="shared" si="121"/>
        <v>2</v>
      </c>
      <c r="AL198" s="225">
        <f t="shared" si="121"/>
        <v>2</v>
      </c>
      <c r="AM198" s="225">
        <f t="shared" si="121"/>
        <v>2</v>
      </c>
      <c r="AN198" s="225">
        <f t="shared" si="121"/>
        <v>1</v>
      </c>
      <c r="AO198" s="225">
        <f t="shared" si="121"/>
        <v>1</v>
      </c>
      <c r="AP198" s="225" t="e">
        <f t="shared" si="121"/>
        <v>#N/A</v>
      </c>
      <c r="AQ198" s="225" t="e">
        <f t="shared" si="121"/>
        <v>#N/A</v>
      </c>
      <c r="BH198" s="225">
        <f>MATCH(BG$209,$C$211:$I$211,$C198)</f>
        <v>7</v>
      </c>
    </row>
    <row r="199" spans="1:61" s="139" customFormat="1">
      <c r="A199" s="138" t="s">
        <v>16</v>
      </c>
      <c r="B199" s="139" t="s">
        <v>395</v>
      </c>
      <c r="J199" s="144"/>
      <c r="K199" s="229">
        <f>IF(ISNA(K196),-1,IF(ISNA(K198),99,IF(ISNA(K197),K196,0)))</f>
        <v>0</v>
      </c>
      <c r="L199" s="229">
        <f>IF(ISNA(L196),-1,IF(ISNA(L198),99,IF(ISNA(L197),L196,0)))</f>
        <v>1</v>
      </c>
      <c r="M199" s="229">
        <f t="shared" ref="M199:AQ199" si="122">IF(ISNA(M196),-1,IF(ISNA(M198),99,IF(ISNA(M197),M196,0)))</f>
        <v>1</v>
      </c>
      <c r="N199" s="229">
        <f t="shared" si="122"/>
        <v>0</v>
      </c>
      <c r="O199" s="229">
        <f t="shared" si="122"/>
        <v>2</v>
      </c>
      <c r="P199" s="229">
        <f t="shared" ref="P199" si="123">IF(ISNA(P196),-1,IF(ISNA(P198),99,IF(ISNA(P197),P196,0)))</f>
        <v>0</v>
      </c>
      <c r="Q199" s="229">
        <f t="shared" si="122"/>
        <v>3</v>
      </c>
      <c r="R199" s="229">
        <f t="shared" si="122"/>
        <v>3</v>
      </c>
      <c r="S199" s="229">
        <f t="shared" si="122"/>
        <v>0</v>
      </c>
      <c r="T199" s="229">
        <f t="shared" si="122"/>
        <v>4</v>
      </c>
      <c r="U199" s="229">
        <f t="shared" si="122"/>
        <v>4</v>
      </c>
      <c r="V199" s="229">
        <f t="shared" si="122"/>
        <v>4</v>
      </c>
      <c r="W199" s="229">
        <f t="shared" si="122"/>
        <v>4</v>
      </c>
      <c r="X199" s="229">
        <f t="shared" si="122"/>
        <v>4</v>
      </c>
      <c r="Y199" s="229">
        <f t="shared" si="122"/>
        <v>4</v>
      </c>
      <c r="Z199" s="229">
        <f t="shared" si="122"/>
        <v>4</v>
      </c>
      <c r="AA199" s="229">
        <f t="shared" si="122"/>
        <v>4</v>
      </c>
      <c r="AB199" s="229">
        <f t="shared" si="122"/>
        <v>4</v>
      </c>
      <c r="AC199" s="229">
        <f t="shared" si="122"/>
        <v>0</v>
      </c>
      <c r="AD199" s="229">
        <f t="shared" si="122"/>
        <v>5</v>
      </c>
      <c r="AE199" s="229">
        <f t="shared" si="122"/>
        <v>5</v>
      </c>
      <c r="AF199" s="229">
        <f t="shared" si="122"/>
        <v>5</v>
      </c>
      <c r="AG199" s="229">
        <f t="shared" si="122"/>
        <v>5</v>
      </c>
      <c r="AH199" s="229">
        <f t="shared" si="122"/>
        <v>5</v>
      </c>
      <c r="AI199" s="229">
        <f t="shared" si="122"/>
        <v>5</v>
      </c>
      <c r="AJ199" s="229">
        <f t="shared" si="122"/>
        <v>5</v>
      </c>
      <c r="AK199" s="229">
        <f t="shared" si="122"/>
        <v>5</v>
      </c>
      <c r="AL199" s="229">
        <f t="shared" si="122"/>
        <v>5</v>
      </c>
      <c r="AM199" s="229">
        <f t="shared" si="122"/>
        <v>0</v>
      </c>
      <c r="AN199" s="229">
        <f t="shared" si="122"/>
        <v>6</v>
      </c>
      <c r="AO199" s="229">
        <f t="shared" si="122"/>
        <v>0</v>
      </c>
      <c r="AP199" s="229">
        <f t="shared" si="122"/>
        <v>99</v>
      </c>
      <c r="AQ199" s="229">
        <f t="shared" si="122"/>
        <v>99</v>
      </c>
      <c r="AS199" s="229"/>
      <c r="AT199" s="229"/>
      <c r="AW199" s="229"/>
      <c r="AX199" s="229"/>
      <c r="BH199" s="229">
        <f>IF(ISNA(BH196),-1,IF(ISNA(BH198),99,IF(ISNA(BH197),BH196,0)))</f>
        <v>0</v>
      </c>
      <c r="BI199" s="229"/>
    </row>
    <row r="200" spans="1:61">
      <c r="A200" s="225" t="s">
        <v>16</v>
      </c>
      <c r="B200" s="22" t="str">
        <f t="shared" ref="B200:B207" si="124">IF(A200="*","","COM_PROJ")</f>
        <v/>
      </c>
      <c r="C200" s="23" t="str">
        <f t="shared" ref="C200:C207" si="125">IF($A200="*","","-")</f>
        <v/>
      </c>
      <c r="D200" s="61" t="str">
        <f t="shared" ref="D200:D207" si="126">B172</f>
        <v>TPPRCAR</v>
      </c>
      <c r="E200" s="23" t="str">
        <f t="shared" ref="E200:I207" si="127">IF($A200="*","","-")</f>
        <v/>
      </c>
      <c r="F200" s="23"/>
      <c r="G200" s="23" t="str">
        <f t="shared" si="127"/>
        <v/>
      </c>
      <c r="H200" s="23" t="str">
        <f t="shared" si="127"/>
        <v/>
      </c>
      <c r="I200" s="23" t="str">
        <f t="shared" si="127"/>
        <v/>
      </c>
      <c r="J200" s="22" t="str">
        <f t="shared" ref="J200:J207" si="128">IF(A200="*","",0)</f>
        <v/>
      </c>
      <c r="K200" s="226">
        <f t="shared" ref="K200:AP207" si="129">IF(K$199=-1,L200,IF(K$199=99,J200,IF(K$199=0,INDEX($E186:$K186,0,K$197),(INDEX($E186:$K186,0,K$199+1)-INDEX($E186:$K186,0,K$199))/(INDEX($E$185:$K$185,0,K$199+1)-INDEX($E$185:$K$185,0,K$199))+J200)))</f>
        <v>82.403874725231049</v>
      </c>
      <c r="L200" s="226">
        <f t="shared" si="129"/>
        <v>84.98152686881869</v>
      </c>
      <c r="M200" s="226">
        <f t="shared" si="129"/>
        <v>87.559179012406332</v>
      </c>
      <c r="N200" s="226">
        <f t="shared" si="129"/>
        <v>90.136831155993974</v>
      </c>
      <c r="O200" s="226">
        <f t="shared" si="129"/>
        <v>92.305002436605861</v>
      </c>
      <c r="P200" s="226">
        <f t="shared" si="129"/>
        <v>94.473173717217733</v>
      </c>
      <c r="Q200" s="226">
        <f t="shared" si="129"/>
        <v>95.103688956797029</v>
      </c>
      <c r="R200" s="226">
        <f t="shared" si="129"/>
        <v>95.734204196376325</v>
      </c>
      <c r="S200" s="226">
        <f t="shared" si="129"/>
        <v>96.364719435955607</v>
      </c>
      <c r="T200" s="226">
        <f t="shared" si="129"/>
        <v>99.20512215090163</v>
      </c>
      <c r="U200" s="226">
        <f t="shared" si="129"/>
        <v>102.04552486584765</v>
      </c>
      <c r="V200" s="226">
        <f t="shared" si="129"/>
        <v>104.88592758079368</v>
      </c>
      <c r="W200" s="226">
        <f t="shared" si="129"/>
        <v>107.7263302957397</v>
      </c>
      <c r="X200" s="226">
        <f t="shared" si="129"/>
        <v>110.56673301068572</v>
      </c>
      <c r="Y200" s="226">
        <f t="shared" si="129"/>
        <v>113.40713572563175</v>
      </c>
      <c r="Z200" s="226">
        <f t="shared" si="129"/>
        <v>116.24753844057777</v>
      </c>
      <c r="AA200" s="226">
        <f t="shared" si="129"/>
        <v>119.08794115552379</v>
      </c>
      <c r="AB200" s="226">
        <f t="shared" si="129"/>
        <v>121.92834387046982</v>
      </c>
      <c r="AC200" s="226">
        <f t="shared" si="129"/>
        <v>124.76874658541587</v>
      </c>
      <c r="AD200" s="226">
        <f t="shared" si="129"/>
        <v>128.82030651103659</v>
      </c>
      <c r="AE200" s="226">
        <f t="shared" si="129"/>
        <v>132.87186643665731</v>
      </c>
      <c r="AF200" s="226">
        <f t="shared" si="129"/>
        <v>136.92342636227804</v>
      </c>
      <c r="AG200" s="226">
        <f t="shared" si="129"/>
        <v>140.97498628789876</v>
      </c>
      <c r="AH200" s="226">
        <f t="shared" si="129"/>
        <v>145.02654621351948</v>
      </c>
      <c r="AI200" s="226">
        <f t="shared" si="129"/>
        <v>149.0781061391402</v>
      </c>
      <c r="AJ200" s="226">
        <f t="shared" si="129"/>
        <v>153.12966606476093</v>
      </c>
      <c r="AK200" s="226">
        <f t="shared" si="129"/>
        <v>157.18122599038165</v>
      </c>
      <c r="AL200" s="226">
        <f t="shared" si="129"/>
        <v>161.23278591600237</v>
      </c>
      <c r="AM200" s="226">
        <f t="shared" si="129"/>
        <v>165.28434584162321</v>
      </c>
      <c r="AN200" s="226">
        <f t="shared" si="129"/>
        <v>169.63572816704064</v>
      </c>
      <c r="AO200" s="226">
        <f t="shared" si="129"/>
        <v>208.79816909579742</v>
      </c>
      <c r="AP200" s="226">
        <f t="shared" si="129"/>
        <v>208.79816909579742</v>
      </c>
      <c r="AQ200" s="226">
        <f t="shared" ref="AQ200:AQ207" si="130">IF(AQ$199=-1,AS200,IF(AQ$199=99,AP200,IF(AQ$199=0,INDEX($E186:$K186,0,AQ$197),(INDEX($E186:$K186,0,AQ$199+1)-INDEX($E186:$K186,0,AQ$199))/(INDEX($E$185:$K$185,0,AQ$199+1)-INDEX($E$185:$K$185,0,AQ$199))+AP200)))</f>
        <v>208.79816909579742</v>
      </c>
      <c r="AS200" s="226"/>
      <c r="AT200" s="226"/>
      <c r="AW200" s="226"/>
      <c r="AX200" s="226"/>
      <c r="BH200" s="226">
        <f t="shared" ref="BH200:BH207" si="131">E186</f>
        <v>82.403874725231049</v>
      </c>
      <c r="BI200" s="130">
        <f t="shared" ref="BI200:BI207" si="132">(K200-BH200)/K200</f>
        <v>0</v>
      </c>
    </row>
    <row r="201" spans="1:61">
      <c r="A201" s="225" t="s">
        <v>16</v>
      </c>
      <c r="B201" s="22" t="str">
        <f t="shared" si="124"/>
        <v/>
      </c>
      <c r="C201" s="23" t="str">
        <f t="shared" si="125"/>
        <v/>
      </c>
      <c r="D201" s="61" t="str">
        <f t="shared" si="126"/>
        <v>TPPRSUV</v>
      </c>
      <c r="E201" s="23" t="str">
        <f t="shared" si="127"/>
        <v/>
      </c>
      <c r="F201" s="23"/>
      <c r="G201" s="23" t="str">
        <f t="shared" si="127"/>
        <v/>
      </c>
      <c r="H201" s="23" t="str">
        <f t="shared" si="127"/>
        <v/>
      </c>
      <c r="I201" s="23" t="str">
        <f t="shared" si="127"/>
        <v/>
      </c>
      <c r="J201" s="22" t="str">
        <f t="shared" si="128"/>
        <v/>
      </c>
      <c r="K201" s="226">
        <f t="shared" si="129"/>
        <v>9.4617341783555293</v>
      </c>
      <c r="L201" s="226">
        <f t="shared" si="129"/>
        <v>9.7577039912826269</v>
      </c>
      <c r="M201" s="226">
        <f t="shared" si="129"/>
        <v>10.053673804209724</v>
      </c>
      <c r="N201" s="226">
        <f t="shared" si="129"/>
        <v>10.349643617136822</v>
      </c>
      <c r="O201" s="226">
        <f t="shared" si="129"/>
        <v>10.598596234701212</v>
      </c>
      <c r="P201" s="226">
        <f t="shared" si="129"/>
        <v>10.847548852265602</v>
      </c>
      <c r="Q201" s="226">
        <f t="shared" si="129"/>
        <v>10.882373433887883</v>
      </c>
      <c r="R201" s="226">
        <f t="shared" si="129"/>
        <v>10.917198015510165</v>
      </c>
      <c r="S201" s="226">
        <f t="shared" si="129"/>
        <v>10.952022597132448</v>
      </c>
      <c r="T201" s="226">
        <f t="shared" si="129"/>
        <v>11.274839442354727</v>
      </c>
      <c r="U201" s="226">
        <f t="shared" si="129"/>
        <v>11.597656287577006</v>
      </c>
      <c r="V201" s="226">
        <f t="shared" si="129"/>
        <v>11.920473132799286</v>
      </c>
      <c r="W201" s="226">
        <f t="shared" si="129"/>
        <v>12.243289978021565</v>
      </c>
      <c r="X201" s="226">
        <f t="shared" si="129"/>
        <v>12.566106823243844</v>
      </c>
      <c r="Y201" s="226">
        <f t="shared" si="129"/>
        <v>12.888923668466123</v>
      </c>
      <c r="Z201" s="226">
        <f t="shared" si="129"/>
        <v>13.211740513688403</v>
      </c>
      <c r="AA201" s="226">
        <f t="shared" si="129"/>
        <v>13.534557358910682</v>
      </c>
      <c r="AB201" s="226">
        <f t="shared" si="129"/>
        <v>13.857374204132961</v>
      </c>
      <c r="AC201" s="226">
        <f t="shared" si="129"/>
        <v>14.180191049355239</v>
      </c>
      <c r="AD201" s="226">
        <f t="shared" si="129"/>
        <v>14.640658076279184</v>
      </c>
      <c r="AE201" s="226">
        <f t="shared" si="129"/>
        <v>15.101125103203129</v>
      </c>
      <c r="AF201" s="226">
        <f t="shared" si="129"/>
        <v>15.561592130127075</v>
      </c>
      <c r="AG201" s="226">
        <f t="shared" si="129"/>
        <v>16.022059157051018</v>
      </c>
      <c r="AH201" s="226">
        <f t="shared" si="129"/>
        <v>16.482526183974961</v>
      </c>
      <c r="AI201" s="226">
        <f t="shared" si="129"/>
        <v>16.942993210898905</v>
      </c>
      <c r="AJ201" s="226">
        <f t="shared" si="129"/>
        <v>17.403460237822848</v>
      </c>
      <c r="AK201" s="226">
        <f t="shared" si="129"/>
        <v>17.863927264746792</v>
      </c>
      <c r="AL201" s="226">
        <f t="shared" si="129"/>
        <v>18.324394291670735</v>
      </c>
      <c r="AM201" s="226">
        <f t="shared" si="129"/>
        <v>18.784861318594686</v>
      </c>
      <c r="AN201" s="226">
        <f t="shared" si="129"/>
        <v>19.279403697129883</v>
      </c>
      <c r="AO201" s="226">
        <f t="shared" si="129"/>
        <v>23.730285103946645</v>
      </c>
      <c r="AP201" s="226">
        <f t="shared" si="129"/>
        <v>23.730285103946645</v>
      </c>
      <c r="AQ201" s="226">
        <f t="shared" si="130"/>
        <v>23.730285103946645</v>
      </c>
      <c r="AS201" s="226"/>
      <c r="AT201" s="226"/>
      <c r="AW201" s="226"/>
      <c r="AX201" s="226"/>
      <c r="BH201" s="226">
        <f t="shared" si="131"/>
        <v>9.4617341783555293</v>
      </c>
      <c r="BI201" s="130">
        <f t="shared" si="132"/>
        <v>0</v>
      </c>
    </row>
    <row r="202" spans="1:61">
      <c r="A202" s="225" t="s">
        <v>16</v>
      </c>
      <c r="B202" s="22" t="str">
        <f t="shared" si="124"/>
        <v/>
      </c>
      <c r="C202" s="23" t="str">
        <f t="shared" si="125"/>
        <v/>
      </c>
      <c r="D202" s="61" t="str">
        <f t="shared" si="126"/>
        <v>TPPRMOT</v>
      </c>
      <c r="E202" s="23" t="str">
        <f t="shared" si="127"/>
        <v/>
      </c>
      <c r="F202" s="23"/>
      <c r="G202" s="23" t="str">
        <f t="shared" si="127"/>
        <v/>
      </c>
      <c r="H202" s="23" t="str">
        <f t="shared" si="127"/>
        <v/>
      </c>
      <c r="I202" s="23" t="str">
        <f t="shared" si="127"/>
        <v/>
      </c>
      <c r="J202" s="22" t="str">
        <f t="shared" si="128"/>
        <v/>
      </c>
      <c r="K202" s="226">
        <f t="shared" si="129"/>
        <v>3.2253606362778555</v>
      </c>
      <c r="L202" s="226">
        <f t="shared" si="129"/>
        <v>3.0170280089574422</v>
      </c>
      <c r="M202" s="226">
        <f t="shared" si="129"/>
        <v>2.8086953816370288</v>
      </c>
      <c r="N202" s="226">
        <f t="shared" si="129"/>
        <v>2.6003627543166159</v>
      </c>
      <c r="O202" s="226">
        <f t="shared" si="129"/>
        <v>2.6629124553741637</v>
      </c>
      <c r="P202" s="226">
        <f t="shared" si="129"/>
        <v>2.7254621564317119</v>
      </c>
      <c r="Q202" s="226">
        <f t="shared" si="129"/>
        <v>2.7342118823483896</v>
      </c>
      <c r="R202" s="226">
        <f t="shared" si="129"/>
        <v>2.7429616082650674</v>
      </c>
      <c r="S202" s="226">
        <f t="shared" si="129"/>
        <v>2.7517113341817452</v>
      </c>
      <c r="T202" s="226">
        <f t="shared" si="129"/>
        <v>2.8328195280322146</v>
      </c>
      <c r="U202" s="226">
        <f t="shared" si="129"/>
        <v>2.913927721882684</v>
      </c>
      <c r="V202" s="226">
        <f t="shared" si="129"/>
        <v>2.9950359157331534</v>
      </c>
      <c r="W202" s="226">
        <f t="shared" si="129"/>
        <v>3.0761441095836228</v>
      </c>
      <c r="X202" s="226">
        <f t="shared" si="129"/>
        <v>3.1572523034340922</v>
      </c>
      <c r="Y202" s="226">
        <f t="shared" si="129"/>
        <v>3.2383604972845617</v>
      </c>
      <c r="Z202" s="226">
        <f t="shared" si="129"/>
        <v>3.3194686911350311</v>
      </c>
      <c r="AA202" s="226">
        <f t="shared" si="129"/>
        <v>3.4005768849855005</v>
      </c>
      <c r="AB202" s="226">
        <f t="shared" si="129"/>
        <v>3.4816850788359699</v>
      </c>
      <c r="AC202" s="226">
        <f t="shared" si="129"/>
        <v>3.5627932726864389</v>
      </c>
      <c r="AD202" s="226">
        <f t="shared" si="129"/>
        <v>3.6784862714696356</v>
      </c>
      <c r="AE202" s="226">
        <f t="shared" si="129"/>
        <v>3.7941792702528323</v>
      </c>
      <c r="AF202" s="226">
        <f t="shared" si="129"/>
        <v>3.909872269036029</v>
      </c>
      <c r="AG202" s="226">
        <f t="shared" si="129"/>
        <v>4.0255652678192257</v>
      </c>
      <c r="AH202" s="226">
        <f t="shared" si="129"/>
        <v>4.1412582666024225</v>
      </c>
      <c r="AI202" s="226">
        <f t="shared" si="129"/>
        <v>4.2569512653856192</v>
      </c>
      <c r="AJ202" s="226">
        <f t="shared" si="129"/>
        <v>4.3726442641688159</v>
      </c>
      <c r="AK202" s="226">
        <f t="shared" si="129"/>
        <v>4.4883372629520126</v>
      </c>
      <c r="AL202" s="226">
        <f t="shared" si="129"/>
        <v>4.6040302617352094</v>
      </c>
      <c r="AM202" s="226">
        <f t="shared" si="129"/>
        <v>4.7197232605184078</v>
      </c>
      <c r="AN202" s="226">
        <f t="shared" si="129"/>
        <v>4.8439777401069364</v>
      </c>
      <c r="AO202" s="226">
        <f t="shared" si="129"/>
        <v>5.9622680564036941</v>
      </c>
      <c r="AP202" s="226">
        <f t="shared" si="129"/>
        <v>5.9622680564036941</v>
      </c>
      <c r="AQ202" s="226">
        <f t="shared" si="130"/>
        <v>5.9622680564036941</v>
      </c>
      <c r="AS202" s="226"/>
      <c r="AT202" s="226"/>
      <c r="AW202" s="226"/>
      <c r="AX202" s="226"/>
      <c r="BH202" s="226">
        <f t="shared" si="131"/>
        <v>3.2253606362778555</v>
      </c>
      <c r="BI202" s="130">
        <f t="shared" si="132"/>
        <v>0</v>
      </c>
    </row>
    <row r="203" spans="1:61">
      <c r="A203" s="225" t="s">
        <v>16</v>
      </c>
      <c r="B203" s="22" t="str">
        <f t="shared" si="124"/>
        <v/>
      </c>
      <c r="C203" s="23" t="str">
        <f t="shared" si="125"/>
        <v/>
      </c>
      <c r="D203" s="61" t="str">
        <f t="shared" si="126"/>
        <v>TPPUBUS</v>
      </c>
      <c r="E203" s="23" t="str">
        <f t="shared" si="127"/>
        <v/>
      </c>
      <c r="F203" s="23"/>
      <c r="G203" s="23" t="str">
        <f t="shared" si="127"/>
        <v/>
      </c>
      <c r="H203" s="23" t="str">
        <f t="shared" si="127"/>
        <v/>
      </c>
      <c r="I203" s="23" t="str">
        <f t="shared" si="127"/>
        <v/>
      </c>
      <c r="J203" s="22" t="str">
        <f t="shared" si="128"/>
        <v/>
      </c>
      <c r="K203" s="226">
        <f>INDEX('[3]TS BYDem'!J$10:J$59,MATCH($D203,'[3]TS BYDem'!D$10:D$59,0))</f>
        <v>0.61799148971759088</v>
      </c>
      <c r="L203" s="226">
        <f t="shared" si="129"/>
        <v>0.62866099314506119</v>
      </c>
      <c r="M203" s="226">
        <f t="shared" si="129"/>
        <v>0.63933049657253149</v>
      </c>
      <c r="N203" s="226">
        <f t="shared" si="129"/>
        <v>0.65</v>
      </c>
      <c r="O203" s="226">
        <f t="shared" si="129"/>
        <v>0.66077214814486951</v>
      </c>
      <c r="P203" s="226">
        <f t="shared" si="129"/>
        <v>0.671544296289739</v>
      </c>
      <c r="Q203" s="226">
        <f t="shared" si="129"/>
        <v>0.6890936125471443</v>
      </c>
      <c r="R203" s="226">
        <f t="shared" si="129"/>
        <v>0.7066429288045496</v>
      </c>
      <c r="S203" s="226">
        <f t="shared" si="129"/>
        <v>0.7241922450619549</v>
      </c>
      <c r="T203" s="226">
        <f t="shared" si="129"/>
        <v>0.74551312746549825</v>
      </c>
      <c r="U203" s="226">
        <f t="shared" si="129"/>
        <v>0.7668340098690416</v>
      </c>
      <c r="V203" s="226">
        <f t="shared" si="129"/>
        <v>0.78815489227258495</v>
      </c>
      <c r="W203" s="226">
        <f t="shared" si="129"/>
        <v>0.8094757746761283</v>
      </c>
      <c r="X203" s="226">
        <f t="shared" si="129"/>
        <v>0.83079665707967165</v>
      </c>
      <c r="Y203" s="226">
        <f t="shared" si="129"/>
        <v>0.852117539483215</v>
      </c>
      <c r="Z203" s="226">
        <f t="shared" si="129"/>
        <v>0.87343842188675835</v>
      </c>
      <c r="AA203" s="226">
        <f t="shared" si="129"/>
        <v>0.8947593042903017</v>
      </c>
      <c r="AB203" s="226">
        <f t="shared" si="129"/>
        <v>0.91608018669384506</v>
      </c>
      <c r="AC203" s="226">
        <f t="shared" si="129"/>
        <v>0.93740106909738874</v>
      </c>
      <c r="AD203" s="226">
        <f t="shared" si="129"/>
        <v>0.92027283211051703</v>
      </c>
      <c r="AE203" s="226">
        <f t="shared" si="129"/>
        <v>0.90314459512364531</v>
      </c>
      <c r="AF203" s="226">
        <f t="shared" si="129"/>
        <v>0.8860163581367736</v>
      </c>
      <c r="AG203" s="226">
        <f t="shared" si="129"/>
        <v>0.86888812114990188</v>
      </c>
      <c r="AH203" s="226">
        <f t="shared" si="129"/>
        <v>0.85175988416303017</v>
      </c>
      <c r="AI203" s="226">
        <f t="shared" si="129"/>
        <v>0.83463164717615845</v>
      </c>
      <c r="AJ203" s="226">
        <f t="shared" si="129"/>
        <v>0.81750341018928674</v>
      </c>
      <c r="AK203" s="226">
        <f t="shared" si="129"/>
        <v>0.80037517320241502</v>
      </c>
      <c r="AL203" s="226">
        <f t="shared" si="129"/>
        <v>0.78324693621554331</v>
      </c>
      <c r="AM203" s="226">
        <f t="shared" si="129"/>
        <v>0.7661186992286716</v>
      </c>
      <c r="AN203" s="226">
        <f t="shared" si="129"/>
        <v>0.74090532670113018</v>
      </c>
      <c r="AO203" s="226">
        <f t="shared" si="129"/>
        <v>0.51398497395325782</v>
      </c>
      <c r="AP203" s="226">
        <f t="shared" si="129"/>
        <v>0.51398497395325782</v>
      </c>
      <c r="AQ203" s="226">
        <f t="shared" si="130"/>
        <v>0.51398497395325782</v>
      </c>
      <c r="AS203" s="226"/>
      <c r="AT203" s="226"/>
      <c r="AW203" s="226"/>
      <c r="AX203" s="226"/>
      <c r="BH203" s="226">
        <f t="shared" si="131"/>
        <v>0.61799148971758899</v>
      </c>
      <c r="BI203" s="130">
        <f t="shared" si="132"/>
        <v>3.0540536128179675E-15</v>
      </c>
    </row>
    <row r="204" spans="1:61">
      <c r="A204" s="225" t="s">
        <v>16</v>
      </c>
      <c r="B204" s="22" t="str">
        <f t="shared" si="124"/>
        <v/>
      </c>
      <c r="C204" s="23" t="str">
        <f t="shared" si="125"/>
        <v/>
      </c>
      <c r="D204" s="61" t="str">
        <f t="shared" si="126"/>
        <v>TPPUMBT</v>
      </c>
      <c r="E204" s="23" t="str">
        <f t="shared" si="127"/>
        <v/>
      </c>
      <c r="F204" s="23"/>
      <c r="G204" s="23" t="str">
        <f t="shared" si="127"/>
        <v/>
      </c>
      <c r="H204" s="23" t="str">
        <f t="shared" si="127"/>
        <v/>
      </c>
      <c r="I204" s="23" t="str">
        <f t="shared" si="127"/>
        <v/>
      </c>
      <c r="J204" s="22" t="str">
        <f t="shared" si="128"/>
        <v/>
      </c>
      <c r="K204" s="226">
        <f>INDEX('[3]TS BYDem'!J$10:J$59,MATCH($D204,'[3]TS BYDem'!D$10:D$59,0))</f>
        <v>6.4978638621089795</v>
      </c>
      <c r="L204" s="226">
        <f t="shared" si="129"/>
        <v>6.4791506881767935</v>
      </c>
      <c r="M204" s="226">
        <f t="shared" si="129"/>
        <v>6.4604375142446075</v>
      </c>
      <c r="N204" s="226">
        <f t="shared" si="129"/>
        <v>6.9</v>
      </c>
      <c r="O204" s="226">
        <f t="shared" si="129"/>
        <v>7.0212765000000008</v>
      </c>
      <c r="P204" s="226">
        <f t="shared" si="129"/>
        <v>7.1425530000000004</v>
      </c>
      <c r="Q204" s="226">
        <f t="shared" si="129"/>
        <v>7.2998721294721998</v>
      </c>
      <c r="R204" s="226">
        <f t="shared" si="129"/>
        <v>7.4571912589443992</v>
      </c>
      <c r="S204" s="226">
        <f t="shared" si="129"/>
        <v>7.6145103884165977</v>
      </c>
      <c r="T204" s="226">
        <f t="shared" si="129"/>
        <v>7.6284470992402502</v>
      </c>
      <c r="U204" s="226">
        <f t="shared" si="129"/>
        <v>7.6423838100639028</v>
      </c>
      <c r="V204" s="226">
        <f t="shared" si="129"/>
        <v>7.6563205208875553</v>
      </c>
      <c r="W204" s="226">
        <f t="shared" si="129"/>
        <v>7.6702572317112079</v>
      </c>
      <c r="X204" s="226">
        <f t="shared" si="129"/>
        <v>7.6841939425348604</v>
      </c>
      <c r="Y204" s="226">
        <f t="shared" si="129"/>
        <v>7.698130653358513</v>
      </c>
      <c r="Z204" s="226">
        <f t="shared" si="129"/>
        <v>7.7120673641821655</v>
      </c>
      <c r="AA204" s="226">
        <f t="shared" si="129"/>
        <v>7.7260040750058181</v>
      </c>
      <c r="AB204" s="226">
        <f t="shared" si="129"/>
        <v>7.7399407858294706</v>
      </c>
      <c r="AC204" s="226">
        <f t="shared" si="129"/>
        <v>7.753877496653125</v>
      </c>
      <c r="AD204" s="226">
        <f t="shared" si="129"/>
        <v>7.702287291486221</v>
      </c>
      <c r="AE204" s="226">
        <f t="shared" si="129"/>
        <v>7.6506970863193171</v>
      </c>
      <c r="AF204" s="226">
        <f t="shared" si="129"/>
        <v>7.5991068811524132</v>
      </c>
      <c r="AG204" s="226">
        <f t="shared" si="129"/>
        <v>7.5475166759855092</v>
      </c>
      <c r="AH204" s="226">
        <f t="shared" si="129"/>
        <v>7.4959264708186053</v>
      </c>
      <c r="AI204" s="226">
        <f t="shared" si="129"/>
        <v>7.4443362656517014</v>
      </c>
      <c r="AJ204" s="226">
        <f t="shared" si="129"/>
        <v>7.3927460604847974</v>
      </c>
      <c r="AK204" s="226">
        <f t="shared" si="129"/>
        <v>7.3411558553178935</v>
      </c>
      <c r="AL204" s="226">
        <f t="shared" si="129"/>
        <v>7.2895656501509896</v>
      </c>
      <c r="AM204" s="226">
        <f t="shared" si="129"/>
        <v>7.2379754449840821</v>
      </c>
      <c r="AN204" s="226">
        <f t="shared" si="129"/>
        <v>7.1605847278717665</v>
      </c>
      <c r="AO204" s="226">
        <f t="shared" si="129"/>
        <v>6.4640682738609252</v>
      </c>
      <c r="AP204" s="226">
        <f t="shared" si="129"/>
        <v>6.4640682738609252</v>
      </c>
      <c r="AQ204" s="226">
        <f t="shared" si="130"/>
        <v>6.4640682738609252</v>
      </c>
      <c r="AS204" s="226"/>
      <c r="AT204" s="226"/>
      <c r="AW204" s="226"/>
      <c r="AX204" s="226"/>
      <c r="BH204" s="226">
        <f t="shared" si="131"/>
        <v>6.9561395217965591</v>
      </c>
      <c r="BI204" s="130">
        <f t="shared" si="132"/>
        <v>-7.0527125438857599E-2</v>
      </c>
    </row>
    <row r="205" spans="1:61">
      <c r="A205" s="225" t="s">
        <v>16</v>
      </c>
      <c r="B205" s="22" t="str">
        <f t="shared" si="124"/>
        <v/>
      </c>
      <c r="C205" s="23" t="str">
        <f t="shared" si="125"/>
        <v/>
      </c>
      <c r="D205" s="61" t="str">
        <f t="shared" si="126"/>
        <v>TPPUBRT</v>
      </c>
      <c r="E205" s="23" t="str">
        <f t="shared" si="127"/>
        <v/>
      </c>
      <c r="F205" s="23"/>
      <c r="G205" s="23" t="str">
        <f t="shared" si="127"/>
        <v/>
      </c>
      <c r="H205" s="23" t="str">
        <f t="shared" si="127"/>
        <v/>
      </c>
      <c r="I205" s="23" t="str">
        <f t="shared" si="127"/>
        <v/>
      </c>
      <c r="J205" s="22" t="str">
        <f t="shared" si="128"/>
        <v/>
      </c>
      <c r="K205" s="226">
        <f>INDEX('[3]TS BYDem'!J$10:J$59,MATCH($D205,'[3]TS BYDem'!D$10:D$59,0))</f>
        <v>0</v>
      </c>
      <c r="L205" s="226">
        <f t="shared" si="129"/>
        <v>4.8955600005900005E-4</v>
      </c>
      <c r="M205" s="226">
        <f t="shared" si="129"/>
        <v>9.7911200011800009E-4</v>
      </c>
      <c r="N205" s="226">
        <f t="shared" si="129"/>
        <v>2.2242096073383386E-2</v>
      </c>
      <c r="O205" s="226">
        <f t="shared" si="129"/>
        <v>2.2775936376263253E-2</v>
      </c>
      <c r="P205" s="226">
        <f t="shared" si="129"/>
        <v>2.3309776679143121E-2</v>
      </c>
      <c r="Q205" s="226">
        <f t="shared" si="129"/>
        <v>9.1282979118428739E-2</v>
      </c>
      <c r="R205" s="226">
        <f t="shared" si="129"/>
        <v>0.15925618155771437</v>
      </c>
      <c r="S205" s="226">
        <f t="shared" si="129"/>
        <v>0.22722938399699999</v>
      </c>
      <c r="T205" s="226">
        <f t="shared" si="129"/>
        <v>0.26128478167036978</v>
      </c>
      <c r="U205" s="226">
        <f t="shared" si="129"/>
        <v>0.29534017934373957</v>
      </c>
      <c r="V205" s="226">
        <f t="shared" si="129"/>
        <v>0.32939557701710936</v>
      </c>
      <c r="W205" s="226">
        <f t="shared" si="129"/>
        <v>0.36345097469047916</v>
      </c>
      <c r="X205" s="226">
        <f t="shared" si="129"/>
        <v>0.39750637236384895</v>
      </c>
      <c r="Y205" s="226">
        <f t="shared" si="129"/>
        <v>0.43156177003721874</v>
      </c>
      <c r="Z205" s="226">
        <f t="shared" si="129"/>
        <v>0.46561716771058853</v>
      </c>
      <c r="AA205" s="226">
        <f t="shared" si="129"/>
        <v>0.49967256538395832</v>
      </c>
      <c r="AB205" s="226">
        <f t="shared" si="129"/>
        <v>0.53372796305732806</v>
      </c>
      <c r="AC205" s="226">
        <f t="shared" si="129"/>
        <v>0.56778336073069768</v>
      </c>
      <c r="AD205" s="226">
        <f t="shared" si="129"/>
        <v>0.61898064839411104</v>
      </c>
      <c r="AE205" s="226">
        <f t="shared" si="129"/>
        <v>0.6701779360575244</v>
      </c>
      <c r="AF205" s="226">
        <f t="shared" si="129"/>
        <v>0.72137522372093776</v>
      </c>
      <c r="AG205" s="226">
        <f t="shared" si="129"/>
        <v>0.77257251138435112</v>
      </c>
      <c r="AH205" s="226">
        <f t="shared" si="129"/>
        <v>0.82376979904776448</v>
      </c>
      <c r="AI205" s="226">
        <f t="shared" si="129"/>
        <v>0.87496708671117784</v>
      </c>
      <c r="AJ205" s="226">
        <f t="shared" si="129"/>
        <v>0.9261643743745912</v>
      </c>
      <c r="AK205" s="226">
        <f t="shared" si="129"/>
        <v>0.97736166203800456</v>
      </c>
      <c r="AL205" s="226">
        <f t="shared" si="129"/>
        <v>1.028558949701418</v>
      </c>
      <c r="AM205" s="226">
        <f t="shared" si="129"/>
        <v>1.0797562373648315</v>
      </c>
      <c r="AN205" s="226">
        <f t="shared" si="129"/>
        <v>1.127323955092848</v>
      </c>
      <c r="AO205" s="226">
        <f t="shared" si="129"/>
        <v>1.5554334146449955</v>
      </c>
      <c r="AP205" s="226">
        <f t="shared" si="129"/>
        <v>1.5554334146449955</v>
      </c>
      <c r="AQ205" s="226">
        <f t="shared" si="130"/>
        <v>1.5554334146449955</v>
      </c>
      <c r="AS205" s="226"/>
      <c r="AT205" s="226"/>
      <c r="AW205" s="226"/>
      <c r="AX205" s="226"/>
      <c r="BH205" s="226">
        <f t="shared" si="131"/>
        <v>2.0773428073206385E-2</v>
      </c>
      <c r="BI205" s="130" t="e">
        <f t="shared" si="132"/>
        <v>#DIV/0!</v>
      </c>
    </row>
    <row r="206" spans="1:61">
      <c r="A206" s="225" t="s">
        <v>16</v>
      </c>
      <c r="B206" s="22" t="str">
        <f t="shared" si="124"/>
        <v/>
      </c>
      <c r="C206" s="23" t="str">
        <f t="shared" si="125"/>
        <v/>
      </c>
      <c r="D206" s="61" t="str">
        <f t="shared" si="126"/>
        <v>TPPUMER</v>
      </c>
      <c r="E206" s="23" t="str">
        <f t="shared" si="127"/>
        <v/>
      </c>
      <c r="F206" s="23"/>
      <c r="G206" s="23" t="str">
        <f t="shared" si="127"/>
        <v/>
      </c>
      <c r="H206" s="23" t="str">
        <f t="shared" si="127"/>
        <v/>
      </c>
      <c r="I206" s="23" t="str">
        <f t="shared" si="127"/>
        <v/>
      </c>
      <c r="J206" s="22" t="str">
        <f t="shared" si="128"/>
        <v/>
      </c>
      <c r="K206" s="226">
        <f>INDEX('[3]TS BYDem'!J$10:J$59,MATCH($D206,'[3]TS BYDem'!D$10:D$59,0))</f>
        <v>15.8</v>
      </c>
      <c r="L206" s="226">
        <f t="shared" si="129"/>
        <v>15.962299600289393</v>
      </c>
      <c r="M206" s="226">
        <f t="shared" si="129"/>
        <v>16.124599200578785</v>
      </c>
      <c r="N206" s="226">
        <f t="shared" si="129"/>
        <v>17.401227382802126</v>
      </c>
      <c r="O206" s="226">
        <f t="shared" si="129"/>
        <v>17.630348127600239</v>
      </c>
      <c r="P206" s="226">
        <f t="shared" si="129"/>
        <v>17.859468872398352</v>
      </c>
      <c r="Q206" s="226">
        <f t="shared" si="129"/>
        <v>18.078046692483255</v>
      </c>
      <c r="R206" s="226">
        <f t="shared" si="129"/>
        <v>18.296624512568158</v>
      </c>
      <c r="S206" s="226">
        <f t="shared" si="129"/>
        <v>18.515202332653065</v>
      </c>
      <c r="T206" s="226">
        <f t="shared" si="129"/>
        <v>18.049205260675599</v>
      </c>
      <c r="U206" s="226">
        <f t="shared" si="129"/>
        <v>17.583208188698134</v>
      </c>
      <c r="V206" s="226">
        <f t="shared" si="129"/>
        <v>17.117211116720668</v>
      </c>
      <c r="W206" s="226">
        <f t="shared" si="129"/>
        <v>16.651214044743202</v>
      </c>
      <c r="X206" s="226">
        <f t="shared" si="129"/>
        <v>16.185216972765737</v>
      </c>
      <c r="Y206" s="226">
        <f t="shared" si="129"/>
        <v>15.719219900788271</v>
      </c>
      <c r="Z206" s="226">
        <f t="shared" si="129"/>
        <v>15.253222828810806</v>
      </c>
      <c r="AA206" s="226">
        <f t="shared" si="129"/>
        <v>14.78722575683334</v>
      </c>
      <c r="AB206" s="226">
        <f t="shared" si="129"/>
        <v>14.321228684855875</v>
      </c>
      <c r="AC206" s="226">
        <f t="shared" si="129"/>
        <v>13.855231612878402</v>
      </c>
      <c r="AD206" s="226">
        <f t="shared" si="129"/>
        <v>14.035327855738224</v>
      </c>
      <c r="AE206" s="226">
        <f t="shared" si="129"/>
        <v>14.215424098598046</v>
      </c>
      <c r="AF206" s="226">
        <f t="shared" si="129"/>
        <v>14.395520341457868</v>
      </c>
      <c r="AG206" s="226">
        <f t="shared" si="129"/>
        <v>14.575616584317689</v>
      </c>
      <c r="AH206" s="226">
        <f t="shared" si="129"/>
        <v>14.755712827177511</v>
      </c>
      <c r="AI206" s="226">
        <f t="shared" si="129"/>
        <v>14.935809070037333</v>
      </c>
      <c r="AJ206" s="226">
        <f t="shared" si="129"/>
        <v>15.115905312897155</v>
      </c>
      <c r="AK206" s="226">
        <f t="shared" si="129"/>
        <v>15.296001555756977</v>
      </c>
      <c r="AL206" s="226">
        <f t="shared" si="129"/>
        <v>15.476097798616799</v>
      </c>
      <c r="AM206" s="226">
        <f t="shared" si="129"/>
        <v>15.656194041476615</v>
      </c>
      <c r="AN206" s="226">
        <f t="shared" si="129"/>
        <v>15.914337817026913</v>
      </c>
      <c r="AO206" s="226">
        <f t="shared" si="129"/>
        <v>18.237631796979599</v>
      </c>
      <c r="AP206" s="226">
        <f t="shared" si="129"/>
        <v>18.237631796979599</v>
      </c>
      <c r="AQ206" s="226">
        <f t="shared" si="130"/>
        <v>18.237631796979599</v>
      </c>
      <c r="AS206" s="226"/>
      <c r="AT206" s="226"/>
      <c r="AW206" s="226"/>
      <c r="AX206" s="226"/>
      <c r="BH206" s="226">
        <f t="shared" si="131"/>
        <v>16.914328581933948</v>
      </c>
      <c r="BI206" s="130">
        <f t="shared" si="132"/>
        <v>-7.0527125438857391E-2</v>
      </c>
    </row>
    <row r="207" spans="1:61">
      <c r="A207" s="225" t="s">
        <v>16</v>
      </c>
      <c r="B207" s="22" t="str">
        <f t="shared" si="124"/>
        <v/>
      </c>
      <c r="C207" s="23" t="str">
        <f t="shared" si="125"/>
        <v/>
      </c>
      <c r="D207" s="61" t="str">
        <f t="shared" si="126"/>
        <v>TPPUGAT</v>
      </c>
      <c r="E207" s="23" t="str">
        <f t="shared" si="127"/>
        <v/>
      </c>
      <c r="F207" s="23"/>
      <c r="G207" s="23" t="str">
        <f t="shared" si="127"/>
        <v/>
      </c>
      <c r="H207" s="23" t="str">
        <f t="shared" si="127"/>
        <v/>
      </c>
      <c r="I207" s="23" t="str">
        <f t="shared" si="127"/>
        <v/>
      </c>
      <c r="J207" s="22" t="str">
        <f t="shared" si="128"/>
        <v/>
      </c>
      <c r="K207" s="226">
        <f>INDEX('[3]TS BYDem'!J$10:J$59,MATCH($D207,'[3]TS BYDem'!D$10:D$59,0))</f>
        <v>0</v>
      </c>
      <c r="L207" s="226">
        <f t="shared" si="129"/>
        <v>1.7959861551550493E-2</v>
      </c>
      <c r="M207" s="226">
        <f t="shared" si="129"/>
        <v>3.5919723103100987E-2</v>
      </c>
      <c r="N207" s="226">
        <f t="shared" si="129"/>
        <v>0.5884053650325064</v>
      </c>
      <c r="O207" s="226">
        <f t="shared" si="129"/>
        <v>0.60651580293507878</v>
      </c>
      <c r="P207" s="226">
        <f t="shared" si="129"/>
        <v>0.62462624083765106</v>
      </c>
      <c r="Q207" s="226">
        <f t="shared" si="129"/>
        <v>0.62582282996645044</v>
      </c>
      <c r="R207" s="226">
        <f t="shared" si="129"/>
        <v>0.62701941909524983</v>
      </c>
      <c r="S207" s="226">
        <f t="shared" si="129"/>
        <v>0.62821600822404911</v>
      </c>
      <c r="T207" s="226">
        <f t="shared" si="129"/>
        <v>0.64604689743247223</v>
      </c>
      <c r="U207" s="226">
        <f t="shared" si="129"/>
        <v>0.66387778664089536</v>
      </c>
      <c r="V207" s="226">
        <f t="shared" si="129"/>
        <v>0.68170867584931849</v>
      </c>
      <c r="W207" s="226">
        <f t="shared" si="129"/>
        <v>0.69953956505774162</v>
      </c>
      <c r="X207" s="226">
        <f t="shared" si="129"/>
        <v>0.71737045426616475</v>
      </c>
      <c r="Y207" s="226">
        <f t="shared" si="129"/>
        <v>0.73520134347458788</v>
      </c>
      <c r="Z207" s="226">
        <f t="shared" si="129"/>
        <v>0.753032232683011</v>
      </c>
      <c r="AA207" s="226">
        <f t="shared" si="129"/>
        <v>0.77086312189143413</v>
      </c>
      <c r="AB207" s="226">
        <f t="shared" si="129"/>
        <v>0.78869401109985726</v>
      </c>
      <c r="AC207" s="226">
        <f t="shared" si="129"/>
        <v>0.80652490030828039</v>
      </c>
      <c r="AD207" s="226">
        <f t="shared" si="129"/>
        <v>0.82990698165475896</v>
      </c>
      <c r="AE207" s="226">
        <f t="shared" si="129"/>
        <v>0.85328906300123752</v>
      </c>
      <c r="AF207" s="226">
        <f t="shared" si="129"/>
        <v>0.87667114434771609</v>
      </c>
      <c r="AG207" s="226">
        <f t="shared" si="129"/>
        <v>0.90005322569419466</v>
      </c>
      <c r="AH207" s="226">
        <f t="shared" si="129"/>
        <v>0.92343530704067323</v>
      </c>
      <c r="AI207" s="226">
        <f t="shared" si="129"/>
        <v>0.94681738838715179</v>
      </c>
      <c r="AJ207" s="226">
        <f t="shared" si="129"/>
        <v>0.97019946973363036</v>
      </c>
      <c r="AK207" s="226">
        <f t="shared" si="129"/>
        <v>0.99358155108010893</v>
      </c>
      <c r="AL207" s="226">
        <f t="shared" si="129"/>
        <v>1.0169636324265876</v>
      </c>
      <c r="AM207" s="226">
        <f t="shared" si="129"/>
        <v>1.0403457137730663</v>
      </c>
      <c r="AN207" s="226">
        <f t="shared" si="129"/>
        <v>1.0625240746795788</v>
      </c>
      <c r="AO207" s="226">
        <f t="shared" si="129"/>
        <v>1.2621293228381913</v>
      </c>
      <c r="AP207" s="226">
        <f t="shared" si="129"/>
        <v>1.2621293228381913</v>
      </c>
      <c r="AQ207" s="226">
        <f t="shared" si="130"/>
        <v>1.2621293228381913</v>
      </c>
      <c r="AS207" s="226"/>
      <c r="AT207" s="226"/>
      <c r="AW207" s="226"/>
      <c r="AX207" s="226"/>
      <c r="BH207" s="226">
        <f t="shared" si="131"/>
        <v>0.53452578037785492</v>
      </c>
      <c r="BI207" s="130" t="e">
        <f t="shared" si="132"/>
        <v>#DIV/0!</v>
      </c>
    </row>
    <row r="208" spans="1:61">
      <c r="A208" s="225" t="s">
        <v>16</v>
      </c>
      <c r="G208" s="226"/>
      <c r="H208" s="226"/>
      <c r="I208" s="226"/>
      <c r="L208" s="226"/>
      <c r="M208" s="41"/>
      <c r="N208" s="276">
        <f>M214*B42</f>
        <v>90.136831155993974</v>
      </c>
    </row>
    <row r="209" spans="1:60" ht="23.25">
      <c r="A209" s="225" t="s">
        <v>16</v>
      </c>
      <c r="B209" s="16" t="s">
        <v>19</v>
      </c>
      <c r="C209" s="16" t="s">
        <v>20</v>
      </c>
      <c r="D209" s="16" t="s">
        <v>21</v>
      </c>
      <c r="E209" s="16"/>
      <c r="F209" s="16" t="s">
        <v>22</v>
      </c>
      <c r="G209" s="16" t="s">
        <v>23</v>
      </c>
      <c r="H209" s="16" t="s">
        <v>24</v>
      </c>
      <c r="I209" s="17" t="s">
        <v>25</v>
      </c>
      <c r="J209" s="18">
        <v>2012</v>
      </c>
      <c r="K209" s="18">
        <f>1+J209</f>
        <v>2013</v>
      </c>
      <c r="L209" s="18">
        <f t="shared" ref="L209:AL209" si="133">1+K209</f>
        <v>2014</v>
      </c>
      <c r="M209" s="18">
        <f>1+L209</f>
        <v>2015</v>
      </c>
      <c r="N209" s="18">
        <f t="shared" si="133"/>
        <v>2016</v>
      </c>
      <c r="O209" s="18">
        <f t="shared" si="133"/>
        <v>2017</v>
      </c>
      <c r="P209" s="18">
        <f t="shared" si="133"/>
        <v>2018</v>
      </c>
      <c r="Q209" s="18">
        <f t="shared" si="133"/>
        <v>2019</v>
      </c>
      <c r="R209" s="18">
        <f t="shared" si="133"/>
        <v>2020</v>
      </c>
      <c r="S209" s="18">
        <f t="shared" si="133"/>
        <v>2021</v>
      </c>
      <c r="T209" s="18">
        <f t="shared" si="133"/>
        <v>2022</v>
      </c>
      <c r="U209" s="18">
        <f t="shared" si="133"/>
        <v>2023</v>
      </c>
      <c r="V209" s="18">
        <f t="shared" si="133"/>
        <v>2024</v>
      </c>
      <c r="W209" s="18">
        <f t="shared" si="133"/>
        <v>2025</v>
      </c>
      <c r="X209" s="18">
        <f t="shared" si="133"/>
        <v>2026</v>
      </c>
      <c r="Y209" s="18">
        <f t="shared" si="133"/>
        <v>2027</v>
      </c>
      <c r="Z209" s="18">
        <f t="shared" si="133"/>
        <v>2028</v>
      </c>
      <c r="AA209" s="18">
        <f t="shared" si="133"/>
        <v>2029</v>
      </c>
      <c r="AB209" s="18">
        <f t="shared" si="133"/>
        <v>2030</v>
      </c>
      <c r="AC209" s="18">
        <f t="shared" si="133"/>
        <v>2031</v>
      </c>
      <c r="AD209" s="18">
        <f t="shared" si="133"/>
        <v>2032</v>
      </c>
      <c r="AE209" s="18">
        <f t="shared" si="133"/>
        <v>2033</v>
      </c>
      <c r="AF209" s="18">
        <f t="shared" si="133"/>
        <v>2034</v>
      </c>
      <c r="AG209" s="18">
        <f t="shared" si="133"/>
        <v>2035</v>
      </c>
      <c r="AH209" s="18">
        <f t="shared" si="133"/>
        <v>2036</v>
      </c>
      <c r="AI209" s="18">
        <f t="shared" si="133"/>
        <v>2037</v>
      </c>
      <c r="AJ209" s="18">
        <f t="shared" si="133"/>
        <v>2038</v>
      </c>
      <c r="AK209" s="18">
        <f t="shared" si="133"/>
        <v>2039</v>
      </c>
      <c r="AL209" s="18">
        <f t="shared" si="133"/>
        <v>2040</v>
      </c>
      <c r="AM209" s="18">
        <v>2045</v>
      </c>
      <c r="AN209" s="18">
        <v>2050</v>
      </c>
      <c r="AO209" s="18">
        <v>2060</v>
      </c>
      <c r="AP209" s="18">
        <v>2070</v>
      </c>
      <c r="AR209" s="18"/>
      <c r="AS209" s="18"/>
      <c r="AV209" s="18"/>
      <c r="AW209" s="18"/>
      <c r="BG209" s="18">
        <v>2012</v>
      </c>
      <c r="BH209" s="18"/>
    </row>
    <row r="210" spans="1:60" s="231" customFormat="1">
      <c r="A210" s="136" t="s">
        <v>16</v>
      </c>
      <c r="B210" s="231">
        <v>1</v>
      </c>
      <c r="C210" s="231">
        <v>2012</v>
      </c>
      <c r="D210" s="231">
        <f>F4</f>
        <v>2015</v>
      </c>
      <c r="E210" s="231">
        <v>2017</v>
      </c>
      <c r="F210" s="231">
        <v>2020</v>
      </c>
      <c r="G210" s="231">
        <v>2030</v>
      </c>
      <c r="H210" s="231">
        <v>2040</v>
      </c>
      <c r="I210" s="280">
        <v>2050</v>
      </c>
      <c r="J210" s="136">
        <f t="shared" ref="J210:S211" si="134">MATCH(J$209,$C$210:$I$210,$B210)</f>
        <v>1</v>
      </c>
      <c r="K210" s="231">
        <f t="shared" si="134"/>
        <v>1</v>
      </c>
      <c r="L210" s="231">
        <f t="shared" si="134"/>
        <v>1</v>
      </c>
      <c r="M210" s="231">
        <f t="shared" si="134"/>
        <v>2</v>
      </c>
      <c r="N210" s="231">
        <f t="shared" si="134"/>
        <v>2</v>
      </c>
      <c r="O210" s="231">
        <f t="shared" si="134"/>
        <v>3</v>
      </c>
      <c r="P210" s="231">
        <f t="shared" si="134"/>
        <v>3</v>
      </c>
      <c r="Q210" s="231">
        <f t="shared" si="134"/>
        <v>3</v>
      </c>
      <c r="R210" s="231">
        <f t="shared" si="134"/>
        <v>4</v>
      </c>
      <c r="S210" s="231">
        <f t="shared" si="134"/>
        <v>4</v>
      </c>
      <c r="T210" s="231">
        <f t="shared" ref="T210:AC211" si="135">MATCH(T$209,$C$210:$I$210,$B210)</f>
        <v>4</v>
      </c>
      <c r="U210" s="231">
        <f t="shared" si="135"/>
        <v>4</v>
      </c>
      <c r="V210" s="231">
        <f t="shared" si="135"/>
        <v>4</v>
      </c>
      <c r="W210" s="231">
        <f t="shared" si="135"/>
        <v>4</v>
      </c>
      <c r="X210" s="231">
        <f t="shared" si="135"/>
        <v>4</v>
      </c>
      <c r="Y210" s="231">
        <f t="shared" si="135"/>
        <v>4</v>
      </c>
      <c r="Z210" s="231">
        <f t="shared" si="135"/>
        <v>4</v>
      </c>
      <c r="AA210" s="231">
        <f t="shared" si="135"/>
        <v>4</v>
      </c>
      <c r="AB210" s="231">
        <f t="shared" si="135"/>
        <v>5</v>
      </c>
      <c r="AC210" s="231">
        <f t="shared" si="135"/>
        <v>5</v>
      </c>
      <c r="AD210" s="231">
        <f t="shared" ref="AD210:AP211" si="136">MATCH(AD$209,$C$210:$I$210,$B210)</f>
        <v>5</v>
      </c>
      <c r="AE210" s="231">
        <f t="shared" si="136"/>
        <v>5</v>
      </c>
      <c r="AF210" s="231">
        <f t="shared" si="136"/>
        <v>5</v>
      </c>
      <c r="AG210" s="231">
        <f t="shared" si="136"/>
        <v>5</v>
      </c>
      <c r="AH210" s="231">
        <f t="shared" si="136"/>
        <v>5</v>
      </c>
      <c r="AI210" s="231">
        <f t="shared" si="136"/>
        <v>5</v>
      </c>
      <c r="AJ210" s="231">
        <f t="shared" si="136"/>
        <v>5</v>
      </c>
      <c r="AK210" s="231">
        <f t="shared" si="136"/>
        <v>5</v>
      </c>
      <c r="AL210" s="231">
        <f t="shared" si="136"/>
        <v>6</v>
      </c>
      <c r="AM210" s="231">
        <f t="shared" si="136"/>
        <v>6</v>
      </c>
      <c r="AN210" s="231">
        <f t="shared" si="136"/>
        <v>7</v>
      </c>
      <c r="AO210" s="231">
        <f t="shared" si="136"/>
        <v>7</v>
      </c>
      <c r="AP210" s="231">
        <f t="shared" si="136"/>
        <v>7</v>
      </c>
      <c r="BG210" s="136">
        <f>MATCH(BG$209,$C$210:$I$210,$B210)</f>
        <v>1</v>
      </c>
    </row>
    <row r="211" spans="1:60">
      <c r="A211" s="41" t="s">
        <v>16</v>
      </c>
      <c r="B211" s="225">
        <v>0</v>
      </c>
      <c r="C211" s="225">
        <f t="shared" ref="C211:I211" si="137">INDEX($C210:$I210,0,COUNT($C210:$I210)-C212)</f>
        <v>2050</v>
      </c>
      <c r="D211" s="225">
        <f t="shared" si="137"/>
        <v>2040</v>
      </c>
      <c r="E211" s="225">
        <f t="shared" si="137"/>
        <v>2030</v>
      </c>
      <c r="F211" s="225">
        <f t="shared" si="137"/>
        <v>2020</v>
      </c>
      <c r="G211" s="225">
        <f t="shared" si="137"/>
        <v>2017</v>
      </c>
      <c r="H211" s="225">
        <f t="shared" si="137"/>
        <v>2015</v>
      </c>
      <c r="I211" s="143">
        <f t="shared" si="137"/>
        <v>2012</v>
      </c>
      <c r="J211" s="41">
        <f t="shared" si="134"/>
        <v>1</v>
      </c>
      <c r="K211" s="225" t="e">
        <f t="shared" si="134"/>
        <v>#N/A</v>
      </c>
      <c r="L211" s="225" t="e">
        <f t="shared" si="134"/>
        <v>#N/A</v>
      </c>
      <c r="M211" s="225">
        <f t="shared" si="134"/>
        <v>2</v>
      </c>
      <c r="N211" s="225" t="e">
        <f t="shared" si="134"/>
        <v>#N/A</v>
      </c>
      <c r="O211" s="225">
        <f t="shared" si="134"/>
        <v>3</v>
      </c>
      <c r="P211" s="225" t="e">
        <f t="shared" si="134"/>
        <v>#N/A</v>
      </c>
      <c r="Q211" s="225" t="e">
        <f t="shared" si="134"/>
        <v>#N/A</v>
      </c>
      <c r="R211" s="225">
        <f t="shared" si="134"/>
        <v>4</v>
      </c>
      <c r="S211" s="225" t="e">
        <f t="shared" si="134"/>
        <v>#N/A</v>
      </c>
      <c r="T211" s="225" t="e">
        <f t="shared" si="135"/>
        <v>#N/A</v>
      </c>
      <c r="U211" s="225" t="e">
        <f t="shared" si="135"/>
        <v>#N/A</v>
      </c>
      <c r="V211" s="225" t="e">
        <f t="shared" si="135"/>
        <v>#N/A</v>
      </c>
      <c r="W211" s="225" t="e">
        <f t="shared" si="135"/>
        <v>#N/A</v>
      </c>
      <c r="X211" s="225" t="e">
        <f t="shared" si="135"/>
        <v>#N/A</v>
      </c>
      <c r="Y211" s="225" t="e">
        <f t="shared" si="135"/>
        <v>#N/A</v>
      </c>
      <c r="Z211" s="225" t="e">
        <f t="shared" si="135"/>
        <v>#N/A</v>
      </c>
      <c r="AA211" s="225" t="e">
        <f t="shared" si="135"/>
        <v>#N/A</v>
      </c>
      <c r="AB211" s="225">
        <f t="shared" si="135"/>
        <v>5</v>
      </c>
      <c r="AC211" s="225" t="e">
        <f t="shared" si="135"/>
        <v>#N/A</v>
      </c>
      <c r="AD211" s="225" t="e">
        <f t="shared" si="136"/>
        <v>#N/A</v>
      </c>
      <c r="AE211" s="225" t="e">
        <f t="shared" si="136"/>
        <v>#N/A</v>
      </c>
      <c r="AF211" s="225" t="e">
        <f t="shared" si="136"/>
        <v>#N/A</v>
      </c>
      <c r="AG211" s="225" t="e">
        <f t="shared" si="136"/>
        <v>#N/A</v>
      </c>
      <c r="AH211" s="225" t="e">
        <f t="shared" si="136"/>
        <v>#N/A</v>
      </c>
      <c r="AI211" s="225" t="e">
        <f t="shared" si="136"/>
        <v>#N/A</v>
      </c>
      <c r="AJ211" s="225" t="e">
        <f t="shared" si="136"/>
        <v>#N/A</v>
      </c>
      <c r="AK211" s="225" t="e">
        <f t="shared" si="136"/>
        <v>#N/A</v>
      </c>
      <c r="AL211" s="225">
        <f t="shared" si="136"/>
        <v>6</v>
      </c>
      <c r="AM211" s="225" t="e">
        <f t="shared" si="136"/>
        <v>#N/A</v>
      </c>
      <c r="AN211" s="225">
        <f t="shared" si="136"/>
        <v>7</v>
      </c>
      <c r="AO211" s="225" t="e">
        <f t="shared" si="136"/>
        <v>#N/A</v>
      </c>
      <c r="AP211" s="225" t="e">
        <f t="shared" si="136"/>
        <v>#N/A</v>
      </c>
      <c r="BG211" s="41">
        <f>MATCH(BG$209,$C$210:$I$210,$B211)</f>
        <v>1</v>
      </c>
    </row>
    <row r="212" spans="1:60">
      <c r="A212" s="41" t="s">
        <v>16</v>
      </c>
      <c r="B212" s="225">
        <v>-1</v>
      </c>
      <c r="C212" s="225">
        <v>0</v>
      </c>
      <c r="D212" s="225">
        <v>1</v>
      </c>
      <c r="E212" s="228">
        <v>2</v>
      </c>
      <c r="F212" s="225">
        <v>3</v>
      </c>
      <c r="G212" s="225">
        <v>4</v>
      </c>
      <c r="H212" s="225">
        <v>5</v>
      </c>
      <c r="I212" s="225">
        <v>6</v>
      </c>
      <c r="J212" s="225">
        <f t="shared" ref="J212:AP212" si="138">MATCH(J$209,$C$211:$I$211,$B212)</f>
        <v>7</v>
      </c>
      <c r="K212" s="225">
        <f t="shared" si="138"/>
        <v>6</v>
      </c>
      <c r="L212" s="225">
        <f t="shared" si="138"/>
        <v>6</v>
      </c>
      <c r="M212" s="225">
        <f t="shared" si="138"/>
        <v>6</v>
      </c>
      <c r="N212" s="225">
        <f t="shared" si="138"/>
        <v>5</v>
      </c>
      <c r="O212" s="225">
        <f t="shared" si="138"/>
        <v>5</v>
      </c>
      <c r="P212" s="225">
        <f t="shared" si="138"/>
        <v>4</v>
      </c>
      <c r="Q212" s="225">
        <f t="shared" si="138"/>
        <v>4</v>
      </c>
      <c r="R212" s="225">
        <f t="shared" si="138"/>
        <v>4</v>
      </c>
      <c r="S212" s="225">
        <f t="shared" si="138"/>
        <v>3</v>
      </c>
      <c r="T212" s="225">
        <f t="shared" si="138"/>
        <v>3</v>
      </c>
      <c r="U212" s="225">
        <f t="shared" si="138"/>
        <v>3</v>
      </c>
      <c r="V212" s="225">
        <f t="shared" si="138"/>
        <v>3</v>
      </c>
      <c r="W212" s="225">
        <f t="shared" si="138"/>
        <v>3</v>
      </c>
      <c r="X212" s="225">
        <f t="shared" si="138"/>
        <v>3</v>
      </c>
      <c r="Y212" s="225">
        <f t="shared" si="138"/>
        <v>3</v>
      </c>
      <c r="Z212" s="225">
        <f t="shared" si="138"/>
        <v>3</v>
      </c>
      <c r="AA212" s="225">
        <f t="shared" si="138"/>
        <v>3</v>
      </c>
      <c r="AB212" s="225">
        <f t="shared" si="138"/>
        <v>3</v>
      </c>
      <c r="AC212" s="225">
        <f t="shared" si="138"/>
        <v>2</v>
      </c>
      <c r="AD212" s="225">
        <f t="shared" si="138"/>
        <v>2</v>
      </c>
      <c r="AE212" s="225">
        <f t="shared" si="138"/>
        <v>2</v>
      </c>
      <c r="AF212" s="225">
        <f t="shared" si="138"/>
        <v>2</v>
      </c>
      <c r="AG212" s="225">
        <f t="shared" si="138"/>
        <v>2</v>
      </c>
      <c r="AH212" s="225">
        <f t="shared" si="138"/>
        <v>2</v>
      </c>
      <c r="AI212" s="225">
        <f t="shared" si="138"/>
        <v>2</v>
      </c>
      <c r="AJ212" s="225">
        <f t="shared" si="138"/>
        <v>2</v>
      </c>
      <c r="AK212" s="225">
        <f t="shared" si="138"/>
        <v>2</v>
      </c>
      <c r="AL212" s="225">
        <f t="shared" si="138"/>
        <v>2</v>
      </c>
      <c r="AM212" s="225">
        <f t="shared" si="138"/>
        <v>1</v>
      </c>
      <c r="AN212" s="225">
        <f t="shared" si="138"/>
        <v>1</v>
      </c>
      <c r="AO212" s="225" t="e">
        <f t="shared" si="138"/>
        <v>#N/A</v>
      </c>
      <c r="AP212" s="225" t="e">
        <f t="shared" si="138"/>
        <v>#N/A</v>
      </c>
      <c r="BG212" s="225">
        <f>MATCH(BG$209,$C$211:$I$211,$B212)</f>
        <v>7</v>
      </c>
    </row>
    <row r="213" spans="1:60" s="139" customFormat="1">
      <c r="A213" s="138" t="s">
        <v>16</v>
      </c>
      <c r="I213" s="144"/>
      <c r="J213" s="229">
        <f>IF(ISNA(J210),-1,IF(ISNA(J212),99,IF(ISNA(J211),J210,0)))</f>
        <v>0</v>
      </c>
      <c r="K213" s="229">
        <f t="shared" ref="K213:AP213" si="139">IF(ISNA(K210),-1,IF(ISNA(K212),99,IF(ISNA(K211),K210,0)))</f>
        <v>1</v>
      </c>
      <c r="L213" s="229">
        <f t="shared" si="139"/>
        <v>1</v>
      </c>
      <c r="M213" s="229">
        <f t="shared" si="139"/>
        <v>0</v>
      </c>
      <c r="N213" s="229">
        <f t="shared" si="139"/>
        <v>2</v>
      </c>
      <c r="O213" s="229">
        <f t="shared" si="139"/>
        <v>0</v>
      </c>
      <c r="P213" s="229">
        <f t="shared" si="139"/>
        <v>3</v>
      </c>
      <c r="Q213" s="229">
        <f t="shared" si="139"/>
        <v>3</v>
      </c>
      <c r="R213" s="229">
        <f t="shared" si="139"/>
        <v>0</v>
      </c>
      <c r="S213" s="229">
        <f t="shared" si="139"/>
        <v>4</v>
      </c>
      <c r="T213" s="229">
        <f t="shared" si="139"/>
        <v>4</v>
      </c>
      <c r="U213" s="229">
        <f t="shared" si="139"/>
        <v>4</v>
      </c>
      <c r="V213" s="229">
        <f t="shared" si="139"/>
        <v>4</v>
      </c>
      <c r="W213" s="229">
        <f t="shared" si="139"/>
        <v>4</v>
      </c>
      <c r="X213" s="229">
        <f t="shared" si="139"/>
        <v>4</v>
      </c>
      <c r="Y213" s="229">
        <f t="shared" si="139"/>
        <v>4</v>
      </c>
      <c r="Z213" s="229">
        <f t="shared" si="139"/>
        <v>4</v>
      </c>
      <c r="AA213" s="229">
        <f t="shared" si="139"/>
        <v>4</v>
      </c>
      <c r="AB213" s="229">
        <f t="shared" si="139"/>
        <v>0</v>
      </c>
      <c r="AC213" s="229">
        <f t="shared" si="139"/>
        <v>5</v>
      </c>
      <c r="AD213" s="229">
        <f t="shared" si="139"/>
        <v>5</v>
      </c>
      <c r="AE213" s="229">
        <f t="shared" si="139"/>
        <v>5</v>
      </c>
      <c r="AF213" s="229">
        <f t="shared" si="139"/>
        <v>5</v>
      </c>
      <c r="AG213" s="229">
        <f t="shared" si="139"/>
        <v>5</v>
      </c>
      <c r="AH213" s="229">
        <f t="shared" si="139"/>
        <v>5</v>
      </c>
      <c r="AI213" s="229">
        <f t="shared" si="139"/>
        <v>5</v>
      </c>
      <c r="AJ213" s="229">
        <f t="shared" si="139"/>
        <v>5</v>
      </c>
      <c r="AK213" s="229">
        <f t="shared" si="139"/>
        <v>5</v>
      </c>
      <c r="AL213" s="229">
        <f t="shared" si="139"/>
        <v>0</v>
      </c>
      <c r="AM213" s="229">
        <f t="shared" si="139"/>
        <v>6</v>
      </c>
      <c r="AN213" s="229">
        <f t="shared" si="139"/>
        <v>0</v>
      </c>
      <c r="AO213" s="229">
        <f t="shared" si="139"/>
        <v>99</v>
      </c>
      <c r="AP213" s="229">
        <f t="shared" si="139"/>
        <v>99</v>
      </c>
      <c r="AR213" s="229"/>
      <c r="AS213" s="229"/>
      <c r="AV213" s="229"/>
      <c r="AW213" s="229"/>
      <c r="BG213" s="229">
        <f>IF(ISNA(BG210),-1,IF(ISNA(BG212),99,IF(ISNA(BG211),BG210,0)))</f>
        <v>0</v>
      </c>
      <c r="BH213" s="229"/>
    </row>
    <row r="214" spans="1:60">
      <c r="B214" s="22" t="str">
        <f t="shared" ref="B214:B221" si="140">IF(A214="*","","COM_PROJ")</f>
        <v>COM_PROJ</v>
      </c>
      <c r="C214" s="23" t="str">
        <f t="shared" ref="C214:C221" si="141">IF($A214="*","","-")</f>
        <v>-</v>
      </c>
      <c r="D214" s="61" t="str">
        <f t="shared" ref="D214:D221" si="142">B186</f>
        <v>TPPRCAR</v>
      </c>
      <c r="E214" s="23" t="str">
        <f t="shared" ref="E214:H221" si="143">IF($A214="*","","-")</f>
        <v>-</v>
      </c>
      <c r="F214" s="23" t="str">
        <f t="shared" si="143"/>
        <v>-</v>
      </c>
      <c r="G214" s="23" t="str">
        <f t="shared" si="143"/>
        <v>-</v>
      </c>
      <c r="H214" s="23" t="str">
        <f t="shared" si="143"/>
        <v>-</v>
      </c>
      <c r="I214" s="22">
        <f t="shared" ref="I214:I221" si="144">IF(A214="*","",0)</f>
        <v>0</v>
      </c>
      <c r="J214" s="226">
        <f t="shared" ref="J214:K216" si="145">IF(J$213=-1,K214,IF(J$213=99,BF214,IF(J$213=0,INDEX($E186:$K186,0,J$211),(INDEX($E186:$K186,0,J$213+1)-INDEX($E186:$K186,0,J$213))/(INDEX($E$185:$K$185,0,J$213+1)-INDEX($E$185:$K$185,0,J$213))+BF214)))</f>
        <v>82.403874725231049</v>
      </c>
      <c r="K214" s="226">
        <f t="shared" si="145"/>
        <v>84.98152686881869</v>
      </c>
      <c r="L214" s="226">
        <f t="shared" ref="L214:AL214" si="146">IF(L$213=-1,M214,IF(L$213=99,K214,IF(L$213=0,INDEX($E186:$K186,0,L$211),(INDEX($E186:$K186,0,L$213+1)-INDEX($E186:$K186,0,L$213))/(INDEX($E$185:$K$185,0,L$213+1)-INDEX($E$185:$K$185,0,L$213))+K214)))</f>
        <v>87.559179012406332</v>
      </c>
      <c r="M214" s="226">
        <f t="shared" si="146"/>
        <v>90.136831155993974</v>
      </c>
      <c r="N214" s="226">
        <f t="shared" si="146"/>
        <v>92.305002436605861</v>
      </c>
      <c r="O214" s="226">
        <f t="shared" si="146"/>
        <v>94.473173717217733</v>
      </c>
      <c r="P214" s="226">
        <f t="shared" si="146"/>
        <v>95.103688956797029</v>
      </c>
      <c r="Q214" s="226">
        <f t="shared" si="146"/>
        <v>95.734204196376325</v>
      </c>
      <c r="R214" s="226">
        <f t="shared" si="146"/>
        <v>96.364719435955607</v>
      </c>
      <c r="S214" s="226">
        <f t="shared" si="146"/>
        <v>99.20512215090163</v>
      </c>
      <c r="T214" s="226">
        <f t="shared" si="146"/>
        <v>102.04552486584765</v>
      </c>
      <c r="U214" s="226">
        <f t="shared" si="146"/>
        <v>104.88592758079368</v>
      </c>
      <c r="V214" s="226">
        <f t="shared" si="146"/>
        <v>107.7263302957397</v>
      </c>
      <c r="W214" s="226">
        <f t="shared" si="146"/>
        <v>110.56673301068572</v>
      </c>
      <c r="X214" s="226">
        <f t="shared" si="146"/>
        <v>113.40713572563175</v>
      </c>
      <c r="Y214" s="226">
        <f t="shared" si="146"/>
        <v>116.24753844057777</v>
      </c>
      <c r="Z214" s="226">
        <f t="shared" si="146"/>
        <v>119.08794115552379</v>
      </c>
      <c r="AA214" s="226">
        <f t="shared" si="146"/>
        <v>121.92834387046982</v>
      </c>
      <c r="AB214" s="226">
        <f t="shared" si="146"/>
        <v>124.76874658541587</v>
      </c>
      <c r="AC214" s="226">
        <f t="shared" si="146"/>
        <v>128.82030651103659</v>
      </c>
      <c r="AD214" s="226">
        <f t="shared" si="146"/>
        <v>132.87186643665731</v>
      </c>
      <c r="AE214" s="226">
        <f t="shared" si="146"/>
        <v>136.92342636227804</v>
      </c>
      <c r="AF214" s="226">
        <f t="shared" si="146"/>
        <v>140.97498628789876</v>
      </c>
      <c r="AG214" s="226">
        <f t="shared" si="146"/>
        <v>145.02654621351948</v>
      </c>
      <c r="AH214" s="226">
        <f t="shared" si="146"/>
        <v>149.0781061391402</v>
      </c>
      <c r="AI214" s="226">
        <f t="shared" si="146"/>
        <v>153.12966606476093</v>
      </c>
      <c r="AJ214" s="226">
        <f t="shared" si="146"/>
        <v>157.18122599038165</v>
      </c>
      <c r="AK214" s="226">
        <f t="shared" si="146"/>
        <v>161.23278591600237</v>
      </c>
      <c r="AL214" s="226">
        <f t="shared" si="146"/>
        <v>165.28434584162321</v>
      </c>
      <c r="AM214" s="256">
        <f>(AL214+AN214)/2</f>
        <v>187.04125746871031</v>
      </c>
      <c r="AN214" s="226">
        <f t="shared" ref="AN214:AO221" si="147">IF(AN$213=-1,AO214,IF(AN$213=99,AM214,IF(AN$213=0,INDEX($E186:$K186,0,AN$211),(INDEX($E186:$K186,0,AN$213+1)-INDEX($E186:$K186,0,AN$213))/(INDEX($E$185:$K$185,0,AN$213+1)-INDEX($E$185:$K$185,0,AN$213))+AM214)))</f>
        <v>208.79816909579742</v>
      </c>
      <c r="AO214" s="226">
        <f t="shared" si="147"/>
        <v>208.79816909579742</v>
      </c>
      <c r="AP214" s="226">
        <f t="shared" ref="AP214:AP221" si="148">IF(AP$213=-1,AR214,IF(AP$213=99,AO214,IF(AP$213=0,INDEX($E186:$K186,0,AP$211),(INDEX($E186:$K186,0,AP$213+1)-INDEX($E186:$K186,0,AP$213))/(INDEX($E$185:$K$185,0,AP$213+1)-INDEX($E$185:$K$185,0,AP$213))+AO214)))</f>
        <v>208.79816909579742</v>
      </c>
      <c r="AR214" s="226"/>
      <c r="AS214" s="226"/>
      <c r="AV214" s="226"/>
      <c r="AW214" s="226"/>
      <c r="BG214" s="226">
        <f t="shared" ref="BG214:BG221" si="149">E186</f>
        <v>82.403874725231049</v>
      </c>
      <c r="BH214" s="130">
        <f t="shared" ref="BH214:BH221" si="150">(J214-BG214)/J214</f>
        <v>0</v>
      </c>
    </row>
    <row r="215" spans="1:60">
      <c r="B215" s="22" t="str">
        <f t="shared" si="140"/>
        <v>COM_PROJ</v>
      </c>
      <c r="C215" s="23" t="str">
        <f t="shared" si="141"/>
        <v>-</v>
      </c>
      <c r="D215" s="61" t="str">
        <f t="shared" si="142"/>
        <v>TPPRSUV</v>
      </c>
      <c r="E215" s="23" t="str">
        <f t="shared" si="143"/>
        <v>-</v>
      </c>
      <c r="F215" s="23" t="str">
        <f t="shared" si="143"/>
        <v>-</v>
      </c>
      <c r="G215" s="23" t="str">
        <f t="shared" si="143"/>
        <v>-</v>
      </c>
      <c r="H215" s="23" t="str">
        <f t="shared" si="143"/>
        <v>-</v>
      </c>
      <c r="I215" s="22">
        <f t="shared" si="144"/>
        <v>0</v>
      </c>
      <c r="J215" s="226">
        <f t="shared" si="145"/>
        <v>9.4617341783555293</v>
      </c>
      <c r="K215" s="226">
        <f t="shared" si="145"/>
        <v>9.7577039912826269</v>
      </c>
      <c r="L215" s="226">
        <f t="shared" ref="L215:AL215" si="151">IF(L$213=-1,M215,IF(L$213=99,K215,IF(L$213=0,INDEX($E187:$K187,0,L$211),(INDEX($E187:$K187,0,L$213+1)-INDEX($E187:$K187,0,L$213))/(INDEX($E$185:$K$185,0,L$213+1)-INDEX($E$185:$K$185,0,L$213))+K215)))</f>
        <v>10.053673804209724</v>
      </c>
      <c r="M215" s="226">
        <f t="shared" si="151"/>
        <v>10.349643617136822</v>
      </c>
      <c r="N215" s="226">
        <f t="shared" si="151"/>
        <v>10.598596234701212</v>
      </c>
      <c r="O215" s="226">
        <f t="shared" si="151"/>
        <v>10.847548852265602</v>
      </c>
      <c r="P215" s="226">
        <f t="shared" si="151"/>
        <v>10.882373433887883</v>
      </c>
      <c r="Q215" s="226">
        <f t="shared" si="151"/>
        <v>10.917198015510165</v>
      </c>
      <c r="R215" s="226">
        <f t="shared" si="151"/>
        <v>10.952022597132448</v>
      </c>
      <c r="S215" s="226">
        <f t="shared" si="151"/>
        <v>11.274839442354727</v>
      </c>
      <c r="T215" s="226">
        <f t="shared" si="151"/>
        <v>11.597656287577006</v>
      </c>
      <c r="U215" s="226">
        <f t="shared" si="151"/>
        <v>11.920473132799286</v>
      </c>
      <c r="V215" s="226">
        <f t="shared" si="151"/>
        <v>12.243289978021565</v>
      </c>
      <c r="W215" s="226">
        <f t="shared" si="151"/>
        <v>12.566106823243844</v>
      </c>
      <c r="X215" s="226">
        <f t="shared" si="151"/>
        <v>12.888923668466123</v>
      </c>
      <c r="Y215" s="226">
        <f t="shared" si="151"/>
        <v>13.211740513688403</v>
      </c>
      <c r="Z215" s="226">
        <f t="shared" si="151"/>
        <v>13.534557358910682</v>
      </c>
      <c r="AA215" s="226">
        <f t="shared" si="151"/>
        <v>13.857374204132961</v>
      </c>
      <c r="AB215" s="226">
        <f t="shared" si="151"/>
        <v>14.180191049355239</v>
      </c>
      <c r="AC215" s="226">
        <f t="shared" si="151"/>
        <v>14.640658076279184</v>
      </c>
      <c r="AD215" s="226">
        <f t="shared" si="151"/>
        <v>15.101125103203129</v>
      </c>
      <c r="AE215" s="226">
        <f t="shared" si="151"/>
        <v>15.561592130127075</v>
      </c>
      <c r="AF215" s="226">
        <f t="shared" si="151"/>
        <v>16.022059157051018</v>
      </c>
      <c r="AG215" s="226">
        <f t="shared" si="151"/>
        <v>16.482526183974961</v>
      </c>
      <c r="AH215" s="226">
        <f t="shared" si="151"/>
        <v>16.942993210898905</v>
      </c>
      <c r="AI215" s="226">
        <f t="shared" si="151"/>
        <v>17.403460237822848</v>
      </c>
      <c r="AJ215" s="226">
        <f t="shared" si="151"/>
        <v>17.863927264746792</v>
      </c>
      <c r="AK215" s="226">
        <f t="shared" si="151"/>
        <v>18.324394291670735</v>
      </c>
      <c r="AL215" s="226">
        <f t="shared" si="151"/>
        <v>18.784861318594686</v>
      </c>
      <c r="AM215" s="256">
        <f t="shared" ref="AM215:AM221" si="152">(AL215+AN215)/2</f>
        <v>21.257573211270667</v>
      </c>
      <c r="AN215" s="226">
        <f t="shared" si="147"/>
        <v>23.730285103946645</v>
      </c>
      <c r="AO215" s="226">
        <f t="shared" si="147"/>
        <v>23.730285103946645</v>
      </c>
      <c r="AP215" s="226">
        <f t="shared" si="148"/>
        <v>23.730285103946645</v>
      </c>
      <c r="AR215" s="226"/>
      <c r="AS215" s="226"/>
      <c r="AV215" s="226"/>
      <c r="AW215" s="226"/>
      <c r="BG215" s="226">
        <f t="shared" si="149"/>
        <v>9.4617341783555293</v>
      </c>
      <c r="BH215" s="130">
        <f t="shared" si="150"/>
        <v>0</v>
      </c>
    </row>
    <row r="216" spans="1:60">
      <c r="B216" s="22" t="str">
        <f t="shared" si="140"/>
        <v>COM_PROJ</v>
      </c>
      <c r="C216" s="23" t="str">
        <f t="shared" si="141"/>
        <v>-</v>
      </c>
      <c r="D216" s="61" t="str">
        <f t="shared" si="142"/>
        <v>TPPRMOT</v>
      </c>
      <c r="E216" s="23" t="str">
        <f t="shared" si="143"/>
        <v>-</v>
      </c>
      <c r="F216" s="23" t="str">
        <f t="shared" si="143"/>
        <v>-</v>
      </c>
      <c r="G216" s="23" t="str">
        <f t="shared" si="143"/>
        <v>-</v>
      </c>
      <c r="H216" s="23" t="str">
        <f t="shared" si="143"/>
        <v>-</v>
      </c>
      <c r="I216" s="22">
        <f t="shared" si="144"/>
        <v>0</v>
      </c>
      <c r="J216" s="226">
        <f t="shared" si="145"/>
        <v>3.2253606362778555</v>
      </c>
      <c r="K216" s="226">
        <f t="shared" si="145"/>
        <v>3.0170280089574422</v>
      </c>
      <c r="L216" s="226">
        <f t="shared" ref="L216:AL216" si="153">IF(L$213=-1,M216,IF(L$213=99,K216,IF(L$213=0,INDEX($E188:$K188,0,L$211),(INDEX($E188:$K188,0,L$213+1)-INDEX($E188:$K188,0,L$213))/(INDEX($E$185:$K$185,0,L$213+1)-INDEX($E$185:$K$185,0,L$213))+K216)))</f>
        <v>2.8086953816370288</v>
      </c>
      <c r="M216" s="226">
        <f t="shared" si="153"/>
        <v>2.6003627543166159</v>
      </c>
      <c r="N216" s="226">
        <f t="shared" si="153"/>
        <v>2.6629124553741637</v>
      </c>
      <c r="O216" s="226">
        <f t="shared" si="153"/>
        <v>2.7254621564317119</v>
      </c>
      <c r="P216" s="226">
        <f t="shared" si="153"/>
        <v>2.7342118823483896</v>
      </c>
      <c r="Q216" s="226">
        <f t="shared" si="153"/>
        <v>2.7429616082650674</v>
      </c>
      <c r="R216" s="226">
        <f t="shared" si="153"/>
        <v>2.7517113341817452</v>
      </c>
      <c r="S216" s="226">
        <f t="shared" si="153"/>
        <v>2.8328195280322146</v>
      </c>
      <c r="T216" s="226">
        <f t="shared" si="153"/>
        <v>2.913927721882684</v>
      </c>
      <c r="U216" s="226">
        <f t="shared" si="153"/>
        <v>2.9950359157331534</v>
      </c>
      <c r="V216" s="226">
        <f t="shared" si="153"/>
        <v>3.0761441095836228</v>
      </c>
      <c r="W216" s="226">
        <f t="shared" si="153"/>
        <v>3.1572523034340922</v>
      </c>
      <c r="X216" s="226">
        <f t="shared" si="153"/>
        <v>3.2383604972845617</v>
      </c>
      <c r="Y216" s="226">
        <f t="shared" si="153"/>
        <v>3.3194686911350311</v>
      </c>
      <c r="Z216" s="226">
        <f t="shared" si="153"/>
        <v>3.4005768849855005</v>
      </c>
      <c r="AA216" s="226">
        <f t="shared" si="153"/>
        <v>3.4816850788359699</v>
      </c>
      <c r="AB216" s="226">
        <f t="shared" si="153"/>
        <v>3.5627932726864389</v>
      </c>
      <c r="AC216" s="226">
        <f t="shared" si="153"/>
        <v>3.6784862714696356</v>
      </c>
      <c r="AD216" s="226">
        <f t="shared" si="153"/>
        <v>3.7941792702528323</v>
      </c>
      <c r="AE216" s="226">
        <f t="shared" si="153"/>
        <v>3.909872269036029</v>
      </c>
      <c r="AF216" s="226">
        <f t="shared" si="153"/>
        <v>4.0255652678192257</v>
      </c>
      <c r="AG216" s="226">
        <f t="shared" si="153"/>
        <v>4.1412582666024225</v>
      </c>
      <c r="AH216" s="226">
        <f t="shared" si="153"/>
        <v>4.2569512653856192</v>
      </c>
      <c r="AI216" s="226">
        <f t="shared" si="153"/>
        <v>4.3726442641688159</v>
      </c>
      <c r="AJ216" s="226">
        <f t="shared" si="153"/>
        <v>4.4883372629520126</v>
      </c>
      <c r="AK216" s="226">
        <f t="shared" si="153"/>
        <v>4.6040302617352094</v>
      </c>
      <c r="AL216" s="226">
        <f t="shared" si="153"/>
        <v>4.7197232605184078</v>
      </c>
      <c r="AM216" s="256">
        <f t="shared" si="152"/>
        <v>5.3409956584610505</v>
      </c>
      <c r="AN216" s="226">
        <f t="shared" si="147"/>
        <v>5.9622680564036941</v>
      </c>
      <c r="AO216" s="226">
        <f t="shared" si="147"/>
        <v>5.9622680564036941</v>
      </c>
      <c r="AP216" s="226">
        <f t="shared" si="148"/>
        <v>5.9622680564036941</v>
      </c>
      <c r="AR216" s="226"/>
      <c r="AS216" s="226"/>
      <c r="AV216" s="226"/>
      <c r="AW216" s="226"/>
      <c r="BG216" s="226">
        <f t="shared" si="149"/>
        <v>3.2253606362778555</v>
      </c>
      <c r="BH216" s="130">
        <f t="shared" si="150"/>
        <v>0</v>
      </c>
    </row>
    <row r="217" spans="1:60">
      <c r="B217" s="22" t="str">
        <f t="shared" si="140"/>
        <v>COM_PROJ</v>
      </c>
      <c r="C217" s="23" t="str">
        <f t="shared" si="141"/>
        <v>-</v>
      </c>
      <c r="D217" s="61" t="str">
        <f t="shared" si="142"/>
        <v>TPPUBUS</v>
      </c>
      <c r="E217" s="23" t="str">
        <f t="shared" si="143"/>
        <v>-</v>
      </c>
      <c r="F217" s="23" t="str">
        <f t="shared" si="143"/>
        <v>-</v>
      </c>
      <c r="G217" s="23" t="str">
        <f t="shared" si="143"/>
        <v>-</v>
      </c>
      <c r="H217" s="23" t="str">
        <f t="shared" si="143"/>
        <v>-</v>
      </c>
      <c r="I217" s="22">
        <f t="shared" si="144"/>
        <v>0</v>
      </c>
      <c r="J217" s="226">
        <f>INDEX('[3]TS BYDem'!J$10:J$59,MATCH($D217,'[3]TS BYDem'!D$10:D$59,0))</f>
        <v>0.61799148971759088</v>
      </c>
      <c r="K217" s="226">
        <f>IF(K$213=-1,L217,IF(K$213=99,BG217,IF(K$213=0,INDEX($E189:$K189,0,K$211),(INDEX($E189:$K189,0,K$213+1)-INDEX($E189:$K189,0,K$213))/(INDEX($E$185:$K$185,0,K$213+1)-INDEX($E$185:$K$185,0,K$213))+BG217)))</f>
        <v>0.6286609931450593</v>
      </c>
      <c r="L217" s="226">
        <f t="shared" ref="L217:AL217" si="154">IF(L$213=-1,M217,IF(L$213=99,K217,IF(L$213=0,INDEX($E189:$K189,0,L$211),(INDEX($E189:$K189,0,L$213+1)-INDEX($E189:$K189,0,L$213))/(INDEX($E$185:$K$185,0,L$213+1)-INDEX($E$185:$K$185,0,L$213))+K217)))</f>
        <v>0.63933049657252961</v>
      </c>
      <c r="M217" s="226">
        <f t="shared" si="154"/>
        <v>0.65</v>
      </c>
      <c r="N217" s="226">
        <f t="shared" si="154"/>
        <v>0.66077214814486951</v>
      </c>
      <c r="O217" s="226">
        <f t="shared" si="154"/>
        <v>0.671544296289739</v>
      </c>
      <c r="P217" s="226">
        <f t="shared" si="154"/>
        <v>0.6890936125471443</v>
      </c>
      <c r="Q217" s="226">
        <f t="shared" si="154"/>
        <v>0.7066429288045496</v>
      </c>
      <c r="R217" s="226">
        <f t="shared" si="154"/>
        <v>0.7241922450619549</v>
      </c>
      <c r="S217" s="226">
        <f t="shared" si="154"/>
        <v>0.74551312746549825</v>
      </c>
      <c r="T217" s="226">
        <f t="shared" si="154"/>
        <v>0.7668340098690416</v>
      </c>
      <c r="U217" s="226">
        <f t="shared" si="154"/>
        <v>0.78815489227258495</v>
      </c>
      <c r="V217" s="226">
        <f t="shared" si="154"/>
        <v>0.8094757746761283</v>
      </c>
      <c r="W217" s="226">
        <f t="shared" si="154"/>
        <v>0.83079665707967165</v>
      </c>
      <c r="X217" s="226">
        <f t="shared" si="154"/>
        <v>0.852117539483215</v>
      </c>
      <c r="Y217" s="226">
        <f t="shared" si="154"/>
        <v>0.87343842188675835</v>
      </c>
      <c r="Z217" s="226">
        <f t="shared" si="154"/>
        <v>0.8947593042903017</v>
      </c>
      <c r="AA217" s="226">
        <f t="shared" si="154"/>
        <v>0.91608018669384506</v>
      </c>
      <c r="AB217" s="226">
        <f t="shared" si="154"/>
        <v>0.93740106909738874</v>
      </c>
      <c r="AC217" s="226">
        <f t="shared" si="154"/>
        <v>0.92027283211051703</v>
      </c>
      <c r="AD217" s="226">
        <f t="shared" si="154"/>
        <v>0.90314459512364531</v>
      </c>
      <c r="AE217" s="226">
        <f t="shared" si="154"/>
        <v>0.8860163581367736</v>
      </c>
      <c r="AF217" s="226">
        <f t="shared" si="154"/>
        <v>0.86888812114990188</v>
      </c>
      <c r="AG217" s="226">
        <f t="shared" si="154"/>
        <v>0.85175988416303017</v>
      </c>
      <c r="AH217" s="226">
        <f t="shared" si="154"/>
        <v>0.83463164717615845</v>
      </c>
      <c r="AI217" s="226">
        <f t="shared" si="154"/>
        <v>0.81750341018928674</v>
      </c>
      <c r="AJ217" s="226">
        <f t="shared" si="154"/>
        <v>0.80037517320241502</v>
      </c>
      <c r="AK217" s="226">
        <f t="shared" si="154"/>
        <v>0.78324693621554331</v>
      </c>
      <c r="AL217" s="226">
        <f t="shared" si="154"/>
        <v>0.7661186992286716</v>
      </c>
      <c r="AM217" s="256">
        <f t="shared" si="152"/>
        <v>0.64005183659096465</v>
      </c>
      <c r="AN217" s="226">
        <f t="shared" si="147"/>
        <v>0.51398497395325782</v>
      </c>
      <c r="AO217" s="226">
        <f t="shared" si="147"/>
        <v>0.51398497395325782</v>
      </c>
      <c r="AP217" s="226">
        <f t="shared" si="148"/>
        <v>0.51398497395325782</v>
      </c>
      <c r="AR217" s="226"/>
      <c r="AS217" s="226"/>
      <c r="AV217" s="226"/>
      <c r="AW217" s="226"/>
      <c r="BG217" s="226">
        <f t="shared" si="149"/>
        <v>0.61799148971758899</v>
      </c>
      <c r="BH217" s="130">
        <f t="shared" si="150"/>
        <v>3.0540536128179675E-15</v>
      </c>
    </row>
    <row r="218" spans="1:60">
      <c r="B218" s="22" t="str">
        <f t="shared" si="140"/>
        <v>COM_PROJ</v>
      </c>
      <c r="C218" s="23" t="str">
        <f t="shared" si="141"/>
        <v>-</v>
      </c>
      <c r="D218" s="61" t="str">
        <f t="shared" si="142"/>
        <v>TPPUMBT</v>
      </c>
      <c r="E218" s="23" t="str">
        <f t="shared" si="143"/>
        <v>-</v>
      </c>
      <c r="F218" s="23" t="str">
        <f t="shared" si="143"/>
        <v>-</v>
      </c>
      <c r="G218" s="23" t="str">
        <f t="shared" si="143"/>
        <v>-</v>
      </c>
      <c r="H218" s="23" t="str">
        <f t="shared" si="143"/>
        <v>-</v>
      </c>
      <c r="I218" s="22">
        <f t="shared" si="144"/>
        <v>0</v>
      </c>
      <c r="J218" s="226">
        <f>INDEX('[3]TS BYDem'!J$10:J$59,MATCH($D218,'[3]TS BYDem'!D$10:D$59,0))</f>
        <v>6.4978638621089795</v>
      </c>
      <c r="K218" s="226">
        <f>IF(K$213=-1,L218,IF(K$213=99,BG218,IF(K$213=0,INDEX($E190:$K190,0,K$211),(INDEX($E190:$K190,0,K$213+1)-INDEX($E190:$K190,0,K$213))/(INDEX($E$185:$K$185,0,K$213+1)-INDEX($E$185:$K$185,0,K$213))+BG218)))</f>
        <v>6.9374263478643732</v>
      </c>
      <c r="L218" s="226">
        <f t="shared" ref="L218:AL218" si="155">IF(L$213=-1,M218,IF(L$213=99,K218,IF(L$213=0,INDEX($E190:$K190,0,L$211),(INDEX($E190:$K190,0,L$213+1)-INDEX($E190:$K190,0,L$213))/(INDEX($E$185:$K$185,0,L$213+1)-INDEX($E$185:$K$185,0,L$213))+K218)))</f>
        <v>6.9187131739321872</v>
      </c>
      <c r="M218" s="226">
        <f t="shared" si="155"/>
        <v>6.9</v>
      </c>
      <c r="N218" s="226">
        <f t="shared" si="155"/>
        <v>7.0212765000000008</v>
      </c>
      <c r="O218" s="226">
        <f t="shared" si="155"/>
        <v>7.1425530000000004</v>
      </c>
      <c r="P218" s="226">
        <f t="shared" si="155"/>
        <v>7.2998721294721998</v>
      </c>
      <c r="Q218" s="226">
        <f t="shared" si="155"/>
        <v>7.4571912589443992</v>
      </c>
      <c r="R218" s="226">
        <f t="shared" si="155"/>
        <v>7.6145103884165977</v>
      </c>
      <c r="S218" s="226">
        <f t="shared" si="155"/>
        <v>7.6284470992402502</v>
      </c>
      <c r="T218" s="226">
        <f t="shared" si="155"/>
        <v>7.6423838100639028</v>
      </c>
      <c r="U218" s="226">
        <f t="shared" si="155"/>
        <v>7.6563205208875553</v>
      </c>
      <c r="V218" s="226">
        <f t="shared" si="155"/>
        <v>7.6702572317112079</v>
      </c>
      <c r="W218" s="226">
        <f t="shared" si="155"/>
        <v>7.6841939425348604</v>
      </c>
      <c r="X218" s="226">
        <f t="shared" si="155"/>
        <v>7.698130653358513</v>
      </c>
      <c r="Y218" s="226">
        <f t="shared" si="155"/>
        <v>7.7120673641821655</v>
      </c>
      <c r="Z218" s="226">
        <f t="shared" si="155"/>
        <v>7.7260040750058181</v>
      </c>
      <c r="AA218" s="226">
        <f t="shared" si="155"/>
        <v>7.7399407858294706</v>
      </c>
      <c r="AB218" s="226">
        <f t="shared" si="155"/>
        <v>7.753877496653125</v>
      </c>
      <c r="AC218" s="226">
        <f t="shared" si="155"/>
        <v>7.702287291486221</v>
      </c>
      <c r="AD218" s="226">
        <f t="shared" si="155"/>
        <v>7.6506970863193171</v>
      </c>
      <c r="AE218" s="226">
        <f t="shared" si="155"/>
        <v>7.5991068811524132</v>
      </c>
      <c r="AF218" s="226">
        <f t="shared" si="155"/>
        <v>7.5475166759855092</v>
      </c>
      <c r="AG218" s="226">
        <f t="shared" si="155"/>
        <v>7.4959264708186053</v>
      </c>
      <c r="AH218" s="226">
        <f t="shared" si="155"/>
        <v>7.4443362656517014</v>
      </c>
      <c r="AI218" s="226">
        <f t="shared" si="155"/>
        <v>7.3927460604847974</v>
      </c>
      <c r="AJ218" s="226">
        <f t="shared" si="155"/>
        <v>7.3411558553178935</v>
      </c>
      <c r="AK218" s="226">
        <f t="shared" si="155"/>
        <v>7.2895656501509896</v>
      </c>
      <c r="AL218" s="226">
        <f t="shared" si="155"/>
        <v>7.2379754449840821</v>
      </c>
      <c r="AM218" s="256">
        <f t="shared" si="152"/>
        <v>6.8510218594225041</v>
      </c>
      <c r="AN218" s="226">
        <f t="shared" si="147"/>
        <v>6.4640682738609252</v>
      </c>
      <c r="AO218" s="226">
        <f t="shared" si="147"/>
        <v>6.4640682738609252</v>
      </c>
      <c r="AP218" s="226">
        <f t="shared" si="148"/>
        <v>6.4640682738609252</v>
      </c>
      <c r="AR218" s="226"/>
      <c r="AS218" s="226"/>
      <c r="AV218" s="226"/>
      <c r="AW218" s="226"/>
      <c r="BG218" s="226">
        <f t="shared" si="149"/>
        <v>6.9561395217965591</v>
      </c>
      <c r="BH218" s="130">
        <f t="shared" si="150"/>
        <v>-7.0527125438857599E-2</v>
      </c>
    </row>
    <row r="219" spans="1:60">
      <c r="B219" s="22" t="str">
        <f t="shared" si="140"/>
        <v>COM_PROJ</v>
      </c>
      <c r="C219" s="23" t="str">
        <f t="shared" si="141"/>
        <v>-</v>
      </c>
      <c r="D219" s="61" t="str">
        <f t="shared" si="142"/>
        <v>TPPUBRT</v>
      </c>
      <c r="E219" s="23" t="str">
        <f t="shared" si="143"/>
        <v>-</v>
      </c>
      <c r="F219" s="23" t="str">
        <f t="shared" si="143"/>
        <v>-</v>
      </c>
      <c r="G219" s="23" t="str">
        <f t="shared" si="143"/>
        <v>-</v>
      </c>
      <c r="H219" s="23" t="str">
        <f t="shared" si="143"/>
        <v>-</v>
      </c>
      <c r="I219" s="22">
        <f t="shared" si="144"/>
        <v>0</v>
      </c>
      <c r="J219" s="226">
        <f>INDEX('[3]TS BYDem'!J$10:J$59,MATCH($D219,'[3]TS BYDem'!D$10:D$59,0))</f>
        <v>0</v>
      </c>
      <c r="K219" s="226">
        <f>IF(K$213=-1,L219,IF(K$213=99,BG219,IF(K$213=0,INDEX($E191:$K191,0,K$211),(INDEX($E191:$K191,0,K$213+1)-INDEX($E191:$K191,0,K$213))/(INDEX($E$185:$K$185,0,K$213+1)-INDEX($E$185:$K$185,0,K$213))+BG219)))</f>
        <v>2.1262984073265385E-2</v>
      </c>
      <c r="L219" s="226">
        <f t="shared" ref="L219:AL219" si="156">IF(L$213=-1,M219,IF(L$213=99,K219,IF(L$213=0,INDEX($E191:$K191,0,L$211),(INDEX($E191:$K191,0,L$213+1)-INDEX($E191:$K191,0,L$213))/(INDEX($E$185:$K$185,0,L$213+1)-INDEX($E$185:$K$185,0,L$213))+K219)))</f>
        <v>2.1752540073324386E-2</v>
      </c>
      <c r="M219" s="226">
        <f t="shared" si="156"/>
        <v>2.2242096073383386E-2</v>
      </c>
      <c r="N219" s="226">
        <f t="shared" si="156"/>
        <v>2.2775936376263253E-2</v>
      </c>
      <c r="O219" s="226">
        <f t="shared" si="156"/>
        <v>2.3309776679143121E-2</v>
      </c>
      <c r="P219" s="226">
        <f t="shared" si="156"/>
        <v>9.1282979118428739E-2</v>
      </c>
      <c r="Q219" s="226">
        <f t="shared" si="156"/>
        <v>0.15925618155771437</v>
      </c>
      <c r="R219" s="226">
        <f t="shared" si="156"/>
        <v>0.22722938399699999</v>
      </c>
      <c r="S219" s="226">
        <f t="shared" si="156"/>
        <v>0.26128478167036978</v>
      </c>
      <c r="T219" s="226">
        <f t="shared" si="156"/>
        <v>0.29534017934373957</v>
      </c>
      <c r="U219" s="226">
        <f t="shared" si="156"/>
        <v>0.32939557701710936</v>
      </c>
      <c r="V219" s="226">
        <f t="shared" si="156"/>
        <v>0.36345097469047916</v>
      </c>
      <c r="W219" s="226">
        <f t="shared" si="156"/>
        <v>0.39750637236384895</v>
      </c>
      <c r="X219" s="226">
        <f t="shared" si="156"/>
        <v>0.43156177003721874</v>
      </c>
      <c r="Y219" s="226">
        <f t="shared" si="156"/>
        <v>0.46561716771058853</v>
      </c>
      <c r="Z219" s="226">
        <f t="shared" si="156"/>
        <v>0.49967256538395832</v>
      </c>
      <c r="AA219" s="226">
        <f t="shared" si="156"/>
        <v>0.53372796305732806</v>
      </c>
      <c r="AB219" s="226">
        <f t="shared" si="156"/>
        <v>0.56778336073069768</v>
      </c>
      <c r="AC219" s="226">
        <f t="shared" si="156"/>
        <v>0.61898064839411104</v>
      </c>
      <c r="AD219" s="226">
        <f t="shared" si="156"/>
        <v>0.6701779360575244</v>
      </c>
      <c r="AE219" s="226">
        <f t="shared" si="156"/>
        <v>0.72137522372093776</v>
      </c>
      <c r="AF219" s="226">
        <f t="shared" si="156"/>
        <v>0.77257251138435112</v>
      </c>
      <c r="AG219" s="226">
        <f t="shared" si="156"/>
        <v>0.82376979904776448</v>
      </c>
      <c r="AH219" s="226">
        <f t="shared" si="156"/>
        <v>0.87496708671117784</v>
      </c>
      <c r="AI219" s="226">
        <f t="shared" si="156"/>
        <v>0.9261643743745912</v>
      </c>
      <c r="AJ219" s="226">
        <f t="shared" si="156"/>
        <v>0.97736166203800456</v>
      </c>
      <c r="AK219" s="226">
        <f t="shared" si="156"/>
        <v>1.028558949701418</v>
      </c>
      <c r="AL219" s="226">
        <f t="shared" si="156"/>
        <v>1.0797562373648315</v>
      </c>
      <c r="AM219" s="256">
        <f t="shared" si="152"/>
        <v>1.3175948260049135</v>
      </c>
      <c r="AN219" s="226">
        <f t="shared" si="147"/>
        <v>1.5554334146449955</v>
      </c>
      <c r="AO219" s="226">
        <f t="shared" si="147"/>
        <v>1.5554334146449955</v>
      </c>
      <c r="AP219" s="226">
        <f t="shared" si="148"/>
        <v>1.5554334146449955</v>
      </c>
      <c r="AR219" s="226"/>
      <c r="AS219" s="226"/>
      <c r="AV219" s="226"/>
      <c r="AW219" s="226"/>
      <c r="BG219" s="226">
        <f t="shared" si="149"/>
        <v>2.0773428073206385E-2</v>
      </c>
      <c r="BH219" s="130" t="e">
        <f t="shared" si="150"/>
        <v>#DIV/0!</v>
      </c>
    </row>
    <row r="220" spans="1:60">
      <c r="B220" s="22" t="str">
        <f t="shared" si="140"/>
        <v>COM_PROJ</v>
      </c>
      <c r="C220" s="23" t="str">
        <f t="shared" si="141"/>
        <v>-</v>
      </c>
      <c r="D220" s="61" t="str">
        <f t="shared" si="142"/>
        <v>TPPUMER</v>
      </c>
      <c r="E220" s="23" t="str">
        <f t="shared" si="143"/>
        <v>-</v>
      </c>
      <c r="F220" s="23" t="str">
        <f t="shared" si="143"/>
        <v>-</v>
      </c>
      <c r="G220" s="23" t="str">
        <f t="shared" si="143"/>
        <v>-</v>
      </c>
      <c r="H220" s="23" t="str">
        <f t="shared" si="143"/>
        <v>-</v>
      </c>
      <c r="I220" s="22">
        <f t="shared" si="144"/>
        <v>0</v>
      </c>
      <c r="J220" s="226">
        <f>INDEX('[3]TS BYDem'!J$10:J$59,MATCH($D220,'[3]TS BYDem'!D$10:D$59,0))</f>
        <v>15.8</v>
      </c>
      <c r="K220" s="226">
        <f>IF(K$213=-1,L220,IF(K$213=99,BG220,IF(K$213=0,INDEX($E192:$K192,0,K$211),(INDEX($E192:$K192,0,K$213+1)-INDEX($E192:$K192,0,K$213))/(INDEX($E$185:$K$185,0,K$213+1)-INDEX($E$185:$K$185,0,K$213))+BG220)))</f>
        <v>17.076628182223342</v>
      </c>
      <c r="L220" s="226">
        <f t="shared" ref="L220:AL220" si="157">IF(L$213=-1,M220,IF(L$213=99,K220,IF(L$213=0,INDEX($E192:$K192,0,L$211),(INDEX($E192:$K192,0,L$213+1)-INDEX($E192:$K192,0,L$213))/(INDEX($E$185:$K$185,0,L$213+1)-INDEX($E$185:$K$185,0,L$213))+K220)))</f>
        <v>17.238927782512736</v>
      </c>
      <c r="M220" s="226">
        <f t="shared" si="157"/>
        <v>17.401227382802126</v>
      </c>
      <c r="N220" s="226">
        <f t="shared" si="157"/>
        <v>17.630348127600239</v>
      </c>
      <c r="O220" s="226">
        <f t="shared" si="157"/>
        <v>17.859468872398352</v>
      </c>
      <c r="P220" s="226">
        <f t="shared" si="157"/>
        <v>18.078046692483255</v>
      </c>
      <c r="Q220" s="226">
        <f t="shared" si="157"/>
        <v>18.296624512568158</v>
      </c>
      <c r="R220" s="226">
        <f t="shared" si="157"/>
        <v>18.515202332653065</v>
      </c>
      <c r="S220" s="226">
        <f t="shared" si="157"/>
        <v>18.049205260675599</v>
      </c>
      <c r="T220" s="226">
        <f t="shared" si="157"/>
        <v>17.583208188698134</v>
      </c>
      <c r="U220" s="226">
        <f t="shared" si="157"/>
        <v>17.117211116720668</v>
      </c>
      <c r="V220" s="226">
        <f t="shared" si="157"/>
        <v>16.651214044743202</v>
      </c>
      <c r="W220" s="226">
        <f t="shared" si="157"/>
        <v>16.185216972765737</v>
      </c>
      <c r="X220" s="226">
        <f t="shared" si="157"/>
        <v>15.719219900788271</v>
      </c>
      <c r="Y220" s="226">
        <f t="shared" si="157"/>
        <v>15.253222828810806</v>
      </c>
      <c r="Z220" s="226">
        <f t="shared" si="157"/>
        <v>14.78722575683334</v>
      </c>
      <c r="AA220" s="226">
        <f t="shared" si="157"/>
        <v>14.321228684855875</v>
      </c>
      <c r="AB220" s="226">
        <f t="shared" si="157"/>
        <v>13.855231612878402</v>
      </c>
      <c r="AC220" s="226">
        <f t="shared" si="157"/>
        <v>14.035327855738224</v>
      </c>
      <c r="AD220" s="226">
        <f t="shared" si="157"/>
        <v>14.215424098598046</v>
      </c>
      <c r="AE220" s="226">
        <f t="shared" si="157"/>
        <v>14.395520341457868</v>
      </c>
      <c r="AF220" s="226">
        <f t="shared" si="157"/>
        <v>14.575616584317689</v>
      </c>
      <c r="AG220" s="226">
        <f t="shared" si="157"/>
        <v>14.755712827177511</v>
      </c>
      <c r="AH220" s="226">
        <f t="shared" si="157"/>
        <v>14.935809070037333</v>
      </c>
      <c r="AI220" s="226">
        <f t="shared" si="157"/>
        <v>15.115905312897155</v>
      </c>
      <c r="AJ220" s="226">
        <f t="shared" si="157"/>
        <v>15.296001555756977</v>
      </c>
      <c r="AK220" s="226">
        <f t="shared" si="157"/>
        <v>15.476097798616799</v>
      </c>
      <c r="AL220" s="226">
        <f t="shared" si="157"/>
        <v>15.656194041476615</v>
      </c>
      <c r="AM220" s="256">
        <f t="shared" si="152"/>
        <v>16.946912919228108</v>
      </c>
      <c r="AN220" s="226">
        <f t="shared" si="147"/>
        <v>18.237631796979599</v>
      </c>
      <c r="AO220" s="226">
        <f t="shared" si="147"/>
        <v>18.237631796979599</v>
      </c>
      <c r="AP220" s="226">
        <f t="shared" si="148"/>
        <v>18.237631796979599</v>
      </c>
      <c r="AR220" s="226"/>
      <c r="AS220" s="226"/>
      <c r="AV220" s="226"/>
      <c r="AW220" s="226"/>
      <c r="BG220" s="226">
        <f t="shared" si="149"/>
        <v>16.914328581933948</v>
      </c>
      <c r="BH220" s="130">
        <f t="shared" si="150"/>
        <v>-7.0527125438857391E-2</v>
      </c>
    </row>
    <row r="221" spans="1:60">
      <c r="B221" s="22" t="str">
        <f t="shared" si="140"/>
        <v>COM_PROJ</v>
      </c>
      <c r="C221" s="23" t="str">
        <f t="shared" si="141"/>
        <v>-</v>
      </c>
      <c r="D221" s="61" t="str">
        <f t="shared" si="142"/>
        <v>TPPUGAT</v>
      </c>
      <c r="E221" s="23" t="str">
        <f t="shared" si="143"/>
        <v>-</v>
      </c>
      <c r="F221" s="23" t="str">
        <f t="shared" si="143"/>
        <v>-</v>
      </c>
      <c r="G221" s="23" t="str">
        <f t="shared" si="143"/>
        <v>-</v>
      </c>
      <c r="H221" s="23" t="str">
        <f t="shared" si="143"/>
        <v>-</v>
      </c>
      <c r="I221" s="22">
        <f t="shared" si="144"/>
        <v>0</v>
      </c>
      <c r="J221" s="226">
        <f>INDEX('[3]TS BYDem'!J$10:J$59,MATCH($D221,'[3]TS BYDem'!D$10:D$59,0))</f>
        <v>0</v>
      </c>
      <c r="K221" s="226">
        <f>IF(K$213=-1,L221,IF(K$213=99,BG221,IF(K$213=0,INDEX($E193:$K193,0,K$211),(INDEX($E193:$K193,0,K$213+1)-INDEX($E193:$K193,0,K$213))/(INDEX($E$185:$K$185,0,K$213+1)-INDEX($E$185:$K$185,0,K$213))+BG221)))</f>
        <v>0.55248564192940541</v>
      </c>
      <c r="L221" s="226">
        <f t="shared" ref="L221:AL221" si="158">IF(L$213=-1,M221,IF(L$213=99,K221,IF(L$213=0,INDEX($E193:$K193,0,L$211),(INDEX($E193:$K193,0,L$213+1)-INDEX($E193:$K193,0,L$213))/(INDEX($E$185:$K$185,0,L$213+1)-INDEX($E$185:$K$185,0,L$213))+K221)))</f>
        <v>0.57044550348095591</v>
      </c>
      <c r="M221" s="226">
        <f t="shared" si="158"/>
        <v>0.5884053650325064</v>
      </c>
      <c r="N221" s="226">
        <f t="shared" si="158"/>
        <v>0.60651580293507878</v>
      </c>
      <c r="O221" s="226">
        <f t="shared" si="158"/>
        <v>0.62462624083765106</v>
      </c>
      <c r="P221" s="226">
        <f t="shared" si="158"/>
        <v>0.62582282996645044</v>
      </c>
      <c r="Q221" s="226">
        <f t="shared" si="158"/>
        <v>0.62701941909524983</v>
      </c>
      <c r="R221" s="226">
        <f t="shared" si="158"/>
        <v>0.62821600822404911</v>
      </c>
      <c r="S221" s="226">
        <f t="shared" si="158"/>
        <v>0.64604689743247223</v>
      </c>
      <c r="T221" s="226">
        <f t="shared" si="158"/>
        <v>0.66387778664089536</v>
      </c>
      <c r="U221" s="226">
        <f t="shared" si="158"/>
        <v>0.68170867584931849</v>
      </c>
      <c r="V221" s="226">
        <f t="shared" si="158"/>
        <v>0.69953956505774162</v>
      </c>
      <c r="W221" s="226">
        <f t="shared" si="158"/>
        <v>0.71737045426616475</v>
      </c>
      <c r="X221" s="226">
        <f t="shared" si="158"/>
        <v>0.73520134347458788</v>
      </c>
      <c r="Y221" s="226">
        <f t="shared" si="158"/>
        <v>0.753032232683011</v>
      </c>
      <c r="Z221" s="226">
        <f t="shared" si="158"/>
        <v>0.77086312189143413</v>
      </c>
      <c r="AA221" s="226">
        <f t="shared" si="158"/>
        <v>0.78869401109985726</v>
      </c>
      <c r="AB221" s="226">
        <f t="shared" si="158"/>
        <v>0.80652490030828039</v>
      </c>
      <c r="AC221" s="226">
        <f t="shared" si="158"/>
        <v>0.82990698165475896</v>
      </c>
      <c r="AD221" s="226">
        <f t="shared" si="158"/>
        <v>0.85328906300123752</v>
      </c>
      <c r="AE221" s="226">
        <f t="shared" si="158"/>
        <v>0.87667114434771609</v>
      </c>
      <c r="AF221" s="226">
        <f t="shared" si="158"/>
        <v>0.90005322569419466</v>
      </c>
      <c r="AG221" s="226">
        <f t="shared" si="158"/>
        <v>0.92343530704067323</v>
      </c>
      <c r="AH221" s="226">
        <f t="shared" si="158"/>
        <v>0.94681738838715179</v>
      </c>
      <c r="AI221" s="226">
        <f t="shared" si="158"/>
        <v>0.97019946973363036</v>
      </c>
      <c r="AJ221" s="226">
        <f t="shared" si="158"/>
        <v>0.99358155108010893</v>
      </c>
      <c r="AK221" s="226">
        <f t="shared" si="158"/>
        <v>1.0169636324265876</v>
      </c>
      <c r="AL221" s="226">
        <f t="shared" si="158"/>
        <v>1.0403457137730663</v>
      </c>
      <c r="AM221" s="256">
        <f t="shared" si="152"/>
        <v>1.1512375183056287</v>
      </c>
      <c r="AN221" s="226">
        <f t="shared" si="147"/>
        <v>1.2621293228381913</v>
      </c>
      <c r="AO221" s="226">
        <f t="shared" si="147"/>
        <v>1.2621293228381913</v>
      </c>
      <c r="AP221" s="226">
        <f t="shared" si="148"/>
        <v>1.2621293228381913</v>
      </c>
      <c r="AR221" s="226"/>
      <c r="AS221" s="226"/>
      <c r="AV221" s="226"/>
      <c r="AW221" s="226"/>
      <c r="BG221" s="226">
        <f t="shared" si="149"/>
        <v>0.53452578037785492</v>
      </c>
      <c r="BH221" s="130" t="e">
        <f t="shared" si="150"/>
        <v>#DIV/0!</v>
      </c>
    </row>
    <row r="222" spans="1:60">
      <c r="A222" s="225" t="s">
        <v>16</v>
      </c>
      <c r="L222" s="225"/>
      <c r="M222" s="41"/>
    </row>
    <row r="223" spans="1:60" s="231" customFormat="1">
      <c r="A223" s="136" t="s">
        <v>16</v>
      </c>
      <c r="B223" s="231" t="s">
        <v>393</v>
      </c>
      <c r="C223" s="231">
        <v>1</v>
      </c>
      <c r="D223" s="231">
        <v>2006</v>
      </c>
      <c r="E223" s="231">
        <f>F4</f>
        <v>2015</v>
      </c>
      <c r="F223" s="231">
        <v>2017</v>
      </c>
      <c r="G223" s="231">
        <v>2020</v>
      </c>
      <c r="H223" s="231">
        <v>2030</v>
      </c>
      <c r="I223" s="231">
        <v>2040</v>
      </c>
      <c r="J223" s="280">
        <v>2050</v>
      </c>
      <c r="K223" s="136">
        <f>MATCH(J$209,$C$210:$I$210,$C223)</f>
        <v>1</v>
      </c>
      <c r="L223" s="231">
        <f t="shared" ref="L223:AY223" si="159">MATCH(K$227,$D$223:$J$223,$C223)</f>
        <v>1</v>
      </c>
      <c r="M223" s="231">
        <f t="shared" si="159"/>
        <v>1</v>
      </c>
      <c r="N223" s="231">
        <f t="shared" si="159"/>
        <v>2</v>
      </c>
      <c r="O223" s="231">
        <f t="shared" si="159"/>
        <v>2</v>
      </c>
      <c r="P223" s="231">
        <f t="shared" si="159"/>
        <v>3</v>
      </c>
      <c r="Q223" s="231">
        <f t="shared" si="159"/>
        <v>3</v>
      </c>
      <c r="R223" s="231">
        <f t="shared" si="159"/>
        <v>3</v>
      </c>
      <c r="S223" s="231">
        <f t="shared" si="159"/>
        <v>4</v>
      </c>
      <c r="T223" s="231">
        <f t="shared" si="159"/>
        <v>4</v>
      </c>
      <c r="U223" s="231">
        <f t="shared" si="159"/>
        <v>4</v>
      </c>
      <c r="V223" s="231">
        <f t="shared" si="159"/>
        <v>4</v>
      </c>
      <c r="W223" s="231">
        <f t="shared" si="159"/>
        <v>4</v>
      </c>
      <c r="X223" s="231">
        <f t="shared" si="159"/>
        <v>4</v>
      </c>
      <c r="Y223" s="231">
        <f t="shared" si="159"/>
        <v>4</v>
      </c>
      <c r="Z223" s="231">
        <f t="shared" si="159"/>
        <v>4</v>
      </c>
      <c r="AA223" s="231">
        <f t="shared" si="159"/>
        <v>4</v>
      </c>
      <c r="AB223" s="231">
        <f t="shared" si="159"/>
        <v>4</v>
      </c>
      <c r="AC223" s="231">
        <f t="shared" si="159"/>
        <v>5</v>
      </c>
      <c r="AD223" s="231">
        <f t="shared" si="159"/>
        <v>5</v>
      </c>
      <c r="AE223" s="231">
        <f t="shared" si="159"/>
        <v>5</v>
      </c>
      <c r="AF223" s="231">
        <f t="shared" si="159"/>
        <v>5</v>
      </c>
      <c r="AG223" s="231">
        <f t="shared" si="159"/>
        <v>5</v>
      </c>
      <c r="AH223" s="231">
        <f t="shared" si="159"/>
        <v>5</v>
      </c>
      <c r="AI223" s="231">
        <f t="shared" si="159"/>
        <v>5</v>
      </c>
      <c r="AJ223" s="231">
        <f t="shared" si="159"/>
        <v>5</v>
      </c>
      <c r="AK223" s="231">
        <f t="shared" si="159"/>
        <v>5</v>
      </c>
      <c r="AL223" s="231">
        <f t="shared" si="159"/>
        <v>5</v>
      </c>
      <c r="AM223" s="231">
        <f t="shared" si="159"/>
        <v>6</v>
      </c>
      <c r="AN223" s="231">
        <f t="shared" si="159"/>
        <v>6</v>
      </c>
      <c r="AO223" s="231">
        <f t="shared" si="159"/>
        <v>6</v>
      </c>
      <c r="AP223" s="231">
        <f t="shared" si="159"/>
        <v>6</v>
      </c>
      <c r="AQ223" s="231">
        <f t="shared" si="159"/>
        <v>6</v>
      </c>
      <c r="AR223" s="231">
        <f t="shared" si="159"/>
        <v>6</v>
      </c>
      <c r="AS223" s="231">
        <f t="shared" si="159"/>
        <v>6</v>
      </c>
      <c r="AT223" s="231">
        <f t="shared" si="159"/>
        <v>6</v>
      </c>
      <c r="AU223" s="231">
        <f t="shared" si="159"/>
        <v>6</v>
      </c>
      <c r="AV223" s="231">
        <f t="shared" si="159"/>
        <v>6</v>
      </c>
      <c r="AW223" s="231">
        <f t="shared" si="159"/>
        <v>7</v>
      </c>
      <c r="AX223" s="231">
        <f t="shared" si="159"/>
        <v>7</v>
      </c>
      <c r="AY223" s="231">
        <f t="shared" si="159"/>
        <v>7</v>
      </c>
    </row>
    <row r="224" spans="1:60">
      <c r="A224" s="41" t="s">
        <v>16</v>
      </c>
      <c r="B224" s="225" t="s">
        <v>394</v>
      </c>
      <c r="C224" s="225">
        <v>0</v>
      </c>
      <c r="D224" s="225">
        <f t="shared" ref="D224:J224" si="160">INDEX($D223:$J223,0,COUNT($D223:$J223)-D225)</f>
        <v>2050</v>
      </c>
      <c r="E224" s="225">
        <f t="shared" si="160"/>
        <v>2040</v>
      </c>
      <c r="F224" s="225">
        <f t="shared" si="160"/>
        <v>2030</v>
      </c>
      <c r="G224" s="225">
        <f t="shared" si="160"/>
        <v>2020</v>
      </c>
      <c r="H224" s="225">
        <f t="shared" si="160"/>
        <v>2017</v>
      </c>
      <c r="I224" s="225">
        <f t="shared" si="160"/>
        <v>2015</v>
      </c>
      <c r="J224" s="143">
        <f t="shared" si="160"/>
        <v>2006</v>
      </c>
      <c r="K224" s="41">
        <f>MATCH(J$209,$C$210:$I$210,$C224)</f>
        <v>1</v>
      </c>
      <c r="L224" s="225" t="e">
        <f t="shared" ref="L224:AY224" si="161">MATCH(K$227,$D$223:$J$223,$C224)</f>
        <v>#N/A</v>
      </c>
      <c r="M224" s="225" t="e">
        <f t="shared" si="161"/>
        <v>#N/A</v>
      </c>
      <c r="N224" s="225">
        <f t="shared" si="161"/>
        <v>2</v>
      </c>
      <c r="O224" s="225" t="e">
        <f t="shared" si="161"/>
        <v>#N/A</v>
      </c>
      <c r="P224" s="225">
        <f t="shared" si="161"/>
        <v>3</v>
      </c>
      <c r="Q224" s="225" t="e">
        <f t="shared" si="161"/>
        <v>#N/A</v>
      </c>
      <c r="R224" s="225" t="e">
        <f t="shared" si="161"/>
        <v>#N/A</v>
      </c>
      <c r="S224" s="225">
        <f t="shared" si="161"/>
        <v>4</v>
      </c>
      <c r="T224" s="225" t="e">
        <f t="shared" si="161"/>
        <v>#N/A</v>
      </c>
      <c r="U224" s="225" t="e">
        <f t="shared" si="161"/>
        <v>#N/A</v>
      </c>
      <c r="V224" s="225" t="e">
        <f t="shared" si="161"/>
        <v>#N/A</v>
      </c>
      <c r="W224" s="225" t="e">
        <f t="shared" si="161"/>
        <v>#N/A</v>
      </c>
      <c r="X224" s="225" t="e">
        <f t="shared" si="161"/>
        <v>#N/A</v>
      </c>
      <c r="Y224" s="225" t="e">
        <f t="shared" si="161"/>
        <v>#N/A</v>
      </c>
      <c r="Z224" s="225" t="e">
        <f t="shared" si="161"/>
        <v>#N/A</v>
      </c>
      <c r="AA224" s="225" t="e">
        <f t="shared" si="161"/>
        <v>#N/A</v>
      </c>
      <c r="AB224" s="225" t="e">
        <f t="shared" si="161"/>
        <v>#N/A</v>
      </c>
      <c r="AC224" s="225">
        <f t="shared" si="161"/>
        <v>5</v>
      </c>
      <c r="AD224" s="225" t="e">
        <f t="shared" si="161"/>
        <v>#N/A</v>
      </c>
      <c r="AE224" s="225" t="e">
        <f t="shared" si="161"/>
        <v>#N/A</v>
      </c>
      <c r="AF224" s="225" t="e">
        <f t="shared" si="161"/>
        <v>#N/A</v>
      </c>
      <c r="AG224" s="225" t="e">
        <f t="shared" si="161"/>
        <v>#N/A</v>
      </c>
      <c r="AH224" s="225" t="e">
        <f t="shared" si="161"/>
        <v>#N/A</v>
      </c>
      <c r="AI224" s="225" t="e">
        <f t="shared" si="161"/>
        <v>#N/A</v>
      </c>
      <c r="AJ224" s="225" t="e">
        <f t="shared" si="161"/>
        <v>#N/A</v>
      </c>
      <c r="AK224" s="225" t="e">
        <f t="shared" si="161"/>
        <v>#N/A</v>
      </c>
      <c r="AL224" s="225" t="e">
        <f t="shared" si="161"/>
        <v>#N/A</v>
      </c>
      <c r="AM224" s="225">
        <f t="shared" si="161"/>
        <v>6</v>
      </c>
      <c r="AN224" s="225" t="e">
        <f t="shared" si="161"/>
        <v>#N/A</v>
      </c>
      <c r="AO224" s="225" t="e">
        <f t="shared" si="161"/>
        <v>#N/A</v>
      </c>
      <c r="AP224" s="225" t="e">
        <f t="shared" si="161"/>
        <v>#N/A</v>
      </c>
      <c r="AQ224" s="225" t="e">
        <f t="shared" si="161"/>
        <v>#N/A</v>
      </c>
      <c r="AR224" s="225" t="e">
        <f t="shared" si="161"/>
        <v>#N/A</v>
      </c>
      <c r="AS224" s="225" t="e">
        <f t="shared" si="161"/>
        <v>#N/A</v>
      </c>
      <c r="AT224" s="225" t="e">
        <f t="shared" si="161"/>
        <v>#N/A</v>
      </c>
      <c r="AU224" s="225" t="e">
        <f t="shared" si="161"/>
        <v>#N/A</v>
      </c>
      <c r="AV224" s="225" t="e">
        <f t="shared" si="161"/>
        <v>#N/A</v>
      </c>
      <c r="AW224" s="225">
        <f t="shared" si="161"/>
        <v>7</v>
      </c>
      <c r="AX224" s="225" t="e">
        <f t="shared" si="161"/>
        <v>#N/A</v>
      </c>
      <c r="AY224" s="225" t="e">
        <f t="shared" si="161"/>
        <v>#N/A</v>
      </c>
    </row>
    <row r="225" spans="1:58">
      <c r="A225" s="41" t="s">
        <v>16</v>
      </c>
      <c r="B225" s="225" t="s">
        <v>392</v>
      </c>
      <c r="C225" s="225">
        <v>-1</v>
      </c>
      <c r="D225" s="225">
        <v>0</v>
      </c>
      <c r="E225" s="225">
        <v>1</v>
      </c>
      <c r="F225" s="228">
        <v>2</v>
      </c>
      <c r="G225" s="225">
        <v>3</v>
      </c>
      <c r="H225" s="225">
        <v>4</v>
      </c>
      <c r="I225" s="225">
        <v>5</v>
      </c>
      <c r="J225" s="225">
        <v>6</v>
      </c>
      <c r="K225" s="225">
        <f>MATCH(J$209,$C$211:$I$211,$C225)</f>
        <v>7</v>
      </c>
      <c r="L225" s="225">
        <f t="shared" ref="L225:AY225" si="162">MATCH(K$227,$D$224:$J$224,$C225)</f>
        <v>6</v>
      </c>
      <c r="M225" s="225">
        <f t="shared" si="162"/>
        <v>6</v>
      </c>
      <c r="N225" s="225">
        <f t="shared" si="162"/>
        <v>6</v>
      </c>
      <c r="O225" s="225">
        <f t="shared" si="162"/>
        <v>5</v>
      </c>
      <c r="P225" s="225">
        <f t="shared" si="162"/>
        <v>5</v>
      </c>
      <c r="Q225" s="225">
        <f t="shared" si="162"/>
        <v>4</v>
      </c>
      <c r="R225" s="225">
        <f t="shared" si="162"/>
        <v>4</v>
      </c>
      <c r="S225" s="225">
        <f t="shared" si="162"/>
        <v>4</v>
      </c>
      <c r="T225" s="225">
        <f t="shared" si="162"/>
        <v>3</v>
      </c>
      <c r="U225" s="225">
        <f t="shared" si="162"/>
        <v>3</v>
      </c>
      <c r="V225" s="225">
        <f t="shared" si="162"/>
        <v>3</v>
      </c>
      <c r="W225" s="225">
        <f t="shared" si="162"/>
        <v>3</v>
      </c>
      <c r="X225" s="225">
        <f t="shared" si="162"/>
        <v>3</v>
      </c>
      <c r="Y225" s="225">
        <f t="shared" si="162"/>
        <v>3</v>
      </c>
      <c r="Z225" s="225">
        <f t="shared" si="162"/>
        <v>3</v>
      </c>
      <c r="AA225" s="225">
        <f t="shared" si="162"/>
        <v>3</v>
      </c>
      <c r="AB225" s="225">
        <f t="shared" si="162"/>
        <v>3</v>
      </c>
      <c r="AC225" s="225">
        <f t="shared" si="162"/>
        <v>3</v>
      </c>
      <c r="AD225" s="225">
        <f t="shared" si="162"/>
        <v>2</v>
      </c>
      <c r="AE225" s="225">
        <f t="shared" si="162"/>
        <v>2</v>
      </c>
      <c r="AF225" s="225">
        <f t="shared" si="162"/>
        <v>2</v>
      </c>
      <c r="AG225" s="225">
        <f t="shared" si="162"/>
        <v>2</v>
      </c>
      <c r="AH225" s="225">
        <f t="shared" si="162"/>
        <v>2</v>
      </c>
      <c r="AI225" s="225">
        <f t="shared" si="162"/>
        <v>2</v>
      </c>
      <c r="AJ225" s="225">
        <f t="shared" si="162"/>
        <v>2</v>
      </c>
      <c r="AK225" s="225">
        <f t="shared" si="162"/>
        <v>2</v>
      </c>
      <c r="AL225" s="225">
        <f t="shared" si="162"/>
        <v>2</v>
      </c>
      <c r="AM225" s="225">
        <f t="shared" si="162"/>
        <v>2</v>
      </c>
      <c r="AN225" s="225">
        <f t="shared" si="162"/>
        <v>1</v>
      </c>
      <c r="AO225" s="225">
        <f t="shared" si="162"/>
        <v>1</v>
      </c>
      <c r="AP225" s="225">
        <f t="shared" si="162"/>
        <v>1</v>
      </c>
      <c r="AQ225" s="225">
        <f t="shared" si="162"/>
        <v>1</v>
      </c>
      <c r="AR225" s="225">
        <f t="shared" si="162"/>
        <v>1</v>
      </c>
      <c r="AS225" s="225">
        <f t="shared" si="162"/>
        <v>1</v>
      </c>
      <c r="AT225" s="225">
        <f t="shared" si="162"/>
        <v>1</v>
      </c>
      <c r="AU225" s="225">
        <f t="shared" si="162"/>
        <v>1</v>
      </c>
      <c r="AV225" s="225">
        <f t="shared" si="162"/>
        <v>1</v>
      </c>
      <c r="AW225" s="225">
        <f t="shared" si="162"/>
        <v>1</v>
      </c>
      <c r="AX225" s="225" t="e">
        <f t="shared" si="162"/>
        <v>#N/A</v>
      </c>
      <c r="AY225" s="225" t="e">
        <f t="shared" si="162"/>
        <v>#N/A</v>
      </c>
    </row>
    <row r="226" spans="1:58" s="139" customFormat="1">
      <c r="A226" s="138" t="s">
        <v>16</v>
      </c>
      <c r="B226" s="139" t="s">
        <v>395</v>
      </c>
      <c r="K226" s="229">
        <f>IF(ISNA(K223),-1,IF(ISNA(K225),99,IF(ISNA(K224),K223,0)))</f>
        <v>0</v>
      </c>
      <c r="L226" s="229">
        <f>IF(ISNA(L223),-1,IF(ISNA(L225),99,IF(ISNA(L224),L223,0)))</f>
        <v>1</v>
      </c>
      <c r="M226" s="229">
        <f t="shared" ref="M226:AY226" si="163">IF(ISNA(M223),-1,IF(ISNA(M225),99,IF(ISNA(M224),M223,0)))</f>
        <v>1</v>
      </c>
      <c r="N226" s="229">
        <f t="shared" si="163"/>
        <v>0</v>
      </c>
      <c r="O226" s="229">
        <f t="shared" si="163"/>
        <v>2</v>
      </c>
      <c r="P226" s="229">
        <f t="shared" si="163"/>
        <v>0</v>
      </c>
      <c r="Q226" s="229">
        <f t="shared" si="163"/>
        <v>3</v>
      </c>
      <c r="R226" s="229">
        <f t="shared" si="163"/>
        <v>3</v>
      </c>
      <c r="S226" s="229">
        <f t="shared" si="163"/>
        <v>0</v>
      </c>
      <c r="T226" s="229">
        <f t="shared" si="163"/>
        <v>4</v>
      </c>
      <c r="U226" s="229">
        <f t="shared" si="163"/>
        <v>4</v>
      </c>
      <c r="V226" s="229">
        <f t="shared" si="163"/>
        <v>4</v>
      </c>
      <c r="W226" s="229">
        <f t="shared" si="163"/>
        <v>4</v>
      </c>
      <c r="X226" s="229">
        <f t="shared" si="163"/>
        <v>4</v>
      </c>
      <c r="Y226" s="229">
        <f t="shared" si="163"/>
        <v>4</v>
      </c>
      <c r="Z226" s="229">
        <f t="shared" si="163"/>
        <v>4</v>
      </c>
      <c r="AA226" s="229">
        <f t="shared" si="163"/>
        <v>4</v>
      </c>
      <c r="AB226" s="229">
        <f t="shared" si="163"/>
        <v>4</v>
      </c>
      <c r="AC226" s="229">
        <f t="shared" si="163"/>
        <v>0</v>
      </c>
      <c r="AD226" s="229">
        <f t="shared" si="163"/>
        <v>5</v>
      </c>
      <c r="AE226" s="229">
        <f t="shared" si="163"/>
        <v>5</v>
      </c>
      <c r="AF226" s="229">
        <f t="shared" si="163"/>
        <v>5</v>
      </c>
      <c r="AG226" s="229">
        <f t="shared" si="163"/>
        <v>5</v>
      </c>
      <c r="AH226" s="229">
        <f t="shared" si="163"/>
        <v>5</v>
      </c>
      <c r="AI226" s="229">
        <f t="shared" si="163"/>
        <v>5</v>
      </c>
      <c r="AJ226" s="229">
        <f t="shared" si="163"/>
        <v>5</v>
      </c>
      <c r="AK226" s="229">
        <f t="shared" si="163"/>
        <v>5</v>
      </c>
      <c r="AL226" s="229">
        <f t="shared" si="163"/>
        <v>5</v>
      </c>
      <c r="AM226" s="229">
        <f t="shared" si="163"/>
        <v>0</v>
      </c>
      <c r="AN226" s="229">
        <f t="shared" si="163"/>
        <v>6</v>
      </c>
      <c r="AO226" s="229">
        <f t="shared" si="163"/>
        <v>6</v>
      </c>
      <c r="AP226" s="229">
        <f t="shared" si="163"/>
        <v>6</v>
      </c>
      <c r="AQ226" s="229">
        <f t="shared" si="163"/>
        <v>6</v>
      </c>
      <c r="AR226" s="229">
        <f t="shared" si="163"/>
        <v>6</v>
      </c>
      <c r="AS226" s="229">
        <f t="shared" si="163"/>
        <v>6</v>
      </c>
      <c r="AT226" s="229">
        <f t="shared" si="163"/>
        <v>6</v>
      </c>
      <c r="AU226" s="229">
        <f t="shared" si="163"/>
        <v>6</v>
      </c>
      <c r="AV226" s="229">
        <f t="shared" si="163"/>
        <v>6</v>
      </c>
      <c r="AW226" s="229">
        <f t="shared" si="163"/>
        <v>0</v>
      </c>
      <c r="AX226" s="229">
        <f t="shared" si="163"/>
        <v>99</v>
      </c>
      <c r="AY226" s="229">
        <f t="shared" si="163"/>
        <v>99</v>
      </c>
      <c r="BA226" s="229"/>
      <c r="BB226" s="229"/>
      <c r="BC226" s="229"/>
      <c r="BD226" s="229"/>
      <c r="BE226" s="229"/>
      <c r="BF226" s="229"/>
    </row>
    <row r="227" spans="1:58">
      <c r="A227" s="225" t="s">
        <v>16</v>
      </c>
      <c r="C227" s="16"/>
      <c r="D227" s="16"/>
      <c r="E227" s="16"/>
      <c r="F227" s="16"/>
      <c r="G227" s="16"/>
      <c r="H227" s="16" t="s">
        <v>439</v>
      </c>
      <c r="I227" s="16"/>
      <c r="J227" s="18">
        <v>2012</v>
      </c>
      <c r="K227" s="18">
        <f>1+J227</f>
        <v>2013</v>
      </c>
      <c r="L227" s="18">
        <f t="shared" ref="L227:AV227" si="164">1+K227</f>
        <v>2014</v>
      </c>
      <c r="M227" s="18">
        <f>1+L227</f>
        <v>2015</v>
      </c>
      <c r="N227" s="18">
        <f t="shared" si="164"/>
        <v>2016</v>
      </c>
      <c r="O227" s="18">
        <f t="shared" si="164"/>
        <v>2017</v>
      </c>
      <c r="P227" s="18">
        <f t="shared" si="164"/>
        <v>2018</v>
      </c>
      <c r="Q227" s="18">
        <f t="shared" si="164"/>
        <v>2019</v>
      </c>
      <c r="R227" s="18">
        <f t="shared" si="164"/>
        <v>2020</v>
      </c>
      <c r="S227" s="18">
        <f t="shared" si="164"/>
        <v>2021</v>
      </c>
      <c r="T227" s="18">
        <f t="shared" si="164"/>
        <v>2022</v>
      </c>
      <c r="U227" s="18">
        <f t="shared" si="164"/>
        <v>2023</v>
      </c>
      <c r="V227" s="18">
        <f t="shared" si="164"/>
        <v>2024</v>
      </c>
      <c r="W227" s="18">
        <f t="shared" si="164"/>
        <v>2025</v>
      </c>
      <c r="X227" s="18">
        <f t="shared" si="164"/>
        <v>2026</v>
      </c>
      <c r="Y227" s="18">
        <f t="shared" si="164"/>
        <v>2027</v>
      </c>
      <c r="Z227" s="18">
        <f t="shared" si="164"/>
        <v>2028</v>
      </c>
      <c r="AA227" s="18">
        <f t="shared" si="164"/>
        <v>2029</v>
      </c>
      <c r="AB227" s="18">
        <f t="shared" si="164"/>
        <v>2030</v>
      </c>
      <c r="AC227" s="18">
        <f t="shared" si="164"/>
        <v>2031</v>
      </c>
      <c r="AD227" s="18">
        <f t="shared" si="164"/>
        <v>2032</v>
      </c>
      <c r="AE227" s="18">
        <f t="shared" si="164"/>
        <v>2033</v>
      </c>
      <c r="AF227" s="18">
        <f t="shared" si="164"/>
        <v>2034</v>
      </c>
      <c r="AG227" s="18">
        <f t="shared" si="164"/>
        <v>2035</v>
      </c>
      <c r="AH227" s="18">
        <f t="shared" si="164"/>
        <v>2036</v>
      </c>
      <c r="AI227" s="18">
        <f t="shared" si="164"/>
        <v>2037</v>
      </c>
      <c r="AJ227" s="18">
        <f t="shared" si="164"/>
        <v>2038</v>
      </c>
      <c r="AK227" s="18">
        <f t="shared" si="164"/>
        <v>2039</v>
      </c>
      <c r="AL227" s="18">
        <f t="shared" si="164"/>
        <v>2040</v>
      </c>
      <c r="AM227" s="18">
        <f t="shared" si="164"/>
        <v>2041</v>
      </c>
      <c r="AN227" s="18">
        <f t="shared" si="164"/>
        <v>2042</v>
      </c>
      <c r="AO227" s="18">
        <f t="shared" si="164"/>
        <v>2043</v>
      </c>
      <c r="AP227" s="18">
        <f t="shared" si="164"/>
        <v>2044</v>
      </c>
      <c r="AQ227" s="18">
        <f t="shared" si="164"/>
        <v>2045</v>
      </c>
      <c r="AR227" s="18">
        <f t="shared" si="164"/>
        <v>2046</v>
      </c>
      <c r="AS227" s="18">
        <f t="shared" si="164"/>
        <v>2047</v>
      </c>
      <c r="AT227" s="18">
        <f t="shared" si="164"/>
        <v>2048</v>
      </c>
      <c r="AU227" s="18">
        <f t="shared" si="164"/>
        <v>2049</v>
      </c>
      <c r="AV227" s="18">
        <f t="shared" si="164"/>
        <v>2050</v>
      </c>
      <c r="AW227" s="18">
        <v>2060</v>
      </c>
      <c r="AX227" s="18">
        <v>2070</v>
      </c>
      <c r="AZ227" s="18"/>
      <c r="BA227" s="18"/>
      <c r="BB227" s="18"/>
      <c r="BC227" s="18"/>
      <c r="BD227" s="18"/>
      <c r="BE227" s="18"/>
    </row>
    <row r="228" spans="1:58">
      <c r="A228" s="225" t="s">
        <v>16</v>
      </c>
      <c r="B228" s="22" t="str">
        <f t="shared" ref="B228:B233" si="165">IF(A228="*","","COM_PROJ")</f>
        <v/>
      </c>
      <c r="C228" s="23" t="str">
        <f t="shared" ref="C228:C233" si="166">IF($A228="*","","-")</f>
        <v/>
      </c>
      <c r="E228" s="23" t="str">
        <f t="shared" ref="E228:H233" si="167">IF($A228="*","","-")</f>
        <v/>
      </c>
      <c r="F228" s="23"/>
      <c r="G228" s="23" t="str">
        <f t="shared" si="167"/>
        <v/>
      </c>
      <c r="H228" s="23" t="str">
        <f t="shared" si="167"/>
        <v/>
      </c>
      <c r="I228" s="61" t="str">
        <f t="shared" ref="I228:I235" si="168">B161</f>
        <v>TPPRCAR</v>
      </c>
      <c r="J228" s="226">
        <f t="shared" ref="J228:J235" si="169">E161</f>
        <v>115.36542461532346</v>
      </c>
      <c r="K228" s="226">
        <f t="shared" ref="K228:AW228" si="170">IF(L$226=-1,L228,IF(L$226=99,J228,IF(L$226=0,INDEX($E161:$K161,0,L$224),(INDEX($E161:$K161,0,L$226+1)-INDEX($E161:$K161,0,L$226))/(INDEX($E$160:$K$160,0,L$226+1)-INDEX($E$160:$K$160,0,L$226))+J228)))</f>
        <v>115.43927588506924</v>
      </c>
      <c r="L228" s="226">
        <f t="shared" si="170"/>
        <v>115.51312715481501</v>
      </c>
      <c r="M228" s="226">
        <f t="shared" si="170"/>
        <v>115.58697842456077</v>
      </c>
      <c r="N228" s="226">
        <f t="shared" si="170"/>
        <v>124.56162671740731</v>
      </c>
      <c r="O228" s="226">
        <f t="shared" si="170"/>
        <v>133.53627501025383</v>
      </c>
      <c r="P228" s="226">
        <f t="shared" si="170"/>
        <v>133.99438574361517</v>
      </c>
      <c r="Q228" s="226">
        <f t="shared" si="170"/>
        <v>134.45249647697651</v>
      </c>
      <c r="R228" s="226">
        <f t="shared" si="170"/>
        <v>134.91060721033782</v>
      </c>
      <c r="S228" s="226">
        <f t="shared" si="170"/>
        <v>138.88717101126224</v>
      </c>
      <c r="T228" s="226">
        <f t="shared" si="170"/>
        <v>142.86373481218666</v>
      </c>
      <c r="U228" s="226">
        <f t="shared" si="170"/>
        <v>146.84029861311109</v>
      </c>
      <c r="V228" s="226">
        <f t="shared" si="170"/>
        <v>150.81686241403551</v>
      </c>
      <c r="W228" s="226">
        <f t="shared" si="170"/>
        <v>154.79342621495994</v>
      </c>
      <c r="X228" s="226">
        <f t="shared" si="170"/>
        <v>158.76999001588436</v>
      </c>
      <c r="Y228" s="226">
        <f t="shared" si="170"/>
        <v>162.74655381680878</v>
      </c>
      <c r="Z228" s="226">
        <f t="shared" si="170"/>
        <v>166.72311761773321</v>
      </c>
      <c r="AA228" s="226">
        <f t="shared" si="170"/>
        <v>170.69968141865763</v>
      </c>
      <c r="AB228" s="226">
        <f t="shared" si="170"/>
        <v>174.67624521958217</v>
      </c>
      <c r="AC228" s="226">
        <f t="shared" si="170"/>
        <v>180.34842911545121</v>
      </c>
      <c r="AD228" s="226">
        <f t="shared" si="170"/>
        <v>186.02061301132025</v>
      </c>
      <c r="AE228" s="226">
        <f t="shared" si="170"/>
        <v>191.69279690718929</v>
      </c>
      <c r="AF228" s="226">
        <f t="shared" si="170"/>
        <v>197.36498080305833</v>
      </c>
      <c r="AG228" s="226">
        <f t="shared" si="170"/>
        <v>203.03716469892737</v>
      </c>
      <c r="AH228" s="226">
        <f t="shared" si="170"/>
        <v>208.70934859479641</v>
      </c>
      <c r="AI228" s="226">
        <f t="shared" si="170"/>
        <v>214.38153249066545</v>
      </c>
      <c r="AJ228" s="226">
        <f t="shared" si="170"/>
        <v>220.05371638653449</v>
      </c>
      <c r="AK228" s="226">
        <f t="shared" si="170"/>
        <v>225.72590028240353</v>
      </c>
      <c r="AL228" s="226">
        <f t="shared" si="170"/>
        <v>231.39808417827246</v>
      </c>
      <c r="AM228" s="226">
        <f t="shared" si="170"/>
        <v>237.49001943385684</v>
      </c>
      <c r="AN228" s="226">
        <f t="shared" si="170"/>
        <v>243.58195468944123</v>
      </c>
      <c r="AO228" s="226">
        <f t="shared" si="170"/>
        <v>249.67388994502562</v>
      </c>
      <c r="AP228" s="226">
        <f t="shared" si="170"/>
        <v>255.76582520061001</v>
      </c>
      <c r="AQ228" s="226">
        <f t="shared" si="170"/>
        <v>261.8577604561944</v>
      </c>
      <c r="AR228" s="226">
        <f t="shared" si="170"/>
        <v>267.94969571177876</v>
      </c>
      <c r="AS228" s="226">
        <f t="shared" si="170"/>
        <v>274.04163096736312</v>
      </c>
      <c r="AT228" s="226">
        <f t="shared" si="170"/>
        <v>280.13356622294748</v>
      </c>
      <c r="AU228" s="226">
        <f t="shared" si="170"/>
        <v>286.22550147853184</v>
      </c>
      <c r="AV228" s="226">
        <f t="shared" si="170"/>
        <v>292.31743673411631</v>
      </c>
      <c r="AW228" s="226">
        <f t="shared" si="170"/>
        <v>292.31743673411631</v>
      </c>
      <c r="AX228" s="226">
        <f t="shared" ref="AX228:AX235" si="171">IF(AY$226=-1,AZ228,IF(AY$226=99,AW228,IF(AY$226=0,INDEX($E161:$K161,0,AY$224),(INDEX($E161:$K161,0,AY$226+1)-INDEX($E161:$K161,0,AY$226))/(INDEX($E$160:$K$160,0,AY$226+1)-INDEX($E$160:$K$160,0,AY$226))+AW228)))</f>
        <v>292.31743673411631</v>
      </c>
      <c r="AZ228" s="226"/>
      <c r="BA228" s="226"/>
      <c r="BB228" s="226"/>
      <c r="BC228" s="226"/>
      <c r="BD228" s="226"/>
      <c r="BE228" s="226"/>
    </row>
    <row r="229" spans="1:58">
      <c r="A229" s="225" t="s">
        <v>16</v>
      </c>
      <c r="B229" s="22" t="str">
        <f t="shared" si="165"/>
        <v/>
      </c>
      <c r="C229" s="23" t="str">
        <f t="shared" si="166"/>
        <v/>
      </c>
      <c r="E229" s="23" t="str">
        <f t="shared" si="167"/>
        <v/>
      </c>
      <c r="F229" s="23"/>
      <c r="G229" s="23" t="str">
        <f t="shared" si="167"/>
        <v/>
      </c>
      <c r="H229" s="23" t="str">
        <f t="shared" si="167"/>
        <v/>
      </c>
      <c r="I229" s="61" t="str">
        <f t="shared" si="168"/>
        <v>TPPRSUV</v>
      </c>
      <c r="J229" s="226">
        <f t="shared" si="169"/>
        <v>13.246427849697742</v>
      </c>
      <c r="K229" s="226">
        <f t="shared" ref="K229:AW229" si="172">IF(L$226=-1,L229,IF(L$226=99,J229,IF(L$226=0,INDEX($E162:$K162,0,L$224),(INDEX($E162:$K162,0,L$226+1)-INDEX($E162:$K162,0,L$226))/(INDEX($E$160:$K$160,0,L$226+1)-INDEX($E$160:$K$160,0,L$226))+J229)))</f>
        <v>13.254907561184591</v>
      </c>
      <c r="L229" s="226">
        <f t="shared" si="172"/>
        <v>13.263387272671441</v>
      </c>
      <c r="M229" s="226">
        <f t="shared" si="172"/>
        <v>13.271866984158292</v>
      </c>
      <c r="N229" s="226">
        <f t="shared" si="172"/>
        <v>14.302349310071858</v>
      </c>
      <c r="O229" s="226">
        <f t="shared" si="172"/>
        <v>15.332831635985421</v>
      </c>
      <c r="P229" s="226">
        <f t="shared" si="172"/>
        <v>15.332831635985421</v>
      </c>
      <c r="Q229" s="226">
        <f t="shared" si="172"/>
        <v>15.332831635985421</v>
      </c>
      <c r="R229" s="226">
        <f t="shared" si="172"/>
        <v>15.332831635985421</v>
      </c>
      <c r="S229" s="226">
        <f t="shared" si="172"/>
        <v>15.784775219296613</v>
      </c>
      <c r="T229" s="226">
        <f t="shared" si="172"/>
        <v>16.236718802607804</v>
      </c>
      <c r="U229" s="226">
        <f t="shared" si="172"/>
        <v>16.688662385918995</v>
      </c>
      <c r="V229" s="226">
        <f t="shared" si="172"/>
        <v>17.140605969230187</v>
      </c>
      <c r="W229" s="226">
        <f t="shared" si="172"/>
        <v>17.592549552541378</v>
      </c>
      <c r="X229" s="226">
        <f t="shared" si="172"/>
        <v>18.044493135852569</v>
      </c>
      <c r="Y229" s="226">
        <f t="shared" si="172"/>
        <v>18.496436719163761</v>
      </c>
      <c r="Z229" s="226">
        <f t="shared" si="172"/>
        <v>18.948380302474952</v>
      </c>
      <c r="AA229" s="226">
        <f t="shared" si="172"/>
        <v>19.400323885786143</v>
      </c>
      <c r="AB229" s="226">
        <f t="shared" si="172"/>
        <v>19.852267469097331</v>
      </c>
      <c r="AC229" s="226">
        <f t="shared" si="172"/>
        <v>20.496921306790853</v>
      </c>
      <c r="AD229" s="226">
        <f t="shared" si="172"/>
        <v>21.141575144484374</v>
      </c>
      <c r="AE229" s="226">
        <f t="shared" si="172"/>
        <v>21.786228982177896</v>
      </c>
      <c r="AF229" s="226">
        <f t="shared" si="172"/>
        <v>22.430882819871417</v>
      </c>
      <c r="AG229" s="226">
        <f t="shared" si="172"/>
        <v>23.075536657564939</v>
      </c>
      <c r="AH229" s="226">
        <f t="shared" si="172"/>
        <v>23.720190495258461</v>
      </c>
      <c r="AI229" s="226">
        <f t="shared" si="172"/>
        <v>24.364844332951982</v>
      </c>
      <c r="AJ229" s="226">
        <f t="shared" si="172"/>
        <v>25.009498170645504</v>
      </c>
      <c r="AK229" s="226">
        <f t="shared" si="172"/>
        <v>25.654152008339025</v>
      </c>
      <c r="AL229" s="226">
        <f t="shared" si="172"/>
        <v>26.298805846032554</v>
      </c>
      <c r="AM229" s="226">
        <f t="shared" si="172"/>
        <v>26.991165175981827</v>
      </c>
      <c r="AN229" s="226">
        <f t="shared" si="172"/>
        <v>27.6835245059311</v>
      </c>
      <c r="AO229" s="226">
        <f t="shared" si="172"/>
        <v>28.375883835880373</v>
      </c>
      <c r="AP229" s="226">
        <f t="shared" si="172"/>
        <v>29.068243165829646</v>
      </c>
      <c r="AQ229" s="226">
        <f t="shared" si="172"/>
        <v>29.760602495778919</v>
      </c>
      <c r="AR229" s="226">
        <f t="shared" si="172"/>
        <v>30.452961825728192</v>
      </c>
      <c r="AS229" s="226">
        <f t="shared" si="172"/>
        <v>31.145321155677465</v>
      </c>
      <c r="AT229" s="226">
        <f t="shared" si="172"/>
        <v>31.837680485626738</v>
      </c>
      <c r="AU229" s="226">
        <f t="shared" si="172"/>
        <v>32.530039815576011</v>
      </c>
      <c r="AV229" s="226">
        <f t="shared" si="172"/>
        <v>33.222399145525294</v>
      </c>
      <c r="AW229" s="226">
        <f t="shared" si="172"/>
        <v>33.222399145525294</v>
      </c>
      <c r="AX229" s="226">
        <f t="shared" si="171"/>
        <v>33.222399145525294</v>
      </c>
      <c r="AZ229" s="226"/>
      <c r="BA229" s="226"/>
      <c r="BB229" s="226"/>
      <c r="BC229" s="226"/>
      <c r="BD229" s="226"/>
      <c r="BE229" s="226"/>
    </row>
    <row r="230" spans="1:58">
      <c r="A230" s="225" t="s">
        <v>16</v>
      </c>
      <c r="B230" s="22" t="str">
        <f t="shared" si="165"/>
        <v/>
      </c>
      <c r="C230" s="23" t="str">
        <f t="shared" si="166"/>
        <v/>
      </c>
      <c r="E230" s="23" t="str">
        <f t="shared" si="167"/>
        <v/>
      </c>
      <c r="F230" s="23"/>
      <c r="G230" s="23" t="str">
        <f t="shared" si="167"/>
        <v/>
      </c>
      <c r="H230" s="23" t="str">
        <f t="shared" si="167"/>
        <v/>
      </c>
      <c r="I230" s="61" t="str">
        <f t="shared" si="168"/>
        <v>TPPRMOT</v>
      </c>
      <c r="J230" s="226">
        <f t="shared" si="169"/>
        <v>4.5155048907889972</v>
      </c>
      <c r="K230" s="226">
        <f t="shared" ref="K230:AW230" si="173">IF(L$226=-1,L230,IF(L$226=99,J230,IF(L$226=0,INDEX($E163:$K163,0,L$224),(INDEX($E163:$K163,0,L$226+1)-INDEX($E163:$K163,0,L$226))/(INDEX($E$160:$K$160,0,L$226+1)-INDEX($E$160:$K$160,0,L$226))+J230)))</f>
        <v>4.1218617781244715</v>
      </c>
      <c r="L230" s="226">
        <f t="shared" si="173"/>
        <v>3.7282186654599458</v>
      </c>
      <c r="M230" s="226">
        <f t="shared" si="173"/>
        <v>3.3345755527954206</v>
      </c>
      <c r="N230" s="226">
        <f t="shared" si="173"/>
        <v>3.5934857103249316</v>
      </c>
      <c r="O230" s="226">
        <f t="shared" si="173"/>
        <v>3.8523958678544421</v>
      </c>
      <c r="P230" s="226">
        <f t="shared" si="173"/>
        <v>3.8523958678544421</v>
      </c>
      <c r="Q230" s="226">
        <f t="shared" si="173"/>
        <v>3.8523958678544421</v>
      </c>
      <c r="R230" s="226">
        <f t="shared" si="173"/>
        <v>3.8523958678544421</v>
      </c>
      <c r="S230" s="226">
        <f t="shared" si="173"/>
        <v>3.9659473392450995</v>
      </c>
      <c r="T230" s="226">
        <f t="shared" si="173"/>
        <v>4.0794988106357568</v>
      </c>
      <c r="U230" s="226">
        <f t="shared" si="173"/>
        <v>4.1930502820264142</v>
      </c>
      <c r="V230" s="226">
        <f t="shared" si="173"/>
        <v>4.3066017534170715</v>
      </c>
      <c r="W230" s="226">
        <f t="shared" si="173"/>
        <v>4.4201532248077289</v>
      </c>
      <c r="X230" s="226">
        <f t="shared" si="173"/>
        <v>4.5337046961983862</v>
      </c>
      <c r="Y230" s="226">
        <f t="shared" si="173"/>
        <v>4.6472561675890436</v>
      </c>
      <c r="Z230" s="226">
        <f t="shared" si="173"/>
        <v>4.7608076389797009</v>
      </c>
      <c r="AA230" s="226">
        <f t="shared" si="173"/>
        <v>4.8743591103703583</v>
      </c>
      <c r="AB230" s="226">
        <f t="shared" si="173"/>
        <v>4.9879105817610139</v>
      </c>
      <c r="AC230" s="226">
        <f t="shared" si="173"/>
        <v>5.1498807800574893</v>
      </c>
      <c r="AD230" s="226">
        <f t="shared" si="173"/>
        <v>5.3118509783539647</v>
      </c>
      <c r="AE230" s="226">
        <f t="shared" si="173"/>
        <v>5.4738211766504401</v>
      </c>
      <c r="AF230" s="226">
        <f t="shared" si="173"/>
        <v>5.6357913749469155</v>
      </c>
      <c r="AG230" s="226">
        <f t="shared" si="173"/>
        <v>5.7977615732433909</v>
      </c>
      <c r="AH230" s="226">
        <f t="shared" si="173"/>
        <v>5.9597317715398663</v>
      </c>
      <c r="AI230" s="226">
        <f t="shared" si="173"/>
        <v>6.1217019698363417</v>
      </c>
      <c r="AJ230" s="226">
        <f t="shared" si="173"/>
        <v>6.2836721681328171</v>
      </c>
      <c r="AK230" s="226">
        <f t="shared" si="173"/>
        <v>6.4456423664292926</v>
      </c>
      <c r="AL230" s="226">
        <f t="shared" si="173"/>
        <v>6.6076125647257697</v>
      </c>
      <c r="AM230" s="226">
        <f t="shared" si="173"/>
        <v>6.7815688361497095</v>
      </c>
      <c r="AN230" s="226">
        <f t="shared" si="173"/>
        <v>6.9555251075736493</v>
      </c>
      <c r="AO230" s="226">
        <f t="shared" si="173"/>
        <v>7.129481378997589</v>
      </c>
      <c r="AP230" s="226">
        <f t="shared" si="173"/>
        <v>7.3034376504215288</v>
      </c>
      <c r="AQ230" s="226">
        <f t="shared" si="173"/>
        <v>7.4773939218454686</v>
      </c>
      <c r="AR230" s="226">
        <f t="shared" si="173"/>
        <v>7.6513501932694084</v>
      </c>
      <c r="AS230" s="226">
        <f t="shared" si="173"/>
        <v>7.8253064646933481</v>
      </c>
      <c r="AT230" s="226">
        <f t="shared" si="173"/>
        <v>7.9992627361172879</v>
      </c>
      <c r="AU230" s="226">
        <f t="shared" si="173"/>
        <v>8.1732190075412277</v>
      </c>
      <c r="AV230" s="226">
        <f t="shared" si="173"/>
        <v>8.3471752789651692</v>
      </c>
      <c r="AW230" s="226">
        <f t="shared" si="173"/>
        <v>8.3471752789651692</v>
      </c>
      <c r="AX230" s="226">
        <f t="shared" si="171"/>
        <v>8.3471752789651692</v>
      </c>
      <c r="AZ230" s="226"/>
      <c r="BA230" s="226"/>
      <c r="BB230" s="226"/>
      <c r="BC230" s="226"/>
      <c r="BD230" s="226"/>
      <c r="BE230" s="226"/>
    </row>
    <row r="231" spans="1:58">
      <c r="A231" s="225" t="s">
        <v>16</v>
      </c>
      <c r="B231" s="22" t="str">
        <f t="shared" si="165"/>
        <v/>
      </c>
      <c r="C231" s="23" t="str">
        <f t="shared" si="166"/>
        <v/>
      </c>
      <c r="E231" s="23" t="str">
        <f t="shared" si="167"/>
        <v/>
      </c>
      <c r="F231" s="23"/>
      <c r="G231" s="23" t="str">
        <f t="shared" si="167"/>
        <v/>
      </c>
      <c r="H231" s="23" t="str">
        <f t="shared" si="167"/>
        <v/>
      </c>
      <c r="I231" s="61" t="str">
        <f t="shared" si="168"/>
        <v>TPPUBUS</v>
      </c>
      <c r="J231" s="226">
        <f t="shared" si="169"/>
        <v>15.449787242939724</v>
      </c>
      <c r="K231" s="226">
        <f t="shared" ref="K231:AW231" si="174">IF(L$226=-1,L231,IF(L$226=99,J231,IF(L$226=0,INDEX($E164:$K164,0,L$224),(INDEX($E164:$K164,0,L$226+1)-INDEX($E164:$K164,0,L$226))/(INDEX($E$160:$K$160,0,L$226+1)-INDEX($E$160:$K$160,0,L$226))+J231)))</f>
        <v>15.716524828626483</v>
      </c>
      <c r="L231" s="226">
        <f t="shared" si="174"/>
        <v>15.983262414313241</v>
      </c>
      <c r="M231" s="226">
        <f t="shared" si="174"/>
        <v>16.25</v>
      </c>
      <c r="N231" s="226">
        <f t="shared" si="174"/>
        <v>16.519303703621738</v>
      </c>
      <c r="O231" s="226">
        <f t="shared" si="174"/>
        <v>16.788607407243475</v>
      </c>
      <c r="P231" s="226">
        <f t="shared" si="174"/>
        <v>17.227340313678607</v>
      </c>
      <c r="Q231" s="226">
        <f t="shared" si="174"/>
        <v>17.666073220113738</v>
      </c>
      <c r="R231" s="226">
        <f t="shared" si="174"/>
        <v>18.104806126548873</v>
      </c>
      <c r="S231" s="226">
        <f t="shared" si="174"/>
        <v>18.637828186637456</v>
      </c>
      <c r="T231" s="226">
        <f t="shared" si="174"/>
        <v>19.17085024672604</v>
      </c>
      <c r="U231" s="226">
        <f t="shared" si="174"/>
        <v>19.703872306814624</v>
      </c>
      <c r="V231" s="226">
        <f t="shared" si="174"/>
        <v>20.236894366903208</v>
      </c>
      <c r="W231" s="226">
        <f t="shared" si="174"/>
        <v>20.769916426991792</v>
      </c>
      <c r="X231" s="226">
        <f t="shared" si="174"/>
        <v>21.302938487080375</v>
      </c>
      <c r="Y231" s="226">
        <f t="shared" si="174"/>
        <v>21.835960547168959</v>
      </c>
      <c r="Z231" s="226">
        <f t="shared" si="174"/>
        <v>22.368982607257543</v>
      </c>
      <c r="AA231" s="226">
        <f t="shared" si="174"/>
        <v>22.902004667346127</v>
      </c>
      <c r="AB231" s="226">
        <f t="shared" si="174"/>
        <v>23.435026727434717</v>
      </c>
      <c r="AC231" s="226">
        <f t="shared" si="174"/>
        <v>23.006820802762924</v>
      </c>
      <c r="AD231" s="226">
        <f t="shared" si="174"/>
        <v>22.57861487809113</v>
      </c>
      <c r="AE231" s="226">
        <f t="shared" si="174"/>
        <v>22.150408953419337</v>
      </c>
      <c r="AF231" s="226">
        <f t="shared" si="174"/>
        <v>21.722203028747543</v>
      </c>
      <c r="AG231" s="226">
        <f t="shared" si="174"/>
        <v>21.29399710407575</v>
      </c>
      <c r="AH231" s="226">
        <f t="shared" si="174"/>
        <v>20.865791179403956</v>
      </c>
      <c r="AI231" s="226">
        <f t="shared" si="174"/>
        <v>20.437585254732163</v>
      </c>
      <c r="AJ231" s="226">
        <f t="shared" si="174"/>
        <v>20.009379330060369</v>
      </c>
      <c r="AK231" s="226">
        <f t="shared" si="174"/>
        <v>19.581173405388576</v>
      </c>
      <c r="AL231" s="226">
        <f t="shared" si="174"/>
        <v>19.152967480716789</v>
      </c>
      <c r="AM231" s="226">
        <f t="shared" si="174"/>
        <v>18.522633167528255</v>
      </c>
      <c r="AN231" s="226">
        <f t="shared" si="174"/>
        <v>17.892298854339721</v>
      </c>
      <c r="AO231" s="226">
        <f t="shared" si="174"/>
        <v>17.261964541151187</v>
      </c>
      <c r="AP231" s="226">
        <f t="shared" si="174"/>
        <v>16.631630227962653</v>
      </c>
      <c r="AQ231" s="226">
        <f t="shared" si="174"/>
        <v>16.001295914774119</v>
      </c>
      <c r="AR231" s="226">
        <f t="shared" si="174"/>
        <v>15.370961601585584</v>
      </c>
      <c r="AS231" s="226">
        <f t="shared" si="174"/>
        <v>14.74062728839705</v>
      </c>
      <c r="AT231" s="226">
        <f t="shared" si="174"/>
        <v>14.110292975208516</v>
      </c>
      <c r="AU231" s="226">
        <f t="shared" si="174"/>
        <v>13.479958662019982</v>
      </c>
      <c r="AV231" s="226">
        <f t="shared" si="174"/>
        <v>12.849624348831446</v>
      </c>
      <c r="AW231" s="226">
        <f t="shared" si="174"/>
        <v>12.849624348831446</v>
      </c>
      <c r="AX231" s="226">
        <f t="shared" si="171"/>
        <v>12.849624348831446</v>
      </c>
      <c r="AZ231" s="226"/>
      <c r="BA231" s="226"/>
      <c r="BB231" s="226"/>
      <c r="BC231" s="226"/>
      <c r="BD231" s="226"/>
      <c r="BE231" s="226"/>
    </row>
    <row r="232" spans="1:58">
      <c r="A232" s="225" t="s">
        <v>16</v>
      </c>
      <c r="B232" s="22" t="str">
        <f t="shared" si="165"/>
        <v/>
      </c>
      <c r="C232" s="23" t="str">
        <f t="shared" si="166"/>
        <v/>
      </c>
      <c r="E232" s="23" t="str">
        <f t="shared" si="167"/>
        <v/>
      </c>
      <c r="F232" s="23"/>
      <c r="G232" s="23" t="str">
        <f t="shared" si="167"/>
        <v/>
      </c>
      <c r="H232" s="23" t="str">
        <f t="shared" si="167"/>
        <v/>
      </c>
      <c r="I232" s="61" t="str">
        <f t="shared" si="168"/>
        <v>TPPUMBT</v>
      </c>
      <c r="J232" s="226">
        <f t="shared" si="169"/>
        <v>97.38595330515183</v>
      </c>
      <c r="K232" s="226">
        <f t="shared" ref="K232:AW232" si="175">IF(L$226=-1,L232,IF(L$226=99,J232,IF(L$226=0,INDEX($E165:$K165,0,L$224),(INDEX($E165:$K165,0,L$226+1)-INDEX($E165:$K165,0,L$226))/(INDEX($E$160:$K$160,0,L$226+1)-INDEX($E$160:$K$160,0,L$226))+J232)))</f>
        <v>97.123968870101223</v>
      </c>
      <c r="L232" s="226">
        <f t="shared" si="175"/>
        <v>96.861984435050616</v>
      </c>
      <c r="M232" s="226">
        <f t="shared" si="175"/>
        <v>96.600000000000009</v>
      </c>
      <c r="N232" s="226">
        <f t="shared" si="175"/>
        <v>98.297871000000015</v>
      </c>
      <c r="O232" s="226">
        <f t="shared" si="175"/>
        <v>99.995742000000007</v>
      </c>
      <c r="P232" s="226">
        <f t="shared" si="175"/>
        <v>102.1982098126108</v>
      </c>
      <c r="Q232" s="226">
        <f t="shared" si="175"/>
        <v>104.40067762522159</v>
      </c>
      <c r="R232" s="226">
        <f t="shared" si="175"/>
        <v>106.60314543783237</v>
      </c>
      <c r="S232" s="226">
        <f t="shared" si="175"/>
        <v>106.79825938936351</v>
      </c>
      <c r="T232" s="226">
        <f t="shared" si="175"/>
        <v>106.99337334089465</v>
      </c>
      <c r="U232" s="226">
        <f t="shared" si="175"/>
        <v>107.18848729242579</v>
      </c>
      <c r="V232" s="226">
        <f t="shared" si="175"/>
        <v>107.38360124395693</v>
      </c>
      <c r="W232" s="226">
        <f t="shared" si="175"/>
        <v>107.57871519548807</v>
      </c>
      <c r="X232" s="226">
        <f t="shared" si="175"/>
        <v>107.77382914701921</v>
      </c>
      <c r="Y232" s="226">
        <f t="shared" si="175"/>
        <v>107.96894309855035</v>
      </c>
      <c r="Z232" s="226">
        <f t="shared" si="175"/>
        <v>108.1640570500815</v>
      </c>
      <c r="AA232" s="226">
        <f t="shared" si="175"/>
        <v>108.35917100161264</v>
      </c>
      <c r="AB232" s="226">
        <f t="shared" si="175"/>
        <v>108.55428495314375</v>
      </c>
      <c r="AC232" s="226">
        <f t="shared" si="175"/>
        <v>107.83202208080709</v>
      </c>
      <c r="AD232" s="226">
        <f t="shared" si="175"/>
        <v>107.10975920847044</v>
      </c>
      <c r="AE232" s="226">
        <f t="shared" si="175"/>
        <v>106.38749633613378</v>
      </c>
      <c r="AF232" s="226">
        <f t="shared" si="175"/>
        <v>105.66523346379712</v>
      </c>
      <c r="AG232" s="226">
        <f t="shared" si="175"/>
        <v>104.94297059146047</v>
      </c>
      <c r="AH232" s="226">
        <f t="shared" si="175"/>
        <v>104.22070771912381</v>
      </c>
      <c r="AI232" s="226">
        <f t="shared" si="175"/>
        <v>103.49844484678715</v>
      </c>
      <c r="AJ232" s="226">
        <f t="shared" si="175"/>
        <v>102.77618197445049</v>
      </c>
      <c r="AK232" s="226">
        <f t="shared" si="175"/>
        <v>102.05391910211384</v>
      </c>
      <c r="AL232" s="226">
        <f t="shared" si="175"/>
        <v>101.33165622977715</v>
      </c>
      <c r="AM232" s="226">
        <f t="shared" si="175"/>
        <v>100.24818619020473</v>
      </c>
      <c r="AN232" s="226">
        <f t="shared" si="175"/>
        <v>99.164716150632316</v>
      </c>
      <c r="AO232" s="226">
        <f t="shared" si="175"/>
        <v>98.081246111059897</v>
      </c>
      <c r="AP232" s="226">
        <f t="shared" si="175"/>
        <v>96.997776071487479</v>
      </c>
      <c r="AQ232" s="226">
        <f t="shared" si="175"/>
        <v>95.914306031915061</v>
      </c>
      <c r="AR232" s="226">
        <f t="shared" si="175"/>
        <v>94.830835992342642</v>
      </c>
      <c r="AS232" s="226">
        <f t="shared" si="175"/>
        <v>93.747365952770224</v>
      </c>
      <c r="AT232" s="226">
        <f t="shared" si="175"/>
        <v>92.663895913197805</v>
      </c>
      <c r="AU232" s="226">
        <f t="shared" si="175"/>
        <v>91.580425873625387</v>
      </c>
      <c r="AV232" s="226">
        <f t="shared" si="175"/>
        <v>90.496955834052955</v>
      </c>
      <c r="AW232" s="226">
        <f t="shared" si="175"/>
        <v>90.496955834052955</v>
      </c>
      <c r="AX232" s="226">
        <f t="shared" si="171"/>
        <v>90.496955834052955</v>
      </c>
      <c r="AZ232" s="226"/>
      <c r="BA232" s="226"/>
      <c r="BB232" s="226"/>
      <c r="BC232" s="226"/>
      <c r="BD232" s="226"/>
      <c r="BE232" s="226"/>
    </row>
    <row r="233" spans="1:58">
      <c r="A233" s="225" t="s">
        <v>16</v>
      </c>
      <c r="B233" s="22" t="str">
        <f t="shared" si="165"/>
        <v/>
      </c>
      <c r="C233" s="23" t="str">
        <f t="shared" si="166"/>
        <v/>
      </c>
      <c r="E233" s="23" t="str">
        <f t="shared" si="167"/>
        <v/>
      </c>
      <c r="F233" s="23"/>
      <c r="G233" s="23" t="str">
        <f t="shared" si="167"/>
        <v/>
      </c>
      <c r="H233" s="23" t="str">
        <f t="shared" si="167"/>
        <v/>
      </c>
      <c r="I233" s="61" t="str">
        <f t="shared" si="168"/>
        <v>TPPUBRT</v>
      </c>
      <c r="J233" s="226">
        <f t="shared" si="169"/>
        <v>0.51933570183015965</v>
      </c>
      <c r="K233" s="226">
        <f t="shared" ref="K233:AW233" si="176">IF(L$226=-1,L233,IF(L$226=99,J233,IF(L$226=0,INDEX($E166:$K166,0,L$224),(INDEX($E166:$K166,0,L$226+1)-INDEX($E166:$K166,0,L$226))/(INDEX($E$160:$K$160,0,L$226+1)-INDEX($E$160:$K$160,0,L$226))+J233)))</f>
        <v>0.53157460183163463</v>
      </c>
      <c r="L233" s="226">
        <f t="shared" si="176"/>
        <v>0.54381350183310961</v>
      </c>
      <c r="M233" s="226">
        <f t="shared" si="176"/>
        <v>0.5560524018345846</v>
      </c>
      <c r="N233" s="226">
        <f t="shared" si="176"/>
        <v>0.56939840940658137</v>
      </c>
      <c r="O233" s="226">
        <f t="shared" si="176"/>
        <v>0.58274441697857804</v>
      </c>
      <c r="P233" s="226">
        <f t="shared" si="176"/>
        <v>2.2820744779607187</v>
      </c>
      <c r="Q233" s="226">
        <f t="shared" si="176"/>
        <v>3.9814045389428596</v>
      </c>
      <c r="R233" s="226">
        <f t="shared" si="176"/>
        <v>5.6807345999249996</v>
      </c>
      <c r="S233" s="226">
        <f t="shared" si="176"/>
        <v>6.5321195417592435</v>
      </c>
      <c r="T233" s="226">
        <f t="shared" si="176"/>
        <v>7.3835044835934873</v>
      </c>
      <c r="U233" s="226">
        <f t="shared" si="176"/>
        <v>8.2348894254277312</v>
      </c>
      <c r="V233" s="226">
        <f t="shared" si="176"/>
        <v>9.086274367261975</v>
      </c>
      <c r="W233" s="226">
        <f t="shared" si="176"/>
        <v>9.9376593090962189</v>
      </c>
      <c r="X233" s="226">
        <f t="shared" si="176"/>
        <v>10.789044250930463</v>
      </c>
      <c r="Y233" s="226">
        <f t="shared" si="176"/>
        <v>11.640429192764707</v>
      </c>
      <c r="Z233" s="226">
        <f t="shared" si="176"/>
        <v>12.49181413459895</v>
      </c>
      <c r="AA233" s="226">
        <f t="shared" si="176"/>
        <v>13.343199076433194</v>
      </c>
      <c r="AB233" s="226">
        <f t="shared" si="176"/>
        <v>14.194584018267442</v>
      </c>
      <c r="AC233" s="226">
        <f t="shared" si="176"/>
        <v>15.474516209852776</v>
      </c>
      <c r="AD233" s="226">
        <f t="shared" si="176"/>
        <v>16.754448401438111</v>
      </c>
      <c r="AE233" s="226">
        <f t="shared" si="176"/>
        <v>18.034380593023446</v>
      </c>
      <c r="AF233" s="226">
        <f t="shared" si="176"/>
        <v>19.314312784608781</v>
      </c>
      <c r="AG233" s="226">
        <f t="shared" si="176"/>
        <v>20.594244976194116</v>
      </c>
      <c r="AH233" s="226">
        <f t="shared" si="176"/>
        <v>21.87417716777945</v>
      </c>
      <c r="AI233" s="226">
        <f t="shared" si="176"/>
        <v>23.154109359364785</v>
      </c>
      <c r="AJ233" s="226">
        <f t="shared" si="176"/>
        <v>24.43404155095012</v>
      </c>
      <c r="AK233" s="226">
        <f t="shared" si="176"/>
        <v>25.713973742535455</v>
      </c>
      <c r="AL233" s="226">
        <f t="shared" si="176"/>
        <v>26.993905934120789</v>
      </c>
      <c r="AM233" s="226">
        <f t="shared" si="176"/>
        <v>28.1830988773212</v>
      </c>
      <c r="AN233" s="226">
        <f t="shared" si="176"/>
        <v>29.37229182052161</v>
      </c>
      <c r="AO233" s="226">
        <f t="shared" si="176"/>
        <v>30.561484763722021</v>
      </c>
      <c r="AP233" s="226">
        <f t="shared" si="176"/>
        <v>31.750677706922431</v>
      </c>
      <c r="AQ233" s="226">
        <f t="shared" si="176"/>
        <v>32.939870650122842</v>
      </c>
      <c r="AR233" s="226">
        <f t="shared" si="176"/>
        <v>34.129063593323252</v>
      </c>
      <c r="AS233" s="226">
        <f t="shared" si="176"/>
        <v>35.318256536523663</v>
      </c>
      <c r="AT233" s="226">
        <f t="shared" si="176"/>
        <v>36.507449479724073</v>
      </c>
      <c r="AU233" s="226">
        <f t="shared" si="176"/>
        <v>37.696642422924484</v>
      </c>
      <c r="AV233" s="226">
        <f t="shared" si="176"/>
        <v>38.885835366124887</v>
      </c>
      <c r="AW233" s="226">
        <f t="shared" si="176"/>
        <v>38.885835366124887</v>
      </c>
      <c r="AX233" s="226">
        <f t="shared" si="171"/>
        <v>38.885835366124887</v>
      </c>
      <c r="AZ233" s="226"/>
      <c r="BA233" s="226"/>
      <c r="BB233" s="226"/>
      <c r="BC233" s="226"/>
      <c r="BD233" s="226"/>
      <c r="BE233" s="226"/>
    </row>
    <row r="234" spans="1:58">
      <c r="A234" s="225" t="s">
        <v>16</v>
      </c>
      <c r="B234" s="22"/>
      <c r="C234" s="23"/>
      <c r="E234" s="23"/>
      <c r="F234" s="23"/>
      <c r="G234" s="23"/>
      <c r="H234" s="23"/>
      <c r="I234" s="61" t="str">
        <f t="shared" si="168"/>
        <v>TPPUMER</v>
      </c>
      <c r="J234" s="226">
        <f t="shared" si="169"/>
        <v>16.914328581933948</v>
      </c>
      <c r="K234" s="226">
        <f t="shared" ref="K234:AW234" si="177">IF(L$226=-1,L234,IF(L$226=99,J234,IF(L$226=0,INDEX($E167:$K167,0,L$224),(INDEX($E167:$K167,0,L$226+1)-INDEX($E167:$K167,0,L$226))/(INDEX($E$160:$K$160,0,L$226+1)-INDEX($E$160:$K$160,0,L$226))+J234)))</f>
        <v>17.076628182223342</v>
      </c>
      <c r="L234" s="226">
        <f t="shared" si="177"/>
        <v>17.238927782512736</v>
      </c>
      <c r="M234" s="226">
        <f t="shared" si="177"/>
        <v>17.401227382802126</v>
      </c>
      <c r="N234" s="226">
        <f t="shared" si="177"/>
        <v>17.630348127600239</v>
      </c>
      <c r="O234" s="226">
        <f t="shared" si="177"/>
        <v>17.859468872398352</v>
      </c>
      <c r="P234" s="226">
        <f t="shared" si="177"/>
        <v>18.078046692483255</v>
      </c>
      <c r="Q234" s="226">
        <f t="shared" si="177"/>
        <v>18.296624512568158</v>
      </c>
      <c r="R234" s="226">
        <f t="shared" si="177"/>
        <v>18.515202332653065</v>
      </c>
      <c r="S234" s="226">
        <f t="shared" si="177"/>
        <v>18.049205260675599</v>
      </c>
      <c r="T234" s="226">
        <f t="shared" si="177"/>
        <v>17.583208188698134</v>
      </c>
      <c r="U234" s="226">
        <f t="shared" si="177"/>
        <v>17.117211116720668</v>
      </c>
      <c r="V234" s="226">
        <f t="shared" si="177"/>
        <v>16.651214044743202</v>
      </c>
      <c r="W234" s="226">
        <f t="shared" si="177"/>
        <v>16.185216972765737</v>
      </c>
      <c r="X234" s="226">
        <f t="shared" si="177"/>
        <v>15.719219900788271</v>
      </c>
      <c r="Y234" s="226">
        <f t="shared" si="177"/>
        <v>15.253222828810806</v>
      </c>
      <c r="Z234" s="226">
        <f t="shared" si="177"/>
        <v>14.78722575683334</v>
      </c>
      <c r="AA234" s="226">
        <f t="shared" si="177"/>
        <v>14.321228684855875</v>
      </c>
      <c r="AB234" s="226">
        <f t="shared" si="177"/>
        <v>13.855231612878402</v>
      </c>
      <c r="AC234" s="226">
        <f t="shared" si="177"/>
        <v>14.035327855738224</v>
      </c>
      <c r="AD234" s="226">
        <f t="shared" si="177"/>
        <v>14.215424098598046</v>
      </c>
      <c r="AE234" s="226">
        <f t="shared" si="177"/>
        <v>14.395520341457868</v>
      </c>
      <c r="AF234" s="226">
        <f t="shared" si="177"/>
        <v>14.575616584317689</v>
      </c>
      <c r="AG234" s="226">
        <f t="shared" si="177"/>
        <v>14.755712827177511</v>
      </c>
      <c r="AH234" s="226">
        <f t="shared" si="177"/>
        <v>14.935809070037333</v>
      </c>
      <c r="AI234" s="226">
        <f t="shared" si="177"/>
        <v>15.115905312897155</v>
      </c>
      <c r="AJ234" s="226">
        <f t="shared" si="177"/>
        <v>15.296001555756977</v>
      </c>
      <c r="AK234" s="226">
        <f t="shared" si="177"/>
        <v>15.476097798616799</v>
      </c>
      <c r="AL234" s="226">
        <f t="shared" si="177"/>
        <v>15.656194041476615</v>
      </c>
      <c r="AM234" s="226">
        <f t="shared" si="177"/>
        <v>15.914337817026913</v>
      </c>
      <c r="AN234" s="226">
        <f t="shared" si="177"/>
        <v>16.172481592577213</v>
      </c>
      <c r="AO234" s="226">
        <f t="shared" si="177"/>
        <v>16.430625368127512</v>
      </c>
      <c r="AP234" s="226">
        <f t="shared" si="177"/>
        <v>16.68876914367781</v>
      </c>
      <c r="AQ234" s="226">
        <f t="shared" si="177"/>
        <v>16.946912919228108</v>
      </c>
      <c r="AR234" s="226">
        <f t="shared" si="177"/>
        <v>17.205056694778406</v>
      </c>
      <c r="AS234" s="226">
        <f t="shared" si="177"/>
        <v>17.463200470328704</v>
      </c>
      <c r="AT234" s="226">
        <f t="shared" si="177"/>
        <v>17.721344245879003</v>
      </c>
      <c r="AU234" s="226">
        <f t="shared" si="177"/>
        <v>17.979488021429301</v>
      </c>
      <c r="AV234" s="226">
        <f t="shared" si="177"/>
        <v>18.237631796979599</v>
      </c>
      <c r="AW234" s="226">
        <f t="shared" si="177"/>
        <v>18.237631796979599</v>
      </c>
      <c r="AX234" s="226">
        <f t="shared" si="171"/>
        <v>18.237631796979599</v>
      </c>
      <c r="AZ234" s="226"/>
      <c r="BA234" s="226"/>
      <c r="BB234" s="226"/>
      <c r="BC234" s="226"/>
      <c r="BD234" s="226"/>
      <c r="BE234" s="226"/>
    </row>
    <row r="235" spans="1:58">
      <c r="A235" s="225" t="s">
        <v>16</v>
      </c>
      <c r="B235" s="22"/>
      <c r="C235" s="23"/>
      <c r="E235" s="23"/>
      <c r="F235" s="23"/>
      <c r="G235" s="23"/>
      <c r="H235" s="23"/>
      <c r="I235" s="61" t="str">
        <f t="shared" si="168"/>
        <v>TPPUGAT</v>
      </c>
      <c r="J235" s="226">
        <f t="shared" si="169"/>
        <v>0.53452578037785492</v>
      </c>
      <c r="K235" s="226">
        <f t="shared" ref="K235:AW235" si="178">IF(L$226=-1,L235,IF(L$226=99,J235,IF(L$226=0,INDEX($E168:$K168,0,L$224),(INDEX($E168:$K168,0,L$226+1)-INDEX($E168:$K168,0,L$226))/(INDEX($E$160:$K$160,0,L$226+1)-INDEX($E$160:$K$160,0,L$226))+J235)))</f>
        <v>0.55248564192940541</v>
      </c>
      <c r="L235" s="226">
        <f t="shared" si="178"/>
        <v>0.57044550348095591</v>
      </c>
      <c r="M235" s="226">
        <f t="shared" si="178"/>
        <v>0.5884053650325064</v>
      </c>
      <c r="N235" s="226">
        <f t="shared" si="178"/>
        <v>0.60651580293507878</v>
      </c>
      <c r="O235" s="226">
        <f t="shared" si="178"/>
        <v>0.62462624083765106</v>
      </c>
      <c r="P235" s="226">
        <f t="shared" si="178"/>
        <v>0.62582282996645044</v>
      </c>
      <c r="Q235" s="226">
        <f t="shared" si="178"/>
        <v>0.62701941909524983</v>
      </c>
      <c r="R235" s="226">
        <f t="shared" si="178"/>
        <v>0.62821600822404911</v>
      </c>
      <c r="S235" s="226">
        <f t="shared" si="178"/>
        <v>0.64604689743247223</v>
      </c>
      <c r="T235" s="226">
        <f t="shared" si="178"/>
        <v>0.66387778664089536</v>
      </c>
      <c r="U235" s="226">
        <f t="shared" si="178"/>
        <v>0.68170867584931849</v>
      </c>
      <c r="V235" s="226">
        <f t="shared" si="178"/>
        <v>0.69953956505774162</v>
      </c>
      <c r="W235" s="226">
        <f t="shared" si="178"/>
        <v>0.71737045426616475</v>
      </c>
      <c r="X235" s="226">
        <f t="shared" si="178"/>
        <v>0.73520134347458788</v>
      </c>
      <c r="Y235" s="226">
        <f t="shared" si="178"/>
        <v>0.753032232683011</v>
      </c>
      <c r="Z235" s="226">
        <f t="shared" si="178"/>
        <v>0.77086312189143413</v>
      </c>
      <c r="AA235" s="226">
        <f t="shared" si="178"/>
        <v>0.78869401109985726</v>
      </c>
      <c r="AB235" s="226">
        <f t="shared" si="178"/>
        <v>0.80652490030828039</v>
      </c>
      <c r="AC235" s="226">
        <f t="shared" si="178"/>
        <v>0.82990698165475896</v>
      </c>
      <c r="AD235" s="226">
        <f t="shared" si="178"/>
        <v>0.85328906300123752</v>
      </c>
      <c r="AE235" s="226">
        <f t="shared" si="178"/>
        <v>0.87667114434771609</v>
      </c>
      <c r="AF235" s="226">
        <f t="shared" si="178"/>
        <v>0.90005322569419466</v>
      </c>
      <c r="AG235" s="226">
        <f t="shared" si="178"/>
        <v>0.92343530704067323</v>
      </c>
      <c r="AH235" s="226">
        <f t="shared" si="178"/>
        <v>0.94681738838715179</v>
      </c>
      <c r="AI235" s="226">
        <f t="shared" si="178"/>
        <v>0.97019946973363036</v>
      </c>
      <c r="AJ235" s="226">
        <f t="shared" si="178"/>
        <v>0.99358155108010893</v>
      </c>
      <c r="AK235" s="226">
        <f t="shared" si="178"/>
        <v>1.0169636324265876</v>
      </c>
      <c r="AL235" s="226">
        <f t="shared" si="178"/>
        <v>1.0403457137730663</v>
      </c>
      <c r="AM235" s="226">
        <f t="shared" si="178"/>
        <v>1.0625240746795788</v>
      </c>
      <c r="AN235" s="226">
        <f t="shared" si="178"/>
        <v>1.0847024355860913</v>
      </c>
      <c r="AO235" s="226">
        <f t="shared" si="178"/>
        <v>1.1068807964926037</v>
      </c>
      <c r="AP235" s="226">
        <f t="shared" si="178"/>
        <v>1.1290591573991162</v>
      </c>
      <c r="AQ235" s="226">
        <f t="shared" si="178"/>
        <v>1.1512375183056287</v>
      </c>
      <c r="AR235" s="226">
        <f t="shared" si="178"/>
        <v>1.1734158792121412</v>
      </c>
      <c r="AS235" s="226">
        <f t="shared" si="178"/>
        <v>1.1955942401186537</v>
      </c>
      <c r="AT235" s="226">
        <f t="shared" si="178"/>
        <v>1.2177726010251662</v>
      </c>
      <c r="AU235" s="226">
        <f t="shared" si="178"/>
        <v>1.2399509619316786</v>
      </c>
      <c r="AV235" s="226">
        <f t="shared" si="178"/>
        <v>1.2621293228381913</v>
      </c>
      <c r="AW235" s="226">
        <f t="shared" si="178"/>
        <v>1.2621293228381913</v>
      </c>
      <c r="AX235" s="226">
        <f t="shared" si="171"/>
        <v>1.2621293228381913</v>
      </c>
      <c r="AZ235" s="226"/>
      <c r="BA235" s="226"/>
      <c r="BB235" s="226"/>
      <c r="BC235" s="226"/>
      <c r="BD235" s="226"/>
      <c r="BE235" s="226"/>
    </row>
    <row r="236" spans="1:58">
      <c r="B236" s="22"/>
      <c r="C236" s="23"/>
      <c r="E236" s="23"/>
      <c r="F236" s="23"/>
      <c r="G236" s="23"/>
      <c r="H236" s="23"/>
      <c r="I236" s="23"/>
      <c r="J236" s="23"/>
      <c r="K236" s="61"/>
      <c r="L236" s="226"/>
      <c r="M236" s="226"/>
      <c r="N236" s="226"/>
      <c r="O236" s="226"/>
      <c r="P236" s="226"/>
      <c r="Q236" s="226"/>
      <c r="R236" s="226"/>
      <c r="S236" s="226"/>
      <c r="T236" s="226"/>
      <c r="U236" s="226"/>
      <c r="V236" s="226"/>
      <c r="W236" s="226"/>
      <c r="X236" s="226"/>
      <c r="Y236" s="226"/>
      <c r="Z236" s="226"/>
      <c r="AA236" s="226"/>
      <c r="AB236" s="226"/>
      <c r="AC236" s="226"/>
      <c r="AD236" s="226"/>
      <c r="AE236" s="226"/>
      <c r="AF236" s="226"/>
      <c r="AG236" s="226"/>
      <c r="AH236" s="226"/>
      <c r="AI236" s="226"/>
      <c r="AJ236" s="226"/>
      <c r="AK236" s="226"/>
      <c r="AL236" s="226"/>
      <c r="AM236" s="226"/>
      <c r="AN236" s="226"/>
      <c r="AO236" s="226"/>
      <c r="AP236" s="226"/>
      <c r="AQ236" s="226"/>
      <c r="AR236" s="226"/>
      <c r="AS236" s="226"/>
      <c r="AT236" s="226"/>
      <c r="AU236" s="226"/>
      <c r="AV236" s="226"/>
      <c r="AW236" s="226"/>
      <c r="AX236" s="226"/>
    </row>
    <row r="237" spans="1:58">
      <c r="B237" s="22"/>
      <c r="C237" s="23"/>
      <c r="E237" s="23"/>
      <c r="F237" s="23"/>
      <c r="G237" s="23"/>
      <c r="H237" s="23"/>
      <c r="I237" s="23"/>
      <c r="J237" s="23"/>
      <c r="K237" s="61"/>
      <c r="L237" s="226"/>
      <c r="M237" s="226"/>
      <c r="N237" s="226"/>
      <c r="O237" s="226"/>
      <c r="P237" s="226"/>
      <c r="Q237" s="226"/>
      <c r="R237" s="226"/>
      <c r="S237" s="226"/>
      <c r="T237" s="226"/>
      <c r="U237" s="226"/>
      <c r="V237" s="226"/>
      <c r="W237" s="226"/>
      <c r="X237" s="226"/>
      <c r="Y237" s="226"/>
      <c r="Z237" s="226"/>
      <c r="AA237" s="226"/>
      <c r="AB237" s="226"/>
      <c r="AC237" s="226"/>
      <c r="AD237" s="226"/>
      <c r="AE237" s="226"/>
      <c r="AF237" s="226"/>
      <c r="AG237" s="226"/>
      <c r="AH237" s="226"/>
      <c r="AI237" s="226"/>
      <c r="AJ237" s="226"/>
      <c r="AK237" s="226"/>
      <c r="AL237" s="226"/>
      <c r="AM237" s="226"/>
      <c r="AN237" s="226"/>
      <c r="AO237" s="226"/>
      <c r="AP237" s="226"/>
      <c r="AQ237" s="226"/>
      <c r="AR237" s="226"/>
      <c r="AS237" s="226"/>
      <c r="AT237" s="226"/>
      <c r="AU237" s="226"/>
      <c r="AV237" s="226"/>
      <c r="AW237" s="226"/>
      <c r="AX237" s="226"/>
    </row>
    <row r="238" spans="1:58">
      <c r="B238" s="22"/>
      <c r="C238" s="23"/>
      <c r="E238" s="23"/>
      <c r="F238" s="23"/>
      <c r="G238" s="23"/>
      <c r="H238" s="23"/>
      <c r="I238" s="23"/>
      <c r="J238" s="23"/>
      <c r="K238" s="61"/>
      <c r="L238" s="226"/>
      <c r="M238" s="226"/>
      <c r="N238" s="226"/>
      <c r="O238" s="226"/>
      <c r="P238" s="226"/>
      <c r="Q238" s="226"/>
      <c r="R238" s="226"/>
      <c r="S238" s="226"/>
      <c r="T238" s="226"/>
      <c r="U238" s="226"/>
      <c r="V238" s="226"/>
      <c r="W238" s="226"/>
      <c r="X238" s="226"/>
      <c r="Y238" s="226"/>
      <c r="Z238" s="226"/>
      <c r="AA238" s="226"/>
      <c r="AB238" s="226"/>
      <c r="AC238" s="226"/>
      <c r="AD238" s="226"/>
      <c r="AE238" s="226"/>
      <c r="AF238" s="226"/>
      <c r="AG238" s="226"/>
      <c r="AH238" s="226"/>
      <c r="AI238" s="226"/>
      <c r="AJ238" s="226"/>
      <c r="AK238" s="226"/>
      <c r="AL238" s="226"/>
      <c r="AM238" s="226"/>
      <c r="AN238" s="226"/>
      <c r="AO238" s="226"/>
      <c r="AP238" s="226"/>
      <c r="AQ238" s="226"/>
      <c r="AR238" s="226"/>
      <c r="AS238" s="226"/>
      <c r="AT238" s="226"/>
      <c r="AU238" s="226"/>
      <c r="AV238" s="226"/>
      <c r="AW238" s="226"/>
      <c r="AX238" s="226"/>
    </row>
    <row r="239" spans="1:58">
      <c r="B239" s="22"/>
      <c r="C239" s="23"/>
      <c r="E239" s="23"/>
      <c r="F239" s="23"/>
      <c r="G239" s="23"/>
      <c r="H239" s="23"/>
      <c r="I239" s="23"/>
      <c r="J239" s="23"/>
      <c r="K239" s="61"/>
      <c r="L239" s="226"/>
      <c r="M239" s="226"/>
      <c r="N239" s="226"/>
      <c r="O239" s="226"/>
      <c r="P239" s="226"/>
      <c r="Q239" s="226"/>
      <c r="R239" s="226"/>
      <c r="S239" s="226"/>
      <c r="T239" s="226"/>
      <c r="U239" s="226"/>
      <c r="V239" s="226"/>
      <c r="W239" s="226"/>
      <c r="X239" s="226"/>
      <c r="Y239" s="226"/>
      <c r="Z239" s="226"/>
      <c r="AA239" s="226"/>
      <c r="AB239" s="226"/>
      <c r="AC239" s="226"/>
      <c r="AD239" s="226"/>
      <c r="AE239" s="226"/>
      <c r="AF239" s="226"/>
      <c r="AG239" s="226"/>
      <c r="AH239" s="226"/>
      <c r="AI239" s="226"/>
      <c r="AJ239" s="226"/>
      <c r="AK239" s="226"/>
      <c r="AL239" s="226"/>
      <c r="AM239" s="226"/>
      <c r="AN239" s="226"/>
      <c r="AO239" s="226"/>
      <c r="AP239" s="226"/>
      <c r="AQ239" s="226"/>
      <c r="AR239" s="226"/>
      <c r="AS239" s="226"/>
      <c r="AT239" s="226"/>
      <c r="AU239" s="226"/>
      <c r="AV239" s="226"/>
      <c r="AW239" s="226"/>
      <c r="AX239" s="226"/>
    </row>
    <row r="240" spans="1:58">
      <c r="B240" s="22"/>
      <c r="C240" s="23"/>
      <c r="E240" s="23"/>
      <c r="F240" s="23"/>
      <c r="G240" s="23"/>
      <c r="H240" s="23"/>
      <c r="I240" s="23"/>
      <c r="J240" s="23"/>
      <c r="K240" s="61"/>
      <c r="L240" s="226"/>
      <c r="M240" s="226"/>
      <c r="N240" s="226"/>
      <c r="O240" s="226"/>
      <c r="P240" s="226"/>
      <c r="Q240" s="226"/>
      <c r="R240" s="226"/>
      <c r="S240" s="226"/>
      <c r="T240" s="226"/>
      <c r="U240" s="226"/>
      <c r="V240" s="226"/>
      <c r="W240" s="226"/>
      <c r="X240" s="226"/>
      <c r="Y240" s="226"/>
      <c r="Z240" s="226"/>
      <c r="AA240" s="226"/>
      <c r="AB240" s="226"/>
      <c r="AC240" s="226"/>
      <c r="AD240" s="226"/>
      <c r="AE240" s="226"/>
      <c r="AF240" s="226"/>
      <c r="AG240" s="226"/>
      <c r="AH240" s="226"/>
      <c r="AI240" s="226"/>
      <c r="AJ240" s="226"/>
      <c r="AK240" s="226"/>
      <c r="AL240" s="226"/>
      <c r="AM240" s="226"/>
      <c r="AN240" s="226"/>
      <c r="AO240" s="226"/>
      <c r="AP240" s="226"/>
      <c r="AQ240" s="226"/>
      <c r="AR240" s="226"/>
      <c r="AS240" s="226"/>
      <c r="AT240" s="226"/>
      <c r="AU240" s="226"/>
      <c r="AV240" s="226"/>
      <c r="AW240" s="226"/>
      <c r="AX240" s="226"/>
    </row>
    <row r="241" spans="1:58">
      <c r="B241" s="22"/>
      <c r="C241" s="23"/>
      <c r="E241" s="23"/>
      <c r="F241" s="23"/>
      <c r="G241" s="23"/>
      <c r="H241" s="23"/>
      <c r="I241" s="23"/>
      <c r="J241" s="23"/>
      <c r="K241" s="61"/>
      <c r="L241" s="226"/>
      <c r="M241" s="226"/>
      <c r="N241" s="226"/>
      <c r="O241" s="226"/>
      <c r="P241" s="226"/>
      <c r="Q241" s="226"/>
      <c r="R241" s="226"/>
      <c r="S241" s="226"/>
      <c r="T241" s="226"/>
      <c r="U241" s="226"/>
      <c r="V241" s="226"/>
      <c r="W241" s="226"/>
      <c r="X241" s="226"/>
      <c r="Y241" s="226"/>
      <c r="Z241" s="226"/>
      <c r="AA241" s="226"/>
      <c r="AB241" s="226"/>
      <c r="AC241" s="226"/>
      <c r="AD241" s="226"/>
      <c r="AE241" s="226"/>
      <c r="AF241" s="226"/>
      <c r="AG241" s="226"/>
      <c r="AH241" s="226"/>
      <c r="AI241" s="226"/>
      <c r="AJ241" s="226"/>
      <c r="AK241" s="226"/>
      <c r="AL241" s="226"/>
      <c r="AM241" s="226"/>
      <c r="AN241" s="226"/>
      <c r="AO241" s="226"/>
      <c r="AP241" s="226"/>
      <c r="AQ241" s="226"/>
      <c r="AR241" s="226"/>
      <c r="AS241" s="226"/>
      <c r="AT241" s="226"/>
      <c r="AU241" s="226"/>
      <c r="AV241" s="226"/>
      <c r="AW241" s="226"/>
      <c r="AX241" s="226"/>
    </row>
    <row r="242" spans="1:58">
      <c r="B242" s="22"/>
      <c r="C242" s="23"/>
      <c r="E242" s="23"/>
      <c r="F242" s="23"/>
      <c r="G242" s="23"/>
      <c r="H242" s="23"/>
      <c r="I242" s="23"/>
      <c r="J242" s="23"/>
      <c r="K242" s="61"/>
      <c r="L242" s="226"/>
      <c r="M242" s="226"/>
      <c r="N242" s="226"/>
      <c r="O242" s="226"/>
      <c r="P242" s="226"/>
      <c r="Q242" s="226"/>
      <c r="R242" s="226"/>
      <c r="S242" s="226"/>
      <c r="T242" s="226"/>
      <c r="U242" s="226"/>
      <c r="V242" s="226"/>
      <c r="W242" s="226"/>
      <c r="X242" s="226"/>
      <c r="Y242" s="226"/>
      <c r="Z242" s="226"/>
      <c r="AA242" s="226"/>
      <c r="AB242" s="226"/>
      <c r="AC242" s="226"/>
      <c r="AD242" s="226"/>
      <c r="AE242" s="226"/>
      <c r="AF242" s="226"/>
      <c r="AG242" s="226"/>
      <c r="AH242" s="226"/>
      <c r="AI242" s="226"/>
      <c r="AJ242" s="226"/>
      <c r="AK242" s="226"/>
      <c r="AL242" s="226"/>
      <c r="AM242" s="226"/>
      <c r="AN242" s="226"/>
      <c r="AO242" s="226"/>
      <c r="AP242" s="226"/>
      <c r="AQ242" s="226"/>
      <c r="AR242" s="226"/>
      <c r="AS242" s="226"/>
      <c r="AT242" s="226"/>
      <c r="AU242" s="226"/>
      <c r="AV242" s="226"/>
      <c r="AW242" s="226"/>
      <c r="AX242" s="226"/>
    </row>
    <row r="243" spans="1:58">
      <c r="A243" s="225" t="s">
        <v>16</v>
      </c>
      <c r="L243" s="225"/>
      <c r="M243" s="41"/>
    </row>
    <row r="244" spans="1:58">
      <c r="A244" s="225" t="s">
        <v>16</v>
      </c>
      <c r="C244" s="225">
        <f>C223</f>
        <v>1</v>
      </c>
      <c r="D244" s="225">
        <v>2012</v>
      </c>
      <c r="E244" s="225">
        <f>E223</f>
        <v>2015</v>
      </c>
      <c r="F244" s="225">
        <v>2017</v>
      </c>
      <c r="G244" s="225">
        <f>G223</f>
        <v>2020</v>
      </c>
      <c r="H244" s="225">
        <f>H223</f>
        <v>2030</v>
      </c>
      <c r="I244" s="225">
        <f t="shared" ref="I244:J244" si="179">I223</f>
        <v>2040</v>
      </c>
      <c r="J244" s="225">
        <f t="shared" si="179"/>
        <v>2050</v>
      </c>
      <c r="K244" s="225">
        <f>J223</f>
        <v>2050</v>
      </c>
      <c r="L244" s="136">
        <f>MATCH(J$254,$D$244:$K$244,$C244)</f>
        <v>1</v>
      </c>
      <c r="M244" s="231">
        <f t="shared" ref="M244:V245" si="180">MATCH(K$227,$D$223:$J$223,$C244)</f>
        <v>1</v>
      </c>
      <c r="N244" s="231">
        <f t="shared" si="180"/>
        <v>1</v>
      </c>
      <c r="O244" s="231">
        <f t="shared" si="180"/>
        <v>2</v>
      </c>
      <c r="P244" s="231">
        <f t="shared" si="180"/>
        <v>2</v>
      </c>
      <c r="Q244" s="231">
        <f t="shared" si="180"/>
        <v>3</v>
      </c>
      <c r="R244" s="231">
        <f t="shared" si="180"/>
        <v>3</v>
      </c>
      <c r="S244" s="231">
        <f t="shared" si="180"/>
        <v>3</v>
      </c>
      <c r="T244" s="231">
        <f t="shared" si="180"/>
        <v>4</v>
      </c>
      <c r="U244" s="231">
        <f t="shared" si="180"/>
        <v>4</v>
      </c>
      <c r="V244" s="231">
        <f t="shared" si="180"/>
        <v>4</v>
      </c>
      <c r="W244" s="231">
        <f t="shared" ref="W244:AF245" si="181">MATCH(U$227,$D$223:$J$223,$C244)</f>
        <v>4</v>
      </c>
      <c r="X244" s="231">
        <f t="shared" si="181"/>
        <v>4</v>
      </c>
      <c r="Y244" s="231">
        <f t="shared" si="181"/>
        <v>4</v>
      </c>
      <c r="Z244" s="231">
        <f t="shared" si="181"/>
        <v>4</v>
      </c>
      <c r="AA244" s="231">
        <f t="shared" si="181"/>
        <v>4</v>
      </c>
      <c r="AB244" s="231">
        <f t="shared" si="181"/>
        <v>4</v>
      </c>
      <c r="AC244" s="231">
        <f t="shared" si="181"/>
        <v>4</v>
      </c>
      <c r="AD244" s="231">
        <f t="shared" si="181"/>
        <v>5</v>
      </c>
      <c r="AE244" s="231">
        <f t="shared" si="181"/>
        <v>5</v>
      </c>
      <c r="AF244" s="231">
        <f t="shared" si="181"/>
        <v>5</v>
      </c>
      <c r="AG244" s="231">
        <f t="shared" ref="AG244:AP245" si="182">MATCH(AE$227,$D$223:$J$223,$C244)</f>
        <v>5</v>
      </c>
      <c r="AH244" s="231">
        <f t="shared" si="182"/>
        <v>5</v>
      </c>
      <c r="AI244" s="231">
        <f t="shared" si="182"/>
        <v>5</v>
      </c>
      <c r="AJ244" s="231">
        <f t="shared" si="182"/>
        <v>5</v>
      </c>
      <c r="AK244" s="231">
        <f t="shared" si="182"/>
        <v>5</v>
      </c>
      <c r="AL244" s="231">
        <f t="shared" si="182"/>
        <v>5</v>
      </c>
      <c r="AM244" s="231">
        <f t="shared" si="182"/>
        <v>5</v>
      </c>
      <c r="AN244" s="231">
        <f t="shared" si="182"/>
        <v>6</v>
      </c>
      <c r="AO244" s="231">
        <f t="shared" si="182"/>
        <v>6</v>
      </c>
      <c r="AP244" s="231">
        <f t="shared" si="182"/>
        <v>6</v>
      </c>
      <c r="AQ244" s="231">
        <f t="shared" ref="AQ244:AR245" si="183">MATCH(AO$227,$D$223:$J$223,$C244)</f>
        <v>6</v>
      </c>
      <c r="AR244" s="231">
        <f t="shared" si="183"/>
        <v>6</v>
      </c>
      <c r="AS244" s="231">
        <f t="shared" ref="AS244:BF245" si="184">MATCH(AQ$254,$D$223:$J$223,$C244)</f>
        <v>6</v>
      </c>
      <c r="AT244" s="231">
        <f t="shared" si="184"/>
        <v>6</v>
      </c>
      <c r="AU244" s="231">
        <f t="shared" si="184"/>
        <v>6</v>
      </c>
      <c r="AV244" s="231">
        <f t="shared" si="184"/>
        <v>6</v>
      </c>
      <c r="AW244" s="231">
        <f t="shared" si="184"/>
        <v>6</v>
      </c>
      <c r="AX244" s="231">
        <f t="shared" si="184"/>
        <v>7</v>
      </c>
      <c r="AY244" s="231">
        <f t="shared" si="184"/>
        <v>7</v>
      </c>
      <c r="AZ244" s="231">
        <f t="shared" si="184"/>
        <v>7</v>
      </c>
      <c r="BA244" s="231">
        <f t="shared" si="184"/>
        <v>7</v>
      </c>
      <c r="BB244" s="231">
        <f t="shared" si="184"/>
        <v>7</v>
      </c>
      <c r="BC244" s="231">
        <f t="shared" si="184"/>
        <v>7</v>
      </c>
      <c r="BD244" s="231">
        <f t="shared" si="184"/>
        <v>7</v>
      </c>
      <c r="BE244" s="231">
        <f t="shared" si="184"/>
        <v>7</v>
      </c>
      <c r="BF244" s="231">
        <f t="shared" si="184"/>
        <v>7</v>
      </c>
    </row>
    <row r="245" spans="1:58">
      <c r="A245" s="225" t="s">
        <v>16</v>
      </c>
      <c r="C245" s="225">
        <f>C224</f>
        <v>0</v>
      </c>
      <c r="D245" s="225">
        <f t="shared" ref="D245:J246" si="185">D224</f>
        <v>2050</v>
      </c>
      <c r="E245" s="225">
        <f t="shared" si="185"/>
        <v>2040</v>
      </c>
      <c r="F245" s="225">
        <f t="shared" si="185"/>
        <v>2030</v>
      </c>
      <c r="G245" s="225">
        <f t="shared" si="185"/>
        <v>2020</v>
      </c>
      <c r="H245" s="225">
        <f t="shared" si="185"/>
        <v>2017</v>
      </c>
      <c r="I245" s="225">
        <f t="shared" si="185"/>
        <v>2015</v>
      </c>
      <c r="J245" s="225">
        <f t="shared" si="185"/>
        <v>2006</v>
      </c>
      <c r="K245" s="225">
        <v>2012</v>
      </c>
      <c r="L245" s="41">
        <f>MATCH(J$254,$D$244:$K$244,$C245)</f>
        <v>1</v>
      </c>
      <c r="M245" s="225" t="e">
        <f t="shared" si="180"/>
        <v>#N/A</v>
      </c>
      <c r="N245" s="225" t="e">
        <f t="shared" si="180"/>
        <v>#N/A</v>
      </c>
      <c r="O245" s="225">
        <f t="shared" si="180"/>
        <v>2</v>
      </c>
      <c r="P245" s="225" t="e">
        <f t="shared" si="180"/>
        <v>#N/A</v>
      </c>
      <c r="Q245" s="225">
        <f t="shared" si="180"/>
        <v>3</v>
      </c>
      <c r="R245" s="225" t="e">
        <f t="shared" si="180"/>
        <v>#N/A</v>
      </c>
      <c r="S245" s="225" t="e">
        <f t="shared" si="180"/>
        <v>#N/A</v>
      </c>
      <c r="T245" s="225">
        <f t="shared" si="180"/>
        <v>4</v>
      </c>
      <c r="U245" s="225" t="e">
        <f t="shared" si="180"/>
        <v>#N/A</v>
      </c>
      <c r="V245" s="225" t="e">
        <f t="shared" si="180"/>
        <v>#N/A</v>
      </c>
      <c r="W245" s="225" t="e">
        <f t="shared" si="181"/>
        <v>#N/A</v>
      </c>
      <c r="X245" s="225" t="e">
        <f t="shared" si="181"/>
        <v>#N/A</v>
      </c>
      <c r="Y245" s="225" t="e">
        <f t="shared" si="181"/>
        <v>#N/A</v>
      </c>
      <c r="Z245" s="225" t="e">
        <f t="shared" si="181"/>
        <v>#N/A</v>
      </c>
      <c r="AA245" s="225" t="e">
        <f t="shared" si="181"/>
        <v>#N/A</v>
      </c>
      <c r="AB245" s="225" t="e">
        <f t="shared" si="181"/>
        <v>#N/A</v>
      </c>
      <c r="AC245" s="225" t="e">
        <f t="shared" si="181"/>
        <v>#N/A</v>
      </c>
      <c r="AD245" s="225">
        <f t="shared" si="181"/>
        <v>5</v>
      </c>
      <c r="AE245" s="225" t="e">
        <f t="shared" si="181"/>
        <v>#N/A</v>
      </c>
      <c r="AF245" s="225" t="e">
        <f t="shared" si="181"/>
        <v>#N/A</v>
      </c>
      <c r="AG245" s="225" t="e">
        <f t="shared" si="182"/>
        <v>#N/A</v>
      </c>
      <c r="AH245" s="225" t="e">
        <f t="shared" si="182"/>
        <v>#N/A</v>
      </c>
      <c r="AI245" s="225" t="e">
        <f t="shared" si="182"/>
        <v>#N/A</v>
      </c>
      <c r="AJ245" s="225" t="e">
        <f t="shared" si="182"/>
        <v>#N/A</v>
      </c>
      <c r="AK245" s="225" t="e">
        <f t="shared" si="182"/>
        <v>#N/A</v>
      </c>
      <c r="AL245" s="225" t="e">
        <f t="shared" si="182"/>
        <v>#N/A</v>
      </c>
      <c r="AM245" s="225" t="e">
        <f t="shared" si="182"/>
        <v>#N/A</v>
      </c>
      <c r="AN245" s="225">
        <f t="shared" si="182"/>
        <v>6</v>
      </c>
      <c r="AO245" s="225" t="e">
        <f t="shared" si="182"/>
        <v>#N/A</v>
      </c>
      <c r="AP245" s="225" t="e">
        <f t="shared" si="182"/>
        <v>#N/A</v>
      </c>
      <c r="AQ245" s="225" t="e">
        <f t="shared" si="183"/>
        <v>#N/A</v>
      </c>
      <c r="AR245" s="225" t="e">
        <f t="shared" si="183"/>
        <v>#N/A</v>
      </c>
      <c r="AS245" s="225" t="e">
        <f t="shared" si="184"/>
        <v>#N/A</v>
      </c>
      <c r="AT245" s="225" t="e">
        <f t="shared" si="184"/>
        <v>#N/A</v>
      </c>
      <c r="AU245" s="225" t="e">
        <f t="shared" si="184"/>
        <v>#N/A</v>
      </c>
      <c r="AV245" s="225" t="e">
        <f t="shared" si="184"/>
        <v>#N/A</v>
      </c>
      <c r="AW245" s="225" t="e">
        <f t="shared" si="184"/>
        <v>#N/A</v>
      </c>
      <c r="AX245" s="225">
        <f t="shared" si="184"/>
        <v>7</v>
      </c>
      <c r="AY245" s="225" t="e">
        <f t="shared" si="184"/>
        <v>#N/A</v>
      </c>
      <c r="AZ245" s="225" t="e">
        <f t="shared" si="184"/>
        <v>#N/A</v>
      </c>
      <c r="BA245" s="225" t="e">
        <f t="shared" si="184"/>
        <v>#N/A</v>
      </c>
      <c r="BB245" s="225" t="e">
        <f t="shared" si="184"/>
        <v>#N/A</v>
      </c>
      <c r="BC245" s="225" t="e">
        <f t="shared" si="184"/>
        <v>#N/A</v>
      </c>
      <c r="BD245" s="225" t="e">
        <f t="shared" si="184"/>
        <v>#N/A</v>
      </c>
      <c r="BE245" s="225" t="e">
        <f t="shared" si="184"/>
        <v>#N/A</v>
      </c>
      <c r="BF245" s="225" t="e">
        <f t="shared" si="184"/>
        <v>#N/A</v>
      </c>
    </row>
    <row r="246" spans="1:58">
      <c r="A246" s="225" t="s">
        <v>16</v>
      </c>
      <c r="C246" s="225">
        <f>C225</f>
        <v>-1</v>
      </c>
      <c r="D246" s="225">
        <f t="shared" si="185"/>
        <v>0</v>
      </c>
      <c r="E246" s="225">
        <f t="shared" si="185"/>
        <v>1</v>
      </c>
      <c r="F246" s="225">
        <v>2</v>
      </c>
      <c r="G246" s="225">
        <v>3</v>
      </c>
      <c r="H246" s="225">
        <v>4</v>
      </c>
      <c r="I246" s="225">
        <v>5</v>
      </c>
      <c r="J246" s="225">
        <v>6</v>
      </c>
      <c r="K246" s="225">
        <v>7</v>
      </c>
      <c r="L246" s="225">
        <f>MATCH(J$254,$D$245:$K$245,$C246)</f>
        <v>6</v>
      </c>
      <c r="M246" s="225">
        <f t="shared" ref="M246:AR246" si="186">MATCH(K$227,$D$224:$J$224,$C246)</f>
        <v>6</v>
      </c>
      <c r="N246" s="225">
        <f t="shared" si="186"/>
        <v>6</v>
      </c>
      <c r="O246" s="225">
        <f t="shared" si="186"/>
        <v>6</v>
      </c>
      <c r="P246" s="225">
        <f t="shared" si="186"/>
        <v>5</v>
      </c>
      <c r="Q246" s="225">
        <f t="shared" si="186"/>
        <v>5</v>
      </c>
      <c r="R246" s="225">
        <f t="shared" si="186"/>
        <v>4</v>
      </c>
      <c r="S246" s="225">
        <f t="shared" si="186"/>
        <v>4</v>
      </c>
      <c r="T246" s="225">
        <f t="shared" si="186"/>
        <v>4</v>
      </c>
      <c r="U246" s="225">
        <f t="shared" si="186"/>
        <v>3</v>
      </c>
      <c r="V246" s="225">
        <f t="shared" si="186"/>
        <v>3</v>
      </c>
      <c r="W246" s="225">
        <f t="shared" si="186"/>
        <v>3</v>
      </c>
      <c r="X246" s="225">
        <f t="shared" si="186"/>
        <v>3</v>
      </c>
      <c r="Y246" s="225">
        <f t="shared" si="186"/>
        <v>3</v>
      </c>
      <c r="Z246" s="225">
        <f t="shared" si="186"/>
        <v>3</v>
      </c>
      <c r="AA246" s="225">
        <f t="shared" si="186"/>
        <v>3</v>
      </c>
      <c r="AB246" s="225">
        <f t="shared" si="186"/>
        <v>3</v>
      </c>
      <c r="AC246" s="225">
        <f t="shared" si="186"/>
        <v>3</v>
      </c>
      <c r="AD246" s="225">
        <f t="shared" si="186"/>
        <v>3</v>
      </c>
      <c r="AE246" s="225">
        <f t="shared" si="186"/>
        <v>2</v>
      </c>
      <c r="AF246" s="225">
        <f t="shared" si="186"/>
        <v>2</v>
      </c>
      <c r="AG246" s="225">
        <f t="shared" si="186"/>
        <v>2</v>
      </c>
      <c r="AH246" s="225">
        <f t="shared" si="186"/>
        <v>2</v>
      </c>
      <c r="AI246" s="225">
        <f t="shared" si="186"/>
        <v>2</v>
      </c>
      <c r="AJ246" s="225">
        <f t="shared" si="186"/>
        <v>2</v>
      </c>
      <c r="AK246" s="225">
        <f t="shared" si="186"/>
        <v>2</v>
      </c>
      <c r="AL246" s="225">
        <f t="shared" si="186"/>
        <v>2</v>
      </c>
      <c r="AM246" s="225">
        <f t="shared" si="186"/>
        <v>2</v>
      </c>
      <c r="AN246" s="225">
        <f t="shared" si="186"/>
        <v>2</v>
      </c>
      <c r="AO246" s="225">
        <f t="shared" si="186"/>
        <v>1</v>
      </c>
      <c r="AP246" s="225">
        <f t="shared" si="186"/>
        <v>1</v>
      </c>
      <c r="AQ246" s="225">
        <f t="shared" si="186"/>
        <v>1</v>
      </c>
      <c r="AR246" s="225">
        <f t="shared" si="186"/>
        <v>1</v>
      </c>
      <c r="AS246" s="225">
        <f t="shared" ref="AS246:BF246" si="187">MATCH(AQ$254,$D$224:$J$224,$C246)</f>
        <v>1</v>
      </c>
      <c r="AT246" s="225">
        <f t="shared" si="187"/>
        <v>1</v>
      </c>
      <c r="AU246" s="225">
        <f t="shared" si="187"/>
        <v>1</v>
      </c>
      <c r="AV246" s="225">
        <f t="shared" si="187"/>
        <v>1</v>
      </c>
      <c r="AW246" s="225">
        <f t="shared" si="187"/>
        <v>1</v>
      </c>
      <c r="AX246" s="225">
        <f t="shared" si="187"/>
        <v>1</v>
      </c>
      <c r="AY246" s="225" t="e">
        <f t="shared" si="187"/>
        <v>#N/A</v>
      </c>
      <c r="AZ246" s="225" t="e">
        <f t="shared" si="187"/>
        <v>#N/A</v>
      </c>
      <c r="BA246" s="225" t="e">
        <f t="shared" si="187"/>
        <v>#N/A</v>
      </c>
      <c r="BB246" s="225" t="e">
        <f t="shared" si="187"/>
        <v>#N/A</v>
      </c>
      <c r="BC246" s="225" t="e">
        <f t="shared" si="187"/>
        <v>#N/A</v>
      </c>
      <c r="BD246" s="225" t="e">
        <f t="shared" si="187"/>
        <v>#N/A</v>
      </c>
      <c r="BE246" s="225" t="e">
        <f t="shared" si="187"/>
        <v>#N/A</v>
      </c>
      <c r="BF246" s="225" t="e">
        <f t="shared" si="187"/>
        <v>#N/A</v>
      </c>
    </row>
    <row r="247" spans="1:58">
      <c r="A247" s="225" t="s">
        <v>16</v>
      </c>
      <c r="L247" s="229">
        <f>IF(ISNA(L244),-1,IF(ISNA(L246),99,IF(ISNA(L245),L244,0)))</f>
        <v>0</v>
      </c>
      <c r="M247" s="229">
        <f>IF(ISNA(M244),-1,IF(ISNA(M246),99,IF(ISNA(M245),M244,0)))</f>
        <v>1</v>
      </c>
      <c r="N247" s="229">
        <f t="shared" ref="N247:BF247" si="188">IF(ISNA(N244),-1,IF(ISNA(N246),99,IF(ISNA(N245),N244,0)))</f>
        <v>1</v>
      </c>
      <c r="O247" s="229">
        <f t="shared" si="188"/>
        <v>0</v>
      </c>
      <c r="P247" s="229">
        <f t="shared" si="188"/>
        <v>2</v>
      </c>
      <c r="Q247" s="229">
        <f t="shared" si="188"/>
        <v>0</v>
      </c>
      <c r="R247" s="229">
        <f t="shared" si="188"/>
        <v>3</v>
      </c>
      <c r="S247" s="229">
        <f t="shared" si="188"/>
        <v>3</v>
      </c>
      <c r="T247" s="229">
        <f t="shared" si="188"/>
        <v>0</v>
      </c>
      <c r="U247" s="229">
        <f t="shared" si="188"/>
        <v>4</v>
      </c>
      <c r="V247" s="229">
        <f t="shared" si="188"/>
        <v>4</v>
      </c>
      <c r="W247" s="229">
        <f t="shared" si="188"/>
        <v>4</v>
      </c>
      <c r="X247" s="229">
        <f t="shared" si="188"/>
        <v>4</v>
      </c>
      <c r="Y247" s="229">
        <f t="shared" si="188"/>
        <v>4</v>
      </c>
      <c r="Z247" s="229">
        <f t="shared" si="188"/>
        <v>4</v>
      </c>
      <c r="AA247" s="229">
        <f t="shared" si="188"/>
        <v>4</v>
      </c>
      <c r="AB247" s="229">
        <f t="shared" si="188"/>
        <v>4</v>
      </c>
      <c r="AC247" s="229">
        <f t="shared" si="188"/>
        <v>4</v>
      </c>
      <c r="AD247" s="229">
        <f t="shared" si="188"/>
        <v>0</v>
      </c>
      <c r="AE247" s="229">
        <f t="shared" si="188"/>
        <v>5</v>
      </c>
      <c r="AF247" s="229">
        <f t="shared" si="188"/>
        <v>5</v>
      </c>
      <c r="AG247" s="229">
        <f t="shared" si="188"/>
        <v>5</v>
      </c>
      <c r="AH247" s="229">
        <f t="shared" si="188"/>
        <v>5</v>
      </c>
      <c r="AI247" s="229">
        <f t="shared" si="188"/>
        <v>5</v>
      </c>
      <c r="AJ247" s="229">
        <f t="shared" si="188"/>
        <v>5</v>
      </c>
      <c r="AK247" s="229">
        <f t="shared" si="188"/>
        <v>5</v>
      </c>
      <c r="AL247" s="229">
        <f t="shared" si="188"/>
        <v>5</v>
      </c>
      <c r="AM247" s="229">
        <f t="shared" si="188"/>
        <v>5</v>
      </c>
      <c r="AN247" s="229">
        <f t="shared" si="188"/>
        <v>0</v>
      </c>
      <c r="AO247" s="229">
        <f t="shared" si="188"/>
        <v>6</v>
      </c>
      <c r="AP247" s="229">
        <f t="shared" si="188"/>
        <v>6</v>
      </c>
      <c r="AQ247" s="229">
        <f t="shared" si="188"/>
        <v>6</v>
      </c>
      <c r="AR247" s="229">
        <f t="shared" si="188"/>
        <v>6</v>
      </c>
      <c r="AS247" s="229">
        <f t="shared" si="188"/>
        <v>6</v>
      </c>
      <c r="AT247" s="229">
        <f t="shared" si="188"/>
        <v>6</v>
      </c>
      <c r="AU247" s="229">
        <f t="shared" si="188"/>
        <v>6</v>
      </c>
      <c r="AV247" s="229">
        <f t="shared" si="188"/>
        <v>6</v>
      </c>
      <c r="AW247" s="229">
        <f t="shared" si="188"/>
        <v>6</v>
      </c>
      <c r="AX247" s="229">
        <f t="shared" si="188"/>
        <v>0</v>
      </c>
      <c r="AY247" s="229">
        <f t="shared" si="188"/>
        <v>99</v>
      </c>
      <c r="AZ247" s="229">
        <f t="shared" si="188"/>
        <v>99</v>
      </c>
      <c r="BA247" s="229">
        <f t="shared" si="188"/>
        <v>99</v>
      </c>
      <c r="BB247" s="229">
        <f t="shared" si="188"/>
        <v>99</v>
      </c>
      <c r="BC247" s="229">
        <f t="shared" si="188"/>
        <v>99</v>
      </c>
      <c r="BD247" s="229">
        <f t="shared" si="188"/>
        <v>99</v>
      </c>
      <c r="BE247" s="229">
        <f t="shared" si="188"/>
        <v>99</v>
      </c>
      <c r="BF247" s="229">
        <f t="shared" si="188"/>
        <v>99</v>
      </c>
    </row>
    <row r="248" spans="1:58">
      <c r="A248" s="225" t="s">
        <v>16</v>
      </c>
      <c r="B248" s="225" t="s">
        <v>275</v>
      </c>
      <c r="C248" s="226" t="s">
        <v>447</v>
      </c>
      <c r="D248" s="130">
        <f t="shared" ref="D248:E250" si="189">E107/E$111</f>
        <v>1.1043758683864575E-2</v>
      </c>
      <c r="E248" s="130">
        <f t="shared" si="189"/>
        <v>1.0172165042740215E-2</v>
      </c>
      <c r="F248" s="130"/>
      <c r="G248" s="130">
        <f t="shared" ref="G248:J250" si="190">H107/H$111</f>
        <v>1.0251043883345424E-2</v>
      </c>
      <c r="H248" s="130">
        <f t="shared" si="190"/>
        <v>7.8421581371701365E-3</v>
      </c>
      <c r="I248" s="130">
        <f t="shared" si="190"/>
        <v>5.0995330013576066E-3</v>
      </c>
      <c r="J248" s="130">
        <f t="shared" si="190"/>
        <v>3.2974788006378901E-3</v>
      </c>
      <c r="K248" s="130">
        <f>K107/K$111</f>
        <v>3.2974788006378901E-3</v>
      </c>
      <c r="L248" s="225"/>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225" t="s">
        <v>16</v>
      </c>
      <c r="B249" s="225" t="s">
        <v>276</v>
      </c>
      <c r="C249" s="226" t="s">
        <v>447</v>
      </c>
      <c r="D249" s="130">
        <f t="shared" si="189"/>
        <v>0.36761600463315425</v>
      </c>
      <c r="E249" s="130">
        <f t="shared" si="189"/>
        <v>0.3553769869602369</v>
      </c>
      <c r="F249" s="130"/>
      <c r="G249" s="130">
        <f t="shared" si="190"/>
        <v>0.38845368611588205</v>
      </c>
      <c r="H249" s="130">
        <f t="shared" si="190"/>
        <v>0.33464610152352936</v>
      </c>
      <c r="I249" s="130">
        <f t="shared" si="190"/>
        <v>0.29102965828130256</v>
      </c>
      <c r="J249" s="130">
        <f t="shared" si="190"/>
        <v>0.25510587573059051</v>
      </c>
      <c r="K249" s="130">
        <f>K108/K$111</f>
        <v>0.25510587573059051</v>
      </c>
      <c r="L249" s="225"/>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225" t="s">
        <v>16</v>
      </c>
      <c r="B250" s="225" t="s">
        <v>277</v>
      </c>
      <c r="C250" s="226" t="s">
        <v>447</v>
      </c>
      <c r="D250" s="130">
        <f t="shared" si="189"/>
        <v>0.55765616072292135</v>
      </c>
      <c r="E250" s="130">
        <f t="shared" si="189"/>
        <v>0.57447461775954389</v>
      </c>
      <c r="F250" s="130"/>
      <c r="G250" s="130">
        <f t="shared" si="190"/>
        <v>0.54578550435245032</v>
      </c>
      <c r="H250" s="130">
        <f t="shared" si="190"/>
        <v>0.60976761775372079</v>
      </c>
      <c r="I250" s="130">
        <f t="shared" si="190"/>
        <v>0.66317871728397726</v>
      </c>
      <c r="J250" s="130">
        <f t="shared" si="190"/>
        <v>0.70573667799219331</v>
      </c>
      <c r="K250" s="130">
        <f>K109/K$111</f>
        <v>0.70573667799219331</v>
      </c>
      <c r="L250" s="225"/>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225" t="s">
        <v>16</v>
      </c>
      <c r="B251" s="225" t="str">
        <f>B248</f>
        <v>hhd-le</v>
      </c>
      <c r="C251" s="226" t="s">
        <v>446</v>
      </c>
      <c r="D251" s="130">
        <f t="shared" ref="D251:E251" si="191">SUM(E115:E117)/SUM(E$127:E$129)</f>
        <v>0.63313581335464397</v>
      </c>
      <c r="E251" s="130">
        <f t="shared" si="191"/>
        <v>0.61687028700310675</v>
      </c>
      <c r="F251" s="130"/>
      <c r="G251" s="130">
        <f>SUM(H115:H117)/SUM(H$127:H$129)</f>
        <v>0.60317882602556927</v>
      </c>
      <c r="H251" s="130">
        <f>SUM(I115:I117)/SUM(I$127:I$129)</f>
        <v>0.56371695603241323</v>
      </c>
      <c r="I251" s="130">
        <f>SUM(J115:J117)/SUM(J$127:J$129)</f>
        <v>0.48741725703684441</v>
      </c>
      <c r="J251" s="130">
        <f>SUM(K115:K117)/SUM(K$127:K$129)</f>
        <v>0.41383435309715999</v>
      </c>
      <c r="K251" s="130">
        <f>SUM(K115:K117)/SUM(K$127:K$129)</f>
        <v>0.41383435309715999</v>
      </c>
      <c r="L251" s="225"/>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225" t="s">
        <v>16</v>
      </c>
      <c r="B252" s="225" t="str">
        <f>B249</f>
        <v>hhd-me</v>
      </c>
      <c r="C252" s="226" t="s">
        <v>446</v>
      </c>
      <c r="D252" s="130">
        <f t="shared" ref="D252:E252" si="192">SUM(E119:E121)/SUM(E$127:E$129)</f>
        <v>0.27462137313177459</v>
      </c>
      <c r="E252" s="130">
        <f t="shared" si="192"/>
        <v>0.28214082523884343</v>
      </c>
      <c r="F252" s="130"/>
      <c r="G252" s="130">
        <f>SUM(H119:H121)/SUM(H$127:H$129)</f>
        <v>0.29928622252937059</v>
      </c>
      <c r="H252" s="130">
        <f>SUM(I119:I121)/SUM(I$127:I$129)</f>
        <v>0.31672290248860985</v>
      </c>
      <c r="I252" s="130">
        <f>SUM(J119:J121)/SUM(J$127:J$129)</f>
        <v>0.3694820381103785</v>
      </c>
      <c r="J252" s="130">
        <f>SUM(K119:K121)/SUM(K$127:K$129)</f>
        <v>0.42880376894399891</v>
      </c>
      <c r="K252" s="130">
        <f>SUM(K119:K121)/SUM(K$127:K$129)</f>
        <v>0.42880376894399891</v>
      </c>
      <c r="L252" s="225"/>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225" t="s">
        <v>16</v>
      </c>
      <c r="B253" s="225" t="str">
        <f>B250</f>
        <v>hhd-he</v>
      </c>
      <c r="C253" s="226" t="s">
        <v>446</v>
      </c>
      <c r="D253" s="130">
        <f t="shared" ref="D253:E253" si="193">SUM(E123:E125)/SUM(E$127:E$129)</f>
        <v>9.224281351358149E-2</v>
      </c>
      <c r="E253" s="130">
        <f t="shared" si="193"/>
        <v>0.10098888775804993</v>
      </c>
      <c r="F253" s="130"/>
      <c r="G253" s="130">
        <f>SUM(H123:H125)/SUM(H$127:H$129)</f>
        <v>9.7534951445060108E-2</v>
      </c>
      <c r="H253" s="130">
        <f>SUM(I123:I125)/SUM(I$127:I$129)</f>
        <v>0.11956014147897696</v>
      </c>
      <c r="I253" s="130">
        <f>SUM(J123:J125)/SUM(J$127:J$129)</f>
        <v>0.14310070485277707</v>
      </c>
      <c r="J253" s="130">
        <f>SUM(K123:K125)/SUM(K$127:K$129)</f>
        <v>0.15736187795884113</v>
      </c>
      <c r="K253" s="130">
        <f>SUM(K123:K125)/SUM(K$127:K$129)</f>
        <v>0.15736187795884113</v>
      </c>
      <c r="L253" s="225"/>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225" t="s">
        <v>16</v>
      </c>
      <c r="G254" s="5" t="s">
        <v>445</v>
      </c>
      <c r="J254" s="225">
        <f t="shared" ref="J254:AR254" si="194">J227</f>
        <v>2012</v>
      </c>
      <c r="K254" s="225">
        <f t="shared" si="194"/>
        <v>2013</v>
      </c>
      <c r="L254" s="225">
        <f t="shared" si="194"/>
        <v>2014</v>
      </c>
      <c r="M254" s="225">
        <f t="shared" si="194"/>
        <v>2015</v>
      </c>
      <c r="N254" s="225">
        <f t="shared" si="194"/>
        <v>2016</v>
      </c>
      <c r="O254" s="225">
        <f t="shared" si="194"/>
        <v>2017</v>
      </c>
      <c r="P254" s="225">
        <f t="shared" si="194"/>
        <v>2018</v>
      </c>
      <c r="Q254" s="225">
        <f t="shared" si="194"/>
        <v>2019</v>
      </c>
      <c r="R254" s="225">
        <f t="shared" si="194"/>
        <v>2020</v>
      </c>
      <c r="S254" s="225">
        <f t="shared" si="194"/>
        <v>2021</v>
      </c>
      <c r="T254" s="225">
        <f t="shared" si="194"/>
        <v>2022</v>
      </c>
      <c r="U254" s="225">
        <f t="shared" si="194"/>
        <v>2023</v>
      </c>
      <c r="V254" s="225">
        <f t="shared" si="194"/>
        <v>2024</v>
      </c>
      <c r="W254" s="225">
        <f t="shared" si="194"/>
        <v>2025</v>
      </c>
      <c r="X254" s="225">
        <f t="shared" si="194"/>
        <v>2026</v>
      </c>
      <c r="Y254" s="225">
        <f t="shared" si="194"/>
        <v>2027</v>
      </c>
      <c r="Z254" s="225">
        <f t="shared" si="194"/>
        <v>2028</v>
      </c>
      <c r="AA254" s="225">
        <f t="shared" si="194"/>
        <v>2029</v>
      </c>
      <c r="AB254" s="225">
        <f t="shared" si="194"/>
        <v>2030</v>
      </c>
      <c r="AC254" s="225">
        <f t="shared" si="194"/>
        <v>2031</v>
      </c>
      <c r="AD254" s="225">
        <f t="shared" si="194"/>
        <v>2032</v>
      </c>
      <c r="AE254" s="225">
        <f t="shared" si="194"/>
        <v>2033</v>
      </c>
      <c r="AF254" s="225">
        <f t="shared" si="194"/>
        <v>2034</v>
      </c>
      <c r="AG254" s="225">
        <f t="shared" si="194"/>
        <v>2035</v>
      </c>
      <c r="AH254" s="225">
        <f t="shared" si="194"/>
        <v>2036</v>
      </c>
      <c r="AI254" s="225">
        <f t="shared" si="194"/>
        <v>2037</v>
      </c>
      <c r="AJ254" s="225">
        <f t="shared" si="194"/>
        <v>2038</v>
      </c>
      <c r="AK254" s="225">
        <f t="shared" si="194"/>
        <v>2039</v>
      </c>
      <c r="AL254" s="225">
        <f t="shared" si="194"/>
        <v>2040</v>
      </c>
      <c r="AM254" s="225">
        <f t="shared" si="194"/>
        <v>2041</v>
      </c>
      <c r="AN254" s="225">
        <f t="shared" si="194"/>
        <v>2042</v>
      </c>
      <c r="AO254" s="225">
        <f t="shared" si="194"/>
        <v>2043</v>
      </c>
      <c r="AP254" s="225">
        <f t="shared" si="194"/>
        <v>2044</v>
      </c>
      <c r="AQ254" s="225">
        <f t="shared" si="194"/>
        <v>2045</v>
      </c>
      <c r="AR254" s="225">
        <f t="shared" si="194"/>
        <v>2046</v>
      </c>
      <c r="AS254" s="225">
        <f>AR254+1</f>
        <v>2047</v>
      </c>
      <c r="AT254" s="225">
        <f t="shared" ref="AT254:BB254" si="195">AS254+1</f>
        <v>2048</v>
      </c>
      <c r="AU254" s="225">
        <f t="shared" si="195"/>
        <v>2049</v>
      </c>
      <c r="AV254" s="225">
        <f t="shared" si="195"/>
        <v>2050</v>
      </c>
      <c r="AW254" s="225">
        <f t="shared" si="195"/>
        <v>2051</v>
      </c>
      <c r="AX254" s="225">
        <f t="shared" si="195"/>
        <v>2052</v>
      </c>
      <c r="AY254" s="225">
        <f t="shared" si="195"/>
        <v>2053</v>
      </c>
      <c r="AZ254" s="225">
        <f t="shared" si="195"/>
        <v>2054</v>
      </c>
      <c r="BA254" s="225">
        <f t="shared" si="195"/>
        <v>2055</v>
      </c>
      <c r="BB254" s="225">
        <f t="shared" si="195"/>
        <v>2056</v>
      </c>
      <c r="BC254" s="225">
        <v>2060</v>
      </c>
      <c r="BD254" s="225">
        <v>2070</v>
      </c>
    </row>
    <row r="255" spans="1:58">
      <c r="A255" s="225" t="s">
        <v>16</v>
      </c>
      <c r="E255" s="225" t="s">
        <v>448</v>
      </c>
      <c r="F255" s="225" t="s">
        <v>448</v>
      </c>
      <c r="G255" s="225" t="s">
        <v>442</v>
      </c>
      <c r="H255" s="226" t="s">
        <v>447</v>
      </c>
      <c r="I255" s="225" t="s">
        <v>275</v>
      </c>
      <c r="J255" s="226">
        <f t="shared" ref="J255:J260" si="196">D248</f>
        <v>1.1043758683864575E-2</v>
      </c>
      <c r="K255" s="226">
        <f t="shared" ref="K255:T260" si="197">IF(M$247=-1,L255,IF(M$247=99,J255,IF(M$247=0,INDEX($D248:$K248,0,M$245),(INDEX($D248:$K248,0,M$247+1)-INDEX($D248:$K248,0,M$247))/(INDEX($D$244:$K$244,0,M$247+1)-INDEX($D$244:$K$244,0,M$247))+J255)))</f>
        <v>1.0753227470156454E-2</v>
      </c>
      <c r="L255" s="226">
        <f t="shared" si="197"/>
        <v>1.0462696256448334E-2</v>
      </c>
      <c r="M255" s="226">
        <f t="shared" si="197"/>
        <v>1.0172165042740215E-2</v>
      </c>
      <c r="N255" s="226">
        <f t="shared" si="197"/>
        <v>5.0860825213701073E-3</v>
      </c>
      <c r="O255" s="226">
        <f t="shared" si="197"/>
        <v>0</v>
      </c>
      <c r="P255" s="226">
        <f t="shared" si="197"/>
        <v>3.4170146277818082E-3</v>
      </c>
      <c r="Q255" s="226">
        <f t="shared" si="197"/>
        <v>6.8340292555636164E-3</v>
      </c>
      <c r="R255" s="226">
        <f t="shared" si="197"/>
        <v>1.0251043883345424E-2</v>
      </c>
      <c r="S255" s="226">
        <f t="shared" si="197"/>
        <v>1.0010155308727895E-2</v>
      </c>
      <c r="T255" s="226">
        <f t="shared" si="197"/>
        <v>9.7692667341103667E-3</v>
      </c>
      <c r="U255" s="226">
        <f t="shared" ref="U255:AD260" si="198">IF(W$247=-1,V255,IF(W$247=99,T255,IF(W$247=0,INDEX($D248:$K248,0,W$245),(INDEX($D248:$K248,0,W$247+1)-INDEX($D248:$K248,0,W$247))/(INDEX($D$244:$K$244,0,W$247+1)-INDEX($D$244:$K$244,0,W$247))+T255)))</f>
        <v>9.5283781594928379E-3</v>
      </c>
      <c r="V255" s="226">
        <f t="shared" si="198"/>
        <v>9.2874895848753091E-3</v>
      </c>
      <c r="W255" s="226">
        <f t="shared" si="198"/>
        <v>9.0466010102577803E-3</v>
      </c>
      <c r="X255" s="226">
        <f t="shared" si="198"/>
        <v>8.8057124356402516E-3</v>
      </c>
      <c r="Y255" s="226">
        <f t="shared" si="198"/>
        <v>8.5648238610227228E-3</v>
      </c>
      <c r="Z255" s="226">
        <f t="shared" si="198"/>
        <v>8.323935286405194E-3</v>
      </c>
      <c r="AA255" s="226">
        <f t="shared" si="198"/>
        <v>8.0830467117876652E-3</v>
      </c>
      <c r="AB255" s="226">
        <f t="shared" si="198"/>
        <v>7.8421581371701365E-3</v>
      </c>
      <c r="AC255" s="226">
        <f t="shared" si="198"/>
        <v>7.5678956235888835E-3</v>
      </c>
      <c r="AD255" s="226">
        <f t="shared" si="198"/>
        <v>7.2936331100076305E-3</v>
      </c>
      <c r="AE255" s="226">
        <f t="shared" ref="AE255:AN260" si="199">IF(AG$247=-1,AF255,IF(AG$247=99,AD255,IF(AG$247=0,INDEX($D248:$K248,0,AG$245),(INDEX($D248:$K248,0,AG$247+1)-INDEX($D248:$K248,0,AG$247))/(INDEX($D$244:$K$244,0,AG$247+1)-INDEX($D$244:$K$244,0,AG$247))+AD255)))</f>
        <v>7.0193705964263775E-3</v>
      </c>
      <c r="AF255" s="226">
        <f t="shared" si="199"/>
        <v>6.7451080828451245E-3</v>
      </c>
      <c r="AG255" s="226">
        <f t="shared" si="199"/>
        <v>6.4708455692638715E-3</v>
      </c>
      <c r="AH255" s="226">
        <f t="shared" si="199"/>
        <v>6.1965830556826185E-3</v>
      </c>
      <c r="AI255" s="226">
        <f t="shared" si="199"/>
        <v>5.9223205421013655E-3</v>
      </c>
      <c r="AJ255" s="226">
        <f t="shared" si="199"/>
        <v>5.6480580285201126E-3</v>
      </c>
      <c r="AK255" s="226">
        <f t="shared" si="199"/>
        <v>5.3737955149388596E-3</v>
      </c>
      <c r="AL255" s="226">
        <f t="shared" si="199"/>
        <v>5.0995330013576066E-3</v>
      </c>
      <c r="AM255" s="226">
        <f t="shared" si="199"/>
        <v>4.9193275812856353E-3</v>
      </c>
      <c r="AN255" s="226">
        <f t="shared" si="199"/>
        <v>4.7391221612136641E-3</v>
      </c>
      <c r="AO255" s="226">
        <f t="shared" ref="AO255:AQ260" si="200">IF(AQ$247=-1,AP255,IF(AQ$247=99,AN255,IF(AQ$247=0,INDEX($D248:$K248,0,AQ$245),(INDEX($D248:$K248,0,AQ$247+1)-INDEX($D248:$K248,0,AQ$247))/(INDEX($D$244:$K$244,0,AQ$247+1)-INDEX($D$244:$K$244,0,AQ$247))+AN255)))</f>
        <v>4.5589167411416928E-3</v>
      </c>
      <c r="AP255" s="226">
        <f t="shared" si="200"/>
        <v>4.3787113210697216E-3</v>
      </c>
      <c r="AQ255" s="226">
        <f t="shared" si="200"/>
        <v>4.1985059009977503E-3</v>
      </c>
      <c r="AR255" s="226">
        <f t="shared" ref="AR255:AW260" si="201">IF(AT$247=-1,AW255,IF(AT$247=99,AQ255,IF(AT$247=0,INDEX($D248:$K248,0,AT$245),(INDEX($D248:$K248,0,AT$247+1)-INDEX($D248:$K248,0,AT$247))/(INDEX($D$244:$K$244,0,AT$247+1)-INDEX($D$244:$K$244,0,AT$247))+AQ255)))</f>
        <v>4.0183004809257791E-3</v>
      </c>
      <c r="AS255" s="226">
        <f t="shared" si="201"/>
        <v>3.8380950608538074E-3</v>
      </c>
      <c r="AT255" s="226">
        <f t="shared" si="201"/>
        <v>3.6578896407818357E-3</v>
      </c>
      <c r="AU255" s="226">
        <f t="shared" si="201"/>
        <v>3.477684220709864E-3</v>
      </c>
      <c r="AV255" s="226">
        <f t="shared" si="201"/>
        <v>3.2974788006378901E-3</v>
      </c>
      <c r="AW255" s="226">
        <f t="shared" si="201"/>
        <v>3.2974788006378901E-3</v>
      </c>
      <c r="AX255" s="226">
        <f t="shared" ref="AX255:BD260" si="202">IF(AV$247=-1,AZ255,IF(AV$247=99,AW255,IF(AV$247=0,INDEX($D248:$K248,0,AV$245),(INDEX($D248:$K248,0,AV$247+1)-INDEX($D248:$K248,0,AV$247))/(INDEX($D$244:$K$244,0,AV$247+1)-INDEX($D$244:$K$244,0,AV$247))+AW255)))</f>
        <v>3.1172733805659185E-3</v>
      </c>
      <c r="AY255" s="226">
        <f t="shared" si="202"/>
        <v>2.9370679604939468E-3</v>
      </c>
      <c r="AZ255" s="226">
        <f t="shared" si="202"/>
        <v>3.2974788006378901E-3</v>
      </c>
      <c r="BA255" s="226">
        <f t="shared" si="202"/>
        <v>3.2974788006378901E-3</v>
      </c>
      <c r="BB255" s="226">
        <f t="shared" si="202"/>
        <v>3.2974788006378901E-3</v>
      </c>
      <c r="BC255" s="226">
        <f t="shared" si="202"/>
        <v>3.2974788006378901E-3</v>
      </c>
      <c r="BD255" s="226">
        <f t="shared" si="202"/>
        <v>3.2974788006378901E-3</v>
      </c>
    </row>
    <row r="256" spans="1:58">
      <c r="A256" s="225" t="s">
        <v>16</v>
      </c>
      <c r="E256" s="225" t="s">
        <v>448</v>
      </c>
      <c r="F256" s="225" t="s">
        <v>448</v>
      </c>
      <c r="G256" s="225" t="s">
        <v>443</v>
      </c>
      <c r="H256" s="226" t="s">
        <v>447</v>
      </c>
      <c r="I256" s="225" t="s">
        <v>276</v>
      </c>
      <c r="J256" s="226">
        <f t="shared" si="196"/>
        <v>0.36761600463315425</v>
      </c>
      <c r="K256" s="226">
        <f t="shared" si="197"/>
        <v>0.36353633207551511</v>
      </c>
      <c r="L256" s="226">
        <f t="shared" si="197"/>
        <v>0.35945665951787598</v>
      </c>
      <c r="M256" s="226">
        <f t="shared" si="197"/>
        <v>0.3553769869602369</v>
      </c>
      <c r="N256" s="226">
        <f t="shared" si="197"/>
        <v>0.17768849348011845</v>
      </c>
      <c r="O256" s="226">
        <f t="shared" si="197"/>
        <v>0</v>
      </c>
      <c r="P256" s="226">
        <f t="shared" si="197"/>
        <v>0.12948456203862735</v>
      </c>
      <c r="Q256" s="226">
        <f t="shared" si="197"/>
        <v>0.2589691240772547</v>
      </c>
      <c r="R256" s="226">
        <f t="shared" si="197"/>
        <v>0.38845368611588205</v>
      </c>
      <c r="S256" s="226">
        <f t="shared" si="197"/>
        <v>0.3830729276566468</v>
      </c>
      <c r="T256" s="226">
        <f t="shared" si="197"/>
        <v>0.37769216919741155</v>
      </c>
      <c r="U256" s="226">
        <f t="shared" si="198"/>
        <v>0.37231141073817631</v>
      </c>
      <c r="V256" s="226">
        <f t="shared" si="198"/>
        <v>0.36693065227894106</v>
      </c>
      <c r="W256" s="226">
        <f t="shared" si="198"/>
        <v>0.36154989381970581</v>
      </c>
      <c r="X256" s="226">
        <f t="shared" si="198"/>
        <v>0.35616913536047057</v>
      </c>
      <c r="Y256" s="226">
        <f t="shared" si="198"/>
        <v>0.35078837690123532</v>
      </c>
      <c r="Z256" s="226">
        <f t="shared" si="198"/>
        <v>0.34540761844200008</v>
      </c>
      <c r="AA256" s="226">
        <f t="shared" si="198"/>
        <v>0.34002685998276483</v>
      </c>
      <c r="AB256" s="226">
        <f t="shared" si="198"/>
        <v>0.33464610152352936</v>
      </c>
      <c r="AC256" s="226">
        <f t="shared" si="198"/>
        <v>0.33028445719930666</v>
      </c>
      <c r="AD256" s="226">
        <f t="shared" si="198"/>
        <v>0.32592281287508396</v>
      </c>
      <c r="AE256" s="226">
        <f t="shared" si="199"/>
        <v>0.32156116855086125</v>
      </c>
      <c r="AF256" s="226">
        <f t="shared" si="199"/>
        <v>0.31719952422663855</v>
      </c>
      <c r="AG256" s="226">
        <f t="shared" si="199"/>
        <v>0.31283787990241585</v>
      </c>
      <c r="AH256" s="226">
        <f t="shared" si="199"/>
        <v>0.30847623557819315</v>
      </c>
      <c r="AI256" s="226">
        <f t="shared" si="199"/>
        <v>0.30411459125397045</v>
      </c>
      <c r="AJ256" s="226">
        <f t="shared" si="199"/>
        <v>0.29975294692974774</v>
      </c>
      <c r="AK256" s="226">
        <f t="shared" si="199"/>
        <v>0.29539130260552504</v>
      </c>
      <c r="AL256" s="226">
        <f t="shared" si="199"/>
        <v>0.29102965828130256</v>
      </c>
      <c r="AM256" s="226">
        <f t="shared" si="199"/>
        <v>0.28743728002623137</v>
      </c>
      <c r="AN256" s="226">
        <f t="shared" si="199"/>
        <v>0.28384490177116017</v>
      </c>
      <c r="AO256" s="226">
        <f t="shared" si="200"/>
        <v>0.28025252351608898</v>
      </c>
      <c r="AP256" s="226">
        <f t="shared" si="200"/>
        <v>0.27666014526101779</v>
      </c>
      <c r="AQ256" s="226">
        <f t="shared" si="200"/>
        <v>0.27306776700594659</v>
      </c>
      <c r="AR256" s="226">
        <f t="shared" si="201"/>
        <v>0.2694753887508754</v>
      </c>
      <c r="AS256" s="226">
        <f t="shared" si="201"/>
        <v>0.26588301049580421</v>
      </c>
      <c r="AT256" s="226">
        <f t="shared" si="201"/>
        <v>0.26229063224073301</v>
      </c>
      <c r="AU256" s="226">
        <f t="shared" si="201"/>
        <v>0.25869825398566182</v>
      </c>
      <c r="AV256" s="226">
        <f t="shared" si="201"/>
        <v>0.25510587573059051</v>
      </c>
      <c r="AW256" s="226">
        <f t="shared" si="201"/>
        <v>0.25510587573059051</v>
      </c>
      <c r="AX256" s="226">
        <f t="shared" si="202"/>
        <v>0.25151349747551932</v>
      </c>
      <c r="AY256" s="226">
        <f t="shared" si="202"/>
        <v>0.24792111922044813</v>
      </c>
      <c r="AZ256" s="226">
        <f t="shared" si="202"/>
        <v>0.25510587573059051</v>
      </c>
      <c r="BA256" s="226">
        <f t="shared" si="202"/>
        <v>0.25510587573059051</v>
      </c>
      <c r="BB256" s="226">
        <f t="shared" si="202"/>
        <v>0.25510587573059051</v>
      </c>
      <c r="BC256" s="226">
        <f t="shared" si="202"/>
        <v>0.25510587573059051</v>
      </c>
      <c r="BD256" s="226">
        <f t="shared" si="202"/>
        <v>0.25510587573059051</v>
      </c>
    </row>
    <row r="257" spans="1:56">
      <c r="A257" s="225" t="s">
        <v>16</v>
      </c>
      <c r="E257" s="225" t="s">
        <v>448</v>
      </c>
      <c r="F257" s="225" t="s">
        <v>448</v>
      </c>
      <c r="G257" s="225" t="s">
        <v>444</v>
      </c>
      <c r="H257" s="226" t="s">
        <v>447</v>
      </c>
      <c r="I257" s="225" t="s">
        <v>277</v>
      </c>
      <c r="J257" s="226">
        <f t="shared" si="196"/>
        <v>0.55765616072292135</v>
      </c>
      <c r="K257" s="226">
        <f t="shared" si="197"/>
        <v>0.56326231306846219</v>
      </c>
      <c r="L257" s="226">
        <f t="shared" si="197"/>
        <v>0.56886846541400304</v>
      </c>
      <c r="M257" s="226">
        <f t="shared" si="197"/>
        <v>0.57447461775954389</v>
      </c>
      <c r="N257" s="226">
        <f t="shared" si="197"/>
        <v>0.28723730887977195</v>
      </c>
      <c r="O257" s="226">
        <f t="shared" si="197"/>
        <v>0</v>
      </c>
      <c r="P257" s="226">
        <f t="shared" si="197"/>
        <v>0.18192850145081677</v>
      </c>
      <c r="Q257" s="226">
        <f t="shared" si="197"/>
        <v>0.36385700290163353</v>
      </c>
      <c r="R257" s="226">
        <f t="shared" si="197"/>
        <v>0.54578550435245032</v>
      </c>
      <c r="S257" s="226">
        <f t="shared" si="197"/>
        <v>0.5521837156925774</v>
      </c>
      <c r="T257" s="226">
        <f t="shared" si="197"/>
        <v>0.55858192703270448</v>
      </c>
      <c r="U257" s="226">
        <f t="shared" si="198"/>
        <v>0.56498013837283156</v>
      </c>
      <c r="V257" s="226">
        <f t="shared" si="198"/>
        <v>0.57137834971295864</v>
      </c>
      <c r="W257" s="226">
        <f t="shared" si="198"/>
        <v>0.57777656105308572</v>
      </c>
      <c r="X257" s="226">
        <f t="shared" si="198"/>
        <v>0.5841747723932128</v>
      </c>
      <c r="Y257" s="226">
        <f t="shared" si="198"/>
        <v>0.59057298373333988</v>
      </c>
      <c r="Z257" s="226">
        <f t="shared" si="198"/>
        <v>0.59697119507346696</v>
      </c>
      <c r="AA257" s="226">
        <f t="shared" si="198"/>
        <v>0.60336940641359404</v>
      </c>
      <c r="AB257" s="226">
        <f t="shared" si="198"/>
        <v>0.60976761775372079</v>
      </c>
      <c r="AC257" s="226">
        <f t="shared" si="198"/>
        <v>0.61510872770674641</v>
      </c>
      <c r="AD257" s="226">
        <f t="shared" si="198"/>
        <v>0.62044983765977202</v>
      </c>
      <c r="AE257" s="226">
        <f t="shared" si="199"/>
        <v>0.62579094761279763</v>
      </c>
      <c r="AF257" s="226">
        <f t="shared" si="199"/>
        <v>0.63113205756582325</v>
      </c>
      <c r="AG257" s="226">
        <f t="shared" si="199"/>
        <v>0.63647316751884886</v>
      </c>
      <c r="AH257" s="226">
        <f t="shared" si="199"/>
        <v>0.64181427747187447</v>
      </c>
      <c r="AI257" s="226">
        <f t="shared" si="199"/>
        <v>0.64715538742490009</v>
      </c>
      <c r="AJ257" s="226">
        <f t="shared" si="199"/>
        <v>0.6524964973779257</v>
      </c>
      <c r="AK257" s="226">
        <f t="shared" si="199"/>
        <v>0.65783760733095131</v>
      </c>
      <c r="AL257" s="226">
        <f t="shared" si="199"/>
        <v>0.66317871728397726</v>
      </c>
      <c r="AM257" s="226">
        <f t="shared" si="199"/>
        <v>0.66743451335479886</v>
      </c>
      <c r="AN257" s="226">
        <f t="shared" si="199"/>
        <v>0.67169030942562047</v>
      </c>
      <c r="AO257" s="226">
        <f t="shared" si="200"/>
        <v>0.67594610549644207</v>
      </c>
      <c r="AP257" s="226">
        <f t="shared" si="200"/>
        <v>0.68020190156726368</v>
      </c>
      <c r="AQ257" s="226">
        <f t="shared" si="200"/>
        <v>0.68445769763808528</v>
      </c>
      <c r="AR257" s="226">
        <f t="shared" si="201"/>
        <v>0.68871349370890689</v>
      </c>
      <c r="AS257" s="226">
        <f t="shared" si="201"/>
        <v>0.69296928977972849</v>
      </c>
      <c r="AT257" s="226">
        <f t="shared" si="201"/>
        <v>0.6972250858505501</v>
      </c>
      <c r="AU257" s="226">
        <f t="shared" si="201"/>
        <v>0.7014808819213717</v>
      </c>
      <c r="AV257" s="226">
        <f t="shared" si="201"/>
        <v>0.70573667799219331</v>
      </c>
      <c r="AW257" s="226">
        <f t="shared" si="201"/>
        <v>0.70573667799219331</v>
      </c>
      <c r="AX257" s="226">
        <f t="shared" si="202"/>
        <v>0.70999247406301491</v>
      </c>
      <c r="AY257" s="226">
        <f t="shared" si="202"/>
        <v>0.71424827013383652</v>
      </c>
      <c r="AZ257" s="226">
        <f t="shared" si="202"/>
        <v>0.70573667799219331</v>
      </c>
      <c r="BA257" s="226">
        <f t="shared" si="202"/>
        <v>0.70573667799219331</v>
      </c>
      <c r="BB257" s="226">
        <f t="shared" si="202"/>
        <v>0.70573667799219331</v>
      </c>
      <c r="BC257" s="226">
        <f t="shared" si="202"/>
        <v>0.70573667799219331</v>
      </c>
      <c r="BD257" s="226">
        <f t="shared" si="202"/>
        <v>0.70573667799219331</v>
      </c>
    </row>
    <row r="258" spans="1:56">
      <c r="A258" s="225" t="s">
        <v>16</v>
      </c>
      <c r="E258" s="225" t="s">
        <v>449</v>
      </c>
      <c r="F258" s="225" t="s">
        <v>449</v>
      </c>
      <c r="G258" s="225" t="str">
        <f>G255</f>
        <v>low income</v>
      </c>
      <c r="H258" s="226" t="s">
        <v>446</v>
      </c>
      <c r="I258" s="225" t="str">
        <f>I255</f>
        <v>hhd-le</v>
      </c>
      <c r="J258" s="226">
        <f t="shared" si="196"/>
        <v>0.63313581335464397</v>
      </c>
      <c r="K258" s="226">
        <f t="shared" si="197"/>
        <v>0.62771397123746486</v>
      </c>
      <c r="L258" s="226">
        <f t="shared" si="197"/>
        <v>0.62229212912028575</v>
      </c>
      <c r="M258" s="226">
        <f t="shared" si="197"/>
        <v>0.61687028700310675</v>
      </c>
      <c r="N258" s="226">
        <f t="shared" si="197"/>
        <v>0.30843514350155338</v>
      </c>
      <c r="O258" s="226">
        <f t="shared" si="197"/>
        <v>0</v>
      </c>
      <c r="P258" s="226">
        <f t="shared" si="197"/>
        <v>0.20105960867518977</v>
      </c>
      <c r="Q258" s="226">
        <f t="shared" si="197"/>
        <v>0.40211921735037953</v>
      </c>
      <c r="R258" s="226">
        <f t="shared" si="197"/>
        <v>0.60317882602556927</v>
      </c>
      <c r="S258" s="226">
        <f t="shared" si="197"/>
        <v>0.59923263902625368</v>
      </c>
      <c r="T258" s="226">
        <f t="shared" si="197"/>
        <v>0.59528645202693808</v>
      </c>
      <c r="U258" s="226">
        <f t="shared" si="198"/>
        <v>0.59134026502762249</v>
      </c>
      <c r="V258" s="226">
        <f t="shared" si="198"/>
        <v>0.5873940780283069</v>
      </c>
      <c r="W258" s="226">
        <f t="shared" si="198"/>
        <v>0.58344789102899131</v>
      </c>
      <c r="X258" s="226">
        <f t="shared" si="198"/>
        <v>0.57950170402967571</v>
      </c>
      <c r="Y258" s="226">
        <f t="shared" si="198"/>
        <v>0.57555551703036012</v>
      </c>
      <c r="Z258" s="226">
        <f t="shared" si="198"/>
        <v>0.57160933003104453</v>
      </c>
      <c r="AA258" s="226">
        <f t="shared" si="198"/>
        <v>0.56766314303172893</v>
      </c>
      <c r="AB258" s="226">
        <f t="shared" si="198"/>
        <v>0.56371695603241323</v>
      </c>
      <c r="AC258" s="226">
        <f t="shared" si="198"/>
        <v>0.55608698613285634</v>
      </c>
      <c r="AD258" s="226">
        <f t="shared" si="198"/>
        <v>0.54845701623329945</v>
      </c>
      <c r="AE258" s="226">
        <f t="shared" si="199"/>
        <v>0.54082704633374257</v>
      </c>
      <c r="AF258" s="226">
        <f t="shared" si="199"/>
        <v>0.53319707643418568</v>
      </c>
      <c r="AG258" s="226">
        <f t="shared" si="199"/>
        <v>0.52556710653462879</v>
      </c>
      <c r="AH258" s="226">
        <f t="shared" si="199"/>
        <v>0.5179371366350719</v>
      </c>
      <c r="AI258" s="226">
        <f t="shared" si="199"/>
        <v>0.51030716673551502</v>
      </c>
      <c r="AJ258" s="226">
        <f t="shared" si="199"/>
        <v>0.50267719683595813</v>
      </c>
      <c r="AK258" s="226">
        <f t="shared" si="199"/>
        <v>0.49504722693640124</v>
      </c>
      <c r="AL258" s="226">
        <f t="shared" si="199"/>
        <v>0.48741725703684441</v>
      </c>
      <c r="AM258" s="226">
        <f t="shared" si="199"/>
        <v>0.48005896664287595</v>
      </c>
      <c r="AN258" s="226">
        <f t="shared" si="199"/>
        <v>0.47270067624890749</v>
      </c>
      <c r="AO258" s="226">
        <f t="shared" si="200"/>
        <v>0.46534238585493903</v>
      </c>
      <c r="AP258" s="226">
        <f t="shared" si="200"/>
        <v>0.45798409546097057</v>
      </c>
      <c r="AQ258" s="226">
        <f t="shared" si="200"/>
        <v>0.45062580506700212</v>
      </c>
      <c r="AR258" s="226">
        <f t="shared" si="201"/>
        <v>0.44326751467303366</v>
      </c>
      <c r="AS258" s="226">
        <f t="shared" si="201"/>
        <v>0.4359092242790652</v>
      </c>
      <c r="AT258" s="226">
        <f t="shared" si="201"/>
        <v>0.42855093388509674</v>
      </c>
      <c r="AU258" s="226">
        <f t="shared" si="201"/>
        <v>0.42119264349112828</v>
      </c>
      <c r="AV258" s="226">
        <f t="shared" si="201"/>
        <v>0.41383435309715999</v>
      </c>
      <c r="AW258" s="226">
        <f t="shared" si="201"/>
        <v>0.41383435309715999</v>
      </c>
      <c r="AX258" s="226">
        <f t="shared" si="202"/>
        <v>0.40647606270319153</v>
      </c>
      <c r="AY258" s="226">
        <f t="shared" si="202"/>
        <v>0.39911777230922307</v>
      </c>
      <c r="AZ258" s="226">
        <f t="shared" si="202"/>
        <v>0.41383435309715999</v>
      </c>
      <c r="BA258" s="226">
        <f t="shared" si="202"/>
        <v>0.41383435309715999</v>
      </c>
      <c r="BB258" s="226">
        <f t="shared" si="202"/>
        <v>0.41383435309715999</v>
      </c>
      <c r="BC258" s="226">
        <f t="shared" si="202"/>
        <v>0.41383435309715999</v>
      </c>
      <c r="BD258" s="226">
        <f t="shared" si="202"/>
        <v>0.41383435309715999</v>
      </c>
    </row>
    <row r="259" spans="1:56">
      <c r="A259" s="225" t="s">
        <v>16</v>
      </c>
      <c r="E259" s="225" t="s">
        <v>449</v>
      </c>
      <c r="F259" s="225" t="s">
        <v>449</v>
      </c>
      <c r="G259" s="225" t="str">
        <f>G256</f>
        <v>medium income</v>
      </c>
      <c r="H259" s="226" t="s">
        <v>446</v>
      </c>
      <c r="I259" s="225" t="str">
        <f>I256</f>
        <v>hhd-me</v>
      </c>
      <c r="J259" s="226">
        <f t="shared" si="196"/>
        <v>0.27462137313177459</v>
      </c>
      <c r="K259" s="226">
        <f t="shared" si="197"/>
        <v>0.27712785716746419</v>
      </c>
      <c r="L259" s="226">
        <f t="shared" si="197"/>
        <v>0.27963434120315378</v>
      </c>
      <c r="M259" s="226">
        <f t="shared" si="197"/>
        <v>0.28214082523884343</v>
      </c>
      <c r="N259" s="226">
        <f t="shared" si="197"/>
        <v>0.14107041261942171</v>
      </c>
      <c r="O259" s="226">
        <f t="shared" si="197"/>
        <v>0</v>
      </c>
      <c r="P259" s="226">
        <f t="shared" si="197"/>
        <v>9.9762074176456869E-2</v>
      </c>
      <c r="Q259" s="226">
        <f t="shared" si="197"/>
        <v>0.19952414835291374</v>
      </c>
      <c r="R259" s="226">
        <f t="shared" si="197"/>
        <v>0.29928622252937059</v>
      </c>
      <c r="S259" s="226">
        <f t="shared" si="197"/>
        <v>0.3010298905252945</v>
      </c>
      <c r="T259" s="226">
        <f t="shared" si="197"/>
        <v>0.3027735585212184</v>
      </c>
      <c r="U259" s="226">
        <f t="shared" si="198"/>
        <v>0.3045172265171423</v>
      </c>
      <c r="V259" s="226">
        <f t="shared" si="198"/>
        <v>0.30626089451306621</v>
      </c>
      <c r="W259" s="226">
        <f t="shared" si="198"/>
        <v>0.30800456250899011</v>
      </c>
      <c r="X259" s="226">
        <f t="shared" si="198"/>
        <v>0.30974823050491401</v>
      </c>
      <c r="Y259" s="226">
        <f t="shared" si="198"/>
        <v>0.31149189850083792</v>
      </c>
      <c r="Z259" s="226">
        <f t="shared" si="198"/>
        <v>0.31323556649676182</v>
      </c>
      <c r="AA259" s="226">
        <f t="shared" si="198"/>
        <v>0.31497923449268572</v>
      </c>
      <c r="AB259" s="226">
        <f t="shared" si="198"/>
        <v>0.31672290248860985</v>
      </c>
      <c r="AC259" s="226">
        <f t="shared" si="198"/>
        <v>0.32199881605078673</v>
      </c>
      <c r="AD259" s="226">
        <f t="shared" si="198"/>
        <v>0.32727472961296361</v>
      </c>
      <c r="AE259" s="226">
        <f t="shared" si="199"/>
        <v>0.33255064317514049</v>
      </c>
      <c r="AF259" s="226">
        <f t="shared" si="199"/>
        <v>0.33782655673731737</v>
      </c>
      <c r="AG259" s="226">
        <f t="shared" si="199"/>
        <v>0.34310247029949426</v>
      </c>
      <c r="AH259" s="226">
        <f t="shared" si="199"/>
        <v>0.34837838386167114</v>
      </c>
      <c r="AI259" s="226">
        <f t="shared" si="199"/>
        <v>0.35365429742384802</v>
      </c>
      <c r="AJ259" s="226">
        <f t="shared" si="199"/>
        <v>0.3589302109860249</v>
      </c>
      <c r="AK259" s="226">
        <f t="shared" si="199"/>
        <v>0.36420612454820178</v>
      </c>
      <c r="AL259" s="226">
        <f t="shared" si="199"/>
        <v>0.3694820381103785</v>
      </c>
      <c r="AM259" s="226">
        <f t="shared" si="199"/>
        <v>0.37541421119374052</v>
      </c>
      <c r="AN259" s="226">
        <f t="shared" si="199"/>
        <v>0.38134638427710255</v>
      </c>
      <c r="AO259" s="226">
        <f t="shared" si="200"/>
        <v>0.38727855736046457</v>
      </c>
      <c r="AP259" s="226">
        <f t="shared" si="200"/>
        <v>0.39321073044382659</v>
      </c>
      <c r="AQ259" s="226">
        <f t="shared" si="200"/>
        <v>0.39914290352718862</v>
      </c>
      <c r="AR259" s="226">
        <f t="shared" si="201"/>
        <v>0.40507507661055064</v>
      </c>
      <c r="AS259" s="226">
        <f t="shared" si="201"/>
        <v>0.41100724969391267</v>
      </c>
      <c r="AT259" s="226">
        <f t="shared" si="201"/>
        <v>0.41693942277727469</v>
      </c>
      <c r="AU259" s="226">
        <f t="shared" si="201"/>
        <v>0.42287159586063672</v>
      </c>
      <c r="AV259" s="226">
        <f t="shared" si="201"/>
        <v>0.42880376894399891</v>
      </c>
      <c r="AW259" s="226">
        <f t="shared" si="201"/>
        <v>0.42880376894399891</v>
      </c>
      <c r="AX259" s="226">
        <f t="shared" si="202"/>
        <v>0.43473594202736093</v>
      </c>
      <c r="AY259" s="226">
        <f t="shared" si="202"/>
        <v>0.44066811511072296</v>
      </c>
      <c r="AZ259" s="226">
        <f t="shared" si="202"/>
        <v>0.42880376894399891</v>
      </c>
      <c r="BA259" s="226">
        <f t="shared" si="202"/>
        <v>0.42880376894399891</v>
      </c>
      <c r="BB259" s="226">
        <f t="shared" si="202"/>
        <v>0.42880376894399891</v>
      </c>
      <c r="BC259" s="226">
        <f t="shared" si="202"/>
        <v>0.42880376894399891</v>
      </c>
      <c r="BD259" s="226">
        <f t="shared" si="202"/>
        <v>0.42880376894399891</v>
      </c>
    </row>
    <row r="260" spans="1:56">
      <c r="A260" s="225" t="s">
        <v>16</v>
      </c>
      <c r="E260" s="225" t="s">
        <v>449</v>
      </c>
      <c r="F260" s="225" t="s">
        <v>449</v>
      </c>
      <c r="G260" s="225" t="str">
        <f>G257</f>
        <v>high income</v>
      </c>
      <c r="H260" s="226" t="s">
        <v>446</v>
      </c>
      <c r="I260" s="225" t="str">
        <f>I257</f>
        <v>hhd-he</v>
      </c>
      <c r="J260" s="226">
        <f t="shared" si="196"/>
        <v>9.224281351358149E-2</v>
      </c>
      <c r="K260" s="226">
        <f t="shared" si="197"/>
        <v>9.5158171595070964E-2</v>
      </c>
      <c r="L260" s="226">
        <f t="shared" si="197"/>
        <v>9.8073529676560439E-2</v>
      </c>
      <c r="M260" s="226">
        <f t="shared" si="197"/>
        <v>0.10098888775804993</v>
      </c>
      <c r="N260" s="226">
        <f t="shared" si="197"/>
        <v>5.0494443879024964E-2</v>
      </c>
      <c r="O260" s="226">
        <f t="shared" si="197"/>
        <v>0</v>
      </c>
      <c r="P260" s="226">
        <f t="shared" si="197"/>
        <v>3.2511650481686701E-2</v>
      </c>
      <c r="Q260" s="226">
        <f t="shared" si="197"/>
        <v>6.5023300963373401E-2</v>
      </c>
      <c r="R260" s="226">
        <f t="shared" si="197"/>
        <v>9.7534951445060108E-2</v>
      </c>
      <c r="S260" s="226">
        <f t="shared" si="197"/>
        <v>9.9737470448451798E-2</v>
      </c>
      <c r="T260" s="226">
        <f t="shared" si="197"/>
        <v>0.10193998945184349</v>
      </c>
      <c r="U260" s="226">
        <f t="shared" si="198"/>
        <v>0.10414250845523518</v>
      </c>
      <c r="V260" s="226">
        <f t="shared" si="198"/>
        <v>0.10634502745862687</v>
      </c>
      <c r="W260" s="226">
        <f t="shared" si="198"/>
        <v>0.10854754646201856</v>
      </c>
      <c r="X260" s="226">
        <f t="shared" si="198"/>
        <v>0.11075006546541025</v>
      </c>
      <c r="Y260" s="226">
        <f t="shared" si="198"/>
        <v>0.11295258446880194</v>
      </c>
      <c r="Z260" s="226">
        <f t="shared" si="198"/>
        <v>0.11515510347219363</v>
      </c>
      <c r="AA260" s="226">
        <f t="shared" si="198"/>
        <v>0.11735762247558532</v>
      </c>
      <c r="AB260" s="226">
        <f t="shared" si="198"/>
        <v>0.11956014147897696</v>
      </c>
      <c r="AC260" s="226">
        <f t="shared" si="198"/>
        <v>0.12191419781635697</v>
      </c>
      <c r="AD260" s="226">
        <f t="shared" si="198"/>
        <v>0.12426825415373698</v>
      </c>
      <c r="AE260" s="226">
        <f t="shared" si="199"/>
        <v>0.126622310491117</v>
      </c>
      <c r="AF260" s="226">
        <f t="shared" si="199"/>
        <v>0.128976366828497</v>
      </c>
      <c r="AG260" s="226">
        <f t="shared" si="199"/>
        <v>0.13133042316587701</v>
      </c>
      <c r="AH260" s="226">
        <f t="shared" si="199"/>
        <v>0.13368447950325701</v>
      </c>
      <c r="AI260" s="226">
        <f t="shared" si="199"/>
        <v>0.13603853584063702</v>
      </c>
      <c r="AJ260" s="226">
        <f t="shared" si="199"/>
        <v>0.13839259217801703</v>
      </c>
      <c r="AK260" s="226">
        <f t="shared" si="199"/>
        <v>0.14074664851539703</v>
      </c>
      <c r="AL260" s="226">
        <f t="shared" si="199"/>
        <v>0.14310070485277707</v>
      </c>
      <c r="AM260" s="226">
        <f t="shared" si="199"/>
        <v>0.14452682216338347</v>
      </c>
      <c r="AN260" s="226">
        <f t="shared" si="199"/>
        <v>0.14595293947398988</v>
      </c>
      <c r="AO260" s="226">
        <f t="shared" si="200"/>
        <v>0.14737905678459629</v>
      </c>
      <c r="AP260" s="226">
        <f t="shared" si="200"/>
        <v>0.14880517409520269</v>
      </c>
      <c r="AQ260" s="226">
        <f t="shared" si="200"/>
        <v>0.1502312914058091</v>
      </c>
      <c r="AR260" s="226">
        <f t="shared" si="201"/>
        <v>0.1516574087164155</v>
      </c>
      <c r="AS260" s="226">
        <f t="shared" si="201"/>
        <v>0.15308352602702191</v>
      </c>
      <c r="AT260" s="226">
        <f t="shared" si="201"/>
        <v>0.15450964333762832</v>
      </c>
      <c r="AU260" s="226">
        <f t="shared" si="201"/>
        <v>0.15593576064823472</v>
      </c>
      <c r="AV260" s="226">
        <f t="shared" si="201"/>
        <v>0.15736187795884113</v>
      </c>
      <c r="AW260" s="226">
        <f t="shared" si="201"/>
        <v>0.15736187795884113</v>
      </c>
      <c r="AX260" s="226">
        <f t="shared" si="202"/>
        <v>0.15878799526944753</v>
      </c>
      <c r="AY260" s="226">
        <f t="shared" si="202"/>
        <v>0.16021411258005394</v>
      </c>
      <c r="AZ260" s="226">
        <f t="shared" si="202"/>
        <v>0.15736187795884113</v>
      </c>
      <c r="BA260" s="226">
        <f t="shared" si="202"/>
        <v>0.15736187795884113</v>
      </c>
      <c r="BB260" s="226">
        <f t="shared" si="202"/>
        <v>0.15736187795884113</v>
      </c>
      <c r="BC260" s="226">
        <f t="shared" si="202"/>
        <v>0.15736187795884113</v>
      </c>
      <c r="BD260" s="226">
        <f t="shared" si="202"/>
        <v>0.15736187795884113</v>
      </c>
    </row>
    <row r="261" spans="1:56">
      <c r="A261" s="225" t="s">
        <v>16</v>
      </c>
    </row>
    <row r="262" spans="1:56">
      <c r="A262" s="225" t="s">
        <v>16</v>
      </c>
    </row>
    <row r="263" spans="1:56">
      <c r="A263" s="225" t="s">
        <v>16</v>
      </c>
    </row>
    <row r="264" spans="1:56">
      <c r="A264" s="225" t="s">
        <v>16</v>
      </c>
    </row>
    <row r="265" spans="1:56">
      <c r="A265" s="225" t="s">
        <v>16</v>
      </c>
    </row>
    <row r="266" spans="1:56">
      <c r="A266" s="225" t="s">
        <v>16</v>
      </c>
    </row>
    <row r="267" spans="1:56">
      <c r="A267" s="225" t="s">
        <v>16</v>
      </c>
    </row>
    <row r="268" spans="1:56">
      <c r="A268" s="225" t="s">
        <v>16</v>
      </c>
    </row>
    <row r="269" spans="1:56">
      <c r="A269" s="225" t="s">
        <v>16</v>
      </c>
    </row>
    <row r="270" spans="1:56">
      <c r="A270" s="225" t="s">
        <v>16</v>
      </c>
    </row>
    <row r="271" spans="1:56">
      <c r="A271" s="225" t="s">
        <v>16</v>
      </c>
    </row>
    <row r="272" spans="1:56">
      <c r="A272" s="225" t="s">
        <v>16</v>
      </c>
    </row>
    <row r="273" spans="1:1">
      <c r="A273" s="225" t="s">
        <v>16</v>
      </c>
    </row>
    <row r="274" spans="1:1">
      <c r="A274" s="225" t="s">
        <v>16</v>
      </c>
    </row>
    <row r="275" spans="1:1">
      <c r="A275" s="225" t="s">
        <v>16</v>
      </c>
    </row>
    <row r="276" spans="1:1">
      <c r="A276" s="225" t="s">
        <v>16</v>
      </c>
    </row>
    <row r="277" spans="1:1">
      <c r="A277" s="225" t="s">
        <v>16</v>
      </c>
    </row>
  </sheetData>
  <mergeCells count="1">
    <mergeCell ref="B2:C2"/>
  </mergeCells>
  <phoneticPr fontId="167" type="noConversion"/>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zoomScale="90" zoomScaleNormal="90" workbookViewId="0">
      <selection activeCell="K36" sqref="K36"/>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225"/>
    <col min="13" max="43" width="6.85546875" customWidth="1"/>
  </cols>
  <sheetData>
    <row r="1" spans="1:43" s="4" customFormat="1">
      <c r="A1" s="4" t="str">
        <f>IF(TRA,"TS DATA","")</f>
        <v>TS DATA</v>
      </c>
      <c r="B1" s="4" t="s">
        <v>17</v>
      </c>
      <c r="J1" s="41"/>
      <c r="L1" s="225"/>
    </row>
    <row r="2" spans="1:43" s="4" customFormat="1" ht="15.75" thickBot="1">
      <c r="A2" s="4" t="s">
        <v>16</v>
      </c>
      <c r="B2" s="297" t="s">
        <v>296</v>
      </c>
      <c r="C2" s="297"/>
      <c r="J2" s="41"/>
      <c r="L2" s="225"/>
    </row>
    <row r="3" spans="1:43">
      <c r="A3" s="4" t="s">
        <v>16</v>
      </c>
      <c r="B3" s="4"/>
      <c r="C3" s="4"/>
      <c r="D3" s="4"/>
      <c r="E3" s="4"/>
      <c r="F3" s="4"/>
      <c r="H3" s="4"/>
      <c r="I3" s="4"/>
      <c r="J3" s="225">
        <f>MATCH(J4,Drivers!$C$5:$AG$5,0)</f>
        <v>1</v>
      </c>
      <c r="K3" s="225">
        <f>MATCH(K4,Drivers!$C$5:$AG$5,0)</f>
        <v>4</v>
      </c>
      <c r="L3" s="225">
        <f>MATCH(L4,Drivers!$C$5:$AG$5,0)</f>
        <v>6</v>
      </c>
      <c r="M3" s="225">
        <f>MATCH(M4,Drivers!$C$5:$AG$5,0)</f>
        <v>9</v>
      </c>
      <c r="N3" s="225">
        <f>MATCH(N4,Drivers!$C$5:$AG$5,0)</f>
        <v>19</v>
      </c>
      <c r="O3" s="225">
        <f>MATCH(O4,Drivers!$C$5:$AG$5,0)</f>
        <v>29</v>
      </c>
      <c r="P3" s="225">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225">
        <v>2012</v>
      </c>
      <c r="K4" s="225">
        <v>2015</v>
      </c>
      <c r="L4" s="225">
        <v>2017</v>
      </c>
      <c r="M4" s="225">
        <v>2020</v>
      </c>
      <c r="N4" s="225">
        <v>2030</v>
      </c>
      <c r="O4" s="225">
        <v>2040</v>
      </c>
      <c r="P4" s="225">
        <v>2050</v>
      </c>
      <c r="Q4" s="4"/>
      <c r="R4" s="4"/>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226" t="s">
        <v>635</v>
      </c>
      <c r="C5" s="226" t="s">
        <v>637</v>
      </c>
      <c r="D5" s="225">
        <f>MATCH(B5,Drivers!$A$7:$A$22,0)</f>
        <v>13</v>
      </c>
      <c r="E5" s="226"/>
      <c r="G5"/>
      <c r="J5" s="24">
        <f>INDEX(Drivers!$C$7:$AG$22,$D5,J$3)</f>
        <v>11.26</v>
      </c>
      <c r="K5" s="24">
        <f>INDEX(Drivers!$C$7:$AG$22,$D5,K$3)</f>
        <v>12.12</v>
      </c>
      <c r="L5" s="24">
        <f>INDEX(Drivers!$C$7:$AG$22,$D5,L$3)</f>
        <v>12.36</v>
      </c>
      <c r="M5" s="24">
        <f>INDEX(Drivers!$C$7:$AG$22,$D5,M$3)</f>
        <v>12</v>
      </c>
      <c r="N5" s="24">
        <f>INDEX(Drivers!$C$7:$AG$22,$D5,N$3)</f>
        <v>14.74</v>
      </c>
      <c r="O5" s="24">
        <f>INDEX(Drivers!$C$7:$AG$22,$D5,O$3)</f>
        <v>18.8</v>
      </c>
      <c r="P5" s="24">
        <f>INDEX(Drivers!$C$7:$AG$22,$D5,P$3)</f>
        <v>24.05</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26"/>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225" customFormat="1">
      <c r="A10" s="225" t="s">
        <v>16</v>
      </c>
      <c r="B10" s="57" t="s">
        <v>106</v>
      </c>
      <c r="D10" s="225">
        <v>1</v>
      </c>
      <c r="E10" s="225">
        <f t="shared" ref="E10" si="3">D10</f>
        <v>1</v>
      </c>
      <c r="F10" s="225">
        <f t="shared" ref="F10" si="4">E10</f>
        <v>1</v>
      </c>
      <c r="G10" s="225">
        <f t="shared" ref="G10" si="5">F10</f>
        <v>1</v>
      </c>
      <c r="H10" s="225">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225" t="s">
        <v>93</v>
      </c>
      <c r="C16" s="6">
        <v>1</v>
      </c>
      <c r="D16" s="6">
        <f>C16</f>
        <v>1</v>
      </c>
      <c r="E16" s="6">
        <f>D16</f>
        <v>1</v>
      </c>
      <c r="F16" s="6">
        <f>E16</f>
        <v>1</v>
      </c>
      <c r="G16" s="6">
        <f>F16</f>
        <v>1</v>
      </c>
      <c r="H16" s="6">
        <f>G16</f>
        <v>1</v>
      </c>
      <c r="I16" s="28" t="s">
        <v>38</v>
      </c>
      <c r="J16" s="135">
        <f>E22</f>
        <v>60.368000000000002</v>
      </c>
      <c r="K16" s="37">
        <f>J16*(1+$C$16*(K5/J5-1))</f>
        <v>64.978699822380108</v>
      </c>
      <c r="L16" s="37">
        <f>K16*(1+$C$16*(L5/K5-1))</f>
        <v>66.26540674955595</v>
      </c>
      <c r="M16" s="37">
        <f t="shared" ref="M16:P16" si="11">L16*(1+$C$16*(M5/L5-1))</f>
        <v>64.335346358792179</v>
      </c>
      <c r="N16" s="37">
        <f t="shared" si="11"/>
        <v>79.025250444049718</v>
      </c>
      <c r="O16" s="37">
        <f t="shared" si="11"/>
        <v>100.7920426287744</v>
      </c>
      <c r="P16" s="37">
        <f t="shared" si="11"/>
        <v>128.93875666074598</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225" t="s">
        <v>94</v>
      </c>
      <c r="C17" s="226">
        <v>1</v>
      </c>
      <c r="D17" s="226">
        <v>1</v>
      </c>
      <c r="E17" s="226">
        <v>1</v>
      </c>
      <c r="F17" s="226">
        <v>1</v>
      </c>
      <c r="G17" s="226">
        <v>1</v>
      </c>
      <c r="H17" s="226">
        <v>1</v>
      </c>
      <c r="I17" s="28" t="s">
        <v>38</v>
      </c>
      <c r="J17" s="135">
        <f>E23</f>
        <v>20.123000000000001</v>
      </c>
      <c r="K17" s="37">
        <f>J17*(1+$C$17*(K5/J5-1))</f>
        <v>21.659925399644763</v>
      </c>
      <c r="L17" s="37">
        <f t="shared" ref="L17:P17" si="12">K17*(1+$C$17*(L5/K5-1))</f>
        <v>22.088834813499115</v>
      </c>
      <c r="M17" s="37">
        <f t="shared" si="12"/>
        <v>21.445470692717588</v>
      </c>
      <c r="N17" s="37">
        <f t="shared" si="12"/>
        <v>26.342186500888104</v>
      </c>
      <c r="O17" s="37">
        <f t="shared" si="12"/>
        <v>33.597904085257554</v>
      </c>
      <c r="P17" s="37">
        <f t="shared" si="12"/>
        <v>42.980297513321496</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225" customFormat="1">
      <c r="A18" s="225" t="s">
        <v>16</v>
      </c>
      <c r="B18" s="225" t="s">
        <v>94</v>
      </c>
      <c r="C18" s="226">
        <v>1</v>
      </c>
      <c r="D18" s="226">
        <v>1</v>
      </c>
      <c r="E18" s="226">
        <v>1</v>
      </c>
      <c r="F18" s="226">
        <v>1</v>
      </c>
      <c r="G18" s="226">
        <v>1</v>
      </c>
      <c r="H18" s="226">
        <v>1</v>
      </c>
      <c r="I18" s="28" t="s">
        <v>38</v>
      </c>
      <c r="J18" s="135">
        <f>E24</f>
        <v>1.0701311035156249</v>
      </c>
      <c r="K18" s="37">
        <f>J18*(1+$C$18*(K5/J5-1))</f>
        <v>1.1518640297166407</v>
      </c>
      <c r="L18" s="37">
        <f t="shared" ref="L18:P18" si="13">K18*(1+$C$18*(L5/K5-1))</f>
        <v>1.174673218423901</v>
      </c>
      <c r="M18" s="37">
        <f t="shared" si="13"/>
        <v>1.1404594353630106</v>
      </c>
      <c r="N18" s="37">
        <f t="shared" si="13"/>
        <v>1.400864339770898</v>
      </c>
      <c r="O18" s="37">
        <f t="shared" si="13"/>
        <v>1.7867197820687164</v>
      </c>
      <c r="P18" s="37">
        <f t="shared" si="13"/>
        <v>2.2856707850400335</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225"/>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26" t="str">
        <f>ITEMS_TRA!C30</f>
        <v>TAIJET</v>
      </c>
      <c r="C22" s="226" t="str">
        <f>ITEMS_TRA!D30</f>
        <v xml:space="preserve">Transport Other -  Aviation Int Jet Fuel </v>
      </c>
      <c r="D22" s="28" t="s">
        <v>38</v>
      </c>
      <c r="E22" s="213">
        <f>'[3]TS BYDem'!$J34</f>
        <v>60.368000000000002</v>
      </c>
      <c r="F22" s="6"/>
      <c r="G22"/>
      <c r="J22" s="6">
        <f>E22</f>
        <v>60.368000000000002</v>
      </c>
      <c r="K22" s="226">
        <f t="shared" ref="K22:P22" si="14">(K16*K9)</f>
        <v>64.978699822380108</v>
      </c>
      <c r="L22" s="259">
        <v>68.939278175231294</v>
      </c>
      <c r="M22" s="226">
        <f t="shared" si="14"/>
        <v>64.335346358792179</v>
      </c>
      <c r="N22" s="226">
        <f t="shared" si="14"/>
        <v>79.025250444049718</v>
      </c>
      <c r="O22" s="226">
        <f t="shared" si="14"/>
        <v>100.7920426287744</v>
      </c>
      <c r="P22" s="226">
        <f t="shared" si="14"/>
        <v>128.93875666074598</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225" customFormat="1">
      <c r="A23" s="225" t="s">
        <v>16</v>
      </c>
      <c r="B23" s="226" t="str">
        <f>ITEMS_TRA!C31</f>
        <v>TADJET</v>
      </c>
      <c r="C23" s="226" t="str">
        <f>ITEMS_TRA!D31</f>
        <v xml:space="preserve">Transport Other -  Aviation Dom Jet Fuel </v>
      </c>
      <c r="D23" s="28" t="s">
        <v>38</v>
      </c>
      <c r="E23" s="213">
        <f>'[3]TS BYDem'!$J35</f>
        <v>20.123000000000001</v>
      </c>
      <c r="F23" s="226"/>
      <c r="J23" s="226">
        <f t="shared" ref="J23:J24" si="15">E23</f>
        <v>20.123000000000001</v>
      </c>
      <c r="K23" s="226">
        <f>(K17*K10)</f>
        <v>21.659925399644763</v>
      </c>
      <c r="L23" s="24">
        <v>20.465228059152793</v>
      </c>
      <c r="M23" s="226">
        <f t="shared" ref="M23:P23" si="16">(M17*M10)</f>
        <v>21.445470692717588</v>
      </c>
      <c r="N23" s="226">
        <f t="shared" si="16"/>
        <v>26.342186500888104</v>
      </c>
      <c r="O23" s="226">
        <f t="shared" si="16"/>
        <v>33.597904085257554</v>
      </c>
      <c r="P23" s="226">
        <f t="shared" si="16"/>
        <v>42.980297513321496</v>
      </c>
      <c r="Q23" s="226"/>
      <c r="R23" s="226"/>
      <c r="S23" s="226"/>
      <c r="T23" s="226"/>
      <c r="U23" s="226"/>
      <c r="V23" s="226"/>
      <c r="W23" s="226"/>
      <c r="X23" s="226"/>
      <c r="Y23" s="226"/>
      <c r="Z23" s="226"/>
      <c r="AA23" s="226"/>
      <c r="AB23" s="226"/>
      <c r="AC23" s="226"/>
      <c r="AD23" s="226"/>
      <c r="AE23" s="226"/>
      <c r="AF23" s="226"/>
      <c r="AG23" s="226"/>
      <c r="AH23" s="226"/>
      <c r="AI23" s="226"/>
      <c r="AJ23" s="226"/>
      <c r="AK23" s="226"/>
      <c r="AL23" s="226"/>
      <c r="AM23" s="226"/>
      <c r="AN23" s="226"/>
      <c r="AO23" s="226"/>
      <c r="AP23" s="226"/>
      <c r="AQ23" s="226"/>
    </row>
    <row r="24" spans="1:43" s="225" customFormat="1">
      <c r="A24" s="225" t="s">
        <v>16</v>
      </c>
      <c r="B24" s="226" t="str">
        <f>ITEMS_TRA!C32</f>
        <v>TAOAG</v>
      </c>
      <c r="C24" s="226" t="str">
        <f>ITEMS_TRA!D32</f>
        <v>Transport Other - Aviation Gasoline</v>
      </c>
      <c r="D24" s="28" t="s">
        <v>38</v>
      </c>
      <c r="E24" s="213">
        <f>'[3]TS BYDem'!$J36</f>
        <v>1.0701311035156249</v>
      </c>
      <c r="F24" s="226"/>
      <c r="J24" s="226">
        <f t="shared" si="15"/>
        <v>1.0701311035156249</v>
      </c>
      <c r="K24" s="226">
        <f>(K18*K11)</f>
        <v>1.1518640297166407</v>
      </c>
      <c r="L24" s="226">
        <f t="shared" ref="L24:P24" si="17">(L18*L11)</f>
        <v>1.174673218423901</v>
      </c>
      <c r="M24" s="226">
        <f t="shared" si="17"/>
        <v>1.1404594353630106</v>
      </c>
      <c r="N24" s="226">
        <f t="shared" si="17"/>
        <v>1.400864339770898</v>
      </c>
      <c r="O24" s="226">
        <f t="shared" si="17"/>
        <v>1.7867197820687164</v>
      </c>
      <c r="P24" s="226">
        <f t="shared" si="17"/>
        <v>2.2856707850400335</v>
      </c>
      <c r="Q24" s="226"/>
      <c r="R24" s="226"/>
      <c r="S24" s="226"/>
      <c r="T24" s="226"/>
      <c r="U24" s="226"/>
      <c r="V24" s="226"/>
      <c r="W24" s="226"/>
      <c r="X24" s="226"/>
      <c r="Y24" s="226"/>
      <c r="Z24" s="226"/>
      <c r="AA24" s="226"/>
      <c r="AB24" s="226"/>
      <c r="AC24" s="226"/>
      <c r="AD24" s="226"/>
      <c r="AE24" s="226"/>
      <c r="AF24" s="226"/>
      <c r="AG24" s="226"/>
      <c r="AH24" s="226"/>
      <c r="AI24" s="226"/>
      <c r="AJ24" s="226"/>
      <c r="AK24" s="226"/>
      <c r="AL24" s="226"/>
      <c r="AM24" s="226"/>
      <c r="AN24" s="226"/>
      <c r="AO24" s="226"/>
      <c r="AP24" s="226"/>
      <c r="AQ24" s="226"/>
    </row>
    <row r="25" spans="1:43" s="225" customFormat="1">
      <c r="D25" s="28"/>
      <c r="E25" s="62"/>
      <c r="F25" s="226"/>
      <c r="J25" s="226"/>
      <c r="K25" s="226"/>
      <c r="L25" s="226"/>
      <c r="M25" s="226"/>
      <c r="N25" s="226"/>
      <c r="O25" s="226"/>
      <c r="P25" s="226"/>
      <c r="Q25" s="226"/>
      <c r="R25" s="226"/>
      <c r="S25" s="226"/>
      <c r="T25" s="226"/>
      <c r="U25" s="226"/>
      <c r="V25" s="226"/>
      <c r="W25" s="226"/>
      <c r="X25" s="226"/>
      <c r="Y25" s="226"/>
      <c r="Z25" s="226"/>
      <c r="AA25" s="226"/>
      <c r="AB25" s="226"/>
      <c r="AC25" s="226"/>
      <c r="AD25" s="226"/>
      <c r="AE25" s="226"/>
      <c r="AF25" s="226"/>
      <c r="AG25" s="226"/>
      <c r="AH25" s="226"/>
      <c r="AI25" s="226"/>
      <c r="AJ25" s="226"/>
      <c r="AK25" s="226"/>
      <c r="AL25" s="226"/>
      <c r="AM25" s="226"/>
      <c r="AN25" s="226"/>
      <c r="AO25" s="226"/>
      <c r="AP25" s="226"/>
      <c r="AQ25" s="226"/>
    </row>
    <row r="26" spans="1:43" ht="18" thickBot="1">
      <c r="A26" s="4" t="s">
        <v>16</v>
      </c>
      <c r="B26" s="70" t="s">
        <v>638</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226" t="s">
        <v>636</v>
      </c>
      <c r="C28" s="226" t="s">
        <v>638</v>
      </c>
      <c r="D28" s="225">
        <f>MATCH(B28,Drivers!$A$7:$A$22,0)</f>
        <v>16</v>
      </c>
      <c r="E28" s="226"/>
      <c r="F28" s="225"/>
      <c r="G28" s="225"/>
      <c r="H28" s="225"/>
      <c r="I28" s="225"/>
      <c r="J28" s="226">
        <f>INDEX(Drivers!$C$7:$AG$22,$D28,J$3)</f>
        <v>1.1399999999999999</v>
      </c>
      <c r="K28" s="226">
        <f>INDEX(Drivers!$C$7:$AG$22,$D28,K$3)</f>
        <v>1.1299999999999999</v>
      </c>
      <c r="L28" s="226">
        <f>INDEX(Drivers!$C$7:$AG$22,$D28,L$3)</f>
        <v>1.1499999999999999</v>
      </c>
      <c r="M28" s="226">
        <f>INDEX(Drivers!$C$7:$AG$22,$D28,M$3)</f>
        <v>0.99</v>
      </c>
      <c r="N28" s="226">
        <f>INDEX(Drivers!$C$7:$AG$22,$D28,N$3)</f>
        <v>1.1599999999999999</v>
      </c>
      <c r="O28" s="226">
        <f>INDEX(Drivers!$C$7:$AG$22,$D28,O$3)</f>
        <v>1.65</v>
      </c>
      <c r="P28" s="226">
        <f>INDEX(Drivers!$C$7:$AG$22,$D28,P$3)</f>
        <v>2.66</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'[3]TS BYDem'!$J$33</f>
        <v>0.820564128</v>
      </c>
      <c r="J33" s="226">
        <f>E33</f>
        <v>0.820564128</v>
      </c>
      <c r="K33" s="226">
        <f>J33</f>
        <v>0.820564128</v>
      </c>
      <c r="L33" s="226">
        <f>K33</f>
        <v>0.820564128</v>
      </c>
      <c r="M33" s="226">
        <f>K33</f>
        <v>0.820564128</v>
      </c>
      <c r="N33" s="226">
        <f t="shared" ref="N33:P33" si="18">M33</f>
        <v>0.820564128</v>
      </c>
      <c r="O33" s="226">
        <f t="shared" si="18"/>
        <v>0.820564128</v>
      </c>
      <c r="P33" s="226">
        <f t="shared" si="18"/>
        <v>0.820564128</v>
      </c>
    </row>
    <row r="34" spans="1:78">
      <c r="A34" s="4" t="s">
        <v>16</v>
      </c>
    </row>
    <row r="35" spans="1:78" ht="18" thickBot="1">
      <c r="A35" s="4" t="s">
        <v>16</v>
      </c>
      <c r="C35" s="70" t="s">
        <v>157</v>
      </c>
    </row>
    <row r="36" spans="1:78" ht="15.75" thickTop="1">
      <c r="A36" s="4" t="s">
        <v>16</v>
      </c>
      <c r="B36" s="4" t="s">
        <v>158</v>
      </c>
      <c r="C36" s="4" t="s">
        <v>159</v>
      </c>
      <c r="D36" s="28" t="s">
        <v>38</v>
      </c>
      <c r="E36" s="62">
        <f>'[3]TS BYDem'!$J$37</f>
        <v>4.5090000000000003</v>
      </c>
      <c r="J36" s="6">
        <f>E36</f>
        <v>4.5090000000000003</v>
      </c>
      <c r="K36" s="6">
        <f>K$28/J$28*J36</f>
        <v>4.4694473684210525</v>
      </c>
      <c r="L36" s="226">
        <f>L$28/K$28*K36</f>
        <v>4.5485526315789473</v>
      </c>
      <c r="M36" s="226">
        <f>M$28/K$28*K36</f>
        <v>3.9157105263157894</v>
      </c>
      <c r="N36" s="226">
        <f t="shared" ref="N36:P36" si="19">N$28/M$28*M36</f>
        <v>4.5881052631578942</v>
      </c>
      <c r="O36" s="226">
        <f t="shared" si="19"/>
        <v>6.5261842105263153</v>
      </c>
      <c r="P36" s="226">
        <f t="shared" si="19"/>
        <v>10.521000000000001</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225" customFormat="1"/>
    <row r="39" spans="1:78" s="225" customFormat="1"/>
    <row r="40" spans="1:78" s="225" customFormat="1"/>
    <row r="42" spans="1:78" s="225" customFormat="1" ht="23.25">
      <c r="A42" s="136" t="s">
        <v>16</v>
      </c>
      <c r="B42" s="140" t="s">
        <v>19</v>
      </c>
      <c r="C42" s="140" t="s">
        <v>20</v>
      </c>
      <c r="D42" s="140" t="s">
        <v>21</v>
      </c>
      <c r="E42" s="140"/>
      <c r="F42" s="140" t="s">
        <v>22</v>
      </c>
      <c r="G42" s="140" t="s">
        <v>23</v>
      </c>
      <c r="H42" s="140" t="s">
        <v>24</v>
      </c>
      <c r="I42" s="141" t="s">
        <v>25</v>
      </c>
      <c r="J42" s="228">
        <v>2012</v>
      </c>
      <c r="K42" s="228">
        <v>2013</v>
      </c>
      <c r="L42" s="228">
        <v>2014</v>
      </c>
      <c r="M42" s="228">
        <v>2015</v>
      </c>
      <c r="N42" s="228">
        <v>2016</v>
      </c>
      <c r="O42" s="228">
        <v>2017</v>
      </c>
      <c r="P42" s="228">
        <v>2018</v>
      </c>
      <c r="Q42" s="228">
        <v>2019</v>
      </c>
      <c r="R42" s="228">
        <v>2020</v>
      </c>
      <c r="S42" s="228">
        <v>2021</v>
      </c>
      <c r="T42" s="228">
        <v>2022</v>
      </c>
      <c r="U42" s="228">
        <v>2023</v>
      </c>
      <c r="V42" s="228">
        <v>2024</v>
      </c>
      <c r="W42" s="228">
        <v>2025</v>
      </c>
      <c r="X42" s="228">
        <v>2026</v>
      </c>
      <c r="Y42" s="228">
        <v>2027</v>
      </c>
      <c r="Z42" s="228">
        <v>2028</v>
      </c>
      <c r="AA42" s="228">
        <v>2029</v>
      </c>
      <c r="AB42" s="228">
        <v>2030</v>
      </c>
      <c r="AC42" s="228">
        <v>2031</v>
      </c>
      <c r="AD42" s="228">
        <v>2032</v>
      </c>
      <c r="AE42" s="228">
        <v>2033</v>
      </c>
      <c r="AF42" s="228">
        <v>2034</v>
      </c>
      <c r="AG42" s="228">
        <v>2035</v>
      </c>
      <c r="AH42" s="228">
        <v>2036</v>
      </c>
      <c r="AI42" s="228">
        <v>2037</v>
      </c>
      <c r="AJ42" s="228">
        <v>2038</v>
      </c>
      <c r="AK42" s="228">
        <v>2039</v>
      </c>
      <c r="AL42" s="228">
        <v>2040</v>
      </c>
      <c r="AM42" s="228">
        <v>2045</v>
      </c>
      <c r="AN42" s="228">
        <v>2050</v>
      </c>
      <c r="AO42" s="228">
        <v>2060</v>
      </c>
      <c r="AP42" s="228">
        <v>2070</v>
      </c>
    </row>
    <row r="43" spans="1:78" s="231" customFormat="1">
      <c r="A43" s="136" t="s">
        <v>16</v>
      </c>
      <c r="B43" s="137">
        <v>1</v>
      </c>
      <c r="C43" s="231">
        <v>2012</v>
      </c>
      <c r="D43" s="231">
        <v>2015</v>
      </c>
      <c r="E43" s="231">
        <v>2017</v>
      </c>
      <c r="F43" s="231">
        <v>2020</v>
      </c>
      <c r="G43" s="137">
        <v>2030</v>
      </c>
      <c r="H43" s="231">
        <v>2040</v>
      </c>
      <c r="I43" s="142">
        <v>2050</v>
      </c>
      <c r="J43" s="231">
        <f t="shared" ref="J43:S44" si="20">MATCH(J$42,$C$43:$I$43,$B43)</f>
        <v>1</v>
      </c>
      <c r="K43" s="231">
        <f t="shared" si="20"/>
        <v>1</v>
      </c>
      <c r="L43" s="231">
        <f t="shared" si="20"/>
        <v>1</v>
      </c>
      <c r="M43" s="231">
        <f t="shared" si="20"/>
        <v>2</v>
      </c>
      <c r="N43" s="231">
        <f t="shared" si="20"/>
        <v>2</v>
      </c>
      <c r="O43" s="231">
        <f t="shared" si="20"/>
        <v>3</v>
      </c>
      <c r="P43" s="231">
        <f t="shared" si="20"/>
        <v>3</v>
      </c>
      <c r="Q43" s="231">
        <f t="shared" si="20"/>
        <v>3</v>
      </c>
      <c r="R43" s="231">
        <f t="shared" si="20"/>
        <v>4</v>
      </c>
      <c r="S43" s="231">
        <f t="shared" si="20"/>
        <v>4</v>
      </c>
      <c r="T43" s="231">
        <f t="shared" ref="T43:AC44" si="21">MATCH(T$42,$C$43:$I$43,$B43)</f>
        <v>4</v>
      </c>
      <c r="U43" s="231">
        <f t="shared" si="21"/>
        <v>4</v>
      </c>
      <c r="V43" s="231">
        <f t="shared" si="21"/>
        <v>4</v>
      </c>
      <c r="W43" s="231">
        <f t="shared" si="21"/>
        <v>4</v>
      </c>
      <c r="X43" s="231">
        <f t="shared" si="21"/>
        <v>4</v>
      </c>
      <c r="Y43" s="231">
        <f t="shared" si="21"/>
        <v>4</v>
      </c>
      <c r="Z43" s="231">
        <f t="shared" si="21"/>
        <v>4</v>
      </c>
      <c r="AA43" s="231">
        <f t="shared" si="21"/>
        <v>4</v>
      </c>
      <c r="AB43" s="231">
        <f t="shared" si="21"/>
        <v>5</v>
      </c>
      <c r="AC43" s="231">
        <f t="shared" si="21"/>
        <v>5</v>
      </c>
      <c r="AD43" s="231">
        <f t="shared" ref="AD43:AP44" si="22">MATCH(AD$42,$C$43:$I$43,$B43)</f>
        <v>5</v>
      </c>
      <c r="AE43" s="231">
        <f t="shared" si="22"/>
        <v>5</v>
      </c>
      <c r="AF43" s="231">
        <f t="shared" si="22"/>
        <v>5</v>
      </c>
      <c r="AG43" s="231">
        <f t="shared" si="22"/>
        <v>5</v>
      </c>
      <c r="AH43" s="231">
        <f t="shared" si="22"/>
        <v>5</v>
      </c>
      <c r="AI43" s="231">
        <f t="shared" si="22"/>
        <v>5</v>
      </c>
      <c r="AJ43" s="231">
        <f t="shared" si="22"/>
        <v>5</v>
      </c>
      <c r="AK43" s="231">
        <f t="shared" si="22"/>
        <v>5</v>
      </c>
      <c r="AL43" s="231">
        <f t="shared" si="22"/>
        <v>6</v>
      </c>
      <c r="AM43" s="231">
        <f t="shared" si="22"/>
        <v>6</v>
      </c>
      <c r="AN43" s="231">
        <f t="shared" si="22"/>
        <v>7</v>
      </c>
      <c r="AO43" s="231">
        <f t="shared" si="22"/>
        <v>7</v>
      </c>
      <c r="AP43" s="231">
        <f t="shared" si="22"/>
        <v>7</v>
      </c>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c r="BW43" s="225"/>
      <c r="BX43" s="225"/>
      <c r="BY43" s="225"/>
      <c r="BZ43" s="225"/>
    </row>
    <row r="44" spans="1:78" s="227" customFormat="1">
      <c r="A44" s="41" t="s">
        <v>16</v>
      </c>
      <c r="B44" s="228">
        <v>0</v>
      </c>
      <c r="C44" s="227">
        <f t="shared" ref="C44:H44" si="23">INDEX($C43:$I43,0,COUNT($C43:$I43)-C45)</f>
        <v>2050</v>
      </c>
      <c r="D44" s="227">
        <f t="shared" si="23"/>
        <v>2040</v>
      </c>
      <c r="E44" s="227">
        <f t="shared" si="23"/>
        <v>2030</v>
      </c>
      <c r="F44" s="227">
        <f t="shared" si="23"/>
        <v>2020</v>
      </c>
      <c r="G44" s="227">
        <f t="shared" si="23"/>
        <v>2017</v>
      </c>
      <c r="H44" s="227">
        <f t="shared" si="23"/>
        <v>2015</v>
      </c>
      <c r="I44" s="143">
        <v>2012</v>
      </c>
      <c r="J44" s="41">
        <f t="shared" si="20"/>
        <v>1</v>
      </c>
      <c r="K44" s="227" t="e">
        <f t="shared" si="20"/>
        <v>#N/A</v>
      </c>
      <c r="L44" s="227" t="e">
        <f t="shared" si="20"/>
        <v>#N/A</v>
      </c>
      <c r="M44" s="227">
        <f t="shared" si="20"/>
        <v>2</v>
      </c>
      <c r="N44" s="227" t="e">
        <f t="shared" si="20"/>
        <v>#N/A</v>
      </c>
      <c r="O44" s="227">
        <f t="shared" si="20"/>
        <v>3</v>
      </c>
      <c r="P44" s="227" t="e">
        <f t="shared" si="20"/>
        <v>#N/A</v>
      </c>
      <c r="Q44" s="227" t="e">
        <f t="shared" si="20"/>
        <v>#N/A</v>
      </c>
      <c r="R44" s="227">
        <f t="shared" si="20"/>
        <v>4</v>
      </c>
      <c r="S44" s="227" t="e">
        <f t="shared" si="20"/>
        <v>#N/A</v>
      </c>
      <c r="T44" s="227" t="e">
        <f t="shared" si="21"/>
        <v>#N/A</v>
      </c>
      <c r="U44" s="227" t="e">
        <f t="shared" si="21"/>
        <v>#N/A</v>
      </c>
      <c r="V44" s="227" t="e">
        <f t="shared" si="21"/>
        <v>#N/A</v>
      </c>
      <c r="W44" s="227" t="e">
        <f t="shared" si="21"/>
        <v>#N/A</v>
      </c>
      <c r="X44" s="227" t="e">
        <f t="shared" si="21"/>
        <v>#N/A</v>
      </c>
      <c r="Y44" s="227" t="e">
        <f t="shared" si="21"/>
        <v>#N/A</v>
      </c>
      <c r="Z44" s="227" t="e">
        <f t="shared" si="21"/>
        <v>#N/A</v>
      </c>
      <c r="AA44" s="227" t="e">
        <f t="shared" si="21"/>
        <v>#N/A</v>
      </c>
      <c r="AB44" s="227">
        <f t="shared" si="21"/>
        <v>5</v>
      </c>
      <c r="AC44" s="227" t="e">
        <f t="shared" si="21"/>
        <v>#N/A</v>
      </c>
      <c r="AD44" s="227" t="e">
        <f t="shared" si="22"/>
        <v>#N/A</v>
      </c>
      <c r="AE44" s="227" t="e">
        <f t="shared" si="22"/>
        <v>#N/A</v>
      </c>
      <c r="AF44" s="227" t="e">
        <f t="shared" si="22"/>
        <v>#N/A</v>
      </c>
      <c r="AG44" s="227" t="e">
        <f t="shared" si="22"/>
        <v>#N/A</v>
      </c>
      <c r="AH44" s="227" t="e">
        <f t="shared" si="22"/>
        <v>#N/A</v>
      </c>
      <c r="AI44" s="227" t="e">
        <f t="shared" si="22"/>
        <v>#N/A</v>
      </c>
      <c r="AJ44" s="227" t="e">
        <f t="shared" si="22"/>
        <v>#N/A</v>
      </c>
      <c r="AK44" s="227" t="e">
        <f t="shared" si="22"/>
        <v>#N/A</v>
      </c>
      <c r="AL44" s="227">
        <f t="shared" si="22"/>
        <v>6</v>
      </c>
      <c r="AM44" s="227" t="e">
        <f t="shared" si="22"/>
        <v>#N/A</v>
      </c>
      <c r="AN44" s="227">
        <f t="shared" si="22"/>
        <v>7</v>
      </c>
      <c r="AO44" s="227" t="e">
        <f t="shared" si="22"/>
        <v>#N/A</v>
      </c>
      <c r="AP44" s="227" t="e">
        <f t="shared" si="22"/>
        <v>#N/A</v>
      </c>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c r="BW44" s="225"/>
      <c r="BX44" s="225"/>
      <c r="BY44" s="225"/>
      <c r="BZ44" s="225"/>
    </row>
    <row r="45" spans="1:78" s="227" customFormat="1">
      <c r="A45" s="41" t="s">
        <v>16</v>
      </c>
      <c r="B45" s="228">
        <v>-1</v>
      </c>
      <c r="C45" s="227">
        <v>0</v>
      </c>
      <c r="D45" s="227">
        <v>1</v>
      </c>
      <c r="E45" s="228">
        <v>2</v>
      </c>
      <c r="F45" s="227">
        <v>3</v>
      </c>
      <c r="G45" s="227">
        <v>4</v>
      </c>
      <c r="H45" s="227">
        <v>5</v>
      </c>
      <c r="I45" s="227">
        <v>6</v>
      </c>
      <c r="J45" s="41">
        <f t="shared" ref="J45:AP45" si="24">MATCH(J$42,$C$44:$I$44,$B45)</f>
        <v>7</v>
      </c>
      <c r="K45" s="227">
        <f t="shared" si="24"/>
        <v>6</v>
      </c>
      <c r="L45" s="227">
        <f t="shared" si="24"/>
        <v>6</v>
      </c>
      <c r="M45" s="227">
        <f t="shared" si="24"/>
        <v>6</v>
      </c>
      <c r="N45" s="227">
        <f t="shared" si="24"/>
        <v>5</v>
      </c>
      <c r="O45" s="227">
        <f t="shared" si="24"/>
        <v>5</v>
      </c>
      <c r="P45" s="227">
        <f t="shared" si="24"/>
        <v>4</v>
      </c>
      <c r="Q45" s="227">
        <f t="shared" si="24"/>
        <v>4</v>
      </c>
      <c r="R45" s="227">
        <f t="shared" si="24"/>
        <v>4</v>
      </c>
      <c r="S45" s="227">
        <f t="shared" si="24"/>
        <v>3</v>
      </c>
      <c r="T45" s="227">
        <f t="shared" si="24"/>
        <v>3</v>
      </c>
      <c r="U45" s="227">
        <f t="shared" si="24"/>
        <v>3</v>
      </c>
      <c r="V45" s="227">
        <f t="shared" si="24"/>
        <v>3</v>
      </c>
      <c r="W45" s="227">
        <f t="shared" si="24"/>
        <v>3</v>
      </c>
      <c r="X45" s="227">
        <f t="shared" si="24"/>
        <v>3</v>
      </c>
      <c r="Y45" s="227">
        <f t="shared" si="24"/>
        <v>3</v>
      </c>
      <c r="Z45" s="227">
        <f t="shared" si="24"/>
        <v>3</v>
      </c>
      <c r="AA45" s="227">
        <f t="shared" si="24"/>
        <v>3</v>
      </c>
      <c r="AB45" s="227">
        <f t="shared" si="24"/>
        <v>3</v>
      </c>
      <c r="AC45" s="227">
        <f t="shared" si="24"/>
        <v>2</v>
      </c>
      <c r="AD45" s="227">
        <f t="shared" si="24"/>
        <v>2</v>
      </c>
      <c r="AE45" s="227">
        <f t="shared" si="24"/>
        <v>2</v>
      </c>
      <c r="AF45" s="227">
        <f t="shared" si="24"/>
        <v>2</v>
      </c>
      <c r="AG45" s="227">
        <f t="shared" si="24"/>
        <v>2</v>
      </c>
      <c r="AH45" s="227">
        <f t="shared" si="24"/>
        <v>2</v>
      </c>
      <c r="AI45" s="227">
        <f t="shared" si="24"/>
        <v>2</v>
      </c>
      <c r="AJ45" s="227">
        <f t="shared" si="24"/>
        <v>2</v>
      </c>
      <c r="AK45" s="227">
        <f t="shared" si="24"/>
        <v>2</v>
      </c>
      <c r="AL45" s="227">
        <f t="shared" si="24"/>
        <v>2</v>
      </c>
      <c r="AM45" s="227">
        <f t="shared" si="24"/>
        <v>1</v>
      </c>
      <c r="AN45" s="227">
        <f t="shared" si="24"/>
        <v>1</v>
      </c>
      <c r="AO45" s="227" t="e">
        <f t="shared" si="24"/>
        <v>#N/A</v>
      </c>
      <c r="AP45" s="227" t="e">
        <f t="shared" si="24"/>
        <v>#N/A</v>
      </c>
      <c r="AR45" s="225"/>
      <c r="AS45" s="225"/>
      <c r="AT45" s="225"/>
      <c r="AU45" s="225"/>
      <c r="AV45" s="225"/>
      <c r="AW45" s="225"/>
      <c r="AX45" s="225"/>
      <c r="AY45" s="225"/>
      <c r="AZ45" s="225"/>
      <c r="BA45" s="225"/>
      <c r="BB45" s="225"/>
      <c r="BC45" s="225"/>
      <c r="BD45" s="225"/>
      <c r="BE45" s="225"/>
      <c r="BF45" s="225"/>
      <c r="BG45" s="225"/>
      <c r="BH45" s="225"/>
      <c r="BI45" s="225"/>
      <c r="BJ45" s="225"/>
      <c r="BK45" s="225"/>
      <c r="BL45" s="225"/>
      <c r="BM45" s="225"/>
      <c r="BN45" s="225"/>
      <c r="BO45" s="225"/>
      <c r="BP45" s="225"/>
      <c r="BQ45" s="225"/>
      <c r="BR45" s="225"/>
      <c r="BS45" s="225"/>
      <c r="BT45" s="225"/>
      <c r="BU45" s="225"/>
      <c r="BV45" s="225"/>
      <c r="BW45" s="225"/>
      <c r="BX45" s="225"/>
      <c r="BY45" s="225"/>
      <c r="BZ45" s="225"/>
    </row>
    <row r="46" spans="1:78" s="139" customFormat="1">
      <c r="A46" s="138" t="s">
        <v>16</v>
      </c>
      <c r="I46" s="144"/>
      <c r="J46" s="229">
        <f t="shared" ref="J46:K46" si="25">IF(ISNA(J43),-1,IF(ISNA(J45),99,IF(ISNA(J44),J43,0)))</f>
        <v>0</v>
      </c>
      <c r="K46" s="229">
        <f t="shared" si="25"/>
        <v>1</v>
      </c>
      <c r="L46" s="229">
        <f t="shared" ref="L46:AP46" si="26">IF(ISNA(L43),-1,IF(ISNA(L45),99,IF(ISNA(L44),L43,0)))</f>
        <v>1</v>
      </c>
      <c r="M46" s="229">
        <f t="shared" si="26"/>
        <v>0</v>
      </c>
      <c r="N46" s="229">
        <f t="shared" si="26"/>
        <v>2</v>
      </c>
      <c r="O46" s="229">
        <f t="shared" si="26"/>
        <v>0</v>
      </c>
      <c r="P46" s="229">
        <f t="shared" si="26"/>
        <v>3</v>
      </c>
      <c r="Q46" s="229">
        <f t="shared" si="26"/>
        <v>3</v>
      </c>
      <c r="R46" s="229">
        <f t="shared" si="26"/>
        <v>0</v>
      </c>
      <c r="S46" s="229">
        <f t="shared" si="26"/>
        <v>4</v>
      </c>
      <c r="T46" s="229">
        <f t="shared" si="26"/>
        <v>4</v>
      </c>
      <c r="U46" s="229">
        <f t="shared" si="26"/>
        <v>4</v>
      </c>
      <c r="V46" s="229">
        <f t="shared" si="26"/>
        <v>4</v>
      </c>
      <c r="W46" s="229">
        <f t="shared" si="26"/>
        <v>4</v>
      </c>
      <c r="X46" s="229">
        <f t="shared" si="26"/>
        <v>4</v>
      </c>
      <c r="Y46" s="229">
        <f t="shared" si="26"/>
        <v>4</v>
      </c>
      <c r="Z46" s="229">
        <f t="shared" si="26"/>
        <v>4</v>
      </c>
      <c r="AA46" s="229">
        <f t="shared" si="26"/>
        <v>4</v>
      </c>
      <c r="AB46" s="229">
        <f t="shared" si="26"/>
        <v>0</v>
      </c>
      <c r="AC46" s="229">
        <f t="shared" si="26"/>
        <v>5</v>
      </c>
      <c r="AD46" s="229">
        <f t="shared" si="26"/>
        <v>5</v>
      </c>
      <c r="AE46" s="229">
        <f t="shared" si="26"/>
        <v>5</v>
      </c>
      <c r="AF46" s="229">
        <f t="shared" si="26"/>
        <v>5</v>
      </c>
      <c r="AG46" s="229">
        <f t="shared" si="26"/>
        <v>5</v>
      </c>
      <c r="AH46" s="229">
        <f t="shared" si="26"/>
        <v>5</v>
      </c>
      <c r="AI46" s="229">
        <f t="shared" si="26"/>
        <v>5</v>
      </c>
      <c r="AJ46" s="229">
        <f t="shared" si="26"/>
        <v>5</v>
      </c>
      <c r="AK46" s="229">
        <f t="shared" si="26"/>
        <v>5</v>
      </c>
      <c r="AL46" s="229">
        <f t="shared" si="26"/>
        <v>0</v>
      </c>
      <c r="AM46" s="229">
        <f t="shared" si="26"/>
        <v>6</v>
      </c>
      <c r="AN46" s="229">
        <f t="shared" si="26"/>
        <v>0</v>
      </c>
      <c r="AO46" s="229">
        <f t="shared" si="26"/>
        <v>99</v>
      </c>
      <c r="AP46" s="229">
        <f t="shared" si="26"/>
        <v>99</v>
      </c>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c r="BW46" s="225"/>
      <c r="BX46" s="225"/>
      <c r="BY46" s="225"/>
      <c r="BZ46" s="225"/>
    </row>
    <row r="47" spans="1:78" s="225" customFormat="1">
      <c r="A47" s="41" t="s">
        <v>125</v>
      </c>
      <c r="B47" s="145" t="str">
        <f t="shared" ref="B47:B51" si="27">IF(A47="*","","COM_PROJ")</f>
        <v>COM_PROJ</v>
      </c>
      <c r="C47" s="146" t="str">
        <f t="shared" ref="C47:C51" si="28">IF($A47="*","","-")</f>
        <v>-</v>
      </c>
      <c r="D47" s="61" t="s">
        <v>134</v>
      </c>
      <c r="E47" s="146" t="str">
        <f t="shared" ref="E47:H51" si="29">IF($A47="*","","-")</f>
        <v>-</v>
      </c>
      <c r="F47" s="146" t="str">
        <f t="shared" si="29"/>
        <v>-</v>
      </c>
      <c r="G47" s="146" t="str">
        <f t="shared" si="29"/>
        <v>-</v>
      </c>
      <c r="H47" s="146" t="str">
        <f t="shared" si="29"/>
        <v>-</v>
      </c>
      <c r="I47" s="147">
        <f t="shared" ref="I47:I51" si="30">IF(A47="*","",0)</f>
        <v>0</v>
      </c>
      <c r="J47" s="226">
        <f>J33</f>
        <v>0.820564128</v>
      </c>
      <c r="K47" s="226">
        <f t="shared" ref="K47:AL47" si="31">IF(K$46=-1,L47,IF(K$46=99,J47,IF(K$46=0,INDEX($J33:$P33,0,K$44),(INDEX($J33:$P33,0,K$46+1)-INDEX($J33:$P33,0,K$46))/(INDEX($J$4:$P$4,0,K$46+1)-INDEX($J$4:$P$4,0,K$46))+J47)))</f>
        <v>0.820564128</v>
      </c>
      <c r="L47" s="226">
        <f t="shared" si="31"/>
        <v>0.820564128</v>
      </c>
      <c r="M47" s="226">
        <f t="shared" si="31"/>
        <v>0.820564128</v>
      </c>
      <c r="N47" s="226">
        <f t="shared" si="31"/>
        <v>0.820564128</v>
      </c>
      <c r="O47" s="226">
        <f t="shared" si="31"/>
        <v>0.820564128</v>
      </c>
      <c r="P47" s="226">
        <f t="shared" si="31"/>
        <v>0.820564128</v>
      </c>
      <c r="Q47" s="226">
        <f t="shared" si="31"/>
        <v>0.820564128</v>
      </c>
      <c r="R47" s="226">
        <f t="shared" si="31"/>
        <v>0.820564128</v>
      </c>
      <c r="S47" s="226">
        <f t="shared" si="31"/>
        <v>0.820564128</v>
      </c>
      <c r="T47" s="226">
        <f t="shared" si="31"/>
        <v>0.820564128</v>
      </c>
      <c r="U47" s="226">
        <f t="shared" si="31"/>
        <v>0.820564128</v>
      </c>
      <c r="V47" s="226">
        <f t="shared" si="31"/>
        <v>0.820564128</v>
      </c>
      <c r="W47" s="226">
        <f t="shared" si="31"/>
        <v>0.820564128</v>
      </c>
      <c r="X47" s="226">
        <f t="shared" si="31"/>
        <v>0.820564128</v>
      </c>
      <c r="Y47" s="226">
        <f t="shared" si="31"/>
        <v>0.820564128</v>
      </c>
      <c r="Z47" s="226">
        <f t="shared" si="31"/>
        <v>0.820564128</v>
      </c>
      <c r="AA47" s="226">
        <f t="shared" si="31"/>
        <v>0.820564128</v>
      </c>
      <c r="AB47" s="226">
        <f t="shared" si="31"/>
        <v>0.820564128</v>
      </c>
      <c r="AC47" s="226">
        <f t="shared" si="31"/>
        <v>0.820564128</v>
      </c>
      <c r="AD47" s="226">
        <f t="shared" si="31"/>
        <v>0.820564128</v>
      </c>
      <c r="AE47" s="226">
        <f t="shared" si="31"/>
        <v>0.820564128</v>
      </c>
      <c r="AF47" s="226">
        <f t="shared" si="31"/>
        <v>0.820564128</v>
      </c>
      <c r="AG47" s="226">
        <f t="shared" si="31"/>
        <v>0.820564128</v>
      </c>
      <c r="AH47" s="226">
        <f t="shared" si="31"/>
        <v>0.820564128</v>
      </c>
      <c r="AI47" s="226">
        <f t="shared" si="31"/>
        <v>0.820564128</v>
      </c>
      <c r="AJ47" s="226">
        <f t="shared" si="31"/>
        <v>0.820564128</v>
      </c>
      <c r="AK47" s="226">
        <f t="shared" si="31"/>
        <v>0.820564128</v>
      </c>
      <c r="AL47" s="226">
        <f t="shared" si="31"/>
        <v>0.820564128</v>
      </c>
      <c r="AM47" s="256">
        <f>(AL47+AN47)/2</f>
        <v>0.820564128</v>
      </c>
      <c r="AN47" s="226">
        <f>IF(AN$46=-1,AO47,IF(AN$46=99,AM47,IF(AN$46=0,INDEX($J33:$P33,0,AN$44),(INDEX($J33:$P33,0,AN$46+1)-INDEX($J33:$P33,0,AN$46))/(INDEX($J$4:$P$4,0,AN$46+1)-INDEX($J$4:$P$4,0,AN$46))+AM47)))</f>
        <v>0.820564128</v>
      </c>
      <c r="AO47" s="226">
        <f>IF(AO$46=-1,AP47,IF(AO$46=99,AN47,IF(AO$46=0,INDEX($J33:$P33,0,AO$44),(INDEX($J33:$P33,0,AO$46+1)-INDEX($J33:$P33,0,AO$46))/(INDEX($J$4:$P$4,0,AO$46+1)-INDEX($J$4:$P$4,0,AO$46))+AN47)))</f>
        <v>0.820564128</v>
      </c>
      <c r="AP47" s="226">
        <f>IF(AP$46=-1,AR47,IF(AP$46=99,AO47,IF(AP$46=0,INDEX($J33:$P33,0,AP$44),(INDEX($J33:$P33,0,AP$46+1)-INDEX($J33:$P33,0,AP$46))/(INDEX($J$4:$P$4,0,AP$46+1)-INDEX($J$4:$P$4,0,AP$46))+AO47)))</f>
        <v>0.820564128</v>
      </c>
    </row>
    <row r="48" spans="1:78" s="225" customFormat="1">
      <c r="A48" s="41"/>
      <c r="B48" s="145" t="str">
        <f t="shared" si="27"/>
        <v>COM_PROJ</v>
      </c>
      <c r="C48" s="146" t="str">
        <f t="shared" si="28"/>
        <v>-</v>
      </c>
      <c r="D48" s="61" t="str">
        <f>B22</f>
        <v>TAIJET</v>
      </c>
      <c r="E48" s="146" t="str">
        <f t="shared" si="29"/>
        <v>-</v>
      </c>
      <c r="F48" s="146" t="str">
        <f t="shared" si="29"/>
        <v>-</v>
      </c>
      <c r="G48" s="146" t="str">
        <f t="shared" si="29"/>
        <v>-</v>
      </c>
      <c r="H48" s="146" t="str">
        <f t="shared" si="29"/>
        <v>-</v>
      </c>
      <c r="I48" s="147">
        <f t="shared" si="30"/>
        <v>0</v>
      </c>
      <c r="J48" s="226">
        <f>J22</f>
        <v>60.368000000000002</v>
      </c>
      <c r="K48" s="226">
        <f t="shared" ref="K48:AL48" si="32">IF(K$46=-1,L48,IF(K$46=99,J48,IF(K$46=0,INDEX($J22:$P22,0,K$44),(INDEX($J22:$P22,0,K$46+1)-INDEX($J22:$P22,0,K$46))/(INDEX($J$4:$P$4,0,K$46+1)-INDEX($J$4:$P$4,0,K$46))+J48)))</f>
        <v>61.904899940793371</v>
      </c>
      <c r="L48" s="226">
        <f t="shared" si="32"/>
        <v>63.441799881586739</v>
      </c>
      <c r="M48" s="226">
        <f t="shared" si="32"/>
        <v>64.978699822380108</v>
      </c>
      <c r="N48" s="226">
        <f t="shared" si="32"/>
        <v>66.958988998805694</v>
      </c>
      <c r="O48" s="226">
        <f t="shared" si="32"/>
        <v>68.939278175231294</v>
      </c>
      <c r="P48" s="226">
        <f t="shared" si="32"/>
        <v>67.404634236418261</v>
      </c>
      <c r="Q48" s="226">
        <f t="shared" si="32"/>
        <v>65.869990297605227</v>
      </c>
      <c r="R48" s="226">
        <f t="shared" si="32"/>
        <v>64.335346358792179</v>
      </c>
      <c r="S48" s="226">
        <f t="shared" si="32"/>
        <v>65.804336767317935</v>
      </c>
      <c r="T48" s="226">
        <f t="shared" si="32"/>
        <v>67.27332717584369</v>
      </c>
      <c r="U48" s="226">
        <f t="shared" si="32"/>
        <v>68.742317584369445</v>
      </c>
      <c r="V48" s="226">
        <f t="shared" si="32"/>
        <v>70.2113079928952</v>
      </c>
      <c r="W48" s="226">
        <f t="shared" si="32"/>
        <v>71.680298401420956</v>
      </c>
      <c r="X48" s="226">
        <f t="shared" si="32"/>
        <v>73.149288809946711</v>
      </c>
      <c r="Y48" s="226">
        <f t="shared" si="32"/>
        <v>74.618279218472466</v>
      </c>
      <c r="Z48" s="226">
        <f t="shared" si="32"/>
        <v>76.087269626998221</v>
      </c>
      <c r="AA48" s="226">
        <f t="shared" si="32"/>
        <v>77.556260035523977</v>
      </c>
      <c r="AB48" s="226">
        <f t="shared" si="32"/>
        <v>79.025250444049718</v>
      </c>
      <c r="AC48" s="226">
        <f t="shared" si="32"/>
        <v>81.20192966252219</v>
      </c>
      <c r="AD48" s="226">
        <f t="shared" si="32"/>
        <v>83.378608880994662</v>
      </c>
      <c r="AE48" s="226">
        <f t="shared" si="32"/>
        <v>85.555288099467134</v>
      </c>
      <c r="AF48" s="226">
        <f t="shared" si="32"/>
        <v>87.731967317939606</v>
      </c>
      <c r="AG48" s="226">
        <f t="shared" si="32"/>
        <v>89.908646536412078</v>
      </c>
      <c r="AH48" s="226">
        <f t="shared" si="32"/>
        <v>92.085325754884551</v>
      </c>
      <c r="AI48" s="226">
        <f t="shared" si="32"/>
        <v>94.262004973357023</v>
      </c>
      <c r="AJ48" s="226">
        <f t="shared" si="32"/>
        <v>96.438684191829495</v>
      </c>
      <c r="AK48" s="226">
        <f t="shared" si="32"/>
        <v>98.615363410301967</v>
      </c>
      <c r="AL48" s="226">
        <f t="shared" si="32"/>
        <v>100.7920426287744</v>
      </c>
      <c r="AM48" s="256">
        <f t="shared" ref="AM48:AM51" si="33">(AL48+AN48)/2</f>
        <v>114.86539964476019</v>
      </c>
      <c r="AN48" s="226">
        <f t="shared" ref="AN48:AO50" si="34">IF(AN$46=-1,AO48,IF(AN$46=99,AM48,IF(AN$46=0,INDEX($J22:$P22,0,AN$44),(INDEX($J22:$P22,0,AN$46+1)-INDEX($J22:$P22,0,AN$46))/(INDEX($J$4:$P$4,0,AN$46+1)-INDEX($J$4:$P$4,0,AN$46))+AM48)))</f>
        <v>128.93875666074598</v>
      </c>
      <c r="AO48" s="226">
        <f t="shared" si="34"/>
        <v>128.93875666074598</v>
      </c>
      <c r="AP48" s="226">
        <f>IF(AP$46=-1,AR48,IF(AP$46=99,AO48,IF(AP$46=0,INDEX($J22:$P22,0,AP$44),(INDEX($J22:$P22,0,AP$46+1)-INDEX($J22:$P22,0,AP$46))/(INDEX($J$4:$P$4,0,AP$46+1)-INDEX($J$4:$P$4,0,AP$46))+AO48)))</f>
        <v>128.93875666074598</v>
      </c>
    </row>
    <row r="49" spans="1:42" s="225" customFormat="1">
      <c r="A49" s="41"/>
      <c r="B49" s="145" t="str">
        <f t="shared" ref="B49:B50" si="35">IF(A49="*","","COM_PROJ")</f>
        <v>COM_PROJ</v>
      </c>
      <c r="C49" s="146" t="str">
        <f t="shared" si="28"/>
        <v>-</v>
      </c>
      <c r="D49" s="61" t="str">
        <f t="shared" ref="D49:D50" si="36">B23</f>
        <v>TADJET</v>
      </c>
      <c r="E49" s="146" t="str">
        <f t="shared" si="29"/>
        <v>-</v>
      </c>
      <c r="F49" s="146" t="str">
        <f t="shared" si="29"/>
        <v>-</v>
      </c>
      <c r="G49" s="146" t="str">
        <f t="shared" si="29"/>
        <v>-</v>
      </c>
      <c r="H49" s="146" t="str">
        <f t="shared" si="29"/>
        <v>-</v>
      </c>
      <c r="I49" s="147">
        <f t="shared" ref="I49:I50" si="37">IF(A49="*","",0)</f>
        <v>0</v>
      </c>
      <c r="J49" s="226">
        <f t="shared" ref="J49:J50" si="38">J23</f>
        <v>20.123000000000001</v>
      </c>
      <c r="K49" s="226">
        <f t="shared" ref="K49:AL49" si="39">IF(K$46=-1,L49,IF(K$46=99,J49,IF(K$46=0,INDEX($J23:$P23,0,K$44),(INDEX($J23:$P23,0,K$46+1)-INDEX($J23:$P23,0,K$46))/(INDEX($J$4:$P$4,0,K$46+1)-INDEX($J$4:$P$4,0,K$46))+J49)))</f>
        <v>20.635308466548256</v>
      </c>
      <c r="L49" s="226">
        <f t="shared" si="39"/>
        <v>21.147616933096511</v>
      </c>
      <c r="M49" s="226">
        <f t="shared" si="39"/>
        <v>21.659925399644763</v>
      </c>
      <c r="N49" s="226">
        <f t="shared" si="39"/>
        <v>21.062576729398778</v>
      </c>
      <c r="O49" s="226">
        <f t="shared" si="39"/>
        <v>20.465228059152793</v>
      </c>
      <c r="P49" s="226">
        <f t="shared" si="39"/>
        <v>20.791975603674391</v>
      </c>
      <c r="Q49" s="226">
        <f t="shared" si="39"/>
        <v>21.11872314819599</v>
      </c>
      <c r="R49" s="226">
        <f t="shared" si="39"/>
        <v>21.445470692717588</v>
      </c>
      <c r="S49" s="226">
        <f t="shared" si="39"/>
        <v>21.935142273534641</v>
      </c>
      <c r="T49" s="226">
        <f t="shared" si="39"/>
        <v>22.424813854351694</v>
      </c>
      <c r="U49" s="226">
        <f t="shared" si="39"/>
        <v>22.914485435168746</v>
      </c>
      <c r="V49" s="226">
        <f t="shared" si="39"/>
        <v>23.404157015985799</v>
      </c>
      <c r="W49" s="226">
        <f t="shared" si="39"/>
        <v>23.893828596802852</v>
      </c>
      <c r="X49" s="226">
        <f t="shared" si="39"/>
        <v>24.383500177619904</v>
      </c>
      <c r="Y49" s="226">
        <f t="shared" si="39"/>
        <v>24.873171758436957</v>
      </c>
      <c r="Z49" s="226">
        <f t="shared" si="39"/>
        <v>25.36284333925401</v>
      </c>
      <c r="AA49" s="226">
        <f t="shared" si="39"/>
        <v>25.852514920071062</v>
      </c>
      <c r="AB49" s="226">
        <f t="shared" si="39"/>
        <v>26.342186500888104</v>
      </c>
      <c r="AC49" s="226">
        <f t="shared" si="39"/>
        <v>27.06775825932505</v>
      </c>
      <c r="AD49" s="226">
        <f t="shared" si="39"/>
        <v>27.793330017761996</v>
      </c>
      <c r="AE49" s="226">
        <f t="shared" si="39"/>
        <v>28.518901776198941</v>
      </c>
      <c r="AF49" s="226">
        <f t="shared" si="39"/>
        <v>29.244473534635887</v>
      </c>
      <c r="AG49" s="226">
        <f t="shared" si="39"/>
        <v>29.970045293072832</v>
      </c>
      <c r="AH49" s="226">
        <f t="shared" si="39"/>
        <v>30.695617051509778</v>
      </c>
      <c r="AI49" s="226">
        <f t="shared" si="39"/>
        <v>31.421188809946724</v>
      </c>
      <c r="AJ49" s="226">
        <f t="shared" si="39"/>
        <v>32.146760568383669</v>
      </c>
      <c r="AK49" s="226">
        <f t="shared" si="39"/>
        <v>32.872332326820612</v>
      </c>
      <c r="AL49" s="226">
        <f t="shared" si="39"/>
        <v>33.597904085257554</v>
      </c>
      <c r="AM49" s="256">
        <f t="shared" ref="AM49:AM50" si="40">(AL49+AN49)/2</f>
        <v>38.289100799289528</v>
      </c>
      <c r="AN49" s="226">
        <f t="shared" si="34"/>
        <v>42.980297513321496</v>
      </c>
      <c r="AO49" s="226">
        <f t="shared" si="34"/>
        <v>42.980297513321496</v>
      </c>
      <c r="AP49" s="226">
        <f>IF(AP$46=-1,AR49,IF(AP$46=99,AO49,IF(AP$46=0,INDEX($J23:$P23,0,AP$44),(INDEX($J23:$P23,0,AP$46+1)-INDEX($J23:$P23,0,AP$46))/(INDEX($J$4:$P$4,0,AP$46+1)-INDEX($J$4:$P$4,0,AP$46))+AO49)))</f>
        <v>42.980297513321496</v>
      </c>
    </row>
    <row r="50" spans="1:42" s="225" customFormat="1">
      <c r="A50" s="41"/>
      <c r="B50" s="145" t="str">
        <f t="shared" si="35"/>
        <v>COM_PROJ</v>
      </c>
      <c r="C50" s="146" t="str">
        <f t="shared" si="28"/>
        <v>-</v>
      </c>
      <c r="D50" s="61" t="str">
        <f t="shared" si="36"/>
        <v>TAOAG</v>
      </c>
      <c r="E50" s="146" t="str">
        <f t="shared" si="29"/>
        <v>-</v>
      </c>
      <c r="F50" s="146" t="str">
        <f t="shared" si="29"/>
        <v>-</v>
      </c>
      <c r="G50" s="146" t="str">
        <f t="shared" si="29"/>
        <v>-</v>
      </c>
      <c r="H50" s="146" t="str">
        <f t="shared" si="29"/>
        <v>-</v>
      </c>
      <c r="I50" s="147">
        <f t="shared" si="37"/>
        <v>0</v>
      </c>
      <c r="J50" s="226">
        <f t="shared" si="38"/>
        <v>1.0701311035156249</v>
      </c>
      <c r="K50" s="226">
        <f t="shared" ref="K50:AL50" si="41">IF(K$46=-1,L50,IF(K$46=99,J50,IF(K$46=0,INDEX($J24:$P24,0,K$44),(INDEX($J24:$P24,0,K$46+1)-INDEX($J24:$P24,0,K$46))/(INDEX($J$4:$P$4,0,K$46+1)-INDEX($J$4:$P$4,0,K$46))+J50)))</f>
        <v>1.0973754122492969</v>
      </c>
      <c r="L50" s="226">
        <f t="shared" si="41"/>
        <v>1.1246197209829689</v>
      </c>
      <c r="M50" s="226">
        <f t="shared" si="41"/>
        <v>1.1518640297166407</v>
      </c>
      <c r="N50" s="226">
        <f t="shared" si="41"/>
        <v>1.163268624070271</v>
      </c>
      <c r="O50" s="226">
        <f t="shared" si="41"/>
        <v>1.174673218423901</v>
      </c>
      <c r="P50" s="226">
        <f t="shared" si="41"/>
        <v>1.163268624070271</v>
      </c>
      <c r="Q50" s="226">
        <f t="shared" si="41"/>
        <v>1.1518640297166409</v>
      </c>
      <c r="R50" s="226">
        <f t="shared" si="41"/>
        <v>1.1404594353630106</v>
      </c>
      <c r="S50" s="226">
        <f t="shared" si="41"/>
        <v>1.1664999258037994</v>
      </c>
      <c r="T50" s="226">
        <f t="shared" si="41"/>
        <v>1.1925404162445881</v>
      </c>
      <c r="U50" s="226">
        <f t="shared" si="41"/>
        <v>1.2185809066853768</v>
      </c>
      <c r="V50" s="226">
        <f t="shared" si="41"/>
        <v>1.2446213971261655</v>
      </c>
      <c r="W50" s="226">
        <f t="shared" si="41"/>
        <v>1.2706618875669542</v>
      </c>
      <c r="X50" s="226">
        <f t="shared" si="41"/>
        <v>1.2967023780077429</v>
      </c>
      <c r="Y50" s="226">
        <f t="shared" si="41"/>
        <v>1.3227428684485316</v>
      </c>
      <c r="Z50" s="226">
        <f t="shared" si="41"/>
        <v>1.3487833588893203</v>
      </c>
      <c r="AA50" s="226">
        <f t="shared" si="41"/>
        <v>1.374823849330109</v>
      </c>
      <c r="AB50" s="226">
        <f t="shared" si="41"/>
        <v>1.400864339770898</v>
      </c>
      <c r="AC50" s="226">
        <f t="shared" si="41"/>
        <v>1.4394498840006797</v>
      </c>
      <c r="AD50" s="226">
        <f t="shared" si="41"/>
        <v>1.4780354282304615</v>
      </c>
      <c r="AE50" s="226">
        <f t="shared" si="41"/>
        <v>1.5166209724602433</v>
      </c>
      <c r="AF50" s="226">
        <f t="shared" si="41"/>
        <v>1.5552065166900251</v>
      </c>
      <c r="AG50" s="226">
        <f t="shared" si="41"/>
        <v>1.5937920609198069</v>
      </c>
      <c r="AH50" s="226">
        <f t="shared" si="41"/>
        <v>1.6323776051495886</v>
      </c>
      <c r="AI50" s="226">
        <f t="shared" si="41"/>
        <v>1.6709631493793704</v>
      </c>
      <c r="AJ50" s="226">
        <f t="shared" si="41"/>
        <v>1.7095486936091522</v>
      </c>
      <c r="AK50" s="226">
        <f t="shared" si="41"/>
        <v>1.748134237838934</v>
      </c>
      <c r="AL50" s="226">
        <f t="shared" si="41"/>
        <v>1.7867197820687164</v>
      </c>
      <c r="AM50" s="256">
        <f t="shared" si="40"/>
        <v>2.0361952835543748</v>
      </c>
      <c r="AN50" s="226">
        <f t="shared" si="34"/>
        <v>2.2856707850400335</v>
      </c>
      <c r="AO50" s="226">
        <f t="shared" si="34"/>
        <v>2.2856707850400335</v>
      </c>
      <c r="AP50" s="226">
        <f>IF(AP$46=-1,AR50,IF(AP$46=99,AO50,IF(AP$46=0,INDEX($J24:$P24,0,AP$44),(INDEX($J24:$P24,0,AP$46+1)-INDEX($J24:$P24,0,AP$46))/(INDEX($J$4:$P$4,0,AP$46+1)-INDEX($J$4:$P$4,0,AP$46))+AO50)))</f>
        <v>2.2856707850400335</v>
      </c>
    </row>
    <row r="51" spans="1:42" s="225" customFormat="1">
      <c r="A51" s="41"/>
      <c r="B51" s="145" t="str">
        <f t="shared" si="27"/>
        <v>COM_PROJ</v>
      </c>
      <c r="C51" s="146" t="str">
        <f t="shared" si="28"/>
        <v>-</v>
      </c>
      <c r="D51" s="61" t="s">
        <v>158</v>
      </c>
      <c r="E51" s="146" t="str">
        <f t="shared" si="29"/>
        <v>-</v>
      </c>
      <c r="F51" s="146" t="str">
        <f t="shared" si="29"/>
        <v>-</v>
      </c>
      <c r="G51" s="146" t="str">
        <f t="shared" si="29"/>
        <v>-</v>
      </c>
      <c r="H51" s="146" t="str">
        <f t="shared" si="29"/>
        <v>-</v>
      </c>
      <c r="I51" s="147">
        <f t="shared" si="30"/>
        <v>0</v>
      </c>
      <c r="J51" s="226">
        <f>J36</f>
        <v>4.5090000000000003</v>
      </c>
      <c r="K51" s="226">
        <f t="shared" ref="K51:AL51" si="42">IF(K$46=-1,L51,IF(K$46=99,J51,IF(K$46=0,INDEX($J36:$P36,0,K$44),(INDEX($J36:$P36,0,K$46+1)-INDEX($J36:$P36,0,K$46))/(INDEX($J$4:$P$4,0,K$46+1)-INDEX($J$4:$P$4,0,K$46))+J51)))</f>
        <v>4.4958157894736841</v>
      </c>
      <c r="L51" s="226">
        <f t="shared" si="42"/>
        <v>4.4826315789473679</v>
      </c>
      <c r="M51" s="226">
        <f t="shared" si="42"/>
        <v>4.4694473684210525</v>
      </c>
      <c r="N51" s="226">
        <f t="shared" si="42"/>
        <v>4.5090000000000003</v>
      </c>
      <c r="O51" s="226">
        <f t="shared" si="42"/>
        <v>4.5485526315789473</v>
      </c>
      <c r="P51" s="226">
        <f t="shared" si="42"/>
        <v>4.3376052631578945</v>
      </c>
      <c r="Q51" s="226">
        <f t="shared" si="42"/>
        <v>4.1266578947368417</v>
      </c>
      <c r="R51" s="226">
        <f t="shared" si="42"/>
        <v>3.9157105263157894</v>
      </c>
      <c r="S51" s="226">
        <f t="shared" si="42"/>
        <v>3.9829499999999998</v>
      </c>
      <c r="T51" s="226">
        <f t="shared" si="42"/>
        <v>4.0501894736842106</v>
      </c>
      <c r="U51" s="226">
        <f t="shared" si="42"/>
        <v>4.1174289473684214</v>
      </c>
      <c r="V51" s="226">
        <f t="shared" si="42"/>
        <v>4.1846684210526321</v>
      </c>
      <c r="W51" s="226">
        <f t="shared" si="42"/>
        <v>4.2519078947368429</v>
      </c>
      <c r="X51" s="226">
        <f t="shared" si="42"/>
        <v>4.3191473684210537</v>
      </c>
      <c r="Y51" s="226">
        <f t="shared" si="42"/>
        <v>4.3863868421052645</v>
      </c>
      <c r="Z51" s="226">
        <f t="shared" si="42"/>
        <v>4.4536263157894753</v>
      </c>
      <c r="AA51" s="226">
        <f t="shared" si="42"/>
        <v>4.5208657894736861</v>
      </c>
      <c r="AB51" s="226">
        <f t="shared" si="42"/>
        <v>4.5881052631578942</v>
      </c>
      <c r="AC51" s="226">
        <f t="shared" si="42"/>
        <v>4.7819131578947367</v>
      </c>
      <c r="AD51" s="226">
        <f t="shared" si="42"/>
        <v>4.9757210526315792</v>
      </c>
      <c r="AE51" s="226">
        <f t="shared" si="42"/>
        <v>5.1695289473684216</v>
      </c>
      <c r="AF51" s="226">
        <f t="shared" si="42"/>
        <v>5.3633368421052641</v>
      </c>
      <c r="AG51" s="226">
        <f t="shared" si="42"/>
        <v>5.5571447368421065</v>
      </c>
      <c r="AH51" s="226">
        <f t="shared" si="42"/>
        <v>5.750952631578949</v>
      </c>
      <c r="AI51" s="226">
        <f t="shared" si="42"/>
        <v>5.9447605263157914</v>
      </c>
      <c r="AJ51" s="226">
        <f t="shared" si="42"/>
        <v>6.1385684210526339</v>
      </c>
      <c r="AK51" s="226">
        <f t="shared" si="42"/>
        <v>6.3323763157894764</v>
      </c>
      <c r="AL51" s="226">
        <f t="shared" si="42"/>
        <v>6.5261842105263153</v>
      </c>
      <c r="AM51" s="256">
        <f t="shared" si="33"/>
        <v>8.5235921052631589</v>
      </c>
      <c r="AN51" s="226">
        <f>IF(AN$46=-1,AO51,IF(AN$46=99,AM51,IF(AN$46=0,INDEX($J36:$P36,0,AN$44),(INDEX($J36:$P36,0,AN$46+1)-INDEX($J36:$P36,0,AN$46))/(INDEX($J$4:$P$4,0,AN$46+1)-INDEX($J$4:$P$4,0,AN$46))+AM51)))</f>
        <v>10.521000000000001</v>
      </c>
      <c r="AO51" s="226">
        <f>IF(AO$46=-1,AP51,IF(AO$46=99,AN51,IF(AO$46=0,INDEX($J36:$P36,0,AO$44),(INDEX($J36:$P36,0,AO$46+1)-INDEX($J36:$P36,0,AO$46))/(INDEX($J$4:$P$4,0,AO$46+1)-INDEX($J$4:$P$4,0,AO$46))+AN51)))</f>
        <v>10.521000000000001</v>
      </c>
      <c r="AP51" s="226">
        <f>IF(AP$46=-1,AR51,IF(AP$46=99,AO51,IF(AP$46=0,INDEX($J36:$P36,0,AP$44),(INDEX($J36:$P36,0,AP$46+1)-INDEX($J36:$P36,0,AP$46))/(INDEX($J$4:$P$4,0,AP$46+1)-INDEX($J$4:$P$4,0,AP$46))+AO51)))</f>
        <v>10.521000000000001</v>
      </c>
    </row>
  </sheetData>
  <mergeCells count="1">
    <mergeCell ref="B2:C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2020-07-21T06:47:20Z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