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2.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5CC0BEA1-3037-4DEE-A3E3-132F8E6B43FD}" xr6:coauthVersionLast="47" xr6:coauthVersionMax="47" xr10:uidLastSave="{00000000-0000-0000-0000-000000000000}"/>
  <bookViews>
    <workbookView xWindow="-2370" yWindow="-18600" windowWidth="35550" windowHeight="15600"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5" i="55" l="1"/>
  <c r="L35" i="55"/>
  <c r="M35" i="55"/>
  <c r="N35" i="55"/>
  <c r="O35" i="55"/>
  <c r="J35" i="55"/>
  <c r="B10" i="44"/>
  <c r="B11" i="44" s="1"/>
  <c r="B12" i="44" s="1"/>
  <c r="B13" i="44" s="1"/>
  <c r="B14" i="44" s="1"/>
  <c r="B15" i="44" s="1"/>
  <c r="B16" i="44" s="1"/>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8"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6" i="44"/>
  <c r="F130" i="47"/>
  <c r="E130" i="47" s="1"/>
  <c r="L10" i="44" l="1"/>
  <c r="L18" i="44"/>
  <c r="M10" i="44"/>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M18" i="44"/>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J130" i="47"/>
  <c r="H130" i="47"/>
  <c r="I130" i="47"/>
  <c r="G130" i="47"/>
  <c r="L130" i="47"/>
  <c r="K130" i="47"/>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E88" i="44"/>
  <c r="F88" i="44"/>
  <c r="G88" i="44"/>
  <c r="H88" i="44"/>
  <c r="I88" i="44"/>
  <c r="J88" i="44"/>
  <c r="K88" i="44"/>
  <c r="L88" i="44"/>
  <c r="M88" i="44"/>
  <c r="N88" i="44"/>
  <c r="O88" i="44"/>
  <c r="P88" i="44"/>
  <c r="Q88" i="44"/>
  <c r="R88" i="44"/>
  <c r="S88" i="44"/>
  <c r="T88" i="44"/>
  <c r="U88" i="44"/>
  <c r="V88" i="44"/>
  <c r="W88" i="44"/>
  <c r="X88" i="44"/>
  <c r="Y88" i="44"/>
  <c r="Z88" i="44"/>
  <c r="AA88" i="44"/>
  <c r="AB88" i="44"/>
  <c r="AC88" i="44"/>
  <c r="AD88" i="44"/>
  <c r="AE88" i="44"/>
  <c r="AF88" i="44"/>
  <c r="AG88" i="44"/>
  <c r="E89" i="44"/>
  <c r="F89" i="44"/>
  <c r="G89" i="44"/>
  <c r="H89" i="44"/>
  <c r="I89"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88" i="44"/>
  <c r="C89" i="44"/>
  <c r="D89" i="44"/>
  <c r="D88" i="44"/>
  <c r="C12" i="45" l="1"/>
  <c r="C50" i="55"/>
  <c r="B50" i="55"/>
  <c r="B99" i="55"/>
  <c r="B120"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AG53" i="44" l="1"/>
  <c r="AF53" i="44"/>
  <c r="AE53" i="44"/>
  <c r="AD53" i="44"/>
  <c r="AC53" i="44"/>
  <c r="AB53" i="44"/>
  <c r="AA53" i="44"/>
  <c r="Z53" i="44"/>
  <c r="Y53" i="44"/>
  <c r="X53" i="44"/>
  <c r="W53" i="44"/>
  <c r="V53" i="44"/>
  <c r="U53" i="44"/>
  <c r="T53" i="44"/>
  <c r="S53" i="44"/>
  <c r="R53" i="44"/>
  <c r="Q53" i="44"/>
  <c r="P53" i="44"/>
  <c r="O53" i="44"/>
  <c r="N53" i="44"/>
  <c r="M53" i="44"/>
  <c r="L53" i="44"/>
  <c r="K53" i="44"/>
  <c r="J53" i="44"/>
  <c r="I53" i="44"/>
  <c r="H53" i="44"/>
  <c r="G53" i="44"/>
  <c r="F53" i="44"/>
  <c r="E53" i="44"/>
  <c r="D53" i="44"/>
  <c r="L15" i="44" l="1"/>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D13" i="55" l="1"/>
  <c r="A32" i="55" s="1"/>
  <c r="G11" i="55" l="1"/>
  <c r="D11" i="55"/>
  <c r="A30" i="55" s="1"/>
  <c r="O43" i="55" l="1"/>
  <c r="N43" i="55"/>
  <c r="M43" i="55"/>
  <c r="L43" i="55"/>
  <c r="K43" i="55"/>
  <c r="J43" i="55"/>
  <c r="O42" i="55"/>
  <c r="N42" i="55"/>
  <c r="M42" i="55"/>
  <c r="L42" i="55"/>
  <c r="K42" i="55"/>
  <c r="J42"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A80" i="55"/>
  <c r="D262" i="55"/>
  <c r="J262" i="55" s="1"/>
  <c r="D261" i="55"/>
  <c r="D260" i="55"/>
  <c r="J260" i="55" s="1"/>
  <c r="D259" i="55"/>
  <c r="J259" i="55" s="1"/>
  <c r="D258" i="55"/>
  <c r="J258" i="55" s="1"/>
  <c r="D257" i="55"/>
  <c r="J257" i="55" s="1"/>
  <c r="D256" i="55"/>
  <c r="J256" i="55" s="1"/>
  <c r="D255" i="55"/>
  <c r="J255" i="55" s="1"/>
  <c r="D254" i="55"/>
  <c r="J254" i="55" s="1"/>
  <c r="D253" i="55"/>
  <c r="J253" i="55" s="1"/>
  <c r="D252" i="55"/>
  <c r="J252" i="55" s="1"/>
  <c r="D251" i="55"/>
  <c r="D250" i="55"/>
  <c r="J250" i="55" s="1"/>
  <c r="D249" i="55"/>
  <c r="D248" i="55"/>
  <c r="D247" i="55"/>
  <c r="J247" i="55" s="1"/>
  <c r="D246" i="55"/>
  <c r="J246" i="55" s="1"/>
  <c r="D245" i="55"/>
  <c r="J245" i="55" s="1"/>
  <c r="D244" i="55"/>
  <c r="J244" i="55" s="1"/>
  <c r="D243" i="55"/>
  <c r="D242" i="55"/>
  <c r="D241" i="55"/>
  <c r="J241" i="55" s="1"/>
  <c r="D240" i="55"/>
  <c r="J240" i="55" s="1"/>
  <c r="D239" i="55"/>
  <c r="J239"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20" i="55"/>
  <c r="J220" i="55" s="1"/>
  <c r="D218" i="55"/>
  <c r="J218" i="55" s="1"/>
  <c r="D217" i="55"/>
  <c r="J217" i="55" s="1"/>
  <c r="D216" i="55"/>
  <c r="J216" i="55" s="1"/>
  <c r="D215" i="55"/>
  <c r="J215" i="55" s="1"/>
  <c r="D214" i="55"/>
  <c r="J214" i="55" s="1"/>
  <c r="D213" i="55"/>
  <c r="J213" i="55" s="1"/>
  <c r="D212" i="55"/>
  <c r="J212" i="55" s="1"/>
  <c r="D211" i="55"/>
  <c r="D210" i="55"/>
  <c r="J210" i="55" s="1"/>
  <c r="D209" i="55"/>
  <c r="D208" i="55"/>
  <c r="J208" i="55" s="1"/>
  <c r="D207" i="55"/>
  <c r="J207" i="55" s="1"/>
  <c r="D206" i="55"/>
  <c r="J206" i="55" s="1"/>
  <c r="D205" i="55"/>
  <c r="D204" i="55"/>
  <c r="D203" i="55"/>
  <c r="J203" i="55" s="1"/>
  <c r="D202" i="55"/>
  <c r="J202" i="55" s="1"/>
  <c r="D201" i="55"/>
  <c r="J201"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2" i="55"/>
  <c r="J182" i="55" s="1"/>
  <c r="D180" i="55"/>
  <c r="J180" i="55" s="1"/>
  <c r="D179" i="55"/>
  <c r="J179" i="55" s="1"/>
  <c r="D178" i="55"/>
  <c r="J178" i="55" s="1"/>
  <c r="D177" i="55"/>
  <c r="J177" i="55" s="1"/>
  <c r="D176" i="55"/>
  <c r="J176" i="55" s="1"/>
  <c r="D175" i="55"/>
  <c r="J175" i="55" s="1"/>
  <c r="D174" i="55"/>
  <c r="J174" i="55" s="1"/>
  <c r="D173" i="55"/>
  <c r="D172" i="55"/>
  <c r="J172" i="55" s="1"/>
  <c r="D171" i="55"/>
  <c r="J171" i="55" s="1"/>
  <c r="D170" i="55"/>
  <c r="J170" i="55" s="1"/>
  <c r="D169" i="55"/>
  <c r="D168" i="55"/>
  <c r="J168" i="55" s="1"/>
  <c r="D167" i="55"/>
  <c r="D166" i="55"/>
  <c r="D165" i="55"/>
  <c r="J165" i="55" s="1"/>
  <c r="D164" i="55"/>
  <c r="D163" i="55"/>
  <c r="D161" i="55"/>
  <c r="J161" i="55" s="1"/>
  <c r="D160" i="55"/>
  <c r="J160" i="55" s="1"/>
  <c r="D159" i="55"/>
  <c r="D158" i="55"/>
  <c r="J158" i="55" s="1"/>
  <c r="D157" i="55"/>
  <c r="J157" i="55" s="1"/>
  <c r="D156" i="55"/>
  <c r="J156" i="55" s="1"/>
  <c r="D155" i="55"/>
  <c r="J155" i="55" s="1"/>
  <c r="D154" i="55"/>
  <c r="J154" i="55" s="1"/>
  <c r="D153" i="55"/>
  <c r="J153" i="55" s="1"/>
  <c r="D152" i="55"/>
  <c r="J152" i="55" s="1"/>
  <c r="D151" i="55"/>
  <c r="J151" i="55" s="1"/>
  <c r="D150" i="55"/>
  <c r="J150" i="55" s="1"/>
  <c r="D149" i="55"/>
  <c r="J149" i="55" s="1"/>
  <c r="D148" i="55"/>
  <c r="D147" i="55"/>
  <c r="D146" i="55"/>
  <c r="D145" i="55"/>
  <c r="J145" i="55" s="1"/>
  <c r="D144" i="55"/>
  <c r="D143" i="55"/>
  <c r="J143" i="55" s="1"/>
  <c r="D142" i="55"/>
  <c r="J142"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1" i="55"/>
  <c r="J121"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100" i="55"/>
  <c r="J100" i="55" s="1"/>
  <c r="D98" i="55"/>
  <c r="J98" i="55" s="1"/>
  <c r="D97" i="55"/>
  <c r="J97" i="55" s="1"/>
  <c r="D96" i="55"/>
  <c r="D95" i="55"/>
  <c r="J95" i="55" s="1"/>
  <c r="D94" i="55"/>
  <c r="J94" i="55" s="1"/>
  <c r="D93" i="55"/>
  <c r="J93" i="55" s="1"/>
  <c r="D92" i="55"/>
  <c r="J92" i="55" s="1"/>
  <c r="D91" i="55"/>
  <c r="J91" i="55" s="1"/>
  <c r="D90" i="55"/>
  <c r="J90" i="55" s="1"/>
  <c r="D89" i="55"/>
  <c r="J89" i="55" s="1"/>
  <c r="D88" i="55"/>
  <c r="J88" i="55" s="1"/>
  <c r="D87" i="55"/>
  <c r="J87" i="55" s="1"/>
  <c r="D86" i="55"/>
  <c r="D85" i="55"/>
  <c r="D84" i="55"/>
  <c r="D83" i="55"/>
  <c r="J83" i="55" s="1"/>
  <c r="D82" i="55"/>
  <c r="J82" i="55" s="1"/>
  <c r="D81" i="55"/>
  <c r="J81" i="55" s="1"/>
  <c r="D80" i="55"/>
  <c r="J80" i="55" s="1"/>
  <c r="D79" i="55"/>
  <c r="J84" i="55" l="1"/>
  <c r="J159" i="55"/>
  <c r="J85" i="55"/>
  <c r="J166" i="55"/>
  <c r="J204" i="55"/>
  <c r="J242" i="55"/>
  <c r="J167" i="55"/>
  <c r="J205" i="55"/>
  <c r="J243" i="55"/>
  <c r="J96" i="55"/>
  <c r="J248" i="55"/>
  <c r="J173" i="55"/>
  <c r="J211" i="55"/>
  <c r="J249" i="55"/>
  <c r="J147" i="55"/>
  <c r="J148" i="55"/>
  <c r="J261" i="55"/>
  <c r="J79" i="55"/>
  <c r="J146" i="55"/>
  <c r="J209" i="55"/>
  <c r="J86" i="55"/>
  <c r="J163" i="55"/>
  <c r="J251" i="55"/>
  <c r="J164" i="55"/>
  <c r="J144" i="55"/>
  <c r="J169" i="55"/>
  <c r="K37" i="55" l="1"/>
  <c r="L37" i="55"/>
  <c r="M37" i="55"/>
  <c r="N37" i="55"/>
  <c r="O37" i="55"/>
  <c r="K38" i="55"/>
  <c r="L38" i="55"/>
  <c r="M38" i="55"/>
  <c r="N38" i="55"/>
  <c r="O38" i="55"/>
  <c r="K39" i="55"/>
  <c r="L39" i="55"/>
  <c r="M39" i="55"/>
  <c r="N39" i="55"/>
  <c r="O39" i="55"/>
  <c r="K40" i="55"/>
  <c r="L40" i="55"/>
  <c r="M40" i="55"/>
  <c r="N40" i="55"/>
  <c r="O40" i="55"/>
  <c r="J40" i="55"/>
  <c r="J39" i="55"/>
  <c r="J38" i="55"/>
  <c r="J37" i="55"/>
  <c r="K33" i="55" l="1"/>
  <c r="L33" i="55"/>
  <c r="M33" i="55"/>
  <c r="N33" i="55"/>
  <c r="O33" i="55"/>
  <c r="P33" i="55"/>
  <c r="Q33" i="55"/>
  <c r="R33" i="55"/>
  <c r="J33" i="55"/>
  <c r="D29" i="55" l="1"/>
  <c r="A79"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2" i="55" l="1"/>
  <c r="U62" i="55"/>
  <c r="V62" i="55"/>
  <c r="W62" i="55"/>
  <c r="X62" i="55"/>
  <c r="Y62" i="55"/>
  <c r="Z62" i="55"/>
  <c r="AA62" i="55"/>
  <c r="T62" i="55"/>
  <c r="AC62" i="55" l="1"/>
  <c r="D68" i="44" l="1"/>
  <c r="E68" i="44"/>
  <c r="F68" i="44"/>
  <c r="G68" i="44"/>
  <c r="H68" i="44"/>
  <c r="I68" i="44"/>
  <c r="J68" i="44"/>
  <c r="K68" i="44"/>
  <c r="D69" i="44"/>
  <c r="D72" i="44" s="1"/>
  <c r="E69" i="44"/>
  <c r="E72" i="44" s="1"/>
  <c r="F69" i="44"/>
  <c r="F72" i="44" s="1"/>
  <c r="G69" i="44"/>
  <c r="G72" i="44" s="1"/>
  <c r="H69" i="44"/>
  <c r="H72" i="44" s="1"/>
  <c r="I69" i="44"/>
  <c r="I72" i="44" s="1"/>
  <c r="J69" i="44"/>
  <c r="J72" i="44" s="1"/>
  <c r="K69" i="44"/>
  <c r="K81" i="44" s="1"/>
  <c r="D70" i="44"/>
  <c r="D73" i="44" s="1"/>
  <c r="E70" i="44"/>
  <c r="E73" i="44" s="1"/>
  <c r="F70" i="44"/>
  <c r="F73" i="44" s="1"/>
  <c r="G70" i="44"/>
  <c r="G73" i="44" s="1"/>
  <c r="H70" i="44"/>
  <c r="H73" i="44" s="1"/>
  <c r="I70" i="44"/>
  <c r="I73" i="44" s="1"/>
  <c r="J70" i="44"/>
  <c r="J73" i="44" s="1"/>
  <c r="K70" i="44"/>
  <c r="K82" i="44" s="1"/>
  <c r="D71" i="44"/>
  <c r="D74" i="44" s="1"/>
  <c r="E71" i="44"/>
  <c r="E74" i="44" s="1"/>
  <c r="F71" i="44"/>
  <c r="F74" i="44" s="1"/>
  <c r="G71" i="44"/>
  <c r="G74" i="44" s="1"/>
  <c r="H71" i="44"/>
  <c r="H74" i="44" s="1"/>
  <c r="I71" i="44"/>
  <c r="I74" i="44" s="1"/>
  <c r="J71" i="44"/>
  <c r="J74" i="44" s="1"/>
  <c r="K71" i="44"/>
  <c r="K74" i="44" s="1"/>
  <c r="D75" i="44"/>
  <c r="D76" i="44" s="1"/>
  <c r="E75" i="44"/>
  <c r="F75" i="44"/>
  <c r="G75" i="44"/>
  <c r="H75" i="44"/>
  <c r="I75" i="44"/>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P75" i="44"/>
  <c r="Q75" i="44"/>
  <c r="R75" i="44"/>
  <c r="S75" i="44"/>
  <c r="T75" i="44"/>
  <c r="U75" i="44"/>
  <c r="V75" i="44"/>
  <c r="W75" i="44"/>
  <c r="X75" i="44"/>
  <c r="Y75" i="44"/>
  <c r="Z75" i="44"/>
  <c r="AA75" i="44"/>
  <c r="AB75" i="44"/>
  <c r="AC75" i="44"/>
  <c r="AD75" i="44"/>
  <c r="AE75" i="44"/>
  <c r="AF75" i="44"/>
  <c r="AG75" i="44"/>
  <c r="L75" i="44"/>
  <c r="L70" i="44"/>
  <c r="L71" i="44"/>
  <c r="L69" i="44"/>
  <c r="D45" i="44"/>
  <c r="E45" i="44"/>
  <c r="F45" i="44"/>
  <c r="G45" i="44"/>
  <c r="H45" i="44"/>
  <c r="I45" i="44"/>
  <c r="J45" i="44"/>
  <c r="K45" i="44"/>
  <c r="D46" i="44"/>
  <c r="E46" i="44"/>
  <c r="F46" i="44"/>
  <c r="G46" i="44"/>
  <c r="H46" i="44"/>
  <c r="I46" i="44"/>
  <c r="J46" i="44"/>
  <c r="K46" i="44"/>
  <c r="D47" i="44"/>
  <c r="E47" i="44"/>
  <c r="F47" i="44"/>
  <c r="G47" i="44"/>
  <c r="H47" i="44"/>
  <c r="I47" i="44"/>
  <c r="J47" i="44"/>
  <c r="K47"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4" i="44"/>
  <c r="E54" i="44"/>
  <c r="F54" i="44"/>
  <c r="G54" i="44"/>
  <c r="H54" i="44"/>
  <c r="I54" i="44"/>
  <c r="J54" i="44"/>
  <c r="K54" i="44"/>
  <c r="D55" i="44"/>
  <c r="E55" i="44"/>
  <c r="F55" i="44"/>
  <c r="G55" i="44"/>
  <c r="H55" i="44"/>
  <c r="I55" i="44"/>
  <c r="J55" i="44"/>
  <c r="K55" i="44"/>
  <c r="D57" i="44"/>
  <c r="E57" i="44"/>
  <c r="F57" i="44"/>
  <c r="G57" i="44"/>
  <c r="H57" i="44"/>
  <c r="I57" i="44"/>
  <c r="J57" i="44"/>
  <c r="K57" i="44"/>
  <c r="D58" i="44"/>
  <c r="E58" i="44"/>
  <c r="F58" i="44"/>
  <c r="G58" i="44"/>
  <c r="H58" i="44"/>
  <c r="I58" i="44"/>
  <c r="J58" i="44"/>
  <c r="K58" i="44"/>
  <c r="D59" i="44"/>
  <c r="E59" i="44"/>
  <c r="F59" i="44"/>
  <c r="G59" i="44"/>
  <c r="H59" i="44"/>
  <c r="I59" i="44"/>
  <c r="J59" i="44"/>
  <c r="K59" i="44"/>
  <c r="D60" i="44"/>
  <c r="E60" i="44"/>
  <c r="F60" i="44"/>
  <c r="G60" i="44"/>
  <c r="H60" i="44"/>
  <c r="I60" i="44"/>
  <c r="J60" i="44"/>
  <c r="K60" i="44"/>
  <c r="D61" i="44"/>
  <c r="E61" i="44"/>
  <c r="F61" i="44"/>
  <c r="G61" i="44"/>
  <c r="H61" i="44"/>
  <c r="I61" i="44"/>
  <c r="J61" i="44"/>
  <c r="K61" i="44"/>
  <c r="D62" i="44"/>
  <c r="E62" i="44"/>
  <c r="F62" i="44"/>
  <c r="G62" i="44"/>
  <c r="H62" i="44"/>
  <c r="I62" i="44"/>
  <c r="J62" i="44"/>
  <c r="K62" i="44"/>
  <c r="D63" i="44"/>
  <c r="E63" i="44"/>
  <c r="F63" i="44"/>
  <c r="G63" i="44"/>
  <c r="H63" i="44"/>
  <c r="I63" i="44"/>
  <c r="J63" i="44"/>
  <c r="K63" i="44"/>
  <c r="D64" i="44"/>
  <c r="E64" i="44"/>
  <c r="F64" i="44"/>
  <c r="G64" i="44"/>
  <c r="H64" i="44"/>
  <c r="I64" i="44"/>
  <c r="J64" i="44"/>
  <c r="K64" i="44"/>
  <c r="D65" i="44"/>
  <c r="E65" i="44"/>
  <c r="F65" i="44"/>
  <c r="G65" i="44"/>
  <c r="H65" i="44"/>
  <c r="I65" i="44"/>
  <c r="J65" i="44"/>
  <c r="K65" i="44"/>
  <c r="AG68" i="44"/>
  <c r="AF68" i="44"/>
  <c r="AE68" i="44"/>
  <c r="AD68" i="44"/>
  <c r="AC68" i="44"/>
  <c r="AB68" i="44"/>
  <c r="AA68" i="44"/>
  <c r="Z68" i="44"/>
  <c r="Y68" i="44"/>
  <c r="X68" i="44"/>
  <c r="W68" i="44"/>
  <c r="V68" i="44"/>
  <c r="U68" i="44"/>
  <c r="T68" i="44"/>
  <c r="S68" i="44"/>
  <c r="R68" i="44"/>
  <c r="Q68" i="44"/>
  <c r="P68" i="44"/>
  <c r="O68" i="44"/>
  <c r="N68" i="44"/>
  <c r="M68" i="44"/>
  <c r="L68" i="44"/>
  <c r="AG65" i="44"/>
  <c r="AF65" i="44"/>
  <c r="AE65" i="44"/>
  <c r="AD65" i="44"/>
  <c r="AC65" i="44"/>
  <c r="AB65" i="44"/>
  <c r="AA65" i="44"/>
  <c r="Z65" i="44"/>
  <c r="Y65" i="44"/>
  <c r="X65" i="44"/>
  <c r="W65" i="44"/>
  <c r="V65" i="44"/>
  <c r="U65" i="44"/>
  <c r="T65" i="44"/>
  <c r="S65" i="44"/>
  <c r="R65" i="44"/>
  <c r="Q65" i="44"/>
  <c r="P65" i="44"/>
  <c r="O65" i="44"/>
  <c r="N65" i="44"/>
  <c r="M65" i="44"/>
  <c r="L65" i="44"/>
  <c r="AG64" i="44"/>
  <c r="AF64" i="44"/>
  <c r="AE64" i="44"/>
  <c r="AD64" i="44"/>
  <c r="AC64" i="44"/>
  <c r="AB64" i="44"/>
  <c r="AA64" i="44"/>
  <c r="Z64" i="44"/>
  <c r="Y64" i="44"/>
  <c r="X64" i="44"/>
  <c r="W64" i="44"/>
  <c r="V64" i="44"/>
  <c r="U64" i="44"/>
  <c r="T64" i="44"/>
  <c r="S64" i="44"/>
  <c r="R64" i="44"/>
  <c r="Q64" i="44"/>
  <c r="P64" i="44"/>
  <c r="O64" i="44"/>
  <c r="N64" i="44"/>
  <c r="M64" i="44"/>
  <c r="L64" i="44"/>
  <c r="AG63" i="44"/>
  <c r="AF63" i="44"/>
  <c r="AE63" i="44"/>
  <c r="AD63" i="44"/>
  <c r="AC63" i="44"/>
  <c r="AB63" i="44"/>
  <c r="AA63" i="44"/>
  <c r="Z63" i="44"/>
  <c r="Y63" i="44"/>
  <c r="X63" i="44"/>
  <c r="W63" i="44"/>
  <c r="V63" i="44"/>
  <c r="U63" i="44"/>
  <c r="T63" i="44"/>
  <c r="S63" i="44"/>
  <c r="R63" i="44"/>
  <c r="Q63" i="44"/>
  <c r="P63" i="44"/>
  <c r="O63" i="44"/>
  <c r="N63" i="44"/>
  <c r="M63" i="44"/>
  <c r="L63" i="44"/>
  <c r="AG62" i="44"/>
  <c r="AF62" i="44"/>
  <c r="AE62" i="44"/>
  <c r="AD62" i="44"/>
  <c r="AC62" i="44"/>
  <c r="AB62" i="44"/>
  <c r="AA62" i="44"/>
  <c r="Z62" i="44"/>
  <c r="Y62" i="44"/>
  <c r="X62" i="44"/>
  <c r="W62" i="44"/>
  <c r="V62" i="44"/>
  <c r="U62" i="44"/>
  <c r="T62" i="44"/>
  <c r="S62" i="44"/>
  <c r="R62" i="44"/>
  <c r="Q62" i="44"/>
  <c r="P62" i="44"/>
  <c r="O62" i="44"/>
  <c r="N62" i="44"/>
  <c r="M62" i="44"/>
  <c r="L62" i="44"/>
  <c r="AG61" i="44"/>
  <c r="AF61" i="44"/>
  <c r="AE61" i="44"/>
  <c r="AD61" i="44"/>
  <c r="AC61" i="44"/>
  <c r="AB61" i="44"/>
  <c r="AA61" i="44"/>
  <c r="Z61" i="44"/>
  <c r="Y61" i="44"/>
  <c r="X61" i="44"/>
  <c r="W61" i="44"/>
  <c r="V61" i="44"/>
  <c r="U61" i="44"/>
  <c r="T61" i="44"/>
  <c r="S61" i="44"/>
  <c r="R61" i="44"/>
  <c r="Q61" i="44"/>
  <c r="P61" i="44"/>
  <c r="O61" i="44"/>
  <c r="N61" i="44"/>
  <c r="M61" i="44"/>
  <c r="L61" i="44"/>
  <c r="AG60" i="44"/>
  <c r="AF60" i="44"/>
  <c r="AE60" i="44"/>
  <c r="AD60" i="44"/>
  <c r="AC60" i="44"/>
  <c r="AB60" i="44"/>
  <c r="AA60" i="44"/>
  <c r="Z60" i="44"/>
  <c r="Y60" i="44"/>
  <c r="X60" i="44"/>
  <c r="W60" i="44"/>
  <c r="V60" i="44"/>
  <c r="U60" i="44"/>
  <c r="T60" i="44"/>
  <c r="S60" i="44"/>
  <c r="R60" i="44"/>
  <c r="Q60" i="44"/>
  <c r="P60" i="44"/>
  <c r="O60" i="44"/>
  <c r="N60" i="44"/>
  <c r="M60" i="44"/>
  <c r="L60"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7" i="44"/>
  <c r="AF47" i="44"/>
  <c r="AE47" i="44"/>
  <c r="AD47" i="44"/>
  <c r="AC47" i="44"/>
  <c r="AB47" i="44"/>
  <c r="AA47" i="44"/>
  <c r="Z47" i="44"/>
  <c r="Y47" i="44"/>
  <c r="X47" i="44"/>
  <c r="W47" i="44"/>
  <c r="V47" i="44"/>
  <c r="U47" i="44"/>
  <c r="T47" i="44"/>
  <c r="S47" i="44"/>
  <c r="R47" i="44"/>
  <c r="Q47" i="44"/>
  <c r="P47" i="44"/>
  <c r="O47" i="44"/>
  <c r="N47" i="44"/>
  <c r="M47" i="44"/>
  <c r="L47" i="44"/>
  <c r="AO46" i="44"/>
  <c r="AO47" i="44" s="1"/>
  <c r="AG46" i="44"/>
  <c r="AF46" i="44"/>
  <c r="AE46" i="44"/>
  <c r="AD46" i="44"/>
  <c r="AC46" i="44"/>
  <c r="AB46" i="44"/>
  <c r="AA46" i="44"/>
  <c r="Z46" i="44"/>
  <c r="Y46" i="44"/>
  <c r="X46" i="44"/>
  <c r="W46" i="44"/>
  <c r="V46" i="44"/>
  <c r="U46" i="44"/>
  <c r="T46" i="44"/>
  <c r="S46" i="44"/>
  <c r="R46" i="44"/>
  <c r="Q46" i="44"/>
  <c r="P46" i="44"/>
  <c r="O46" i="44"/>
  <c r="N46" i="44"/>
  <c r="M46" i="44"/>
  <c r="L46" i="44"/>
  <c r="B46" i="44"/>
  <c r="B47" i="44" s="1"/>
  <c r="B48" i="44" s="1"/>
  <c r="B49" i="44" s="1"/>
  <c r="B50" i="44" s="1"/>
  <c r="B51" i="44" s="1"/>
  <c r="B52" i="44" s="1"/>
  <c r="B53" i="44" s="1"/>
  <c r="B54" i="44" s="1"/>
  <c r="AG45" i="44"/>
  <c r="AF45" i="44"/>
  <c r="AE45" i="44"/>
  <c r="AD45" i="44"/>
  <c r="AC45" i="44"/>
  <c r="AB45" i="44"/>
  <c r="AA45" i="44"/>
  <c r="Z45" i="44"/>
  <c r="Y45" i="44"/>
  <c r="X45" i="44"/>
  <c r="W45" i="44"/>
  <c r="V45" i="44"/>
  <c r="U45" i="44"/>
  <c r="T45" i="44"/>
  <c r="S45" i="44"/>
  <c r="R45" i="44"/>
  <c r="Q45" i="44"/>
  <c r="P45" i="44"/>
  <c r="O45" i="44"/>
  <c r="N45" i="44"/>
  <c r="M45" i="44"/>
  <c r="L45" i="44"/>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L30" i="44"/>
  <c r="AO49" i="44" l="1"/>
  <c r="AO50" i="44" s="1"/>
  <c r="AO51" i="44" s="1"/>
  <c r="AO52" i="44" s="1"/>
  <c r="AO48" i="44"/>
  <c r="B55" i="44"/>
  <c r="B56" i="44" s="1"/>
  <c r="B57" i="44" s="1"/>
  <c r="B58" i="44" s="1"/>
  <c r="B59" i="44" s="1"/>
  <c r="B60" i="44" s="1"/>
  <c r="AO54" i="44"/>
  <c r="AO55" i="44" s="1"/>
  <c r="AO53" i="44"/>
  <c r="B61" i="44"/>
  <c r="B62" i="44" s="1"/>
  <c r="B63" i="44" s="1"/>
  <c r="B64" i="44" s="1"/>
  <c r="B65" i="44" s="1"/>
  <c r="B66" i="44" s="1"/>
  <c r="B67" i="44" s="1"/>
  <c r="B68" i="44" s="1"/>
  <c r="B69" i="44" s="1"/>
  <c r="B70" i="44" s="1"/>
  <c r="B71" i="44" s="1"/>
  <c r="B72" i="44" s="1"/>
  <c r="B73" i="44" s="1"/>
  <c r="B74" i="44" s="1"/>
  <c r="B75"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6"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V76" i="44"/>
  <c r="L37" i="44"/>
  <c r="L38"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H66" i="44"/>
  <c r="F76" i="44"/>
  <c r="L78" i="44"/>
  <c r="L81" i="44" s="1"/>
  <c r="AG80" i="44"/>
  <c r="U80" i="44"/>
  <c r="AD79" i="44"/>
  <c r="R79" i="44"/>
  <c r="AA78" i="44"/>
  <c r="O78" i="44"/>
  <c r="K73" i="44"/>
  <c r="AE80" i="44"/>
  <c r="S80" i="44"/>
  <c r="AB79" i="44"/>
  <c r="P79" i="44"/>
  <c r="Y78" i="44"/>
  <c r="M78" i="44"/>
  <c r="K66" i="44"/>
  <c r="J66" i="44"/>
  <c r="AC80" i="44"/>
  <c r="Q80" i="44"/>
  <c r="Z79" i="44"/>
  <c r="N79" i="44"/>
  <c r="W78" i="44"/>
  <c r="J76" i="44"/>
  <c r="I66" i="44"/>
  <c r="AE76" i="44"/>
  <c r="S76" i="44"/>
  <c r="AA80" i="44"/>
  <c r="O80" i="44"/>
  <c r="X79" i="44"/>
  <c r="AG78" i="44"/>
  <c r="U78" i="44"/>
  <c r="H76" i="44"/>
  <c r="G66" i="44"/>
  <c r="F66" i="44"/>
  <c r="K83" i="44"/>
  <c r="K33" i="44" s="1"/>
  <c r="K36" i="44" s="1"/>
  <c r="E66" i="44"/>
  <c r="D66" i="44"/>
  <c r="V80" i="44"/>
  <c r="AE79" i="44"/>
  <c r="S79" i="44"/>
  <c r="AB78" i="44"/>
  <c r="P78" i="44"/>
  <c r="L73" i="44"/>
  <c r="W76" i="44"/>
  <c r="AF80" i="44"/>
  <c r="T80" i="44"/>
  <c r="AC79" i="44"/>
  <c r="Q79" i="44"/>
  <c r="Z78" i="44"/>
  <c r="N78" i="44"/>
  <c r="W66" i="44"/>
  <c r="L74" i="44"/>
  <c r="I76" i="44"/>
  <c r="Y80" i="44"/>
  <c r="M80" i="44"/>
  <c r="V79" i="44"/>
  <c r="AE78" i="44"/>
  <c r="S78" i="44"/>
  <c r="G76" i="44"/>
  <c r="Y66" i="44"/>
  <c r="O66" i="44"/>
  <c r="AA66" i="44"/>
  <c r="AG76" i="44"/>
  <c r="U76" i="44"/>
  <c r="E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M76" i="44"/>
  <c r="P76" i="44"/>
  <c r="AB76" i="44"/>
  <c r="F44" i="29" a="1"/>
  <c r="F44" i="29" s="1"/>
  <c r="AO57" i="44" l="1"/>
  <c r="AO58" i="44" s="1"/>
  <c r="AO59" i="44" s="1"/>
  <c r="AO60" i="44" s="1"/>
  <c r="AO61" i="44" s="1"/>
  <c r="AO62" i="44" s="1"/>
  <c r="AO63" i="44" s="1"/>
  <c r="AO56" i="44"/>
  <c r="M37" i="44"/>
  <c r="N37" i="44" s="1"/>
  <c r="AE67" i="44"/>
  <c r="N67" i="44"/>
  <c r="AF67" i="44"/>
  <c r="T67" i="44"/>
  <c r="S67" i="44"/>
  <c r="M81" i="44"/>
  <c r="N81" i="44" s="1"/>
  <c r="V67" i="44"/>
  <c r="L28" i="44"/>
  <c r="L29" i="44" s="1"/>
  <c r="X67" i="44"/>
  <c r="U67" i="44"/>
  <c r="L83" i="44"/>
  <c r="L31" i="44" s="1"/>
  <c r="L34" i="44" s="1"/>
  <c r="M67" i="44"/>
  <c r="L67" i="44"/>
  <c r="O67" i="44"/>
  <c r="AA67" i="44"/>
  <c r="Y67" i="44"/>
  <c r="AD67" i="44"/>
  <c r="R67" i="44"/>
  <c r="Z67" i="44"/>
  <c r="M82" i="44"/>
  <c r="W67" i="44"/>
  <c r="Q67" i="44"/>
  <c r="AC67" i="44"/>
  <c r="AG67" i="44"/>
  <c r="AB67" i="44"/>
  <c r="P67" i="44"/>
  <c r="E78" i="60"/>
  <c r="M38" i="44" l="1"/>
  <c r="M83" i="44"/>
  <c r="N83" i="44" s="1"/>
  <c r="L33" i="44"/>
  <c r="L36" i="44" s="1"/>
  <c r="L32" i="44"/>
  <c r="L35" i="44" s="1"/>
  <c r="N38" i="44"/>
  <c r="O37" i="44"/>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M32" i="44" l="1"/>
  <c r="M33" i="44"/>
  <c r="M31" i="44"/>
  <c r="O82" i="44"/>
  <c r="N32" i="44"/>
  <c r="N31" i="44"/>
  <c r="P81" i="44"/>
  <c r="O83" i="44"/>
  <c r="N33" i="44"/>
  <c r="O38" i="44"/>
  <c r="P37" i="44"/>
  <c r="L57" i="58"/>
  <c r="H69" i="58" s="1"/>
  <c r="P83" i="44" l="1"/>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P12" i="56"/>
  <c r="X12" i="56" s="1"/>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H92" i="56"/>
  <c r="B77" i="56"/>
  <c r="J177" i="56" s="1"/>
  <c r="H93" i="56"/>
  <c r="F93" i="56"/>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H100" i="56"/>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G68" i="56"/>
  <c r="G69"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P16"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F78" i="56"/>
  <c r="F57" i="56"/>
  <c r="K184" i="56" s="1"/>
  <c r="G92" i="56"/>
  <c r="G43" i="56" s="1"/>
  <c r="F52" i="56"/>
  <c r="K179" i="56" s="1"/>
  <c r="G97" i="56"/>
  <c r="G81" i="56" s="1"/>
  <c r="G93" i="56"/>
  <c r="G77" i="56" s="1"/>
  <c r="F46" i="56"/>
  <c r="K177" i="56" s="1"/>
  <c r="F54" i="56"/>
  <c r="K181" i="56" s="1"/>
  <c r="F81" i="56"/>
  <c r="F83" i="56"/>
  <c r="F76" i="56"/>
  <c r="F51" i="56"/>
  <c r="K178" i="56" s="1"/>
  <c r="G98" i="56"/>
  <c r="F55" i="56"/>
  <c r="K182" i="56" s="1"/>
  <c r="G100" i="56"/>
  <c r="G84" i="56" s="1"/>
  <c r="G99" i="56"/>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P71"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P63" i="56"/>
  <c r="H65" i="56"/>
  <c r="H66" i="56"/>
  <c r="P66"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G76" i="56" l="1"/>
  <c r="P144" i="57"/>
  <c r="Q144" i="57" s="1"/>
  <c r="F89" i="56"/>
  <c r="F48" i="56"/>
  <c r="F39" i="56" s="1"/>
  <c r="P39" i="56" s="1"/>
  <c r="Q39" i="56" s="1"/>
  <c r="F60" i="56"/>
  <c r="F31" i="56" s="1"/>
  <c r="G31" i="56" s="1"/>
  <c r="P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5" i="56"/>
  <c r="G35" i="56" s="1"/>
  <c r="P35" i="56" s="1"/>
  <c r="P110" i="56"/>
  <c r="N259" i="57"/>
  <c r="P249" i="57"/>
  <c r="O232" i="57"/>
  <c r="O228" i="57"/>
  <c r="P250" i="57"/>
  <c r="O229" i="57"/>
  <c r="O230" i="57"/>
  <c r="P251" i="57"/>
  <c r="F29" i="56"/>
  <c r="G29" i="56" s="1"/>
  <c r="P29" i="56" s="1"/>
  <c r="Q109" i="56"/>
  <c r="Q108" i="56"/>
  <c r="R106" i="56"/>
  <c r="Q107" i="56"/>
  <c r="O252" i="57"/>
  <c r="F40" i="56"/>
  <c r="T138" i="57"/>
  <c r="K138" i="57" s="1"/>
  <c r="Y144" i="57" l="1"/>
  <c r="G144" i="57" s="1"/>
  <c r="H27" i="57"/>
  <c r="F32" i="56"/>
  <c r="G32" i="56" s="1"/>
  <c r="P32" i="56" s="1"/>
  <c r="Q32" i="56" s="1"/>
  <c r="F30" i="56"/>
  <c r="G30" i="56" s="1"/>
  <c r="P30" i="56" s="1"/>
  <c r="Q30" i="56" s="1"/>
  <c r="X39" i="56"/>
  <c r="F34" i="56"/>
  <c r="G34" i="56" s="1"/>
  <c r="P34" i="56" s="1"/>
  <c r="Q34" i="56" s="1"/>
  <c r="F33" i="56"/>
  <c r="G33" i="56" s="1"/>
  <c r="P33" i="56" s="1"/>
  <c r="X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29" i="56"/>
  <c r="X29" i="56"/>
  <c r="Q82" i="57"/>
  <c r="Z67" i="56"/>
  <c r="AB67" i="56" s="1"/>
  <c r="S67" i="56"/>
  <c r="AA67" i="56" s="1"/>
  <c r="T67" i="56"/>
  <c r="X34" i="56"/>
  <c r="Q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O259" i="57"/>
  <c r="Q250" i="57"/>
  <c r="Q251" i="57"/>
  <c r="P230" i="57"/>
  <c r="Q249" i="57"/>
  <c r="P232" i="57"/>
  <c r="P228" i="57"/>
  <c r="P229" i="57"/>
  <c r="U138" i="57"/>
  <c r="L138" i="57" s="1"/>
  <c r="P252" i="57"/>
  <c r="O231" i="57"/>
  <c r="H33" i="56"/>
  <c r="I33" i="56" s="1"/>
  <c r="Q110" i="56"/>
  <c r="H35" i="56"/>
  <c r="I35" i="56" s="1"/>
  <c r="S106" i="56"/>
  <c r="R109" i="56"/>
  <c r="R107" i="56"/>
  <c r="R108" i="56"/>
  <c r="H32" i="56"/>
  <c r="I32" i="56" s="1"/>
  <c r="H31" i="56"/>
  <c r="I31" i="56" s="1"/>
  <c r="H29" i="56"/>
  <c r="I29" i="56" s="1"/>
  <c r="H30" i="56"/>
  <c r="I30" i="56" s="1"/>
  <c r="X32" i="56" l="1"/>
  <c r="H34" i="56"/>
  <c r="I34" i="56" s="1"/>
  <c r="X30" i="56"/>
  <c r="G36" i="56"/>
  <c r="X36" i="56" s="1"/>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66" i="56" l="1"/>
  <c r="P3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AB32" i="56" s="1"/>
  <c r="AC32" i="56" s="1"/>
  <c r="AD32" i="56" s="1"/>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T33" i="56"/>
  <c r="U28" i="56" l="1"/>
  <c r="M28" i="56" s="1"/>
  <c r="N71" i="56"/>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7" i="55"/>
  <c r="AO77" i="55"/>
  <c r="AN77" i="55"/>
  <c r="AM77" i="55"/>
  <c r="AL77" i="55"/>
  <c r="AK77" i="55"/>
  <c r="AJ77" i="55"/>
  <c r="AI77" i="55"/>
  <c r="AH77" i="55"/>
  <c r="AG77" i="55"/>
  <c r="AF77" i="55"/>
  <c r="AE77" i="55"/>
  <c r="AD77" i="55"/>
  <c r="AC77" i="55"/>
  <c r="AB77" i="55"/>
  <c r="AA77" i="55"/>
  <c r="Z77" i="55"/>
  <c r="Y77" i="55"/>
  <c r="X77" i="55"/>
  <c r="W77" i="55"/>
  <c r="V77" i="55"/>
  <c r="U77" i="55"/>
  <c r="T77" i="55"/>
  <c r="S77" i="55"/>
  <c r="R77" i="55"/>
  <c r="Q77" i="55"/>
  <c r="P77" i="55"/>
  <c r="O77" i="55"/>
  <c r="N77" i="55"/>
  <c r="M77" i="55"/>
  <c r="L77" i="55"/>
  <c r="K77" i="55"/>
  <c r="J77" i="55"/>
  <c r="P75" i="55"/>
  <c r="G47" i="55"/>
  <c r="D44" i="55"/>
  <c r="D43" i="55"/>
  <c r="D42" i="55"/>
  <c r="D41" i="55"/>
  <c r="D40" i="55"/>
  <c r="D39" i="55"/>
  <c r="D38" i="55"/>
  <c r="D37" i="55"/>
  <c r="D34" i="55"/>
  <c r="D33" i="55"/>
  <c r="D31" i="55"/>
  <c r="E137" i="47" s="1"/>
  <c r="A44" i="55"/>
  <c r="C61" i="55"/>
  <c r="D24" i="55"/>
  <c r="A43" i="55" s="1"/>
  <c r="A41" i="55"/>
  <c r="D19" i="55"/>
  <c r="A38" i="55" s="1"/>
  <c r="C19" i="55"/>
  <c r="C53"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6" i="55" a="1"/>
  <c r="H137" i="47" l="1"/>
  <c r="I137" i="47"/>
  <c r="G137" i="47"/>
  <c r="L137" i="47"/>
  <c r="J137" i="47"/>
  <c r="K137" i="47"/>
  <c r="P76" i="55"/>
  <c r="X6" i="55"/>
  <c r="X7" i="55" s="1"/>
  <c r="AJ6" i="55"/>
  <c r="AJ7" i="55" s="1"/>
  <c r="Y6" i="55"/>
  <c r="Y7" i="55" s="1"/>
  <c r="L6" i="55"/>
  <c r="L7" i="55" s="1"/>
  <c r="M6" i="55"/>
  <c r="M7" i="55" s="1"/>
  <c r="AH6" i="55"/>
  <c r="AH7" i="55" s="1"/>
  <c r="AK6" i="55"/>
  <c r="AK7" i="55" s="1"/>
  <c r="D99" i="55"/>
  <c r="B52" i="55"/>
  <c r="B51" i="55"/>
  <c r="B24" i="55"/>
  <c r="B60" i="55" s="1"/>
  <c r="D78" i="55"/>
  <c r="B61" i="55"/>
  <c r="B53" i="55"/>
  <c r="B59" i="55"/>
  <c r="D20" i="55"/>
  <c r="A39" i="55" s="1"/>
  <c r="B49" i="55"/>
  <c r="A37" i="55"/>
  <c r="J6" i="55"/>
  <c r="J7" i="55" s="1"/>
  <c r="C59" i="55"/>
  <c r="C24" i="55"/>
  <c r="C60" i="55" s="1"/>
  <c r="AG7" i="55"/>
  <c r="C20" i="55"/>
  <c r="C55" i="55"/>
  <c r="V6" i="55"/>
  <c r="V7" i="55" s="1"/>
  <c r="B58" i="55"/>
  <c r="K6" i="55"/>
  <c r="K7" i="55" s="1"/>
  <c r="W6" i="55"/>
  <c r="W7" i="55" s="1"/>
  <c r="AI6" i="55"/>
  <c r="AI7" i="55" s="1"/>
  <c r="C58" i="55"/>
  <c r="C78" i="55"/>
  <c r="A42" i="55"/>
  <c r="N6" i="55"/>
  <c r="N7" i="55" s="1"/>
  <c r="Z6" i="55"/>
  <c r="Z7" i="55" s="1"/>
  <c r="AL6" i="55"/>
  <c r="AL7" i="55" s="1"/>
  <c r="B54" i="55"/>
  <c r="O6" i="55"/>
  <c r="O7" i="55" s="1"/>
  <c r="AA6" i="55"/>
  <c r="AA7" i="55" s="1"/>
  <c r="AM6" i="55"/>
  <c r="AM7" i="55" s="1"/>
  <c r="B47" i="55"/>
  <c r="C54" i="55"/>
  <c r="P6" i="55"/>
  <c r="P7" i="55" s="1"/>
  <c r="AB6" i="55"/>
  <c r="AB7" i="55" s="1"/>
  <c r="AN6" i="55"/>
  <c r="AN7" i="55" s="1"/>
  <c r="Q6" i="55"/>
  <c r="Q7" i="55" s="1"/>
  <c r="AC6" i="55"/>
  <c r="AC7" i="55" s="1"/>
  <c r="AO6" i="55"/>
  <c r="AO7" i="55" s="1"/>
  <c r="R6" i="55"/>
  <c r="R7" i="55" s="1"/>
  <c r="AD6" i="55"/>
  <c r="AD7" i="55" s="1"/>
  <c r="AP6" i="55"/>
  <c r="AP7" i="55" s="1"/>
  <c r="S6" i="55"/>
  <c r="S7" i="55" s="1"/>
  <c r="AE6" i="55"/>
  <c r="AE7" i="55" s="1"/>
  <c r="B19" i="55"/>
  <c r="T6" i="55"/>
  <c r="T7" i="55" s="1"/>
  <c r="AF6" i="55"/>
  <c r="AF7" i="55" s="1"/>
  <c r="U6" i="55"/>
  <c r="U7" i="55" s="1"/>
  <c r="C99" i="55"/>
  <c r="R48" i="55" l="1" a="1"/>
  <c r="R48" i="55" s="1"/>
  <c r="R50" i="55" a="1"/>
  <c r="R50" i="55" s="1"/>
  <c r="AN48" i="55" a="1"/>
  <c r="AN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AO48" i="55" a="1"/>
  <c r="AO48" i="55" s="1"/>
  <c r="AP48" i="55" s="1" a="1"/>
  <c r="AP48" i="55" s="1"/>
  <c r="T48" i="55"/>
  <c r="U48" i="55" s="1"/>
  <c r="V48" i="55" s="1"/>
  <c r="W48" i="55" s="1"/>
  <c r="AA48" i="55"/>
  <c r="R61" i="55" a="1"/>
  <c r="R61" i="55" s="1"/>
  <c r="S61" i="55" s="1" a="1"/>
  <c r="S61" i="55" s="1"/>
  <c r="R56" i="55" a="1"/>
  <c r="R56" i="55" s="1"/>
  <c r="S56" i="55" s="1" a="1"/>
  <c r="S56" i="55" s="1"/>
  <c r="R51" i="55" a="1"/>
  <c r="R51" i="55" s="1"/>
  <c r="R59" i="55" a="1"/>
  <c r="R59" i="55" s="1"/>
  <c r="S59" i="55" s="1" a="1"/>
  <c r="S59" i="55" s="1"/>
  <c r="R54" i="55" a="1"/>
  <c r="R54" i="55" s="1"/>
  <c r="R58" i="55" a="1"/>
  <c r="R58" i="55" s="1"/>
  <c r="R57" i="55" a="1"/>
  <c r="R57" i="55" s="1"/>
  <c r="S57" i="55" s="1" a="1"/>
  <c r="S57" i="55" s="1"/>
  <c r="R60" i="55" a="1"/>
  <c r="R60" i="55" s="1"/>
  <c r="S60" i="55" s="1" a="1"/>
  <c r="S60" i="55" s="1"/>
  <c r="R52" i="55" a="1"/>
  <c r="R52" i="55" s="1"/>
  <c r="R49" i="55" a="1"/>
  <c r="R49" i="55" s="1"/>
  <c r="R53" i="55" a="1"/>
  <c r="R53" i="55" s="1"/>
  <c r="R55" i="55" a="1"/>
  <c r="R55" i="55" s="1"/>
  <c r="S55" i="55" s="1" a="1"/>
  <c r="S55" i="55" s="1"/>
  <c r="R47" i="55" a="1"/>
  <c r="R47" i="55" s="1"/>
  <c r="AN61" i="55" a="1"/>
  <c r="AN61" i="55" s="1"/>
  <c r="AO61" i="55" s="1" a="1"/>
  <c r="AO61" i="55" s="1"/>
  <c r="AP61" i="55" s="1" a="1"/>
  <c r="AP61" i="55" s="1"/>
  <c r="AN59" i="55" a="1"/>
  <c r="AN59" i="55" s="1"/>
  <c r="AO59" i="55" s="1" a="1"/>
  <c r="AO59" i="55" s="1"/>
  <c r="AP59" i="55" s="1" a="1"/>
  <c r="AP59" i="55" s="1"/>
  <c r="AN57" i="55" a="1"/>
  <c r="AN57" i="55" s="1"/>
  <c r="AO57" i="55" s="1" a="1"/>
  <c r="AO57" i="55" s="1"/>
  <c r="AP57" i="55" s="1" a="1"/>
  <c r="AP57" i="55" s="1"/>
  <c r="AN55" i="55" a="1"/>
  <c r="AN55" i="55" s="1"/>
  <c r="AO55" i="55" s="1" a="1"/>
  <c r="AO55" i="55" s="1"/>
  <c r="AP55" i="55" s="1" a="1"/>
  <c r="AP55" i="55" s="1"/>
  <c r="AN53" i="55" a="1"/>
  <c r="AN53" i="55" s="1"/>
  <c r="AO53" i="55" s="1" a="1"/>
  <c r="AO53" i="55" s="1"/>
  <c r="AP53" i="55" s="1" a="1"/>
  <c r="AP53" i="55" s="1"/>
  <c r="AN51" i="55" a="1"/>
  <c r="AN51" i="55" s="1"/>
  <c r="AO51" i="55" s="1" a="1"/>
  <c r="AO51" i="55" s="1"/>
  <c r="AP51" i="55" s="1" a="1"/>
  <c r="AP51" i="55" s="1"/>
  <c r="AN60" i="55" a="1"/>
  <c r="AN60" i="55" s="1"/>
  <c r="AO60" i="55" s="1" a="1"/>
  <c r="AO60" i="55" s="1"/>
  <c r="AP60" i="55" s="1" a="1"/>
  <c r="AP60" i="55" s="1"/>
  <c r="AN47" i="55" a="1"/>
  <c r="AN47" i="55" s="1"/>
  <c r="AO47" i="55" s="1" a="1"/>
  <c r="AO47" i="55" s="1"/>
  <c r="AP47" i="55" s="1" a="1"/>
  <c r="AP47" i="55" s="1"/>
  <c r="AN58" i="55" a="1"/>
  <c r="AN58" i="55" s="1"/>
  <c r="AO58" i="55" s="1" a="1"/>
  <c r="AO58" i="55" s="1"/>
  <c r="AP58" i="55" s="1" a="1"/>
  <c r="AP58" i="55" s="1"/>
  <c r="AN52" i="55" a="1"/>
  <c r="AN52" i="55" s="1"/>
  <c r="AO52" i="55" s="1" a="1"/>
  <c r="AO52" i="55" s="1"/>
  <c r="AP52" i="55" s="1" a="1"/>
  <c r="AP52" i="55" s="1"/>
  <c r="AN54" i="55" a="1"/>
  <c r="AN54" i="55" s="1"/>
  <c r="AO54" i="55" s="1" a="1"/>
  <c r="AO54" i="55" s="1"/>
  <c r="AP54" i="55" s="1" a="1"/>
  <c r="AP54" i="55" s="1"/>
  <c r="AN56" i="55" a="1"/>
  <c r="AN56" i="55" s="1"/>
  <c r="AO56" i="55" s="1" a="1"/>
  <c r="AO56" i="55" s="1"/>
  <c r="AP56" i="55" s="1" a="1"/>
  <c r="AP56" i="55" s="1"/>
  <c r="AN49" i="55" a="1"/>
  <c r="AN49" i="55" s="1"/>
  <c r="AO49" i="55" s="1" a="1"/>
  <c r="AO49" i="55" s="1"/>
  <c r="AP49" i="55" s="1" a="1"/>
  <c r="AP49" i="55" s="1"/>
  <c r="AB61" i="55" a="1"/>
  <c r="AB61" i="55" s="1"/>
  <c r="AB59" i="55" a="1"/>
  <c r="AB59" i="55" s="1"/>
  <c r="AB57" i="55" a="1"/>
  <c r="AB57" i="55" s="1"/>
  <c r="AB55" i="55" a="1"/>
  <c r="AB55" i="55" s="1"/>
  <c r="AB53" i="55" a="1"/>
  <c r="AB53" i="55" s="1"/>
  <c r="AB51" i="55" a="1"/>
  <c r="AB51" i="55" s="1"/>
  <c r="AB49" i="55" a="1"/>
  <c r="AB49" i="55" s="1"/>
  <c r="AB56" i="55" a="1"/>
  <c r="AB56" i="55" s="1"/>
  <c r="AB54" i="55" a="1"/>
  <c r="AB54" i="55" s="1"/>
  <c r="AB58" i="55" a="1"/>
  <c r="AB58" i="55" s="1"/>
  <c r="AB60" i="55" a="1"/>
  <c r="AB60" i="55" s="1"/>
  <c r="AB52" i="55" a="1"/>
  <c r="AB52" i="55" s="1"/>
  <c r="AB47" i="55" a="1"/>
  <c r="AB47" i="55" s="1"/>
  <c r="S54" i="55" a="1"/>
  <c r="S54" i="55" s="1"/>
  <c r="S51" i="55" a="1"/>
  <c r="S51" i="55" s="1"/>
  <c r="J61" i="55" a="1"/>
  <c r="J61" i="55" s="1"/>
  <c r="K61" i="55" s="1" a="1"/>
  <c r="K61" i="55" s="1"/>
  <c r="L61" i="55" s="1" a="1"/>
  <c r="L61" i="55" s="1"/>
  <c r="M61" i="55" s="1" a="1"/>
  <c r="M61" i="55" s="1"/>
  <c r="N61" i="55" s="1" a="1"/>
  <c r="N61" i="55" s="1"/>
  <c r="O61" i="55" s="1" a="1"/>
  <c r="O61" i="55" s="1"/>
  <c r="P61" i="55" s="1" a="1"/>
  <c r="P61" i="55" s="1"/>
  <c r="Q61" i="55" s="1" a="1"/>
  <c r="Q61" i="55" s="1"/>
  <c r="J59" i="55" a="1"/>
  <c r="J59" i="55" s="1"/>
  <c r="K59" i="55" s="1" a="1"/>
  <c r="K59" i="55" s="1"/>
  <c r="L59" i="55" s="1" a="1"/>
  <c r="L59" i="55" s="1"/>
  <c r="M59" i="55" s="1" a="1"/>
  <c r="M59" i="55" s="1"/>
  <c r="N59" i="55" s="1" a="1"/>
  <c r="N59" i="55" s="1"/>
  <c r="O59" i="55" s="1" a="1"/>
  <c r="O59" i="55" s="1"/>
  <c r="P59" i="55" s="1" a="1"/>
  <c r="P59" i="55" s="1"/>
  <c r="Q59" i="55" s="1" a="1"/>
  <c r="Q59" i="55" s="1"/>
  <c r="J57" i="55" a="1"/>
  <c r="J57" i="55" s="1"/>
  <c r="K57" i="55" s="1" a="1"/>
  <c r="K57" i="55" s="1"/>
  <c r="L57" i="55" s="1" a="1"/>
  <c r="L57" i="55" s="1"/>
  <c r="M57" i="55" s="1" a="1"/>
  <c r="M57" i="55" s="1"/>
  <c r="N57" i="55" s="1" a="1"/>
  <c r="N57" i="55" s="1"/>
  <c r="O57" i="55" s="1" a="1"/>
  <c r="O57" i="55" s="1"/>
  <c r="P57" i="55" s="1" a="1"/>
  <c r="P57" i="55" s="1"/>
  <c r="Q57" i="55" s="1" a="1"/>
  <c r="Q57" i="55" s="1"/>
  <c r="J55" i="55" a="1"/>
  <c r="J55" i="55" s="1"/>
  <c r="K55" i="55" s="1" a="1"/>
  <c r="K55" i="55" s="1"/>
  <c r="L55" i="55" s="1" a="1"/>
  <c r="L55" i="55" s="1"/>
  <c r="M55" i="55" s="1" a="1"/>
  <c r="M55" i="55" s="1"/>
  <c r="N55" i="55" s="1" a="1"/>
  <c r="N55" i="55" s="1"/>
  <c r="O55" i="55" s="1" a="1"/>
  <c r="O55" i="55" s="1"/>
  <c r="P55" i="55" s="1" a="1"/>
  <c r="P55" i="55" s="1"/>
  <c r="Q55" i="55" s="1" a="1"/>
  <c r="Q55"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60" i="55" a="1"/>
  <c r="J60" i="55" s="1"/>
  <c r="K60" i="55" s="1" a="1"/>
  <c r="K60" i="55" s="1"/>
  <c r="L60" i="55" s="1" a="1"/>
  <c r="L60" i="55" s="1"/>
  <c r="M60" i="55" s="1" a="1"/>
  <c r="M60" i="55" s="1"/>
  <c r="N60" i="55" s="1" a="1"/>
  <c r="N60" i="55" s="1"/>
  <c r="O60" i="55" s="1" a="1"/>
  <c r="O60" i="55" s="1"/>
  <c r="P60" i="55" s="1" a="1"/>
  <c r="P60" i="55" s="1"/>
  <c r="Q60" i="55" s="1" a="1"/>
  <c r="Q60" i="55" s="1"/>
  <c r="J56" i="55" a="1"/>
  <c r="J56" i="55" s="1"/>
  <c r="K56" i="55" s="1" a="1"/>
  <c r="K56" i="55" s="1"/>
  <c r="L56" i="55" s="1" a="1"/>
  <c r="L56" i="55" s="1"/>
  <c r="M56" i="55" s="1" a="1"/>
  <c r="M56" i="55" s="1"/>
  <c r="N56" i="55" s="1" a="1"/>
  <c r="N56" i="55" s="1"/>
  <c r="O56" i="55" s="1" a="1"/>
  <c r="O56" i="55" s="1"/>
  <c r="P56" i="55" s="1" a="1"/>
  <c r="P56" i="55" s="1"/>
  <c r="Q56" i="55" s="1" a="1"/>
  <c r="Q56"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8" i="55" a="1"/>
  <c r="J58" i="55" s="1"/>
  <c r="K58" i="55" s="1" a="1"/>
  <c r="K58" i="55" s="1"/>
  <c r="L58" i="55" s="1" a="1"/>
  <c r="L58" i="55" s="1"/>
  <c r="M58" i="55" s="1" a="1"/>
  <c r="M58" i="55" s="1"/>
  <c r="N58" i="55" s="1" a="1"/>
  <c r="N58" i="55" s="1"/>
  <c r="O58" i="55" s="1" a="1"/>
  <c r="O58" i="55" s="1"/>
  <c r="P58" i="55" s="1" a="1"/>
  <c r="P58" i="55" s="1"/>
  <c r="Q58" i="55" s="1" a="1"/>
  <c r="Q58" i="55" s="1"/>
  <c r="J52" i="55" a="1"/>
  <c r="J52" i="55" s="1"/>
  <c r="K52" i="55" s="1" a="1"/>
  <c r="K52" i="55" s="1"/>
  <c r="L52" i="55" s="1" a="1"/>
  <c r="L52" i="55" s="1"/>
  <c r="M52" i="55" s="1" a="1"/>
  <c r="M52" i="55" s="1"/>
  <c r="N52" i="55" s="1" a="1"/>
  <c r="N52" i="55" s="1"/>
  <c r="O52" i="55" s="1" a="1"/>
  <c r="O52" i="55" s="1"/>
  <c r="P52" i="55" s="1" a="1"/>
  <c r="P52" i="55" s="1"/>
  <c r="Q52" i="55" s="1" a="1"/>
  <c r="Q52" i="55" s="1"/>
  <c r="J54" i="55" a="1"/>
  <c r="J54" i="55" s="1"/>
  <c r="K54" i="55" s="1" a="1"/>
  <c r="K54" i="55" s="1"/>
  <c r="L54" i="55" s="1" a="1"/>
  <c r="L54" i="55" s="1"/>
  <c r="M54" i="55" s="1" a="1"/>
  <c r="M54" i="55" s="1"/>
  <c r="N54" i="55" s="1" a="1"/>
  <c r="N54" i="55" s="1"/>
  <c r="O54" i="55" s="1" a="1"/>
  <c r="O54" i="55" s="1"/>
  <c r="P54" i="55" s="1" a="1"/>
  <c r="P54" i="55" s="1"/>
  <c r="Q54" i="55" s="1" a="1"/>
  <c r="Q54" i="55" s="1"/>
  <c r="D21" i="55"/>
  <c r="A40" i="55" s="1"/>
  <c r="D120" i="55"/>
  <c r="B141" i="55"/>
  <c r="C120" i="55"/>
  <c r="C56" i="55"/>
  <c r="C21" i="55"/>
  <c r="B20" i="55"/>
  <c r="B55" i="55"/>
  <c r="Y48" i="55" l="1"/>
  <c r="Z48" i="55"/>
  <c r="AA50" i="55"/>
  <c r="T50" i="55"/>
  <c r="U50" i="55" s="1"/>
  <c r="V50" i="55" s="1"/>
  <c r="W50" i="55" s="1"/>
  <c r="Z50" i="55"/>
  <c r="X50" i="55"/>
  <c r="Y50" i="55"/>
  <c r="X48" i="55"/>
  <c r="C57" i="55"/>
  <c r="T58" i="55"/>
  <c r="U58" i="55" s="1"/>
  <c r="V58" i="55" s="1"/>
  <c r="W58" i="55" s="1"/>
  <c r="X58" i="55" s="1"/>
  <c r="Y58" i="55" s="1"/>
  <c r="Z58" i="55" s="1"/>
  <c r="AA58" i="55" s="1"/>
  <c r="T49" i="55"/>
  <c r="U49" i="55" s="1"/>
  <c r="V49" i="55" s="1"/>
  <c r="W49" i="55" s="1"/>
  <c r="X49" i="55" s="1"/>
  <c r="Y49" i="55" s="1"/>
  <c r="Z49" i="55" s="1"/>
  <c r="AA49" i="55" s="1"/>
  <c r="T56" i="55"/>
  <c r="U56" i="55" s="1"/>
  <c r="V56" i="55" s="1"/>
  <c r="W56" i="55" s="1"/>
  <c r="X56" i="55" s="1"/>
  <c r="Y56" i="55" s="1"/>
  <c r="Z56" i="55" s="1"/>
  <c r="AA56" i="55" s="1"/>
  <c r="T51" i="55"/>
  <c r="U51" i="55" s="1"/>
  <c r="V51" i="55" s="1"/>
  <c r="W51" i="55" s="1"/>
  <c r="X51" i="55" s="1"/>
  <c r="Y51" i="55" s="1"/>
  <c r="Z51" i="55" s="1"/>
  <c r="AA51" i="55" s="1"/>
  <c r="X54" i="55"/>
  <c r="Y54" i="55"/>
  <c r="Z54" i="55" s="1"/>
  <c r="AA54" i="55" s="1"/>
  <c r="T54" i="55"/>
  <c r="U54" i="55" s="1"/>
  <c r="V54" i="55" s="1"/>
  <c r="W54" i="55" s="1"/>
  <c r="T53" i="55"/>
  <c r="U53" i="55" s="1"/>
  <c r="V53" i="55" s="1"/>
  <c r="W53" i="55" s="1"/>
  <c r="X53" i="55"/>
  <c r="Y53" i="55" s="1"/>
  <c r="Z53" i="55" s="1"/>
  <c r="AA53" i="55" s="1"/>
  <c r="T55" i="55"/>
  <c r="U55" i="55" s="1"/>
  <c r="V55" i="55" s="1"/>
  <c r="W55" i="55" s="1"/>
  <c r="X55" i="55" s="1"/>
  <c r="Y55" i="55" s="1"/>
  <c r="Z55" i="55" s="1"/>
  <c r="AA55" i="55" s="1"/>
  <c r="T57" i="55"/>
  <c r="U57" i="55" s="1"/>
  <c r="V57" i="55" s="1"/>
  <c r="W57" i="55" s="1"/>
  <c r="X57" i="55" s="1"/>
  <c r="Y57" i="55" s="1"/>
  <c r="Z57" i="55" s="1"/>
  <c r="AA57" i="55" s="1"/>
  <c r="T59" i="55"/>
  <c r="U59" i="55" s="1"/>
  <c r="V59" i="55" s="1"/>
  <c r="W59" i="55" s="1"/>
  <c r="X59" i="55"/>
  <c r="Y59" i="55" s="1"/>
  <c r="Z59" i="55" s="1"/>
  <c r="AA59" i="55" s="1"/>
  <c r="T61" i="55"/>
  <c r="U61" i="55" s="1"/>
  <c r="V61" i="55" s="1"/>
  <c r="W61" i="55" s="1"/>
  <c r="X61" i="55" s="1"/>
  <c r="Y61" i="55" s="1"/>
  <c r="Z61" i="55" s="1"/>
  <c r="AA61" i="55" s="1"/>
  <c r="T52" i="55"/>
  <c r="U52" i="55" s="1"/>
  <c r="V52" i="55" s="1"/>
  <c r="W52" i="55" s="1"/>
  <c r="X52" i="55"/>
  <c r="Y52" i="55" s="1"/>
  <c r="Z52" i="55" s="1"/>
  <c r="AA52" i="55" s="1"/>
  <c r="T60" i="55"/>
  <c r="U60" i="55" s="1"/>
  <c r="V60" i="55" s="1"/>
  <c r="W60" i="55" s="1"/>
  <c r="X60" i="55" s="1"/>
  <c r="Y60" i="55" s="1"/>
  <c r="Z60" i="55" s="1"/>
  <c r="AA60" i="55" s="1"/>
  <c r="T47" i="55"/>
  <c r="U47" i="55" s="1"/>
  <c r="V47" i="55" s="1"/>
  <c r="W47" i="55" s="1"/>
  <c r="X47" i="55" s="1"/>
  <c r="Y47" i="55" s="1"/>
  <c r="Z47" i="55" s="1"/>
  <c r="AA47"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6" i="55"/>
  <c r="C141" i="55"/>
  <c r="B162" i="55"/>
  <c r="D141" i="55"/>
  <c r="C162" i="55" l="1"/>
  <c r="B181" i="55"/>
  <c r="B200" i="55" s="1"/>
  <c r="D162" i="55"/>
  <c r="B57" i="55"/>
  <c r="B219" i="55" l="1"/>
  <c r="C200" i="55"/>
  <c r="D200" i="55"/>
  <c r="C181" i="55"/>
  <c r="D181" i="55"/>
  <c r="B238" i="55" l="1"/>
  <c r="C219" i="55"/>
  <c r="D219" i="55"/>
  <c r="B86" i="47"/>
  <c r="B85" i="47"/>
  <c r="B84" i="47"/>
  <c r="C238" i="55" l="1"/>
  <c r="D238"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AO11" i="44" l="1"/>
  <c r="AO12" i="44" s="1"/>
  <c r="AO13" i="44" s="1"/>
  <c r="AO14" i="44" s="1"/>
  <c r="AO10" i="44"/>
  <c r="B17" i="44"/>
  <c r="B18" i="44" s="1"/>
  <c r="B19" i="44" s="1"/>
  <c r="B20" i="44" s="1"/>
  <c r="B21" i="44" s="1"/>
  <c r="B22" i="44" s="1"/>
  <c r="B23" i="44" s="1"/>
  <c r="B24" i="44" s="1"/>
  <c r="B25" i="44" s="1"/>
  <c r="B26" i="44" s="1"/>
  <c r="B27" i="44" s="1"/>
  <c r="B28" i="44" s="1"/>
  <c r="B29" i="44" s="1"/>
  <c r="B30" i="44" s="1"/>
  <c r="B31" i="44" s="1"/>
  <c r="B32" i="44" s="1"/>
  <c r="B33" i="44" s="1"/>
  <c r="B34" i="44" s="1"/>
  <c r="B35" i="44" s="1"/>
  <c r="B36" i="44" s="1"/>
  <c r="B37" i="44" s="1"/>
  <c r="Q52" i="52"/>
  <c r="L36" i="52"/>
  <c r="H37" i="52"/>
  <c r="P38" i="52"/>
  <c r="L39" i="52"/>
  <c r="H40" i="52"/>
  <c r="D41" i="52"/>
  <c r="P41" i="52"/>
  <c r="L42" i="52"/>
  <c r="H43" i="52"/>
  <c r="D44" i="52"/>
  <c r="P44" i="52"/>
  <c r="H46" i="52"/>
  <c r="D47" i="52"/>
  <c r="P47" i="52"/>
  <c r="L48" i="52"/>
  <c r="D50" i="52"/>
  <c r="L51" i="52"/>
  <c r="H52" i="52"/>
  <c r="AO16" i="44"/>
  <c r="AO17" i="44" s="1"/>
  <c r="AO15" i="44"/>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L53" i="52"/>
  <c r="G22" i="35"/>
  <c r="H22" i="35"/>
  <c r="F22" i="35"/>
  <c r="B23" i="35"/>
  <c r="G23" i="35"/>
  <c r="I22" i="35"/>
  <c r="H23" i="35"/>
  <c r="F23" i="35"/>
  <c r="C22" i="35"/>
  <c r="B24" i="35"/>
  <c r="I24" i="35"/>
  <c r="C24" i="35"/>
  <c r="F24" i="35"/>
  <c r="E24" i="35"/>
  <c r="E9" i="47"/>
  <c r="E8" i="47"/>
  <c r="E7" i="47"/>
  <c r="E6" i="47"/>
  <c r="AO19" i="44" l="1"/>
  <c r="AO20" i="44" s="1"/>
  <c r="AO21" i="44" s="1"/>
  <c r="AO22" i="44" s="1"/>
  <c r="AO23" i="44" s="1"/>
  <c r="AO24" i="44" s="1"/>
  <c r="AO25" i="44" s="1"/>
  <c r="AO18" i="44"/>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2" i="47"/>
  <c r="H132" i="47"/>
  <c r="I132" i="47"/>
  <c r="J132" i="47"/>
  <c r="K132" i="47"/>
  <c r="L132" i="47"/>
  <c r="G134" i="47"/>
  <c r="H134" i="47"/>
  <c r="I134" i="47"/>
  <c r="J134" i="47"/>
  <c r="K134" i="47"/>
  <c r="L134" i="47"/>
  <c r="L127" i="47"/>
  <c r="K127" i="47"/>
  <c r="J127" i="47"/>
  <c r="I127" i="47"/>
  <c r="H127" i="47"/>
  <c r="G127" i="47"/>
  <c r="G131" i="47"/>
  <c r="H131" i="47"/>
  <c r="I131" i="47"/>
  <c r="J131" i="47"/>
  <c r="K131" i="47"/>
  <c r="L131"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J238" i="55" l="1"/>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N12" i="55" l="1"/>
  <c r="N13" i="55"/>
  <c r="O11" i="55" a="1"/>
  <c r="O11" i="55" s="1"/>
  <c r="O14" i="55" a="1"/>
  <c r="O14" i="55" s="1"/>
  <c r="H7" i="56" a="1"/>
  <c r="H7" i="56" s="1"/>
  <c r="H8" i="56" a="1"/>
  <c r="H8" i="56" s="1"/>
  <c r="H9" i="56" a="1"/>
  <c r="H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30"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P8" i="56"/>
  <c r="X8" i="56" s="1"/>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P12" i="55" l="1"/>
  <c r="P13" i="55"/>
  <c r="P32" i="55" s="1"/>
  <c r="M137" i="47" s="1"/>
  <c r="M138" i="47"/>
  <c r="P43" i="56"/>
  <c r="P76" i="56" s="1"/>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38" i="55"/>
  <c r="P39" i="55"/>
  <c r="P40"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P83" i="56"/>
  <c r="P99" i="56" s="1"/>
  <c r="X99"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P37" i="55"/>
  <c r="H86" i="56"/>
  <c r="AP78" i="56" s="1"/>
  <c r="H102" i="56"/>
  <c r="M132" i="47"/>
  <c r="M131" i="47"/>
  <c r="M127" i="47"/>
  <c r="G21" i="57"/>
  <c r="M135" i="47"/>
  <c r="P42" i="55"/>
  <c r="M128" i="47"/>
  <c r="M25" i="35"/>
  <c r="N25" i="35" s="1"/>
  <c r="K108" i="47"/>
  <c r="I8" i="47"/>
  <c r="M23" i="35"/>
  <c r="M26" i="35"/>
  <c r="I7" i="47"/>
  <c r="M22" i="35"/>
  <c r="I5" i="47"/>
  <c r="M24" i="35"/>
  <c r="I9" i="47"/>
  <c r="AC83" i="47"/>
  <c r="U83" i="47"/>
  <c r="AP80" i="56" l="1"/>
  <c r="AP81" i="56" s="1"/>
  <c r="S117" i="56" a="1"/>
  <c r="S117" i="56" s="1"/>
  <c r="I56" i="57"/>
  <c r="Y43" i="56"/>
  <c r="Y76" i="56" s="1"/>
  <c r="Y49" i="57"/>
  <c r="Y57" i="57"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29" i="47"/>
  <c r="M134" i="47"/>
  <c r="N127" i="47"/>
  <c r="I108" i="47"/>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Z23" i="58"/>
  <c r="R28" i="44"/>
  <c r="R29"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8" i="44"/>
  <c r="S29" i="44" s="1"/>
  <c r="P9" i="47"/>
  <c r="T24" i="35"/>
  <c r="T26" i="35"/>
  <c r="P7" i="47"/>
  <c r="T23" i="35"/>
  <c r="P8" i="47"/>
  <c r="T22" i="35"/>
  <c r="P5" i="47"/>
  <c r="U25" i="35"/>
  <c r="Q6" i="47"/>
  <c r="Y41" i="58" l="1"/>
  <c r="Z168" i="58"/>
  <c r="Z169" i="58"/>
  <c r="Z36" i="58"/>
  <c r="Z41" i="58" s="1"/>
  <c r="AA31" i="58"/>
  <c r="AA34" i="58" s="1"/>
  <c r="AA35" i="58" s="1"/>
  <c r="AA36" i="58" s="1"/>
  <c r="AA24" i="58"/>
  <c r="AB23" i="58"/>
  <c r="T28" i="44"/>
  <c r="T29" i="44" s="1"/>
  <c r="U23" i="35"/>
  <c r="Q8" i="47"/>
  <c r="Q9" i="47"/>
  <c r="U24" i="35"/>
  <c r="V25" i="35"/>
  <c r="R6" i="47"/>
  <c r="U22" i="35"/>
  <c r="Q5" i="47"/>
  <c r="U26" i="35"/>
  <c r="Q7" i="47"/>
  <c r="AA41" i="58" l="1"/>
  <c r="AB24"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Q30"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39" i="55" s="1"/>
  <c r="Q25" i="55" a="1"/>
  <c r="Q25" i="55" s="1"/>
  <c r="Q22" i="55" a="1"/>
  <c r="Q22" i="55" s="1"/>
  <c r="Q19" i="55" a="1"/>
  <c r="Q19" i="55" s="1"/>
  <c r="Q38" i="55" s="1"/>
  <c r="Q24" i="55" a="1"/>
  <c r="Q24" i="55" s="1"/>
  <c r="Q43" i="55" s="1"/>
  <c r="Q21" i="55" a="1"/>
  <c r="Q21" i="55" s="1"/>
  <c r="Q40"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8"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S35" i="55"/>
  <c r="O130" i="47"/>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J13" i="55"/>
  <c r="AJ12" i="55"/>
  <c r="R12" i="55"/>
  <c r="R13" i="55"/>
  <c r="AF13" i="55"/>
  <c r="AF12" i="55"/>
  <c r="Q13" i="55"/>
  <c r="Q32" i="55" s="1"/>
  <c r="N137" i="47" s="1"/>
  <c r="Q12" i="55"/>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Q31" i="55"/>
  <c r="M16" i="57"/>
  <c r="AP23" i="55"/>
  <c r="Q42" i="55"/>
  <c r="AP21" i="55"/>
  <c r="AO21" i="55"/>
  <c r="R38" i="55"/>
  <c r="N132" i="47"/>
  <c r="V7" i="56"/>
  <c r="AO19" i="55"/>
  <c r="AP19" i="55"/>
  <c r="Q37" i="55"/>
  <c r="U7" i="56"/>
  <c r="T7" i="56"/>
  <c r="AP20" i="55"/>
  <c r="U32" i="57"/>
  <c r="L32" i="57" s="1"/>
  <c r="R39" i="55"/>
  <c r="N131" i="47"/>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O36" i="55" s="1"/>
  <c r="AP17" i="55"/>
  <c r="Q23" i="29"/>
  <c r="Q22" i="29"/>
  <c r="Q21" i="29"/>
  <c r="R40" i="55"/>
  <c r="N128" i="47"/>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T35" i="55" l="1"/>
  <c r="P130" i="47"/>
  <c r="AP36" i="55"/>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S40" i="55"/>
  <c r="O128" i="47"/>
  <c r="R21" i="29"/>
  <c r="R22" i="29"/>
  <c r="R23" i="29"/>
  <c r="Z7" i="56"/>
  <c r="AD7" i="56"/>
  <c r="AC7" i="56"/>
  <c r="R37" i="55"/>
  <c r="N129" i="47"/>
  <c r="S39" i="55"/>
  <c r="O131" i="47"/>
  <c r="S38" i="55"/>
  <c r="O132" i="47"/>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54" i="56"/>
  <c r="L58" i="56"/>
  <c r="L53" i="56"/>
  <c r="L57" i="56"/>
  <c r="L59" i="56"/>
  <c r="M60" i="56"/>
  <c r="R42" i="55"/>
  <c r="N134" i="47"/>
  <c r="J54" i="56"/>
  <c r="J52" i="56"/>
  <c r="J55" i="56"/>
  <c r="J59" i="56"/>
  <c r="J51" i="56"/>
  <c r="J53" i="56"/>
  <c r="J57" i="56"/>
  <c r="J56" i="56"/>
  <c r="J58" i="56"/>
  <c r="AH26" i="35"/>
  <c r="AD7" i="47"/>
  <c r="AH23" i="35"/>
  <c r="AD8" i="47"/>
  <c r="AI25" i="35"/>
  <c r="AE6" i="47"/>
  <c r="AD5" i="47"/>
  <c r="AH22" i="35"/>
  <c r="AH24" i="35"/>
  <c r="AD9" i="47"/>
  <c r="O137" i="47" l="1"/>
  <c r="AP31" i="55"/>
  <c r="U35" i="55"/>
  <c r="Q130" i="47"/>
  <c r="T32" i="55"/>
  <c r="U32" i="55" s="1"/>
  <c r="T30" i="55"/>
  <c r="P138" i="47"/>
  <c r="L75" i="57"/>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S37" i="55"/>
  <c r="O129" i="47"/>
  <c r="R59" i="56"/>
  <c r="R57" i="56"/>
  <c r="R56" i="56"/>
  <c r="R51" i="56"/>
  <c r="R53" i="56"/>
  <c r="R55" i="56"/>
  <c r="R52" i="56"/>
  <c r="R54" i="56"/>
  <c r="R58" i="56"/>
  <c r="S42" i="55"/>
  <c r="O134" i="47"/>
  <c r="M51" i="56"/>
  <c r="M57" i="56"/>
  <c r="M52" i="56"/>
  <c r="M55" i="56"/>
  <c r="M58" i="56"/>
  <c r="M53" i="56"/>
  <c r="M56" i="56"/>
  <c r="M54" i="56"/>
  <c r="M59" i="56"/>
  <c r="N60" i="56"/>
  <c r="Q127" i="47"/>
  <c r="P131" i="47"/>
  <c r="T39" i="55"/>
  <c r="L102" i="56"/>
  <c r="L86" i="56"/>
  <c r="AR78" i="56" s="1"/>
  <c r="T38" i="55"/>
  <c r="P132" i="47"/>
  <c r="R57" i="57"/>
  <c r="J102" i="56"/>
  <c r="U121" i="56" s="1" a="1"/>
  <c r="U121" i="56" s="1"/>
  <c r="J86" i="56"/>
  <c r="AQ78" i="56" s="1"/>
  <c r="L88" i="56"/>
  <c r="M104" i="56"/>
  <c r="T40" i="55"/>
  <c r="P128" i="47"/>
  <c r="L92" i="56"/>
  <c r="M43" i="56"/>
  <c r="O136" i="47"/>
  <c r="T43" i="55"/>
  <c r="P135" i="47"/>
  <c r="AJ25" i="35"/>
  <c r="AF6" i="47"/>
  <c r="AE8" i="47"/>
  <c r="AI23" i="35"/>
  <c r="AE5" i="47"/>
  <c r="AI22" i="35"/>
  <c r="AI24" i="35"/>
  <c r="AE9" i="47"/>
  <c r="AE7" i="47"/>
  <c r="AI26" i="35"/>
  <c r="V35" i="55" l="1"/>
  <c r="R130" i="47"/>
  <c r="Q137" i="47"/>
  <c r="V32" i="55"/>
  <c r="R137" i="47"/>
  <c r="U30" i="55"/>
  <c r="Q138" i="47"/>
  <c r="L94" i="56"/>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T37" i="55"/>
  <c r="P129" i="47"/>
  <c r="N48" i="56"/>
  <c r="N51" i="56"/>
  <c r="N59" i="56"/>
  <c r="N52" i="56"/>
  <c r="N53" i="56"/>
  <c r="N56" i="56"/>
  <c r="N58" i="56"/>
  <c r="N54" i="56"/>
  <c r="N57" i="56"/>
  <c r="N55" i="56"/>
  <c r="T42" i="55"/>
  <c r="P134" i="47"/>
  <c r="P136" i="47"/>
  <c r="M92" i="56"/>
  <c r="N43" i="56"/>
  <c r="U38" i="55"/>
  <c r="Q132" i="47"/>
  <c r="U39" i="55"/>
  <c r="Q131"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40" i="55"/>
  <c r="Q128" i="47"/>
  <c r="AB60" i="56"/>
  <c r="U43" i="55"/>
  <c r="Q135" i="47"/>
  <c r="AB43" i="56"/>
  <c r="AB76" i="56" s="1"/>
  <c r="AB92" i="56" s="1"/>
  <c r="AF7" i="47"/>
  <c r="AJ26" i="35"/>
  <c r="AJ24" i="35"/>
  <c r="AF9" i="47"/>
  <c r="AK25" i="35"/>
  <c r="AG6" i="47"/>
  <c r="AJ22" i="35"/>
  <c r="AF5" i="47"/>
  <c r="AF8" i="47"/>
  <c r="AJ23" i="35"/>
  <c r="W35" i="55" l="1"/>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7" i="55"/>
  <c r="AC43" i="56"/>
  <c r="U42" i="55"/>
  <c r="Q134" i="47"/>
  <c r="N88" i="56"/>
  <c r="R132" i="47"/>
  <c r="V38" i="55"/>
  <c r="Q136" i="47"/>
  <c r="V43" i="55"/>
  <c r="R135" i="47"/>
  <c r="V39" i="55"/>
  <c r="R131" i="47"/>
  <c r="S127" i="47"/>
  <c r="N92" i="56"/>
  <c r="R128" i="47"/>
  <c r="V40"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D108" i="47"/>
  <c r="AL77" i="56"/>
  <c r="AL80" i="56" s="1"/>
  <c r="AL81" i="56" s="1"/>
  <c r="T127" i="47"/>
  <c r="S128" i="47"/>
  <c r="W40" i="55"/>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8" i="55"/>
  <c r="S132"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37" i="55"/>
  <c r="R129" i="47"/>
  <c r="W39" i="55"/>
  <c r="S131"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X38" i="55"/>
  <c r="T132" i="47"/>
  <c r="W37"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X40" i="55"/>
  <c r="T128" i="47"/>
  <c r="X39" i="55"/>
  <c r="T131" i="47"/>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X37" i="55"/>
  <c r="T129" i="47"/>
  <c r="Y39" i="55"/>
  <c r="U131" i="47"/>
  <c r="AS80" i="56"/>
  <c r="AS81" i="56" s="1"/>
  <c r="V127" i="47"/>
  <c r="T136" i="47"/>
  <c r="X42" i="55"/>
  <c r="T134" i="47"/>
  <c r="Y38" i="55"/>
  <c r="U132" i="47"/>
  <c r="Y43" i="55"/>
  <c r="U135" i="47"/>
  <c r="Y40" i="55"/>
  <c r="U128"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Z38" i="55"/>
  <c r="V132" i="47"/>
  <c r="Z39" i="55"/>
  <c r="V131" i="47"/>
  <c r="AT80" i="56"/>
  <c r="AT81" i="56" s="1"/>
  <c r="U136" i="47"/>
  <c r="V128" i="47"/>
  <c r="Z40" i="55"/>
  <c r="Y42" i="55"/>
  <c r="U134" i="47"/>
  <c r="Y37" i="55"/>
  <c r="U129"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29" i="47"/>
  <c r="Z37" i="55"/>
  <c r="AA40" i="55"/>
  <c r="W128" i="47"/>
  <c r="V136" i="47"/>
  <c r="AA38" i="55"/>
  <c r="W132" i="47"/>
  <c r="X127" i="47"/>
  <c r="AA39" i="55"/>
  <c r="W131"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39" i="55"/>
  <c r="X131" i="47"/>
  <c r="AB43" i="55"/>
  <c r="X135" i="47"/>
  <c r="W136" i="47"/>
  <c r="AA37" i="55"/>
  <c r="W129" i="47"/>
  <c r="AB40" i="55"/>
  <c r="X128" i="47"/>
  <c r="AB38" i="55"/>
  <c r="X132"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B37" i="55"/>
  <c r="X129" i="47"/>
  <c r="AC43" i="55"/>
  <c r="Y135" i="47"/>
  <c r="AC38" i="55"/>
  <c r="Y132" i="47"/>
  <c r="X136" i="47"/>
  <c r="Y131" i="47"/>
  <c r="AC39" i="55"/>
  <c r="AD33" i="55"/>
  <c r="Z127" i="47"/>
  <c r="AC40" i="55"/>
  <c r="Y128"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40" i="55"/>
  <c r="Z128" i="47"/>
  <c r="AD38" i="55"/>
  <c r="Z132" i="47"/>
  <c r="AC37" i="55"/>
  <c r="Y129" i="47"/>
  <c r="AE33" i="55"/>
  <c r="AA127" i="47"/>
  <c r="AD39" i="55"/>
  <c r="Z131"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37" i="55"/>
  <c r="Z129" i="47"/>
  <c r="AE39" i="55"/>
  <c r="AA131" i="47"/>
  <c r="AE38" i="55"/>
  <c r="AA132" i="47"/>
  <c r="AD42" i="55"/>
  <c r="Z134" i="47"/>
  <c r="AA128" i="47"/>
  <c r="AE40" i="55"/>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8" i="55"/>
  <c r="AB132" i="47"/>
  <c r="AF40" i="55"/>
  <c r="AB128" i="47"/>
  <c r="AG33" i="55"/>
  <c r="AC127" i="47"/>
  <c r="AA136" i="47"/>
  <c r="AE37" i="55"/>
  <c r="AA129" i="47"/>
  <c r="AF39" i="55"/>
  <c r="AB131"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7" i="55"/>
  <c r="AB129" i="47"/>
  <c r="AG38" i="55"/>
  <c r="AC132" i="47"/>
  <c r="AD127" i="47"/>
  <c r="AH33" i="55"/>
  <c r="AB136" i="47"/>
  <c r="AC128" i="47"/>
  <c r="AG40" i="55"/>
  <c r="AF42" i="55"/>
  <c r="AB134" i="47"/>
  <c r="AG39" i="55"/>
  <c r="AC131"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40" i="55"/>
  <c r="AD128" i="47"/>
  <c r="AC136" i="47"/>
  <c r="AH38" i="55"/>
  <c r="AD132" i="47"/>
  <c r="AC134" i="47"/>
  <c r="AG42" i="55"/>
  <c r="AC129" i="47"/>
  <c r="AG37" i="55"/>
  <c r="AH43" i="55"/>
  <c r="AD135" i="47"/>
  <c r="AI33" i="55"/>
  <c r="AE127" i="47"/>
  <c r="AH39" i="55"/>
  <c r="AD131"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29" i="47"/>
  <c r="AH37" i="55"/>
  <c r="AI38" i="55"/>
  <c r="AE132" i="47"/>
  <c r="AI40" i="55"/>
  <c r="AE128" i="47"/>
  <c r="AD136" i="47"/>
  <c r="AJ33" i="55"/>
  <c r="AF127" i="47"/>
  <c r="AI43" i="55"/>
  <c r="AE135" i="47"/>
  <c r="AE131" i="47"/>
  <c r="AI39" i="55"/>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7" i="55"/>
  <c r="AE129" i="47"/>
  <c r="AF135" i="47"/>
  <c r="AJ43" i="55"/>
  <c r="AJ40" i="55"/>
  <c r="AF128" i="47"/>
  <c r="AE136" i="47"/>
  <c r="AF132" i="47"/>
  <c r="AJ38" i="55"/>
  <c r="AK33" i="55"/>
  <c r="AG127" i="47"/>
  <c r="AE134" i="47"/>
  <c r="AI42" i="55"/>
  <c r="AF131" i="47"/>
  <c r="AJ39"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8" i="55"/>
  <c r="AG132" i="47"/>
  <c r="AF136" i="47"/>
  <c r="AK43" i="55"/>
  <c r="AG135" i="47"/>
  <c r="AJ42" i="55"/>
  <c r="AF134" i="47"/>
  <c r="AL33" i="55"/>
  <c r="AH127" i="47"/>
  <c r="AJ37" i="55"/>
  <c r="AF129" i="47"/>
  <c r="AK39" i="55"/>
  <c r="AG131" i="47"/>
  <c r="AG128" i="47"/>
  <c r="AK40" i="55"/>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38" i="55"/>
  <c r="AH132" i="47"/>
  <c r="AL39" i="55"/>
  <c r="AH131" i="47"/>
  <c r="AK37" i="55"/>
  <c r="AG129" i="47"/>
  <c r="AL43" i="55"/>
  <c r="AH135" i="47"/>
  <c r="AH128" i="47"/>
  <c r="AL40" i="55"/>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8" i="55"/>
  <c r="AI132" i="47"/>
  <c r="AL37" i="55"/>
  <c r="AH129" i="47"/>
  <c r="AL42" i="55"/>
  <c r="AH134" i="47"/>
  <c r="AH136" i="47"/>
  <c r="AI135" i="47"/>
  <c r="AM43" i="55"/>
  <c r="AI131" i="47"/>
  <c r="AM39" i="55"/>
  <c r="AN33" i="55"/>
  <c r="AJ127" i="47"/>
  <c r="AM40" i="55"/>
  <c r="AI128"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7" i="55"/>
  <c r="AN38" i="55"/>
  <c r="AJ132" i="47"/>
  <c r="AO33" i="55"/>
  <c r="AK127" i="47"/>
  <c r="AN43" i="55"/>
  <c r="AJ135" i="47"/>
  <c r="AI136" i="47"/>
  <c r="AN40" i="55"/>
  <c r="AJ128" i="47"/>
  <c r="AN39" i="55"/>
  <c r="AJ131"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7" i="55"/>
  <c r="AK128" i="47"/>
  <c r="AO40" i="55"/>
  <c r="AP33" i="55"/>
  <c r="AM127" i="47" s="1"/>
  <c r="AL127" i="47"/>
  <c r="AJ136" i="47"/>
  <c r="AO38" i="55"/>
  <c r="AK132" i="47"/>
  <c r="AJ134" i="47"/>
  <c r="AN42" i="55"/>
  <c r="AO39" i="55"/>
  <c r="AK131" i="47"/>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AK129" i="47"/>
  <c r="AO37" i="55"/>
  <c r="AP39" i="55"/>
  <c r="AM131" i="47" s="1"/>
  <c r="AL131" i="47"/>
  <c r="AP38" i="55"/>
  <c r="AM132" i="47" s="1"/>
  <c r="AL132" i="47"/>
  <c r="AP40"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7" i="55"/>
  <c r="AM129" i="47" s="1"/>
  <c r="AL129" i="47"/>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1" i="55"/>
  <c r="K219" i="55"/>
  <c r="J219" i="55"/>
  <c r="J162" i="55"/>
  <c r="AN162" i="55"/>
  <c r="AC162" i="55"/>
  <c r="AB162" i="55"/>
  <c r="R162" i="55"/>
  <c r="AN200" i="55"/>
  <c r="AB200" i="55"/>
  <c r="T200" i="55"/>
  <c r="S200" i="55"/>
  <c r="R200" i="55"/>
  <c r="K181" i="55"/>
  <c r="J181" i="55"/>
  <c r="J141" i="55"/>
  <c r="AN141" i="55"/>
  <c r="AB141" i="55"/>
  <c r="S141" i="55"/>
  <c r="R141" i="55"/>
  <c r="K141" i="55"/>
  <c r="AN99" i="55"/>
  <c r="AE99" i="55"/>
  <c r="AD99" i="55"/>
  <c r="AC99" i="55"/>
  <c r="AB99" i="55"/>
  <c r="S99" i="55"/>
  <c r="R99" i="55"/>
  <c r="AN238" i="55"/>
  <c r="AB238" i="55"/>
  <c r="U238" i="55"/>
  <c r="T238" i="55"/>
  <c r="S238" i="55"/>
  <c r="R238" i="55"/>
  <c r="AN120" i="55"/>
  <c r="AD120" i="55"/>
  <c r="AC120" i="55"/>
  <c r="AB120" i="55"/>
  <c r="R120" i="55"/>
  <c r="L120" i="55"/>
  <c r="K120" i="55"/>
  <c r="J120" i="55"/>
  <c r="J78" i="55"/>
  <c r="AN78" i="55"/>
  <c r="AC78" i="55"/>
  <c r="R78" i="55"/>
  <c r="K78" i="55"/>
  <c r="AI49" i="58" l="1"/>
  <c r="AH53" i="58"/>
  <c r="AH180" i="58"/>
  <c r="AH181" i="58"/>
  <c r="AG226" i="58"/>
  <c r="AG264" i="58" s="1"/>
  <c r="AD119" i="47" s="1"/>
  <c r="AG227" i="58"/>
  <c r="AG265" i="58" s="1"/>
  <c r="AD125" i="47" s="1"/>
  <c r="AI50" i="58"/>
  <c r="AH193" i="58"/>
  <c r="AH192" i="58"/>
  <c r="AH215" i="58"/>
  <c r="AH214" i="58"/>
  <c r="AI52" i="58"/>
  <c r="AH204" i="58"/>
  <c r="AH203" i="58"/>
  <c r="AI51" i="58"/>
  <c r="K93" i="55"/>
  <c r="L78" i="55"/>
  <c r="K99" i="55"/>
  <c r="K226" i="55"/>
  <c r="K231" i="55"/>
  <c r="K235" i="55"/>
  <c r="K224" i="55"/>
  <c r="K230" i="55"/>
  <c r="K220" i="55"/>
  <c r="K227" i="55"/>
  <c r="K229" i="55"/>
  <c r="K223" i="55"/>
  <c r="K228" i="55"/>
  <c r="K232" i="55"/>
  <c r="K222" i="55"/>
  <c r="K236" i="55"/>
  <c r="K233" i="55"/>
  <c r="K225" i="55"/>
  <c r="K221" i="55"/>
  <c r="K234" i="55"/>
  <c r="K237" i="55"/>
  <c r="K238" i="55"/>
  <c r="T219" i="55"/>
  <c r="K162" i="55"/>
  <c r="K200" i="55"/>
  <c r="K187" i="55"/>
  <c r="K191" i="55"/>
  <c r="K197" i="55"/>
  <c r="K196" i="55"/>
  <c r="K184" i="55"/>
  <c r="K186" i="55"/>
  <c r="K183" i="55"/>
  <c r="K189" i="55"/>
  <c r="K182" i="55"/>
  <c r="K194" i="55"/>
  <c r="K190" i="55"/>
  <c r="K195" i="55"/>
  <c r="K188" i="55"/>
  <c r="K192" i="55"/>
  <c r="K185" i="55"/>
  <c r="K193" i="55"/>
  <c r="K137" i="55"/>
  <c r="L137" i="55" s="1"/>
  <c r="K138" i="55"/>
  <c r="L138" i="55" s="1"/>
  <c r="K136" i="55"/>
  <c r="L136" i="55" s="1"/>
  <c r="K131" i="55"/>
  <c r="L131" i="55" s="1"/>
  <c r="K123" i="55"/>
  <c r="L123" i="55" s="1"/>
  <c r="K134" i="55"/>
  <c r="L134" i="55" s="1"/>
  <c r="K128" i="55"/>
  <c r="L128" i="55" s="1"/>
  <c r="K129" i="55"/>
  <c r="L129" i="55" s="1"/>
  <c r="K122" i="55"/>
  <c r="L122" i="55" s="1"/>
  <c r="K135" i="55"/>
  <c r="L135" i="55" s="1"/>
  <c r="K139" i="55"/>
  <c r="L139" i="55" s="1"/>
  <c r="K125" i="55"/>
  <c r="L125" i="55" s="1"/>
  <c r="K126" i="55"/>
  <c r="L126" i="55" s="1"/>
  <c r="K133" i="55"/>
  <c r="L133" i="55" s="1"/>
  <c r="K140" i="55"/>
  <c r="L140" i="55" s="1"/>
  <c r="K127" i="55"/>
  <c r="L127" i="55" s="1"/>
  <c r="K121" i="55"/>
  <c r="L121" i="55" s="1"/>
  <c r="K124" i="55"/>
  <c r="L124" i="55" s="1"/>
  <c r="K132" i="55"/>
  <c r="L132" i="55" s="1"/>
  <c r="K130" i="55"/>
  <c r="L130" i="55" s="1"/>
  <c r="K161" i="55"/>
  <c r="L161" i="55" s="1"/>
  <c r="K143" i="55"/>
  <c r="H10" i="47" s="1"/>
  <c r="K156" i="55"/>
  <c r="L156" i="55" s="1"/>
  <c r="K145" i="55"/>
  <c r="H11" i="47" s="1"/>
  <c r="K152" i="55"/>
  <c r="H19" i="47" s="1"/>
  <c r="K159" i="55"/>
  <c r="H20" i="47" s="1"/>
  <c r="K160" i="55"/>
  <c r="L160" i="55" s="1"/>
  <c r="K142" i="55"/>
  <c r="H15" i="47" s="1"/>
  <c r="K147" i="55"/>
  <c r="H18" i="47" s="1"/>
  <c r="K144" i="55"/>
  <c r="H16" i="47" s="1"/>
  <c r="K158" i="55"/>
  <c r="L158" i="55" s="1"/>
  <c r="K148" i="55"/>
  <c r="H13" i="47" s="1"/>
  <c r="K149" i="55"/>
  <c r="H17" i="47" s="1"/>
  <c r="K154" i="55"/>
  <c r="L154" i="55" s="1"/>
  <c r="K155" i="55"/>
  <c r="L155" i="55" s="1"/>
  <c r="K151" i="55"/>
  <c r="L151" i="55" s="1"/>
  <c r="K157" i="55"/>
  <c r="L157" i="55" s="1"/>
  <c r="K150" i="55"/>
  <c r="H12" i="47" s="1"/>
  <c r="K146" i="55"/>
  <c r="H14" i="47" s="1"/>
  <c r="K153" i="55"/>
  <c r="L153" i="55" s="1"/>
  <c r="N141" i="55"/>
  <c r="K82" i="55"/>
  <c r="H32" i="47" s="1"/>
  <c r="K87" i="55"/>
  <c r="H33" i="47" s="1"/>
  <c r="K85" i="55"/>
  <c r="H34" i="47" s="1"/>
  <c r="K97" i="55"/>
  <c r="K86" i="55"/>
  <c r="H38" i="47" s="1"/>
  <c r="K90" i="55"/>
  <c r="K79" i="55"/>
  <c r="H36" i="47" s="1"/>
  <c r="K88" i="55"/>
  <c r="K80" i="55"/>
  <c r="H31" i="47" s="1"/>
  <c r="K91" i="55"/>
  <c r="K94" i="55"/>
  <c r="K89" i="55"/>
  <c r="H41" i="47" s="1"/>
  <c r="K83" i="55"/>
  <c r="H35" i="47" s="1"/>
  <c r="K96" i="55"/>
  <c r="H40" i="47" s="1"/>
  <c r="AO99" i="55"/>
  <c r="AP99" i="55"/>
  <c r="J200" i="55"/>
  <c r="K81" i="55"/>
  <c r="H37" i="47" s="1"/>
  <c r="J99" i="55"/>
  <c r="AP120" i="55"/>
  <c r="AO120" i="55"/>
  <c r="AB181" i="55"/>
  <c r="AN181" i="55"/>
  <c r="AB219" i="55"/>
  <c r="AN219" i="55"/>
  <c r="M141" i="55"/>
  <c r="AP78" i="55"/>
  <c r="AO78" i="55"/>
  <c r="AC181" i="55"/>
  <c r="AO181" i="55"/>
  <c r="AP181" i="55"/>
  <c r="K84" i="55"/>
  <c r="H39" i="47" s="1"/>
  <c r="R181" i="55"/>
  <c r="R219" i="55"/>
  <c r="K98" i="55"/>
  <c r="S219" i="55"/>
  <c r="S181" i="55"/>
  <c r="K92" i="55"/>
  <c r="K95" i="55"/>
  <c r="AO162" i="55"/>
  <c r="AP162" i="55"/>
  <c r="AI214" i="58" l="1"/>
  <c r="AI215" i="58"/>
  <c r="AJ52" i="58"/>
  <c r="AH226" i="58"/>
  <c r="AH264" i="58" s="1"/>
  <c r="AE119" i="47" s="1"/>
  <c r="AH227" i="58"/>
  <c r="AH265" i="58" s="1"/>
  <c r="AE125" i="47" s="1"/>
  <c r="AI192" i="58"/>
  <c r="AJ50" i="58"/>
  <c r="AI193" i="58"/>
  <c r="AJ51" i="58"/>
  <c r="AI204" i="58"/>
  <c r="AI203" i="58"/>
  <c r="AJ49" i="58"/>
  <c r="AI180" i="58"/>
  <c r="AI53" i="58"/>
  <c r="AI181" i="58"/>
  <c r="L143" i="55"/>
  <c r="I10" i="47" s="1"/>
  <c r="L144" i="55"/>
  <c r="I16" i="47" s="1"/>
  <c r="L146" i="55"/>
  <c r="I14" i="47" s="1"/>
  <c r="L159" i="55"/>
  <c r="I20" i="47" s="1"/>
  <c r="L142" i="55"/>
  <c r="I15" i="47" s="1"/>
  <c r="L147" i="55"/>
  <c r="I18" i="47" s="1"/>
  <c r="L145" i="55"/>
  <c r="I11" i="47" s="1"/>
  <c r="L152" i="55"/>
  <c r="I19" i="47" s="1"/>
  <c r="T181" i="55"/>
  <c r="AO219" i="55"/>
  <c r="AP219" i="55"/>
  <c r="AD78" i="55"/>
  <c r="U200" i="55"/>
  <c r="AC219" i="55"/>
  <c r="L181" i="55"/>
  <c r="L150" i="55"/>
  <c r="I12" i="47" s="1"/>
  <c r="AD181" i="55"/>
  <c r="M160" i="55"/>
  <c r="N160" i="55" s="1"/>
  <c r="M153" i="55"/>
  <c r="N153" i="55" s="1"/>
  <c r="M158" i="55"/>
  <c r="N158" i="55" s="1"/>
  <c r="M154" i="55"/>
  <c r="N154" i="55" s="1"/>
  <c r="M161" i="55"/>
  <c r="N161" i="55" s="1"/>
  <c r="M151" i="55"/>
  <c r="N151" i="55" s="1"/>
  <c r="M157" i="55"/>
  <c r="N157" i="55" s="1"/>
  <c r="M155" i="55"/>
  <c r="N155" i="55" s="1"/>
  <c r="M156" i="55"/>
  <c r="N156" i="55" s="1"/>
  <c r="L219" i="55"/>
  <c r="L200" i="55"/>
  <c r="AO238" i="55"/>
  <c r="AP238" i="55"/>
  <c r="T141" i="55"/>
  <c r="O141" i="55"/>
  <c r="AC141" i="55"/>
  <c r="AF99" i="55"/>
  <c r="AC238" i="55"/>
  <c r="L162" i="55"/>
  <c r="L148" i="55"/>
  <c r="I13" i="47" s="1"/>
  <c r="S78" i="55"/>
  <c r="AD162" i="55"/>
  <c r="T99" i="55"/>
  <c r="S162" i="55"/>
  <c r="K176" i="55"/>
  <c r="K163" i="55"/>
  <c r="H47" i="47" s="1"/>
  <c r="K168" i="55"/>
  <c r="H50" i="47" s="1"/>
  <c r="K173" i="55"/>
  <c r="H51" i="47" s="1"/>
  <c r="K171" i="55"/>
  <c r="H44" i="47" s="1"/>
  <c r="K178" i="55"/>
  <c r="K169" i="55"/>
  <c r="H45" i="47" s="1"/>
  <c r="K165" i="55"/>
  <c r="H48" i="47" s="1"/>
  <c r="K179" i="55"/>
  <c r="K177" i="55"/>
  <c r="K175" i="55"/>
  <c r="K170" i="55"/>
  <c r="H49" i="47" s="1"/>
  <c r="K164" i="55"/>
  <c r="H42" i="47" s="1"/>
  <c r="K166" i="55"/>
  <c r="H43" i="47" s="1"/>
  <c r="K174" i="55"/>
  <c r="K180" i="55"/>
  <c r="K172" i="55"/>
  <c r="K167" i="55"/>
  <c r="H46" i="47" s="1"/>
  <c r="L99" i="55"/>
  <c r="K208" i="55"/>
  <c r="H28" i="47" s="1"/>
  <c r="K211" i="55"/>
  <c r="H30" i="47" s="1"/>
  <c r="K202" i="55"/>
  <c r="H21" i="47" s="1"/>
  <c r="K210" i="55"/>
  <c r="K209" i="55"/>
  <c r="H23" i="47" s="1"/>
  <c r="K215" i="55"/>
  <c r="K203" i="55"/>
  <c r="H27" i="47" s="1"/>
  <c r="K201" i="55"/>
  <c r="H26" i="47" s="1"/>
  <c r="K206" i="55"/>
  <c r="H29" i="47" s="1"/>
  <c r="K216" i="55"/>
  <c r="K212" i="55"/>
  <c r="K205" i="55"/>
  <c r="H25" i="47" s="1"/>
  <c r="K214" i="55"/>
  <c r="K207" i="55"/>
  <c r="H24" i="47" s="1"/>
  <c r="K204" i="55"/>
  <c r="H22" i="47" s="1"/>
  <c r="K213" i="55"/>
  <c r="V238" i="55"/>
  <c r="M120" i="55"/>
  <c r="U219" i="55"/>
  <c r="K119" i="55"/>
  <c r="K113" i="55"/>
  <c r="K104" i="55"/>
  <c r="K107" i="55"/>
  <c r="K111" i="55"/>
  <c r="K108" i="55"/>
  <c r="K103" i="55"/>
  <c r="K100" i="55"/>
  <c r="K102" i="55"/>
  <c r="K114" i="55"/>
  <c r="K116" i="55"/>
  <c r="K106" i="55"/>
  <c r="K101" i="55"/>
  <c r="K118" i="55"/>
  <c r="K109" i="55"/>
  <c r="K115" i="55"/>
  <c r="K110" i="55"/>
  <c r="K117" i="55"/>
  <c r="K105" i="55"/>
  <c r="K112" i="55"/>
  <c r="AO141" i="55"/>
  <c r="AP141" i="55"/>
  <c r="AE120" i="55"/>
  <c r="M78" i="55"/>
  <c r="S120" i="55"/>
  <c r="L149" i="55"/>
  <c r="I17" i="47" s="1"/>
  <c r="AO200" i="55"/>
  <c r="AP200" i="55"/>
  <c r="K250" i="55"/>
  <c r="K256" i="55"/>
  <c r="K253" i="55"/>
  <c r="K257" i="55"/>
  <c r="K243" i="55"/>
  <c r="H58" i="47" s="1"/>
  <c r="K255" i="55"/>
  <c r="K245" i="55"/>
  <c r="H56" i="47" s="1"/>
  <c r="K260" i="55"/>
  <c r="K249" i="55"/>
  <c r="H54" i="47" s="1"/>
  <c r="K239" i="55"/>
  <c r="K242" i="55"/>
  <c r="H52" i="47" s="1"/>
  <c r="K246" i="55"/>
  <c r="H60" i="47" s="1"/>
  <c r="K240" i="55"/>
  <c r="K244" i="55"/>
  <c r="H53" i="47" s="1"/>
  <c r="K261" i="55"/>
  <c r="H133" i="47" s="1"/>
  <c r="K258" i="55"/>
  <c r="K247" i="55"/>
  <c r="H55" i="47" s="1"/>
  <c r="K259" i="55"/>
  <c r="K254" i="55"/>
  <c r="K241" i="55"/>
  <c r="H57" i="47" s="1"/>
  <c r="K251" i="55"/>
  <c r="H61" i="47" s="1"/>
  <c r="K248" i="55"/>
  <c r="H59" i="47" s="1"/>
  <c r="K252" i="55"/>
  <c r="L96" i="55"/>
  <c r="I40" i="47" s="1"/>
  <c r="L84" i="55"/>
  <c r="I39" i="47" s="1"/>
  <c r="L90" i="55"/>
  <c r="L82" i="55"/>
  <c r="I32" i="47" s="1"/>
  <c r="L85" i="55"/>
  <c r="I34" i="47" s="1"/>
  <c r="L88" i="55"/>
  <c r="L91" i="55"/>
  <c r="L89" i="55"/>
  <c r="I41" i="47" s="1"/>
  <c r="L86" i="55"/>
  <c r="I38" i="47" s="1"/>
  <c r="L94" i="55"/>
  <c r="L83" i="55"/>
  <c r="I35" i="47" s="1"/>
  <c r="L87" i="55"/>
  <c r="I33" i="47" s="1"/>
  <c r="L97" i="55"/>
  <c r="L93" i="55"/>
  <c r="L95" i="55"/>
  <c r="L92" i="55"/>
  <c r="L98" i="55"/>
  <c r="L80" i="55"/>
  <c r="I31" i="47" s="1"/>
  <c r="L79" i="55"/>
  <c r="I36" i="47" s="1"/>
  <c r="L81" i="55"/>
  <c r="I37" i="47" s="1"/>
  <c r="AC200" i="55"/>
  <c r="L238" i="55"/>
  <c r="AJ180" i="58" l="1"/>
  <c r="AJ181" i="58"/>
  <c r="AJ53" i="58"/>
  <c r="AK49" i="58"/>
  <c r="AJ204" i="58"/>
  <c r="AK51" i="58"/>
  <c r="AJ203" i="58"/>
  <c r="AI227" i="58"/>
  <c r="AI265" i="58" s="1"/>
  <c r="AF125" i="47" s="1"/>
  <c r="AJ192" i="58"/>
  <c r="AJ193" i="58"/>
  <c r="AK50" i="58"/>
  <c r="AI226" i="58"/>
  <c r="AI264" i="58" s="1"/>
  <c r="AF119" i="47" s="1"/>
  <c r="AJ215" i="58"/>
  <c r="AJ214" i="58"/>
  <c r="AK52" i="58"/>
  <c r="P141" i="55"/>
  <c r="Q141" i="55"/>
  <c r="L239" i="55"/>
  <c r="L254" i="55"/>
  <c r="L261" i="55"/>
  <c r="I133" i="47" s="1"/>
  <c r="L250" i="55"/>
  <c r="L251" i="55"/>
  <c r="I61" i="47" s="1"/>
  <c r="L248" i="55"/>
  <c r="I59" i="47" s="1"/>
  <c r="L249" i="55"/>
  <c r="I54" i="47" s="1"/>
  <c r="L240" i="55"/>
  <c r="L259" i="55"/>
  <c r="L257" i="55"/>
  <c r="L252" i="55"/>
  <c r="L258" i="55"/>
  <c r="L260" i="55"/>
  <c r="L241" i="55"/>
  <c r="I57" i="47" s="1"/>
  <c r="L242" i="55"/>
  <c r="I52" i="47" s="1"/>
  <c r="L244" i="55"/>
  <c r="I53" i="47" s="1"/>
  <c r="L255" i="55"/>
  <c r="L245" i="55"/>
  <c r="I56" i="47" s="1"/>
  <c r="L246" i="55"/>
  <c r="I60" i="47" s="1"/>
  <c r="L256" i="55"/>
  <c r="L247" i="55"/>
  <c r="I55" i="47" s="1"/>
  <c r="L243" i="55"/>
  <c r="I58" i="47" s="1"/>
  <c r="L253" i="55"/>
  <c r="T120" i="55"/>
  <c r="M99" i="55"/>
  <c r="T78" i="55"/>
  <c r="O153" i="55"/>
  <c r="O151" i="55"/>
  <c r="O156" i="55"/>
  <c r="O154" i="55"/>
  <c r="O155" i="55"/>
  <c r="O160" i="55"/>
  <c r="O158" i="55"/>
  <c r="O161" i="55"/>
  <c r="O157" i="55"/>
  <c r="AD219" i="55"/>
  <c r="AE181" i="55"/>
  <c r="L116" i="55"/>
  <c r="L108" i="55"/>
  <c r="L106" i="55"/>
  <c r="L105" i="55"/>
  <c r="L115" i="55"/>
  <c r="L107" i="55"/>
  <c r="L118" i="55"/>
  <c r="L119" i="55"/>
  <c r="L103" i="55"/>
  <c r="L111" i="55"/>
  <c r="L104" i="55"/>
  <c r="L100" i="55"/>
  <c r="L101" i="55"/>
  <c r="L110" i="55"/>
  <c r="L114" i="55"/>
  <c r="L112" i="55"/>
  <c r="L109" i="55"/>
  <c r="L102" i="55"/>
  <c r="L117" i="55"/>
  <c r="L113" i="55"/>
  <c r="U141" i="55"/>
  <c r="M200" i="55"/>
  <c r="M98" i="55"/>
  <c r="M88" i="55"/>
  <c r="M95" i="55"/>
  <c r="M92" i="55"/>
  <c r="M91" i="55"/>
  <c r="M93" i="55"/>
  <c r="M97" i="55"/>
  <c r="M94" i="55"/>
  <c r="M90" i="55"/>
  <c r="L183" i="55"/>
  <c r="L193" i="55"/>
  <c r="L186" i="55"/>
  <c r="L196" i="55"/>
  <c r="L185" i="55"/>
  <c r="L182" i="55"/>
  <c r="L192" i="55"/>
  <c r="L189" i="55"/>
  <c r="L197" i="55"/>
  <c r="L187" i="55"/>
  <c r="L190" i="55"/>
  <c r="L188" i="55"/>
  <c r="L191" i="55"/>
  <c r="L184" i="55"/>
  <c r="L194" i="55"/>
  <c r="L195" i="55"/>
  <c r="N120" i="55"/>
  <c r="L203" i="55"/>
  <c r="I27" i="47" s="1"/>
  <c r="L207" i="55"/>
  <c r="I24" i="47" s="1"/>
  <c r="L204" i="55"/>
  <c r="I22" i="47" s="1"/>
  <c r="L215" i="55"/>
  <c r="L214" i="55"/>
  <c r="L209" i="55"/>
  <c r="I23" i="47" s="1"/>
  <c r="L213" i="55"/>
  <c r="L202" i="55"/>
  <c r="I21" i="47" s="1"/>
  <c r="L212" i="55"/>
  <c r="L210" i="55"/>
  <c r="L216" i="55"/>
  <c r="L208" i="55"/>
  <c r="I28" i="47" s="1"/>
  <c r="L206" i="55"/>
  <c r="I29" i="47" s="1"/>
  <c r="L201" i="55"/>
  <c r="I26" i="47" s="1"/>
  <c r="L205" i="55"/>
  <c r="I25" i="47" s="1"/>
  <c r="L211" i="55"/>
  <c r="I30" i="47" s="1"/>
  <c r="V200" i="55"/>
  <c r="M138" i="55"/>
  <c r="M134" i="55"/>
  <c r="M122" i="55"/>
  <c r="M125" i="55"/>
  <c r="M130" i="55"/>
  <c r="M131" i="55"/>
  <c r="M140" i="55"/>
  <c r="M121" i="55"/>
  <c r="M123" i="55"/>
  <c r="M133" i="55"/>
  <c r="M126" i="55"/>
  <c r="M128" i="55"/>
  <c r="M139" i="55"/>
  <c r="M135" i="55"/>
  <c r="M132" i="55"/>
  <c r="M136" i="55"/>
  <c r="M124" i="55"/>
  <c r="M127" i="55"/>
  <c r="M137" i="55"/>
  <c r="M129" i="55"/>
  <c r="M219" i="55"/>
  <c r="L229" i="55"/>
  <c r="L225" i="55"/>
  <c r="L233" i="55"/>
  <c r="L223" i="55"/>
  <c r="L224" i="55"/>
  <c r="L237" i="55"/>
  <c r="L222" i="55"/>
  <c r="L234" i="55"/>
  <c r="L230" i="55"/>
  <c r="L220" i="55"/>
  <c r="L235" i="55"/>
  <c r="L221" i="55"/>
  <c r="L228" i="55"/>
  <c r="L231" i="55"/>
  <c r="L226" i="55"/>
  <c r="L227" i="55"/>
  <c r="L236" i="55"/>
  <c r="L232" i="55"/>
  <c r="AE78" i="55"/>
  <c r="M181" i="55"/>
  <c r="AD200" i="55"/>
  <c r="AE162" i="55"/>
  <c r="AF120" i="55"/>
  <c r="V219" i="55"/>
  <c r="M162" i="55"/>
  <c r="AG99" i="55"/>
  <c r="W238" i="55"/>
  <c r="T162" i="55"/>
  <c r="U99" i="55"/>
  <c r="L180" i="55"/>
  <c r="L170" i="55"/>
  <c r="I49" i="47" s="1"/>
  <c r="L174" i="55"/>
  <c r="L169" i="55"/>
  <c r="I45" i="47" s="1"/>
  <c r="L171" i="55"/>
  <c r="I44" i="47" s="1"/>
  <c r="L175" i="55"/>
  <c r="L163" i="55"/>
  <c r="I47" i="47" s="1"/>
  <c r="L176" i="55"/>
  <c r="L165" i="55"/>
  <c r="I48" i="47" s="1"/>
  <c r="L173" i="55"/>
  <c r="I51" i="47" s="1"/>
  <c r="L164" i="55"/>
  <c r="I42" i="47" s="1"/>
  <c r="L178" i="55"/>
  <c r="L172" i="55"/>
  <c r="L179" i="55"/>
  <c r="L168" i="55"/>
  <c r="I50" i="47" s="1"/>
  <c r="L177" i="55"/>
  <c r="L166" i="55"/>
  <c r="I43" i="47" s="1"/>
  <c r="L167" i="55"/>
  <c r="I46" i="47" s="1"/>
  <c r="U181" i="55"/>
  <c r="N78" i="55"/>
  <c r="M238" i="55"/>
  <c r="AD238" i="55"/>
  <c r="AD141" i="55"/>
  <c r="AJ227" i="58" l="1"/>
  <c r="AJ265" i="58" s="1"/>
  <c r="AG125" i="47" s="1"/>
  <c r="AK193" i="58"/>
  <c r="AK192" i="58"/>
  <c r="AL50" i="58"/>
  <c r="AJ226" i="58"/>
  <c r="AJ264" i="58" s="1"/>
  <c r="AG119" i="47" s="1"/>
  <c r="AK204" i="58"/>
  <c r="AK203" i="58"/>
  <c r="AL51" i="58"/>
  <c r="AK53" i="58"/>
  <c r="AK180" i="58"/>
  <c r="AK181" i="58"/>
  <c r="AL49" i="58"/>
  <c r="AK215" i="58"/>
  <c r="AK214" i="58"/>
  <c r="AL52" i="58"/>
  <c r="AF162" i="55"/>
  <c r="P154" i="55"/>
  <c r="Q154" i="55" s="1"/>
  <c r="R154" i="55" s="1"/>
  <c r="S154" i="55" s="1"/>
  <c r="T154" i="55" s="1"/>
  <c r="U154" i="55" s="1"/>
  <c r="P160" i="55"/>
  <c r="Q160" i="55" s="1"/>
  <c r="R160" i="55" s="1"/>
  <c r="S160" i="55" s="1"/>
  <c r="T160" i="55" s="1"/>
  <c r="U160" i="55" s="1"/>
  <c r="P151" i="55"/>
  <c r="Q151" i="55" s="1"/>
  <c r="R151" i="55" s="1"/>
  <c r="S151" i="55" s="1"/>
  <c r="T151" i="55" s="1"/>
  <c r="U151" i="55" s="1"/>
  <c r="P161" i="55"/>
  <c r="Q161" i="55" s="1"/>
  <c r="R161" i="55" s="1"/>
  <c r="S161" i="55" s="1"/>
  <c r="T161" i="55" s="1"/>
  <c r="U161" i="55" s="1"/>
  <c r="P153" i="55"/>
  <c r="Q153" i="55" s="1"/>
  <c r="R153" i="55" s="1"/>
  <c r="S153" i="55" s="1"/>
  <c r="T153" i="55" s="1"/>
  <c r="U153" i="55" s="1"/>
  <c r="P158" i="55"/>
  <c r="Q158" i="55" s="1"/>
  <c r="R158" i="55" s="1"/>
  <c r="S158" i="55" s="1"/>
  <c r="T158" i="55" s="1"/>
  <c r="U158" i="55" s="1"/>
  <c r="P156" i="55"/>
  <c r="Q156" i="55" s="1"/>
  <c r="R156" i="55" s="1"/>
  <c r="S156" i="55" s="1"/>
  <c r="T156" i="55" s="1"/>
  <c r="U156" i="55" s="1"/>
  <c r="P157" i="55"/>
  <c r="Q157" i="55" s="1"/>
  <c r="R157" i="55" s="1"/>
  <c r="S157" i="55" s="1"/>
  <c r="T157" i="55" s="1"/>
  <c r="U157" i="55" s="1"/>
  <c r="P155" i="55"/>
  <c r="Q155" i="55" s="1"/>
  <c r="R155" i="55" s="1"/>
  <c r="S155" i="55" s="1"/>
  <c r="T155" i="55" s="1"/>
  <c r="U155" i="55" s="1"/>
  <c r="M213" i="55"/>
  <c r="M210" i="55"/>
  <c r="M215" i="55"/>
  <c r="M216" i="55"/>
  <c r="M212" i="55"/>
  <c r="M214" i="55"/>
  <c r="AE238" i="55"/>
  <c r="V141" i="55"/>
  <c r="N181" i="55"/>
  <c r="N93" i="55"/>
  <c r="N95" i="55"/>
  <c r="N91" i="55"/>
  <c r="N97" i="55"/>
  <c r="N94" i="55"/>
  <c r="N98" i="55"/>
  <c r="N92" i="55"/>
  <c r="N88" i="55"/>
  <c r="N90" i="55"/>
  <c r="N200" i="55"/>
  <c r="AH99" i="55"/>
  <c r="W219" i="55"/>
  <c r="M259" i="55"/>
  <c r="M255" i="55"/>
  <c r="M257" i="55"/>
  <c r="M250" i="55"/>
  <c r="M258" i="55"/>
  <c r="M256" i="55"/>
  <c r="M260" i="55"/>
  <c r="M252" i="55"/>
  <c r="M254" i="55"/>
  <c r="M239" i="55"/>
  <c r="M253" i="55"/>
  <c r="M240" i="55"/>
  <c r="M196" i="55"/>
  <c r="M189" i="55"/>
  <c r="M190" i="55"/>
  <c r="M192" i="55"/>
  <c r="M193" i="55"/>
  <c r="M194" i="55"/>
  <c r="M188" i="55"/>
  <c r="M186" i="55"/>
  <c r="M185" i="55"/>
  <c r="M184" i="55"/>
  <c r="M195" i="55"/>
  <c r="M197" i="55"/>
  <c r="M187" i="55"/>
  <c r="M191" i="55"/>
  <c r="M182" i="55"/>
  <c r="M183" i="55"/>
  <c r="AF181" i="55"/>
  <c r="AG120" i="55"/>
  <c r="W200" i="55"/>
  <c r="U78" i="55"/>
  <c r="O78" i="55"/>
  <c r="V99" i="55"/>
  <c r="N162" i="55"/>
  <c r="M175" i="55"/>
  <c r="M177" i="55"/>
  <c r="M172" i="55"/>
  <c r="M178" i="55"/>
  <c r="M179" i="55"/>
  <c r="M174" i="55"/>
  <c r="M176" i="55"/>
  <c r="M180" i="55"/>
  <c r="AE219" i="55"/>
  <c r="U162" i="55"/>
  <c r="O120" i="55"/>
  <c r="N99" i="55"/>
  <c r="AE141" i="55"/>
  <c r="V181" i="55"/>
  <c r="N219" i="55"/>
  <c r="N124" i="55"/>
  <c r="N121" i="55"/>
  <c r="N129" i="55"/>
  <c r="N139" i="55"/>
  <c r="N140" i="55"/>
  <c r="N122" i="55"/>
  <c r="N132" i="55"/>
  <c r="N135" i="55"/>
  <c r="N133" i="55"/>
  <c r="N125" i="55"/>
  <c r="N136" i="55"/>
  <c r="N134" i="55"/>
  <c r="N123" i="55"/>
  <c r="N137" i="55"/>
  <c r="N127" i="55"/>
  <c r="N138" i="55"/>
  <c r="N126" i="55"/>
  <c r="N130" i="55"/>
  <c r="N128" i="55"/>
  <c r="N131" i="55"/>
  <c r="M112" i="55"/>
  <c r="M119" i="55"/>
  <c r="M107" i="55"/>
  <c r="M111" i="55"/>
  <c r="M104" i="55"/>
  <c r="M101" i="55"/>
  <c r="M103" i="55"/>
  <c r="M110" i="55"/>
  <c r="M105" i="55"/>
  <c r="M117" i="55"/>
  <c r="M115" i="55"/>
  <c r="M106" i="55"/>
  <c r="M109" i="55"/>
  <c r="M118" i="55"/>
  <c r="M100" i="55"/>
  <c r="M114" i="55"/>
  <c r="M113" i="55"/>
  <c r="M108" i="55"/>
  <c r="M116" i="55"/>
  <c r="M102" i="55"/>
  <c r="AF78" i="55"/>
  <c r="N238" i="55"/>
  <c r="X238" i="55"/>
  <c r="AE200" i="55"/>
  <c r="M223" i="55"/>
  <c r="M224" i="55"/>
  <c r="M226" i="55"/>
  <c r="M228" i="55"/>
  <c r="M229" i="55"/>
  <c r="M222" i="55"/>
  <c r="M237" i="55"/>
  <c r="M235" i="55"/>
  <c r="M232" i="55"/>
  <c r="M225" i="55"/>
  <c r="M234" i="55"/>
  <c r="M236" i="55"/>
  <c r="M233" i="55"/>
  <c r="M230" i="55"/>
  <c r="M227" i="55"/>
  <c r="M220" i="55"/>
  <c r="M221" i="55"/>
  <c r="M231" i="55"/>
  <c r="U120" i="55"/>
  <c r="AL180" i="58" l="1"/>
  <c r="AL181" i="58"/>
  <c r="AM49" i="58"/>
  <c r="AL53" i="58"/>
  <c r="AL203" i="58"/>
  <c r="AL204" i="58"/>
  <c r="AM51" i="58"/>
  <c r="AL192" i="58"/>
  <c r="AM50" i="58"/>
  <c r="AL193" i="58"/>
  <c r="AL214" i="58"/>
  <c r="AM52" i="58"/>
  <c r="AL215" i="58"/>
  <c r="AK226" i="58"/>
  <c r="AK264" i="58" s="1"/>
  <c r="AH119" i="47" s="1"/>
  <c r="AK227" i="58"/>
  <c r="AK265" i="58" s="1"/>
  <c r="AH125" i="47" s="1"/>
  <c r="X219" i="55"/>
  <c r="N253" i="55"/>
  <c r="N239" i="55"/>
  <c r="N256" i="55"/>
  <c r="N252" i="55"/>
  <c r="N259" i="55"/>
  <c r="N260" i="55"/>
  <c r="N254" i="55"/>
  <c r="N255" i="55"/>
  <c r="N250" i="55"/>
  <c r="N258" i="55"/>
  <c r="N257" i="55"/>
  <c r="N240" i="55"/>
  <c r="AI99" i="55"/>
  <c r="O181" i="55"/>
  <c r="AF219" i="55"/>
  <c r="N210" i="55"/>
  <c r="N215" i="55"/>
  <c r="N212" i="55"/>
  <c r="N214" i="55"/>
  <c r="N216" i="55"/>
  <c r="N213" i="55"/>
  <c r="N183" i="55"/>
  <c r="N193" i="55"/>
  <c r="N196" i="55"/>
  <c r="N194" i="55"/>
  <c r="N186" i="55"/>
  <c r="N195" i="55"/>
  <c r="N192" i="55"/>
  <c r="N185" i="55"/>
  <c r="N187" i="55"/>
  <c r="N197" i="55"/>
  <c r="N189" i="55"/>
  <c r="N191" i="55"/>
  <c r="N188" i="55"/>
  <c r="N190" i="55"/>
  <c r="N184" i="55"/>
  <c r="N182" i="55"/>
  <c r="AG78" i="55"/>
  <c r="O138" i="55"/>
  <c r="O125" i="55"/>
  <c r="O129" i="55"/>
  <c r="O134" i="55"/>
  <c r="O130" i="55"/>
  <c r="O128" i="55"/>
  <c r="O123" i="55"/>
  <c r="O140" i="55"/>
  <c r="O135" i="55"/>
  <c r="O132" i="55"/>
  <c r="O127" i="55"/>
  <c r="O136" i="55"/>
  <c r="O133" i="55"/>
  <c r="O131" i="55"/>
  <c r="O121" i="55"/>
  <c r="O124" i="55"/>
  <c r="O137" i="55"/>
  <c r="O122" i="55"/>
  <c r="O126" i="55"/>
  <c r="O139" i="55"/>
  <c r="X200" i="55"/>
  <c r="O200" i="55"/>
  <c r="W141" i="55"/>
  <c r="AF141" i="55"/>
  <c r="V162" i="55"/>
  <c r="V161" i="55"/>
  <c r="V156" i="55"/>
  <c r="V154" i="55"/>
  <c r="V155" i="55"/>
  <c r="V158" i="55"/>
  <c r="V153" i="55"/>
  <c r="V157" i="55"/>
  <c r="V160" i="55"/>
  <c r="V151" i="55"/>
  <c r="AH120" i="55"/>
  <c r="AF238" i="55"/>
  <c r="V120" i="55"/>
  <c r="P120" i="55"/>
  <c r="Q120" i="55"/>
  <c r="O219" i="55"/>
  <c r="O99" i="55"/>
  <c r="W181" i="55"/>
  <c r="N228" i="55"/>
  <c r="N230" i="55"/>
  <c r="N233" i="55"/>
  <c r="N221" i="55"/>
  <c r="N231" i="55"/>
  <c r="N232" i="55"/>
  <c r="N227" i="55"/>
  <c r="N226" i="55"/>
  <c r="N224" i="55"/>
  <c r="N220" i="55"/>
  <c r="N222" i="55"/>
  <c r="N236" i="55"/>
  <c r="N225" i="55"/>
  <c r="N237" i="55"/>
  <c r="N223" i="55"/>
  <c r="N229" i="55"/>
  <c r="N235" i="55"/>
  <c r="N234" i="55"/>
  <c r="N108" i="55"/>
  <c r="N110" i="55"/>
  <c r="N113" i="55"/>
  <c r="N107" i="55"/>
  <c r="N118" i="55"/>
  <c r="N100" i="55"/>
  <c r="N115" i="55"/>
  <c r="N114" i="55"/>
  <c r="N102" i="55"/>
  <c r="N101" i="55"/>
  <c r="N119" i="55"/>
  <c r="N116" i="55"/>
  <c r="N112" i="55"/>
  <c r="N109" i="55"/>
  <c r="N103" i="55"/>
  <c r="N111" i="55"/>
  <c r="N117" i="55"/>
  <c r="N104" i="55"/>
  <c r="N105" i="55"/>
  <c r="N106" i="55"/>
  <c r="AG181" i="55"/>
  <c r="O238" i="55"/>
  <c r="AF200" i="55"/>
  <c r="O162" i="55"/>
  <c r="P78" i="55"/>
  <c r="Q78" i="55"/>
  <c r="N176" i="55"/>
  <c r="N172" i="55"/>
  <c r="N177" i="55"/>
  <c r="N180" i="55"/>
  <c r="N179" i="55"/>
  <c r="N178" i="55"/>
  <c r="N174" i="55"/>
  <c r="N175" i="55"/>
  <c r="O88" i="55"/>
  <c r="O93" i="55"/>
  <c r="O95" i="55"/>
  <c r="O92" i="55"/>
  <c r="O97" i="55"/>
  <c r="O94" i="55"/>
  <c r="O98" i="55"/>
  <c r="O91" i="55"/>
  <c r="O90" i="55"/>
  <c r="V78" i="55"/>
  <c r="AG162" i="55"/>
  <c r="Y238" i="55"/>
  <c r="W99" i="55"/>
  <c r="AL227" i="58" l="1"/>
  <c r="AL265" i="58" s="1"/>
  <c r="AI125" i="47" s="1"/>
  <c r="AM215" i="58"/>
  <c r="AM214" i="58"/>
  <c r="AN52" i="58"/>
  <c r="AN50" i="58"/>
  <c r="AM192" i="58"/>
  <c r="AM193" i="58"/>
  <c r="AL226" i="58"/>
  <c r="AL264" i="58" s="1"/>
  <c r="AI119" i="47" s="1"/>
  <c r="AM204" i="58"/>
  <c r="AM203" i="58"/>
  <c r="AN51" i="58"/>
  <c r="AN49" i="58"/>
  <c r="AM181" i="58"/>
  <c r="AM53" i="58"/>
  <c r="AM180" i="58"/>
  <c r="O250" i="55"/>
  <c r="O254" i="55"/>
  <c r="O239" i="55"/>
  <c r="O255" i="55"/>
  <c r="O256" i="55"/>
  <c r="O259" i="55"/>
  <c r="O253" i="55"/>
  <c r="O258" i="55"/>
  <c r="O260" i="55"/>
  <c r="O257" i="55"/>
  <c r="O240" i="55"/>
  <c r="O252" i="55"/>
  <c r="AG141" i="55"/>
  <c r="P181" i="55"/>
  <c r="Q181" i="55"/>
  <c r="AJ99" i="55"/>
  <c r="W161" i="55"/>
  <c r="W156" i="55"/>
  <c r="W154" i="55"/>
  <c r="W155" i="55"/>
  <c r="W158" i="55"/>
  <c r="W153" i="55"/>
  <c r="W157" i="55"/>
  <c r="W151" i="55"/>
  <c r="W160" i="55"/>
  <c r="AH181" i="55"/>
  <c r="X141" i="55"/>
  <c r="Q99" i="55"/>
  <c r="P99" i="55"/>
  <c r="P200" i="55"/>
  <c r="Q200" i="55"/>
  <c r="Y219" i="55"/>
  <c r="P91" i="55"/>
  <c r="Q91" i="55" s="1"/>
  <c r="R91" i="55" s="1"/>
  <c r="S91" i="55" s="1"/>
  <c r="T91" i="55" s="1"/>
  <c r="U91" i="55" s="1"/>
  <c r="V91" i="55" s="1"/>
  <c r="P90" i="55"/>
  <c r="Q90" i="55" s="1"/>
  <c r="R90" i="55" s="1"/>
  <c r="S90" i="55" s="1"/>
  <c r="T90" i="55" s="1"/>
  <c r="U90" i="55" s="1"/>
  <c r="V90" i="55" s="1"/>
  <c r="P98" i="55"/>
  <c r="Q98" i="55" s="1"/>
  <c r="R98" i="55" s="1"/>
  <c r="S98" i="55" s="1"/>
  <c r="T98" i="55" s="1"/>
  <c r="U98" i="55" s="1"/>
  <c r="V98" i="55" s="1"/>
  <c r="P95" i="55"/>
  <c r="Q95" i="55" s="1"/>
  <c r="R95" i="55" s="1"/>
  <c r="S95" i="55" s="1"/>
  <c r="T95" i="55" s="1"/>
  <c r="U95" i="55" s="1"/>
  <c r="V95" i="55" s="1"/>
  <c r="P93" i="55"/>
  <c r="Q93" i="55" s="1"/>
  <c r="R93" i="55" s="1"/>
  <c r="S93" i="55" s="1"/>
  <c r="T93" i="55" s="1"/>
  <c r="U93" i="55" s="1"/>
  <c r="V93" i="55" s="1"/>
  <c r="P97" i="55"/>
  <c r="Q97" i="55" s="1"/>
  <c r="R97" i="55" s="1"/>
  <c r="S97" i="55" s="1"/>
  <c r="T97" i="55" s="1"/>
  <c r="U97" i="55" s="1"/>
  <c r="V97" i="55" s="1"/>
  <c r="P88" i="55"/>
  <c r="Q88" i="55" s="1"/>
  <c r="R88" i="55" s="1"/>
  <c r="S88" i="55" s="1"/>
  <c r="T88" i="55" s="1"/>
  <c r="U88" i="55" s="1"/>
  <c r="V88" i="55" s="1"/>
  <c r="P94" i="55"/>
  <c r="Q94" i="55" s="1"/>
  <c r="R94" i="55" s="1"/>
  <c r="S94" i="55" s="1"/>
  <c r="T94" i="55" s="1"/>
  <c r="U94" i="55" s="1"/>
  <c r="V94" i="55" s="1"/>
  <c r="P92" i="55"/>
  <c r="Q92" i="55" s="1"/>
  <c r="R92" i="55" s="1"/>
  <c r="S92" i="55" s="1"/>
  <c r="T92" i="55" s="1"/>
  <c r="U92" i="55" s="1"/>
  <c r="V92" i="55" s="1"/>
  <c r="O119" i="55"/>
  <c r="O118" i="55"/>
  <c r="O111" i="55"/>
  <c r="O107" i="55"/>
  <c r="O115" i="55"/>
  <c r="O102" i="55"/>
  <c r="O108" i="55"/>
  <c r="O117" i="55"/>
  <c r="O114" i="55"/>
  <c r="O110" i="55"/>
  <c r="O101" i="55"/>
  <c r="O113" i="55"/>
  <c r="O103" i="55"/>
  <c r="O100" i="55"/>
  <c r="O104" i="55"/>
  <c r="O112" i="55"/>
  <c r="O116" i="55"/>
  <c r="O109" i="55"/>
  <c r="O105" i="55"/>
  <c r="O106" i="55"/>
  <c r="P129" i="55"/>
  <c r="Q129" i="55" s="1"/>
  <c r="R129" i="55" s="1"/>
  <c r="S129" i="55" s="1"/>
  <c r="T129" i="55" s="1"/>
  <c r="U129" i="55" s="1"/>
  <c r="V129" i="55" s="1"/>
  <c r="P131" i="55"/>
  <c r="Q131" i="55" s="1"/>
  <c r="R131" i="55" s="1"/>
  <c r="S131" i="55" s="1"/>
  <c r="T131" i="55" s="1"/>
  <c r="U131" i="55" s="1"/>
  <c r="V131" i="55" s="1"/>
  <c r="P135" i="55"/>
  <c r="Q135" i="55" s="1"/>
  <c r="R135" i="55" s="1"/>
  <c r="S135" i="55" s="1"/>
  <c r="T135" i="55" s="1"/>
  <c r="U135" i="55" s="1"/>
  <c r="V135" i="55" s="1"/>
  <c r="P122" i="55"/>
  <c r="Q122" i="55" s="1"/>
  <c r="R122" i="55" s="1"/>
  <c r="S122" i="55" s="1"/>
  <c r="T122" i="55" s="1"/>
  <c r="U122" i="55" s="1"/>
  <c r="V122" i="55" s="1"/>
  <c r="P137" i="55"/>
  <c r="Q137" i="55" s="1"/>
  <c r="R137" i="55" s="1"/>
  <c r="S137" i="55" s="1"/>
  <c r="T137" i="55" s="1"/>
  <c r="U137" i="55" s="1"/>
  <c r="V137" i="55" s="1"/>
  <c r="P140" i="55"/>
  <c r="Q140" i="55" s="1"/>
  <c r="R140" i="55" s="1"/>
  <c r="S140" i="55" s="1"/>
  <c r="T140" i="55" s="1"/>
  <c r="U140" i="55" s="1"/>
  <c r="V140" i="55" s="1"/>
  <c r="P123" i="55"/>
  <c r="Q123" i="55" s="1"/>
  <c r="R123" i="55" s="1"/>
  <c r="S123" i="55" s="1"/>
  <c r="T123" i="55" s="1"/>
  <c r="U123" i="55" s="1"/>
  <c r="V123" i="55" s="1"/>
  <c r="P132" i="55"/>
  <c r="Q132" i="55" s="1"/>
  <c r="R132" i="55" s="1"/>
  <c r="S132" i="55" s="1"/>
  <c r="T132" i="55" s="1"/>
  <c r="U132" i="55" s="1"/>
  <c r="V132" i="55" s="1"/>
  <c r="P125" i="55"/>
  <c r="Q125" i="55" s="1"/>
  <c r="R125" i="55" s="1"/>
  <c r="S125" i="55" s="1"/>
  <c r="T125" i="55" s="1"/>
  <c r="U125" i="55" s="1"/>
  <c r="V125" i="55" s="1"/>
  <c r="P136" i="55"/>
  <c r="Q136" i="55" s="1"/>
  <c r="R136" i="55" s="1"/>
  <c r="S136" i="55" s="1"/>
  <c r="T136" i="55" s="1"/>
  <c r="U136" i="55" s="1"/>
  <c r="V136" i="55" s="1"/>
  <c r="P121" i="55"/>
  <c r="Q121" i="55" s="1"/>
  <c r="R121" i="55" s="1"/>
  <c r="S121" i="55" s="1"/>
  <c r="T121" i="55" s="1"/>
  <c r="U121" i="55" s="1"/>
  <c r="V121" i="55" s="1"/>
  <c r="P134" i="55"/>
  <c r="Q134" i="55" s="1"/>
  <c r="R134" i="55" s="1"/>
  <c r="S134" i="55" s="1"/>
  <c r="T134" i="55" s="1"/>
  <c r="U134" i="55" s="1"/>
  <c r="V134" i="55" s="1"/>
  <c r="P126" i="55"/>
  <c r="Q126" i="55" s="1"/>
  <c r="R126" i="55" s="1"/>
  <c r="S126" i="55" s="1"/>
  <c r="T126" i="55" s="1"/>
  <c r="U126" i="55" s="1"/>
  <c r="V126" i="55" s="1"/>
  <c r="P133" i="55"/>
  <c r="Q133" i="55" s="1"/>
  <c r="R133" i="55" s="1"/>
  <c r="S133" i="55" s="1"/>
  <c r="T133" i="55" s="1"/>
  <c r="U133" i="55" s="1"/>
  <c r="V133" i="55" s="1"/>
  <c r="P130" i="55"/>
  <c r="Q130" i="55" s="1"/>
  <c r="R130" i="55" s="1"/>
  <c r="S130" i="55" s="1"/>
  <c r="T130" i="55" s="1"/>
  <c r="U130" i="55" s="1"/>
  <c r="V130" i="55" s="1"/>
  <c r="P139" i="55"/>
  <c r="Q139" i="55" s="1"/>
  <c r="R139" i="55" s="1"/>
  <c r="S139" i="55" s="1"/>
  <c r="T139" i="55" s="1"/>
  <c r="U139" i="55" s="1"/>
  <c r="V139" i="55" s="1"/>
  <c r="P124" i="55"/>
  <c r="Q124" i="55" s="1"/>
  <c r="R124" i="55" s="1"/>
  <c r="S124" i="55" s="1"/>
  <c r="T124" i="55" s="1"/>
  <c r="U124" i="55" s="1"/>
  <c r="V124" i="55" s="1"/>
  <c r="P128" i="55"/>
  <c r="Q128" i="55" s="1"/>
  <c r="R128" i="55" s="1"/>
  <c r="S128" i="55" s="1"/>
  <c r="T128" i="55" s="1"/>
  <c r="U128" i="55" s="1"/>
  <c r="V128" i="55" s="1"/>
  <c r="P138" i="55"/>
  <c r="Q138" i="55" s="1"/>
  <c r="R138" i="55" s="1"/>
  <c r="S138" i="55" s="1"/>
  <c r="T138" i="55" s="1"/>
  <c r="U138" i="55" s="1"/>
  <c r="V138" i="55" s="1"/>
  <c r="P127" i="55"/>
  <c r="Q127" i="55" s="1"/>
  <c r="R127" i="55" s="1"/>
  <c r="S127" i="55" s="1"/>
  <c r="T127" i="55" s="1"/>
  <c r="U127" i="55" s="1"/>
  <c r="V127" i="55" s="1"/>
  <c r="O213" i="55"/>
  <c r="O216" i="55"/>
  <c r="O215" i="55"/>
  <c r="O210" i="55"/>
  <c r="O212" i="55"/>
  <c r="O214" i="55"/>
  <c r="AH78" i="55"/>
  <c r="P162" i="55"/>
  <c r="Q162" i="55"/>
  <c r="P219" i="55"/>
  <c r="Q219" i="55"/>
  <c r="W120" i="55"/>
  <c r="Y200" i="55"/>
  <c r="AH162" i="55"/>
  <c r="O174" i="55"/>
  <c r="O176" i="55"/>
  <c r="O178" i="55"/>
  <c r="O177" i="55"/>
  <c r="O180" i="55"/>
  <c r="O172" i="55"/>
  <c r="O175" i="55"/>
  <c r="O179" i="55"/>
  <c r="X181" i="55"/>
  <c r="O236" i="55"/>
  <c r="O234" i="55"/>
  <c r="O230" i="55"/>
  <c r="O232" i="55"/>
  <c r="O225" i="55"/>
  <c r="O235" i="55"/>
  <c r="O224" i="55"/>
  <c r="O228" i="55"/>
  <c r="O237" i="55"/>
  <c r="O220" i="55"/>
  <c r="O233" i="55"/>
  <c r="O229" i="55"/>
  <c r="O227" i="55"/>
  <c r="O226" i="55"/>
  <c r="O231" i="55"/>
  <c r="O222" i="55"/>
  <c r="O221" i="55"/>
  <c r="O223" i="55"/>
  <c r="AG200" i="55"/>
  <c r="AG238" i="55"/>
  <c r="Z238" i="55"/>
  <c r="AA238" i="55"/>
  <c r="W78" i="55"/>
  <c r="AI120" i="55"/>
  <c r="W162" i="55"/>
  <c r="AG219" i="55"/>
  <c r="O182" i="55"/>
  <c r="O189" i="55"/>
  <c r="O196" i="55"/>
  <c r="O185" i="55"/>
  <c r="O188" i="55"/>
  <c r="O187" i="55"/>
  <c r="O183" i="55"/>
  <c r="O190" i="55"/>
  <c r="O184" i="55"/>
  <c r="O193" i="55"/>
  <c r="O195" i="55"/>
  <c r="O186" i="55"/>
  <c r="O191" i="55"/>
  <c r="O194" i="55"/>
  <c r="O192" i="55"/>
  <c r="O197" i="55"/>
  <c r="X99" i="55"/>
  <c r="P238" i="55"/>
  <c r="Q238" i="55"/>
  <c r="AO49" i="58" l="1"/>
  <c r="AN53" i="58"/>
  <c r="AN181" i="58"/>
  <c r="AN180" i="58"/>
  <c r="AO51" i="58"/>
  <c r="AN204" i="58"/>
  <c r="AN203" i="58"/>
  <c r="AM227" i="58"/>
  <c r="AM226" i="58"/>
  <c r="AN192" i="58"/>
  <c r="AO50" i="58"/>
  <c r="AN193" i="58"/>
  <c r="AN215" i="58"/>
  <c r="AO52" i="58"/>
  <c r="AN214" i="58"/>
  <c r="Y181" i="55"/>
  <c r="Y99" i="55"/>
  <c r="P101" i="55"/>
  <c r="Q101" i="55" s="1"/>
  <c r="R101" i="55" s="1"/>
  <c r="S101" i="55" s="1"/>
  <c r="T101" i="55" s="1"/>
  <c r="U101" i="55" s="1"/>
  <c r="V101" i="55" s="1"/>
  <c r="W101" i="55" s="1"/>
  <c r="X101" i="55" s="1"/>
  <c r="P100" i="55"/>
  <c r="Q100" i="55" s="1"/>
  <c r="R100" i="55" s="1"/>
  <c r="S100" i="55" s="1"/>
  <c r="T100" i="55" s="1"/>
  <c r="U100" i="55" s="1"/>
  <c r="V100" i="55" s="1"/>
  <c r="W100" i="55" s="1"/>
  <c r="X100" i="55" s="1"/>
  <c r="P109" i="55"/>
  <c r="Q109" i="55" s="1"/>
  <c r="R109" i="55" s="1"/>
  <c r="S109" i="55" s="1"/>
  <c r="T109" i="55" s="1"/>
  <c r="U109" i="55" s="1"/>
  <c r="V109" i="55" s="1"/>
  <c r="W109" i="55" s="1"/>
  <c r="X109" i="55" s="1"/>
  <c r="P116" i="55"/>
  <c r="Q116" i="55" s="1"/>
  <c r="R116" i="55" s="1"/>
  <c r="S116" i="55" s="1"/>
  <c r="T116" i="55" s="1"/>
  <c r="U116" i="55" s="1"/>
  <c r="V116" i="55" s="1"/>
  <c r="W116" i="55" s="1"/>
  <c r="X116" i="55" s="1"/>
  <c r="P112" i="55"/>
  <c r="Q112" i="55" s="1"/>
  <c r="R112" i="55" s="1"/>
  <c r="S112" i="55" s="1"/>
  <c r="T112" i="55" s="1"/>
  <c r="U112" i="55" s="1"/>
  <c r="V112" i="55" s="1"/>
  <c r="W112" i="55" s="1"/>
  <c r="X112" i="55" s="1"/>
  <c r="P104" i="55"/>
  <c r="Q104" i="55" s="1"/>
  <c r="R104" i="55" s="1"/>
  <c r="S104" i="55" s="1"/>
  <c r="T104" i="55" s="1"/>
  <c r="U104" i="55" s="1"/>
  <c r="V104" i="55" s="1"/>
  <c r="W104" i="55" s="1"/>
  <c r="X104" i="55" s="1"/>
  <c r="P115" i="55"/>
  <c r="Q115" i="55" s="1"/>
  <c r="R115" i="55" s="1"/>
  <c r="S115" i="55" s="1"/>
  <c r="T115" i="55" s="1"/>
  <c r="U115" i="55" s="1"/>
  <c r="V115" i="55" s="1"/>
  <c r="W115" i="55" s="1"/>
  <c r="X115" i="55" s="1"/>
  <c r="P103" i="55"/>
  <c r="Q103" i="55" s="1"/>
  <c r="R103" i="55" s="1"/>
  <c r="S103" i="55" s="1"/>
  <c r="T103" i="55" s="1"/>
  <c r="U103" i="55" s="1"/>
  <c r="V103" i="55" s="1"/>
  <c r="W103" i="55" s="1"/>
  <c r="X103" i="55" s="1"/>
  <c r="P105" i="55"/>
  <c r="Q105" i="55" s="1"/>
  <c r="R105" i="55" s="1"/>
  <c r="S105" i="55" s="1"/>
  <c r="T105" i="55" s="1"/>
  <c r="U105" i="55" s="1"/>
  <c r="V105" i="55" s="1"/>
  <c r="W105" i="55" s="1"/>
  <c r="X105" i="55" s="1"/>
  <c r="P102" i="55"/>
  <c r="Q102" i="55" s="1"/>
  <c r="R102" i="55" s="1"/>
  <c r="S102" i="55" s="1"/>
  <c r="T102" i="55" s="1"/>
  <c r="U102" i="55" s="1"/>
  <c r="V102" i="55" s="1"/>
  <c r="W102" i="55" s="1"/>
  <c r="X102" i="55" s="1"/>
  <c r="P111" i="55"/>
  <c r="Q111" i="55" s="1"/>
  <c r="R111" i="55" s="1"/>
  <c r="S111" i="55" s="1"/>
  <c r="T111" i="55" s="1"/>
  <c r="U111" i="55" s="1"/>
  <c r="V111" i="55" s="1"/>
  <c r="W111" i="55" s="1"/>
  <c r="X111" i="55" s="1"/>
  <c r="P106" i="55"/>
  <c r="Q106" i="55" s="1"/>
  <c r="R106" i="55" s="1"/>
  <c r="S106" i="55" s="1"/>
  <c r="T106" i="55" s="1"/>
  <c r="U106" i="55" s="1"/>
  <c r="V106" i="55" s="1"/>
  <c r="W106" i="55" s="1"/>
  <c r="X106" i="55" s="1"/>
  <c r="P108" i="55"/>
  <c r="Q108" i="55" s="1"/>
  <c r="R108" i="55" s="1"/>
  <c r="S108" i="55" s="1"/>
  <c r="T108" i="55" s="1"/>
  <c r="U108" i="55" s="1"/>
  <c r="V108" i="55" s="1"/>
  <c r="W108" i="55" s="1"/>
  <c r="X108" i="55" s="1"/>
  <c r="P114" i="55"/>
  <c r="Q114" i="55" s="1"/>
  <c r="R114" i="55" s="1"/>
  <c r="S114" i="55" s="1"/>
  <c r="T114" i="55" s="1"/>
  <c r="U114" i="55" s="1"/>
  <c r="V114" i="55" s="1"/>
  <c r="W114" i="55" s="1"/>
  <c r="X114" i="55" s="1"/>
  <c r="P119" i="55"/>
  <c r="Q119" i="55" s="1"/>
  <c r="R119" i="55" s="1"/>
  <c r="S119" i="55" s="1"/>
  <c r="T119" i="55" s="1"/>
  <c r="U119" i="55" s="1"/>
  <c r="V119" i="55" s="1"/>
  <c r="W119" i="55" s="1"/>
  <c r="X119" i="55" s="1"/>
  <c r="P117" i="55"/>
  <c r="Q117" i="55" s="1"/>
  <c r="R117" i="55" s="1"/>
  <c r="S117" i="55" s="1"/>
  <c r="T117" i="55" s="1"/>
  <c r="U117" i="55" s="1"/>
  <c r="V117" i="55" s="1"/>
  <c r="W117" i="55" s="1"/>
  <c r="X117" i="55" s="1"/>
  <c r="P107" i="55"/>
  <c r="Q107" i="55" s="1"/>
  <c r="R107" i="55" s="1"/>
  <c r="S107" i="55" s="1"/>
  <c r="T107" i="55" s="1"/>
  <c r="U107" i="55" s="1"/>
  <c r="V107" i="55" s="1"/>
  <c r="W107" i="55" s="1"/>
  <c r="X107" i="55" s="1"/>
  <c r="P110" i="55"/>
  <c r="Q110" i="55" s="1"/>
  <c r="R110" i="55" s="1"/>
  <c r="S110" i="55" s="1"/>
  <c r="T110" i="55" s="1"/>
  <c r="U110" i="55" s="1"/>
  <c r="V110" i="55" s="1"/>
  <c r="W110" i="55" s="1"/>
  <c r="X110" i="55" s="1"/>
  <c r="P118" i="55"/>
  <c r="Q118" i="55" s="1"/>
  <c r="R118" i="55" s="1"/>
  <c r="S118" i="55" s="1"/>
  <c r="T118" i="55" s="1"/>
  <c r="U118" i="55" s="1"/>
  <c r="V118" i="55" s="1"/>
  <c r="W118" i="55" s="1"/>
  <c r="X118" i="55" s="1"/>
  <c r="P113" i="55"/>
  <c r="Q113" i="55" s="1"/>
  <c r="R113" i="55" s="1"/>
  <c r="S113" i="55" s="1"/>
  <c r="T113" i="55" s="1"/>
  <c r="U113" i="55" s="1"/>
  <c r="V113" i="55" s="1"/>
  <c r="W113" i="55" s="1"/>
  <c r="X113" i="55" s="1"/>
  <c r="AH141" i="55"/>
  <c r="X78" i="55"/>
  <c r="Z200" i="55"/>
  <c r="AA200" i="55"/>
  <c r="AI78" i="55"/>
  <c r="X161" i="55"/>
  <c r="X154" i="55"/>
  <c r="X155" i="55"/>
  <c r="X156" i="55"/>
  <c r="X158" i="55"/>
  <c r="X153" i="55"/>
  <c r="X157" i="55"/>
  <c r="X151" i="55"/>
  <c r="X160" i="55"/>
  <c r="W91" i="55"/>
  <c r="W90" i="55"/>
  <c r="W88" i="55"/>
  <c r="W94" i="55"/>
  <c r="W93" i="55"/>
  <c r="W95" i="55"/>
  <c r="W92" i="55"/>
  <c r="W98" i="55"/>
  <c r="W97" i="55"/>
  <c r="Z219" i="55"/>
  <c r="AA219" i="55"/>
  <c r="AI181" i="55"/>
  <c r="AH219" i="55"/>
  <c r="P177" i="55"/>
  <c r="Q177" i="55" s="1"/>
  <c r="R177" i="55" s="1"/>
  <c r="S177" i="55" s="1"/>
  <c r="T177" i="55" s="1"/>
  <c r="U177" i="55" s="1"/>
  <c r="V177" i="55" s="1"/>
  <c r="W177" i="55" s="1"/>
  <c r="P174" i="55"/>
  <c r="Q174" i="55" s="1"/>
  <c r="R174" i="55" s="1"/>
  <c r="S174" i="55" s="1"/>
  <c r="T174" i="55" s="1"/>
  <c r="U174" i="55" s="1"/>
  <c r="V174" i="55" s="1"/>
  <c r="W174" i="55" s="1"/>
  <c r="P180" i="55"/>
  <c r="Q180" i="55" s="1"/>
  <c r="R180" i="55" s="1"/>
  <c r="S180" i="55" s="1"/>
  <c r="T180" i="55" s="1"/>
  <c r="U180" i="55" s="1"/>
  <c r="V180" i="55" s="1"/>
  <c r="W180" i="55" s="1"/>
  <c r="P176" i="55"/>
  <c r="Q176" i="55" s="1"/>
  <c r="R176" i="55" s="1"/>
  <c r="S176" i="55" s="1"/>
  <c r="T176" i="55" s="1"/>
  <c r="U176" i="55" s="1"/>
  <c r="V176" i="55" s="1"/>
  <c r="W176" i="55" s="1"/>
  <c r="P179" i="55"/>
  <c r="Q179" i="55" s="1"/>
  <c r="R179" i="55" s="1"/>
  <c r="S179" i="55" s="1"/>
  <c r="T179" i="55" s="1"/>
  <c r="U179" i="55" s="1"/>
  <c r="V179" i="55" s="1"/>
  <c r="W179" i="55" s="1"/>
  <c r="P172" i="55"/>
  <c r="Q172" i="55" s="1"/>
  <c r="R172" i="55" s="1"/>
  <c r="S172" i="55" s="1"/>
  <c r="T172" i="55" s="1"/>
  <c r="U172" i="55" s="1"/>
  <c r="V172" i="55" s="1"/>
  <c r="W172" i="55" s="1"/>
  <c r="P178" i="55"/>
  <c r="Q178" i="55" s="1"/>
  <c r="R178" i="55" s="1"/>
  <c r="S178" i="55" s="1"/>
  <c r="T178" i="55" s="1"/>
  <c r="U178" i="55" s="1"/>
  <c r="V178" i="55" s="1"/>
  <c r="W178" i="55" s="1"/>
  <c r="P175" i="55"/>
  <c r="Q175" i="55" s="1"/>
  <c r="R175" i="55" s="1"/>
  <c r="S175" i="55" s="1"/>
  <c r="T175" i="55" s="1"/>
  <c r="U175" i="55" s="1"/>
  <c r="V175" i="55" s="1"/>
  <c r="W175" i="55" s="1"/>
  <c r="X162" i="55"/>
  <c r="AH238" i="55"/>
  <c r="AH200" i="55"/>
  <c r="X120" i="55"/>
  <c r="P214" i="55"/>
  <c r="Q214" i="55" s="1"/>
  <c r="R214" i="55" s="1"/>
  <c r="S214" i="55" s="1"/>
  <c r="T214" i="55" s="1"/>
  <c r="U214" i="55" s="1"/>
  <c r="V214" i="55" s="1"/>
  <c r="W214" i="55" s="1"/>
  <c r="X214" i="55" s="1"/>
  <c r="Y214" i="55" s="1"/>
  <c r="P212" i="55"/>
  <c r="Q212" i="55" s="1"/>
  <c r="R212" i="55" s="1"/>
  <c r="S212" i="55" s="1"/>
  <c r="T212" i="55" s="1"/>
  <c r="U212" i="55" s="1"/>
  <c r="V212" i="55" s="1"/>
  <c r="W212" i="55" s="1"/>
  <c r="X212" i="55" s="1"/>
  <c r="Y212" i="55" s="1"/>
  <c r="P216" i="55"/>
  <c r="Q216" i="55" s="1"/>
  <c r="R216" i="55" s="1"/>
  <c r="S216" i="55" s="1"/>
  <c r="T216" i="55" s="1"/>
  <c r="U216" i="55" s="1"/>
  <c r="V216" i="55" s="1"/>
  <c r="W216" i="55" s="1"/>
  <c r="X216" i="55" s="1"/>
  <c r="Y216" i="55" s="1"/>
  <c r="P213" i="55"/>
  <c r="Q213" i="55" s="1"/>
  <c r="R213" i="55" s="1"/>
  <c r="S213" i="55" s="1"/>
  <c r="T213" i="55" s="1"/>
  <c r="U213" i="55" s="1"/>
  <c r="V213" i="55" s="1"/>
  <c r="W213" i="55" s="1"/>
  <c r="X213" i="55" s="1"/>
  <c r="Y213" i="55" s="1"/>
  <c r="P210" i="55"/>
  <c r="Q210" i="55" s="1"/>
  <c r="R210" i="55" s="1"/>
  <c r="S210" i="55" s="1"/>
  <c r="T210" i="55" s="1"/>
  <c r="U210" i="55" s="1"/>
  <c r="V210" i="55" s="1"/>
  <c r="W210" i="55" s="1"/>
  <c r="X210" i="55" s="1"/>
  <c r="Y210" i="55" s="1"/>
  <c r="P215" i="55"/>
  <c r="Q215" i="55" s="1"/>
  <c r="R215" i="55" s="1"/>
  <c r="S215" i="55" s="1"/>
  <c r="T215" i="55" s="1"/>
  <c r="U215" i="55" s="1"/>
  <c r="V215" i="55" s="1"/>
  <c r="W215" i="55" s="1"/>
  <c r="X215" i="55" s="1"/>
  <c r="Y215" i="55" s="1"/>
  <c r="AJ120" i="55"/>
  <c r="W135" i="55"/>
  <c r="W133" i="55"/>
  <c r="W132" i="55"/>
  <c r="W140" i="55"/>
  <c r="W129" i="55"/>
  <c r="W124" i="55"/>
  <c r="W126" i="55"/>
  <c r="W139" i="55"/>
  <c r="W134" i="55"/>
  <c r="W121" i="55"/>
  <c r="W131" i="55"/>
  <c r="W125" i="55"/>
  <c r="W122" i="55"/>
  <c r="W130" i="55"/>
  <c r="W136" i="55"/>
  <c r="W138" i="55"/>
  <c r="W127" i="55"/>
  <c r="W128" i="55"/>
  <c r="W123" i="55"/>
  <c r="W137" i="55"/>
  <c r="P193" i="55"/>
  <c r="Q193" i="55" s="1"/>
  <c r="R193" i="55" s="1"/>
  <c r="S193" i="55" s="1"/>
  <c r="T193" i="55" s="1"/>
  <c r="U193" i="55" s="1"/>
  <c r="V193" i="55" s="1"/>
  <c r="W193" i="55" s="1"/>
  <c r="X193" i="55" s="1"/>
  <c r="P191" i="55"/>
  <c r="Q191" i="55" s="1"/>
  <c r="R191" i="55" s="1"/>
  <c r="S191" i="55" s="1"/>
  <c r="T191" i="55" s="1"/>
  <c r="U191" i="55" s="1"/>
  <c r="V191" i="55" s="1"/>
  <c r="W191" i="55" s="1"/>
  <c r="X191" i="55" s="1"/>
  <c r="P190" i="55"/>
  <c r="Q190" i="55" s="1"/>
  <c r="R190" i="55" s="1"/>
  <c r="S190" i="55" s="1"/>
  <c r="T190" i="55" s="1"/>
  <c r="U190" i="55" s="1"/>
  <c r="V190" i="55" s="1"/>
  <c r="W190" i="55" s="1"/>
  <c r="X190" i="55" s="1"/>
  <c r="P188" i="55"/>
  <c r="Q188" i="55" s="1"/>
  <c r="R188" i="55" s="1"/>
  <c r="S188" i="55" s="1"/>
  <c r="T188" i="55" s="1"/>
  <c r="U188" i="55" s="1"/>
  <c r="V188" i="55" s="1"/>
  <c r="W188" i="55" s="1"/>
  <c r="X188" i="55" s="1"/>
  <c r="P182" i="55"/>
  <c r="Q182" i="55" s="1"/>
  <c r="R182" i="55" s="1"/>
  <c r="S182" i="55" s="1"/>
  <c r="T182" i="55" s="1"/>
  <c r="U182" i="55" s="1"/>
  <c r="V182" i="55" s="1"/>
  <c r="W182" i="55" s="1"/>
  <c r="X182" i="55" s="1"/>
  <c r="P197" i="55"/>
  <c r="Q197" i="55" s="1"/>
  <c r="R197" i="55" s="1"/>
  <c r="S197" i="55" s="1"/>
  <c r="T197" i="55" s="1"/>
  <c r="U197" i="55" s="1"/>
  <c r="V197" i="55" s="1"/>
  <c r="W197" i="55" s="1"/>
  <c r="X197" i="55" s="1"/>
  <c r="P189" i="55"/>
  <c r="Q189" i="55" s="1"/>
  <c r="R189" i="55" s="1"/>
  <c r="S189" i="55" s="1"/>
  <c r="T189" i="55" s="1"/>
  <c r="U189" i="55" s="1"/>
  <c r="V189" i="55" s="1"/>
  <c r="W189" i="55" s="1"/>
  <c r="X189" i="55" s="1"/>
  <c r="P194" i="55"/>
  <c r="Q194" i="55" s="1"/>
  <c r="R194" i="55" s="1"/>
  <c r="S194" i="55" s="1"/>
  <c r="T194" i="55" s="1"/>
  <c r="U194" i="55" s="1"/>
  <c r="V194" i="55" s="1"/>
  <c r="W194" i="55" s="1"/>
  <c r="X194" i="55" s="1"/>
  <c r="P195" i="55"/>
  <c r="Q195" i="55" s="1"/>
  <c r="R195" i="55" s="1"/>
  <c r="S195" i="55" s="1"/>
  <c r="T195" i="55" s="1"/>
  <c r="U195" i="55" s="1"/>
  <c r="V195" i="55" s="1"/>
  <c r="W195" i="55" s="1"/>
  <c r="X195" i="55" s="1"/>
  <c r="P196" i="55"/>
  <c r="Q196" i="55" s="1"/>
  <c r="R196" i="55" s="1"/>
  <c r="S196" i="55" s="1"/>
  <c r="T196" i="55" s="1"/>
  <c r="U196" i="55" s="1"/>
  <c r="V196" i="55" s="1"/>
  <c r="W196" i="55" s="1"/>
  <c r="X196" i="55" s="1"/>
  <c r="P183" i="55"/>
  <c r="Q183" i="55" s="1"/>
  <c r="R183" i="55" s="1"/>
  <c r="S183" i="55" s="1"/>
  <c r="T183" i="55" s="1"/>
  <c r="U183" i="55" s="1"/>
  <c r="V183" i="55" s="1"/>
  <c r="W183" i="55" s="1"/>
  <c r="X183" i="55" s="1"/>
  <c r="P186" i="55"/>
  <c r="Q186" i="55" s="1"/>
  <c r="R186" i="55" s="1"/>
  <c r="S186" i="55" s="1"/>
  <c r="T186" i="55" s="1"/>
  <c r="U186" i="55" s="1"/>
  <c r="V186" i="55" s="1"/>
  <c r="W186" i="55" s="1"/>
  <c r="X186" i="55" s="1"/>
  <c r="P185" i="55"/>
  <c r="Q185" i="55" s="1"/>
  <c r="R185" i="55" s="1"/>
  <c r="S185" i="55" s="1"/>
  <c r="T185" i="55" s="1"/>
  <c r="U185" i="55" s="1"/>
  <c r="V185" i="55" s="1"/>
  <c r="W185" i="55" s="1"/>
  <c r="X185" i="55" s="1"/>
  <c r="P192" i="55"/>
  <c r="Q192" i="55" s="1"/>
  <c r="R192" i="55" s="1"/>
  <c r="S192" i="55" s="1"/>
  <c r="T192" i="55" s="1"/>
  <c r="U192" i="55" s="1"/>
  <c r="V192" i="55" s="1"/>
  <c r="W192" i="55" s="1"/>
  <c r="X192" i="55" s="1"/>
  <c r="P187" i="55"/>
  <c r="Q187" i="55" s="1"/>
  <c r="R187" i="55" s="1"/>
  <c r="S187" i="55" s="1"/>
  <c r="T187" i="55" s="1"/>
  <c r="U187" i="55" s="1"/>
  <c r="V187" i="55" s="1"/>
  <c r="W187" i="55" s="1"/>
  <c r="X187" i="55" s="1"/>
  <c r="P184" i="55"/>
  <c r="Q184" i="55" s="1"/>
  <c r="R184" i="55" s="1"/>
  <c r="S184" i="55" s="1"/>
  <c r="T184" i="55" s="1"/>
  <c r="U184" i="55" s="1"/>
  <c r="V184" i="55" s="1"/>
  <c r="W184" i="55" s="1"/>
  <c r="X184"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39" i="55"/>
  <c r="Q239" i="55" s="1"/>
  <c r="R239" i="55" s="1"/>
  <c r="S239" i="55" s="1"/>
  <c r="T239" i="55" s="1"/>
  <c r="U239" i="55" s="1"/>
  <c r="V239" i="55" s="1"/>
  <c r="W239" i="55" s="1"/>
  <c r="X239" i="55" s="1"/>
  <c r="Y239" i="55" s="1"/>
  <c r="Z239" i="55" s="1"/>
  <c r="AA239" i="55" s="1"/>
  <c r="AB239" i="55" s="1"/>
  <c r="AC239" i="55" s="1"/>
  <c r="AD239" i="55" s="1"/>
  <c r="AE239" i="55" s="1"/>
  <c r="AF239" i="55" s="1"/>
  <c r="AG239"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36" i="55"/>
  <c r="Q236" i="55" s="1"/>
  <c r="R236" i="55" s="1"/>
  <c r="S236" i="55" s="1"/>
  <c r="T236" i="55" s="1"/>
  <c r="U236" i="55" s="1"/>
  <c r="V236" i="55" s="1"/>
  <c r="W236" i="55" s="1"/>
  <c r="X236" i="55" s="1"/>
  <c r="Y236" i="55" s="1"/>
  <c r="P220" i="55"/>
  <c r="Q220" i="55" s="1"/>
  <c r="R220" i="55" s="1"/>
  <c r="S220" i="55" s="1"/>
  <c r="T220" i="55" s="1"/>
  <c r="U220" i="55" s="1"/>
  <c r="V220" i="55" s="1"/>
  <c r="W220" i="55" s="1"/>
  <c r="X220" i="55" s="1"/>
  <c r="Y220" i="55" s="1"/>
  <c r="P229" i="55"/>
  <c r="Q229" i="55" s="1"/>
  <c r="R229" i="55" s="1"/>
  <c r="S229" i="55" s="1"/>
  <c r="T229" i="55" s="1"/>
  <c r="U229" i="55" s="1"/>
  <c r="V229" i="55" s="1"/>
  <c r="W229" i="55" s="1"/>
  <c r="X229" i="55" s="1"/>
  <c r="Y229" i="55" s="1"/>
  <c r="P227" i="55"/>
  <c r="Q227" i="55" s="1"/>
  <c r="R227" i="55" s="1"/>
  <c r="S227" i="55" s="1"/>
  <c r="T227" i="55" s="1"/>
  <c r="U227" i="55" s="1"/>
  <c r="V227" i="55" s="1"/>
  <c r="W227" i="55" s="1"/>
  <c r="X227" i="55" s="1"/>
  <c r="Y227" i="55" s="1"/>
  <c r="P225" i="55"/>
  <c r="Q225" i="55" s="1"/>
  <c r="R225" i="55" s="1"/>
  <c r="S225" i="55" s="1"/>
  <c r="T225" i="55" s="1"/>
  <c r="U225" i="55" s="1"/>
  <c r="V225" i="55" s="1"/>
  <c r="W225" i="55" s="1"/>
  <c r="X225" i="55" s="1"/>
  <c r="Y225" i="55" s="1"/>
  <c r="P232" i="55"/>
  <c r="Q232" i="55" s="1"/>
  <c r="R232" i="55" s="1"/>
  <c r="S232" i="55" s="1"/>
  <c r="T232" i="55" s="1"/>
  <c r="U232" i="55" s="1"/>
  <c r="V232" i="55" s="1"/>
  <c r="W232" i="55" s="1"/>
  <c r="X232" i="55" s="1"/>
  <c r="Y232" i="55" s="1"/>
  <c r="P222" i="55"/>
  <c r="Q222" i="55" s="1"/>
  <c r="R222" i="55" s="1"/>
  <c r="S222" i="55" s="1"/>
  <c r="T222" i="55" s="1"/>
  <c r="U222" i="55" s="1"/>
  <c r="V222" i="55" s="1"/>
  <c r="W222" i="55" s="1"/>
  <c r="X222" i="55" s="1"/>
  <c r="Y222" i="55" s="1"/>
  <c r="P224" i="55"/>
  <c r="Q224" i="55" s="1"/>
  <c r="R224" i="55" s="1"/>
  <c r="S224" i="55" s="1"/>
  <c r="T224" i="55" s="1"/>
  <c r="U224" i="55" s="1"/>
  <c r="V224" i="55" s="1"/>
  <c r="W224" i="55" s="1"/>
  <c r="X224" i="55" s="1"/>
  <c r="Y224" i="55" s="1"/>
  <c r="P223" i="55"/>
  <c r="Q223" i="55" s="1"/>
  <c r="R223" i="55" s="1"/>
  <c r="S223" i="55" s="1"/>
  <c r="T223" i="55" s="1"/>
  <c r="U223" i="55" s="1"/>
  <c r="V223" i="55" s="1"/>
  <c r="W223" i="55" s="1"/>
  <c r="X223" i="55" s="1"/>
  <c r="Y223" i="55" s="1"/>
  <c r="P237" i="55"/>
  <c r="Q237" i="55" s="1"/>
  <c r="R237" i="55" s="1"/>
  <c r="S237" i="55" s="1"/>
  <c r="T237" i="55" s="1"/>
  <c r="U237" i="55" s="1"/>
  <c r="V237" i="55" s="1"/>
  <c r="W237" i="55" s="1"/>
  <c r="X237" i="55" s="1"/>
  <c r="Y237" i="55" s="1"/>
  <c r="P233" i="55"/>
  <c r="Q233" i="55" s="1"/>
  <c r="R233" i="55" s="1"/>
  <c r="S233" i="55" s="1"/>
  <c r="T233" i="55" s="1"/>
  <c r="U233" i="55" s="1"/>
  <c r="V233" i="55" s="1"/>
  <c r="W233" i="55" s="1"/>
  <c r="X233" i="55" s="1"/>
  <c r="Y233" i="55" s="1"/>
  <c r="P235" i="55"/>
  <c r="Q235" i="55" s="1"/>
  <c r="R235" i="55" s="1"/>
  <c r="S235" i="55" s="1"/>
  <c r="T235" i="55" s="1"/>
  <c r="U235" i="55" s="1"/>
  <c r="V235" i="55" s="1"/>
  <c r="W235" i="55" s="1"/>
  <c r="X235" i="55" s="1"/>
  <c r="Y235" i="55" s="1"/>
  <c r="P226" i="55"/>
  <c r="Q226" i="55" s="1"/>
  <c r="R226" i="55" s="1"/>
  <c r="S226" i="55" s="1"/>
  <c r="T226" i="55" s="1"/>
  <c r="U226" i="55" s="1"/>
  <c r="V226" i="55" s="1"/>
  <c r="W226" i="55" s="1"/>
  <c r="X226" i="55" s="1"/>
  <c r="Y226" i="55" s="1"/>
  <c r="P221" i="55"/>
  <c r="Q221" i="55" s="1"/>
  <c r="R221" i="55" s="1"/>
  <c r="S221" i="55" s="1"/>
  <c r="T221" i="55" s="1"/>
  <c r="U221" i="55" s="1"/>
  <c r="V221" i="55" s="1"/>
  <c r="W221" i="55" s="1"/>
  <c r="X221" i="55" s="1"/>
  <c r="Y221" i="55" s="1"/>
  <c r="P234" i="55"/>
  <c r="Q234" i="55" s="1"/>
  <c r="R234" i="55" s="1"/>
  <c r="S234" i="55" s="1"/>
  <c r="T234" i="55" s="1"/>
  <c r="U234" i="55" s="1"/>
  <c r="V234" i="55" s="1"/>
  <c r="W234" i="55" s="1"/>
  <c r="X234" i="55" s="1"/>
  <c r="Y234" i="55" s="1"/>
  <c r="P231" i="55"/>
  <c r="Q231" i="55" s="1"/>
  <c r="R231" i="55" s="1"/>
  <c r="S231" i="55" s="1"/>
  <c r="T231" i="55" s="1"/>
  <c r="U231" i="55" s="1"/>
  <c r="V231" i="55" s="1"/>
  <c r="W231" i="55" s="1"/>
  <c r="X231" i="55" s="1"/>
  <c r="Y231" i="55" s="1"/>
  <c r="AK99" i="55"/>
  <c r="Y141" i="55"/>
  <c r="AI162" i="55"/>
  <c r="AN227" i="58" l="1"/>
  <c r="AN226" i="58"/>
  <c r="AP50" i="58"/>
  <c r="AO193" i="58"/>
  <c r="AO192" i="58"/>
  <c r="AP51" i="58"/>
  <c r="AO203" i="58"/>
  <c r="AO204" i="58"/>
  <c r="AO215" i="58"/>
  <c r="AO214" i="58"/>
  <c r="AP52" i="58"/>
  <c r="AO181" i="58"/>
  <c r="AO180" i="58"/>
  <c r="AO53" i="58"/>
  <c r="AP49" i="58"/>
  <c r="AI200" i="55"/>
  <c r="AI238" i="55"/>
  <c r="AJ181" i="55"/>
  <c r="Y78" i="55"/>
  <c r="AH255" i="55"/>
  <c r="AH239" i="55"/>
  <c r="AH259" i="55"/>
  <c r="AH258" i="55"/>
  <c r="AH257" i="55"/>
  <c r="AH240" i="55"/>
  <c r="AH254" i="55"/>
  <c r="AH256" i="55"/>
  <c r="AH252" i="55"/>
  <c r="AH253" i="55"/>
  <c r="AH260" i="55"/>
  <c r="AH250" i="55"/>
  <c r="Y162" i="55"/>
  <c r="X88" i="55"/>
  <c r="X91" i="55"/>
  <c r="X90" i="55"/>
  <c r="X94" i="55"/>
  <c r="X93" i="55"/>
  <c r="X92" i="55"/>
  <c r="X95" i="55"/>
  <c r="X98" i="55"/>
  <c r="X97" i="55"/>
  <c r="X176" i="55"/>
  <c r="X172" i="55"/>
  <c r="X177" i="55"/>
  <c r="X178" i="55"/>
  <c r="X180" i="55"/>
  <c r="X174" i="55"/>
  <c r="X175" i="55"/>
  <c r="X179" i="55"/>
  <c r="Z233" i="55"/>
  <c r="AA233" i="55" s="1"/>
  <c r="AB233" i="55" s="1"/>
  <c r="AC233" i="55" s="1"/>
  <c r="AD233" i="55" s="1"/>
  <c r="AE233" i="55" s="1"/>
  <c r="AF233" i="55" s="1"/>
  <c r="AG233" i="55" s="1"/>
  <c r="AH233" i="55" s="1"/>
  <c r="Z228" i="55"/>
  <c r="AA228" i="55" s="1"/>
  <c r="AB228" i="55" s="1"/>
  <c r="AC228" i="55" s="1"/>
  <c r="AD228" i="55" s="1"/>
  <c r="AE228" i="55" s="1"/>
  <c r="AF228" i="55" s="1"/>
  <c r="AG228" i="55" s="1"/>
  <c r="AH228" i="55" s="1"/>
  <c r="Z226" i="55"/>
  <c r="AA226" i="55" s="1"/>
  <c r="AB226" i="55" s="1"/>
  <c r="AC226" i="55" s="1"/>
  <c r="AD226" i="55" s="1"/>
  <c r="AE226" i="55" s="1"/>
  <c r="AF226" i="55" s="1"/>
  <c r="AG226" i="55" s="1"/>
  <c r="AH226" i="55" s="1"/>
  <c r="Z234" i="55"/>
  <c r="AA234" i="55" s="1"/>
  <c r="AB234" i="55" s="1"/>
  <c r="AC234" i="55" s="1"/>
  <c r="AD234" i="55" s="1"/>
  <c r="AE234" i="55" s="1"/>
  <c r="AF234" i="55" s="1"/>
  <c r="AG234" i="55" s="1"/>
  <c r="AH234" i="55" s="1"/>
  <c r="Z223" i="55"/>
  <c r="AA223" i="55" s="1"/>
  <c r="AB223" i="55" s="1"/>
  <c r="AC223" i="55" s="1"/>
  <c r="AD223" i="55" s="1"/>
  <c r="AE223" i="55" s="1"/>
  <c r="AF223" i="55" s="1"/>
  <c r="AG223" i="55" s="1"/>
  <c r="AH223" i="55" s="1"/>
  <c r="Z229" i="55"/>
  <c r="AA229" i="55" s="1"/>
  <c r="AB229" i="55" s="1"/>
  <c r="AC229" i="55" s="1"/>
  <c r="AD229" i="55" s="1"/>
  <c r="AE229" i="55" s="1"/>
  <c r="AF229" i="55" s="1"/>
  <c r="AG229" i="55" s="1"/>
  <c r="AH229" i="55" s="1"/>
  <c r="Z221" i="55"/>
  <c r="AA221" i="55" s="1"/>
  <c r="AB221" i="55" s="1"/>
  <c r="AC221" i="55" s="1"/>
  <c r="AD221" i="55" s="1"/>
  <c r="AE221" i="55" s="1"/>
  <c r="AF221" i="55" s="1"/>
  <c r="AG221" i="55" s="1"/>
  <c r="AH221" i="55" s="1"/>
  <c r="Z237" i="55"/>
  <c r="AA237" i="55" s="1"/>
  <c r="AB237" i="55" s="1"/>
  <c r="AC237" i="55" s="1"/>
  <c r="AD237" i="55" s="1"/>
  <c r="AE237" i="55" s="1"/>
  <c r="AF237" i="55" s="1"/>
  <c r="AG237" i="55" s="1"/>
  <c r="AH237" i="55" s="1"/>
  <c r="Z236" i="55"/>
  <c r="AA236" i="55" s="1"/>
  <c r="AB236" i="55" s="1"/>
  <c r="AC236" i="55" s="1"/>
  <c r="AD236" i="55" s="1"/>
  <c r="AE236" i="55" s="1"/>
  <c r="AF236" i="55" s="1"/>
  <c r="AG236" i="55" s="1"/>
  <c r="AH236" i="55" s="1"/>
  <c r="Z230" i="55"/>
  <c r="AA230" i="55" s="1"/>
  <c r="AB230" i="55" s="1"/>
  <c r="AC230" i="55" s="1"/>
  <c r="AD230" i="55" s="1"/>
  <c r="AE230" i="55" s="1"/>
  <c r="AF230" i="55" s="1"/>
  <c r="AG230" i="55" s="1"/>
  <c r="AH230" i="55" s="1"/>
  <c r="Z232" i="55"/>
  <c r="AA232" i="55" s="1"/>
  <c r="AB232" i="55" s="1"/>
  <c r="AC232" i="55" s="1"/>
  <c r="AD232" i="55" s="1"/>
  <c r="AE232" i="55" s="1"/>
  <c r="AF232" i="55" s="1"/>
  <c r="AG232" i="55" s="1"/>
  <c r="AH232" i="55" s="1"/>
  <c r="Z220" i="55"/>
  <c r="AA220" i="55" s="1"/>
  <c r="AB220" i="55" s="1"/>
  <c r="AC220" i="55" s="1"/>
  <c r="AD220" i="55" s="1"/>
  <c r="AE220" i="55" s="1"/>
  <c r="AF220" i="55" s="1"/>
  <c r="AG220" i="55" s="1"/>
  <c r="AH220" i="55" s="1"/>
  <c r="Z235" i="55"/>
  <c r="AA235" i="55" s="1"/>
  <c r="AB235" i="55" s="1"/>
  <c r="AC235" i="55" s="1"/>
  <c r="AD235" i="55" s="1"/>
  <c r="AE235" i="55" s="1"/>
  <c r="AF235" i="55" s="1"/>
  <c r="AG235" i="55" s="1"/>
  <c r="AH235" i="55" s="1"/>
  <c r="Z227" i="55"/>
  <c r="AA227" i="55" s="1"/>
  <c r="AB227" i="55" s="1"/>
  <c r="AC227" i="55" s="1"/>
  <c r="AD227" i="55" s="1"/>
  <c r="AE227" i="55" s="1"/>
  <c r="AF227" i="55" s="1"/>
  <c r="AG227" i="55" s="1"/>
  <c r="AH227" i="55" s="1"/>
  <c r="Z231" i="55"/>
  <c r="AA231" i="55" s="1"/>
  <c r="AB231" i="55" s="1"/>
  <c r="AC231" i="55" s="1"/>
  <c r="AD231" i="55" s="1"/>
  <c r="AE231" i="55" s="1"/>
  <c r="AF231" i="55" s="1"/>
  <c r="AG231" i="55" s="1"/>
  <c r="AH231" i="55" s="1"/>
  <c r="Z225" i="55"/>
  <c r="AA225" i="55" s="1"/>
  <c r="AB225" i="55" s="1"/>
  <c r="AC225" i="55" s="1"/>
  <c r="AD225" i="55" s="1"/>
  <c r="AE225" i="55" s="1"/>
  <c r="AF225" i="55" s="1"/>
  <c r="AG225" i="55" s="1"/>
  <c r="AH225"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AI141" i="55"/>
  <c r="Z141" i="55"/>
  <c r="AA141" i="55"/>
  <c r="Y155" i="55"/>
  <c r="Y154" i="55"/>
  <c r="Y153" i="55"/>
  <c r="Y158" i="55"/>
  <c r="Y157" i="55"/>
  <c r="Y156" i="55"/>
  <c r="Y151" i="55"/>
  <c r="Y160" i="55"/>
  <c r="Y161" i="55"/>
  <c r="AK120" i="55"/>
  <c r="AL99" i="55"/>
  <c r="AM99" i="55"/>
  <c r="AJ78" i="55"/>
  <c r="Z99" i="55"/>
  <c r="AA99" i="55"/>
  <c r="AI219" i="55"/>
  <c r="Y114" i="55"/>
  <c r="Y119" i="55"/>
  <c r="Y102" i="55"/>
  <c r="Y111" i="55"/>
  <c r="Y101" i="55"/>
  <c r="Y113" i="55"/>
  <c r="Y106" i="55"/>
  <c r="Y109" i="55"/>
  <c r="Y117" i="55"/>
  <c r="Y118" i="55"/>
  <c r="Y105" i="55"/>
  <c r="Y103" i="55"/>
  <c r="Y110" i="55"/>
  <c r="Y107" i="55"/>
  <c r="Y116" i="55"/>
  <c r="Y115" i="55"/>
  <c r="Y112" i="55"/>
  <c r="Y104" i="55"/>
  <c r="Y100" i="55"/>
  <c r="Y108" i="55"/>
  <c r="Y120" i="55"/>
  <c r="Z181" i="55"/>
  <c r="AA181" i="55"/>
  <c r="AJ162" i="55"/>
  <c r="X127" i="55"/>
  <c r="X138" i="55"/>
  <c r="X132" i="55"/>
  <c r="X121" i="55"/>
  <c r="X139" i="55"/>
  <c r="X129" i="55"/>
  <c r="X137" i="55"/>
  <c r="X136" i="55"/>
  <c r="X126" i="55"/>
  <c r="X122" i="55"/>
  <c r="X130" i="55"/>
  <c r="X131" i="55"/>
  <c r="X133" i="55"/>
  <c r="X128" i="55"/>
  <c r="X140" i="55"/>
  <c r="X124" i="55"/>
  <c r="X134" i="55"/>
  <c r="X123" i="55"/>
  <c r="X125" i="55"/>
  <c r="X135" i="55"/>
  <c r="Z215" i="55"/>
  <c r="AA215" i="55" s="1"/>
  <c r="AB215" i="55" s="1"/>
  <c r="AC215" i="55" s="1"/>
  <c r="AD215" i="55" s="1"/>
  <c r="AE215" i="55" s="1"/>
  <c r="AF215" i="55" s="1"/>
  <c r="AG215" i="55" s="1"/>
  <c r="AH215" i="55" s="1"/>
  <c r="Z214" i="55"/>
  <c r="AA214" i="55" s="1"/>
  <c r="AB214" i="55" s="1"/>
  <c r="AC214" i="55" s="1"/>
  <c r="AD214" i="55" s="1"/>
  <c r="AE214" i="55" s="1"/>
  <c r="AF214" i="55" s="1"/>
  <c r="AG214" i="55" s="1"/>
  <c r="AH214" i="55" s="1"/>
  <c r="Z210" i="55"/>
  <c r="AA210" i="55" s="1"/>
  <c r="AB210" i="55" s="1"/>
  <c r="AC210" i="55" s="1"/>
  <c r="AD210" i="55" s="1"/>
  <c r="AE210" i="55" s="1"/>
  <c r="AF210" i="55" s="1"/>
  <c r="AG210" i="55" s="1"/>
  <c r="AH210" i="55" s="1"/>
  <c r="Z213" i="55"/>
  <c r="AA213" i="55" s="1"/>
  <c r="AB213" i="55" s="1"/>
  <c r="AC213" i="55" s="1"/>
  <c r="AD213" i="55" s="1"/>
  <c r="AE213" i="55" s="1"/>
  <c r="AF213" i="55" s="1"/>
  <c r="AG213" i="55" s="1"/>
  <c r="AH213" i="55" s="1"/>
  <c r="Z212" i="55"/>
  <c r="AA212" i="55" s="1"/>
  <c r="AB212" i="55" s="1"/>
  <c r="AC212" i="55" s="1"/>
  <c r="AD212" i="55" s="1"/>
  <c r="AE212" i="55" s="1"/>
  <c r="AF212" i="55" s="1"/>
  <c r="AG212" i="55" s="1"/>
  <c r="AH212" i="55" s="1"/>
  <c r="Z216" i="55"/>
  <c r="AA216" i="55" s="1"/>
  <c r="AB216" i="55" s="1"/>
  <c r="AC216" i="55" s="1"/>
  <c r="AD216" i="55" s="1"/>
  <c r="AE216" i="55" s="1"/>
  <c r="AF216" i="55" s="1"/>
  <c r="AG216" i="55" s="1"/>
  <c r="AH216" i="55" s="1"/>
  <c r="Y195" i="55"/>
  <c r="Y190" i="55"/>
  <c r="Y184" i="55"/>
  <c r="Y182" i="55"/>
  <c r="Y193" i="55"/>
  <c r="Y187" i="55"/>
  <c r="Y197" i="55"/>
  <c r="Y189" i="55"/>
  <c r="Y192" i="55"/>
  <c r="Y186" i="55"/>
  <c r="Y183" i="55"/>
  <c r="Y185" i="55"/>
  <c r="Y191" i="55"/>
  <c r="Y194" i="55"/>
  <c r="Y196" i="55"/>
  <c r="Y188" i="55"/>
  <c r="AP215" i="58" l="1"/>
  <c r="AP214" i="58"/>
  <c r="AQ52" i="58"/>
  <c r="AP204" i="58"/>
  <c r="AQ51" i="58"/>
  <c r="AP203" i="58"/>
  <c r="AO226" i="58"/>
  <c r="AO227" i="58"/>
  <c r="AP181" i="58"/>
  <c r="AP180" i="58"/>
  <c r="AQ49" i="58"/>
  <c r="AP53" i="58"/>
  <c r="AQ50" i="58"/>
  <c r="AP193" i="58"/>
  <c r="AP192" i="58"/>
  <c r="Z78" i="55"/>
  <c r="AA78" i="55"/>
  <c r="Y135" i="55"/>
  <c r="Y129" i="55"/>
  <c r="Y122" i="55"/>
  <c r="Y133" i="55"/>
  <c r="Y136" i="55"/>
  <c r="Y140" i="55"/>
  <c r="Y124" i="55"/>
  <c r="Y130" i="55"/>
  <c r="Y137" i="55"/>
  <c r="Y125" i="55"/>
  <c r="Y134" i="55"/>
  <c r="Y127" i="55"/>
  <c r="Y132" i="55"/>
  <c r="Y139" i="55"/>
  <c r="Y126" i="55"/>
  <c r="Y131" i="55"/>
  <c r="Y128" i="55"/>
  <c r="Y123" i="55"/>
  <c r="Y121" i="55"/>
  <c r="Y138" i="55"/>
  <c r="Y94" i="55"/>
  <c r="Y93" i="55"/>
  <c r="Y92" i="55"/>
  <c r="Y88" i="55"/>
  <c r="Y91" i="55"/>
  <c r="Y90" i="55"/>
  <c r="Y95" i="55"/>
  <c r="Y98" i="55"/>
  <c r="Y97" i="55"/>
  <c r="AJ141" i="55"/>
  <c r="Z161" i="55"/>
  <c r="AA161" i="55" s="1"/>
  <c r="AB161" i="55" s="1"/>
  <c r="AC161" i="55" s="1"/>
  <c r="AD161" i="55" s="1"/>
  <c r="AE161" i="55" s="1"/>
  <c r="AF161" i="55" s="1"/>
  <c r="AG161" i="55" s="1"/>
  <c r="AH161" i="55" s="1"/>
  <c r="AI161" i="55" s="1"/>
  <c r="Z158" i="55"/>
  <c r="AA158" i="55" s="1"/>
  <c r="AB158" i="55" s="1"/>
  <c r="AC158" i="55" s="1"/>
  <c r="AD158" i="55" s="1"/>
  <c r="AE158" i="55" s="1"/>
  <c r="AF158" i="55" s="1"/>
  <c r="AG158" i="55" s="1"/>
  <c r="AH158" i="55" s="1"/>
  <c r="AI158" i="55" s="1"/>
  <c r="Z151" i="55"/>
  <c r="AA151" i="55" s="1"/>
  <c r="AB151" i="55" s="1"/>
  <c r="AC151" i="55" s="1"/>
  <c r="AD151" i="55" s="1"/>
  <c r="AE151" i="55" s="1"/>
  <c r="AF151" i="55" s="1"/>
  <c r="AG151" i="55" s="1"/>
  <c r="AH151" i="55" s="1"/>
  <c r="AI151" i="55" s="1"/>
  <c r="Z153" i="55"/>
  <c r="AA153" i="55" s="1"/>
  <c r="AB153" i="55" s="1"/>
  <c r="AC153" i="55" s="1"/>
  <c r="AD153" i="55" s="1"/>
  <c r="AE153" i="55" s="1"/>
  <c r="AF153" i="55" s="1"/>
  <c r="AG153" i="55" s="1"/>
  <c r="AH153" i="55" s="1"/>
  <c r="AI153" i="55" s="1"/>
  <c r="Z156" i="55"/>
  <c r="AA156" i="55" s="1"/>
  <c r="AB156" i="55" s="1"/>
  <c r="AC156" i="55" s="1"/>
  <c r="AD156" i="55" s="1"/>
  <c r="AE156" i="55" s="1"/>
  <c r="AF156" i="55" s="1"/>
  <c r="AG156" i="55" s="1"/>
  <c r="AH156" i="55" s="1"/>
  <c r="AI156" i="55" s="1"/>
  <c r="Z157" i="55"/>
  <c r="AA157" i="55" s="1"/>
  <c r="AB157" i="55" s="1"/>
  <c r="AC157" i="55" s="1"/>
  <c r="AD157" i="55" s="1"/>
  <c r="AE157" i="55" s="1"/>
  <c r="AF157" i="55" s="1"/>
  <c r="AG157" i="55" s="1"/>
  <c r="AH157" i="55" s="1"/>
  <c r="AI157" i="55" s="1"/>
  <c r="Z154" i="55"/>
  <c r="AA154" i="55" s="1"/>
  <c r="AB154" i="55" s="1"/>
  <c r="AC154" i="55" s="1"/>
  <c r="AD154" i="55" s="1"/>
  <c r="AE154" i="55" s="1"/>
  <c r="AF154" i="55" s="1"/>
  <c r="AG154" i="55" s="1"/>
  <c r="AH154" i="55" s="1"/>
  <c r="AI154" i="55" s="1"/>
  <c r="Z155" i="55"/>
  <c r="AA155" i="55" s="1"/>
  <c r="AB155" i="55" s="1"/>
  <c r="AC155" i="55" s="1"/>
  <c r="AD155" i="55" s="1"/>
  <c r="AE155" i="55" s="1"/>
  <c r="AF155" i="55" s="1"/>
  <c r="AG155" i="55" s="1"/>
  <c r="AH155" i="55" s="1"/>
  <c r="AI155" i="55" s="1"/>
  <c r="Z160" i="55"/>
  <c r="AA160" i="55" s="1"/>
  <c r="AB160" i="55" s="1"/>
  <c r="AC160" i="55" s="1"/>
  <c r="AD160" i="55" s="1"/>
  <c r="AE160" i="55" s="1"/>
  <c r="AF160" i="55" s="1"/>
  <c r="AG160" i="55" s="1"/>
  <c r="AH160" i="55" s="1"/>
  <c r="AI160" i="55" s="1"/>
  <c r="AK181" i="55"/>
  <c r="AK78" i="55"/>
  <c r="Z190" i="55"/>
  <c r="AA190" i="55" s="1"/>
  <c r="AB190" i="55" s="1"/>
  <c r="AC190" i="55" s="1"/>
  <c r="AD190" i="55" s="1"/>
  <c r="AE190" i="55" s="1"/>
  <c r="AF190" i="55" s="1"/>
  <c r="AG190" i="55" s="1"/>
  <c r="AH190" i="55" s="1"/>
  <c r="AI190" i="55" s="1"/>
  <c r="AJ190"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88" i="55"/>
  <c r="AA188" i="55" s="1"/>
  <c r="AB188" i="55" s="1"/>
  <c r="AC188" i="55" s="1"/>
  <c r="AD188" i="55" s="1"/>
  <c r="AE188" i="55" s="1"/>
  <c r="AF188" i="55" s="1"/>
  <c r="AG188" i="55" s="1"/>
  <c r="AH188" i="55" s="1"/>
  <c r="AI188" i="55" s="1"/>
  <c r="AJ188" i="55" s="1"/>
  <c r="Z195" i="55"/>
  <c r="AA195" i="55" s="1"/>
  <c r="AB195" i="55" s="1"/>
  <c r="AC195" i="55" s="1"/>
  <c r="AD195" i="55" s="1"/>
  <c r="AE195" i="55" s="1"/>
  <c r="AF195" i="55" s="1"/>
  <c r="AG195" i="55" s="1"/>
  <c r="AH195" i="55" s="1"/>
  <c r="AI195" i="55" s="1"/>
  <c r="AJ195" i="55" s="1"/>
  <c r="Z193" i="55"/>
  <c r="AA193" i="55" s="1"/>
  <c r="AB193" i="55" s="1"/>
  <c r="AC193" i="55" s="1"/>
  <c r="AD193" i="55" s="1"/>
  <c r="AE193" i="55" s="1"/>
  <c r="AF193" i="55" s="1"/>
  <c r="AG193" i="55" s="1"/>
  <c r="AH193" i="55" s="1"/>
  <c r="AI193" i="55" s="1"/>
  <c r="AJ193" i="55" s="1"/>
  <c r="Z189" i="55"/>
  <c r="AA189" i="55" s="1"/>
  <c r="AB189" i="55" s="1"/>
  <c r="AC189" i="55" s="1"/>
  <c r="AD189" i="55" s="1"/>
  <c r="AE189" i="55" s="1"/>
  <c r="AF189" i="55" s="1"/>
  <c r="AG189" i="55" s="1"/>
  <c r="AH189" i="55" s="1"/>
  <c r="AI189" i="55" s="1"/>
  <c r="AJ189" i="55" s="1"/>
  <c r="Z187" i="55"/>
  <c r="AA187" i="55" s="1"/>
  <c r="AB187" i="55" s="1"/>
  <c r="AC187" i="55" s="1"/>
  <c r="AD187" i="55" s="1"/>
  <c r="AE187" i="55" s="1"/>
  <c r="AF187" i="55" s="1"/>
  <c r="AG187" i="55" s="1"/>
  <c r="AH187" i="55" s="1"/>
  <c r="AI187" i="55" s="1"/>
  <c r="AJ187" i="55" s="1"/>
  <c r="Z182" i="55"/>
  <c r="AA182" i="55" s="1"/>
  <c r="AB182" i="55" s="1"/>
  <c r="AC182" i="55" s="1"/>
  <c r="AD182" i="55" s="1"/>
  <c r="AE182" i="55" s="1"/>
  <c r="AF182" i="55" s="1"/>
  <c r="AG182" i="55" s="1"/>
  <c r="AH182" i="55" s="1"/>
  <c r="AI182" i="55" s="1"/>
  <c r="AJ182" i="55" s="1"/>
  <c r="Z183" i="55"/>
  <c r="AA183" i="55" s="1"/>
  <c r="AB183" i="55" s="1"/>
  <c r="AC183" i="55" s="1"/>
  <c r="AD183" i="55" s="1"/>
  <c r="AE183" i="55" s="1"/>
  <c r="AF183" i="55" s="1"/>
  <c r="AG183" i="55" s="1"/>
  <c r="AH183" i="55" s="1"/>
  <c r="AI183" i="55" s="1"/>
  <c r="AJ183" i="55" s="1"/>
  <c r="Z191" i="55"/>
  <c r="AA191" i="55" s="1"/>
  <c r="AB191" i="55" s="1"/>
  <c r="AC191" i="55" s="1"/>
  <c r="AD191" i="55" s="1"/>
  <c r="AE191" i="55" s="1"/>
  <c r="AF191" i="55" s="1"/>
  <c r="AG191" i="55" s="1"/>
  <c r="AH191" i="55" s="1"/>
  <c r="AI191" i="55" s="1"/>
  <c r="AJ191" i="55" s="1"/>
  <c r="Z194" i="55"/>
  <c r="AA194" i="55" s="1"/>
  <c r="AB194" i="55" s="1"/>
  <c r="AC194" i="55" s="1"/>
  <c r="AD194" i="55" s="1"/>
  <c r="AE194" i="55" s="1"/>
  <c r="AF194" i="55" s="1"/>
  <c r="AG194" i="55" s="1"/>
  <c r="AH194" i="55" s="1"/>
  <c r="AI194" i="55" s="1"/>
  <c r="AJ194" i="55" s="1"/>
  <c r="Z184" i="55"/>
  <c r="AA184" i="55" s="1"/>
  <c r="AB184" i="55" s="1"/>
  <c r="AC184" i="55" s="1"/>
  <c r="AD184" i="55" s="1"/>
  <c r="AE184" i="55" s="1"/>
  <c r="AF184" i="55" s="1"/>
  <c r="AG184" i="55" s="1"/>
  <c r="AH184" i="55" s="1"/>
  <c r="AI184" i="55" s="1"/>
  <c r="AJ184" i="55" s="1"/>
  <c r="Z185" i="55"/>
  <c r="AA185" i="55" s="1"/>
  <c r="AB185" i="55" s="1"/>
  <c r="AC185" i="55" s="1"/>
  <c r="AD185" i="55" s="1"/>
  <c r="AE185" i="55" s="1"/>
  <c r="AF185" i="55" s="1"/>
  <c r="AG185" i="55" s="1"/>
  <c r="AH185" i="55" s="1"/>
  <c r="AI185" i="55" s="1"/>
  <c r="AJ185" i="55" s="1"/>
  <c r="Z196" i="55"/>
  <c r="AA196" i="55" s="1"/>
  <c r="AB196" i="55" s="1"/>
  <c r="AC196" i="55" s="1"/>
  <c r="AD196" i="55" s="1"/>
  <c r="AE196" i="55" s="1"/>
  <c r="AF196" i="55" s="1"/>
  <c r="AG196" i="55" s="1"/>
  <c r="AH196" i="55" s="1"/>
  <c r="AI196" i="55" s="1"/>
  <c r="AJ196" i="55" s="1"/>
  <c r="Z192" i="55"/>
  <c r="AA192" i="55" s="1"/>
  <c r="AB192" i="55" s="1"/>
  <c r="AC192" i="55" s="1"/>
  <c r="AD192" i="55" s="1"/>
  <c r="AE192" i="55" s="1"/>
  <c r="AF192" i="55" s="1"/>
  <c r="AG192" i="55" s="1"/>
  <c r="AH192" i="55" s="1"/>
  <c r="AI192" i="55" s="1"/>
  <c r="AJ192" i="55" s="1"/>
  <c r="Z162" i="55"/>
  <c r="AA162" i="55"/>
  <c r="AJ219" i="55"/>
  <c r="Y177" i="55"/>
  <c r="Y176" i="55"/>
  <c r="Y178" i="55"/>
  <c r="Y172" i="55"/>
  <c r="Y179" i="55"/>
  <c r="Y180" i="55"/>
  <c r="Y174" i="55"/>
  <c r="Y175" i="55"/>
  <c r="AJ238" i="55"/>
  <c r="Z120" i="55"/>
  <c r="AA120" i="55"/>
  <c r="AI231" i="55"/>
  <c r="AI223" i="55"/>
  <c r="AI228" i="55"/>
  <c r="AI236" i="55"/>
  <c r="AI220" i="55"/>
  <c r="AI224" i="55"/>
  <c r="AI225" i="55"/>
  <c r="AI234" i="55"/>
  <c r="AI237" i="55"/>
  <c r="AI235" i="55"/>
  <c r="AI229" i="55"/>
  <c r="AI226" i="55"/>
  <c r="AI221" i="55"/>
  <c r="AI230" i="55"/>
  <c r="AI222" i="55"/>
  <c r="AI232" i="55"/>
  <c r="AI233" i="55"/>
  <c r="AI227" i="55"/>
  <c r="AI239" i="55"/>
  <c r="AI254" i="55"/>
  <c r="AI259" i="55"/>
  <c r="AI256" i="55"/>
  <c r="AI260" i="55"/>
  <c r="AI253" i="55"/>
  <c r="AI240" i="55"/>
  <c r="AI255" i="55"/>
  <c r="AI252" i="55"/>
  <c r="AI257" i="55"/>
  <c r="AI250" i="55"/>
  <c r="AI258" i="55"/>
  <c r="AJ200" i="55"/>
  <c r="AK162" i="55"/>
  <c r="Z112" i="55"/>
  <c r="AA112" i="55" s="1"/>
  <c r="AB112" i="55" s="1"/>
  <c r="AC112" i="55" s="1"/>
  <c r="AD112" i="55" s="1"/>
  <c r="AE112" i="55" s="1"/>
  <c r="AF112" i="55" s="1"/>
  <c r="AG112" i="55" s="1"/>
  <c r="AH112" i="55" s="1"/>
  <c r="AI112" i="55" s="1"/>
  <c r="AJ112" i="55" s="1"/>
  <c r="AK112" i="55" s="1"/>
  <c r="AL112" i="55" s="1"/>
  <c r="AM112" i="55" s="1"/>
  <c r="AN112" i="55" s="1"/>
  <c r="AO112" i="55" s="1"/>
  <c r="AP112"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00" i="55"/>
  <c r="AA100" i="55" s="1"/>
  <c r="AB100" i="55" s="1"/>
  <c r="AC100" i="55" s="1"/>
  <c r="AD100" i="55" s="1"/>
  <c r="AE100" i="55" s="1"/>
  <c r="AF100" i="55" s="1"/>
  <c r="AG100" i="55" s="1"/>
  <c r="AH100" i="55" s="1"/>
  <c r="AI100" i="55" s="1"/>
  <c r="AJ100" i="55" s="1"/>
  <c r="AK100" i="55" s="1"/>
  <c r="AL100" i="55" s="1"/>
  <c r="AM100" i="55" s="1"/>
  <c r="AN100" i="55" s="1"/>
  <c r="AO100" i="55" s="1"/>
  <c r="AP100"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8" i="55"/>
  <c r="AA108" i="55" s="1"/>
  <c r="AB108" i="55" s="1"/>
  <c r="AC108" i="55" s="1"/>
  <c r="AD108" i="55" s="1"/>
  <c r="AE108" i="55" s="1"/>
  <c r="AF108" i="55" s="1"/>
  <c r="AG108" i="55" s="1"/>
  <c r="AH108" i="55" s="1"/>
  <c r="AI108" i="55" s="1"/>
  <c r="AJ108" i="55" s="1"/>
  <c r="AK108" i="55" s="1"/>
  <c r="AL108" i="55" s="1"/>
  <c r="AM108" i="55" s="1"/>
  <c r="AN108" i="55" s="1"/>
  <c r="AO108" i="55" s="1"/>
  <c r="AP108" i="55" s="1"/>
  <c r="AL120" i="55"/>
  <c r="AM120" i="55"/>
  <c r="AI215" i="55"/>
  <c r="AI214" i="55"/>
  <c r="AI213" i="55"/>
  <c r="AI210" i="55"/>
  <c r="AI212" i="55"/>
  <c r="AI216" i="55"/>
  <c r="AP227" i="58" l="1"/>
  <c r="AQ180" i="58"/>
  <c r="AQ181" i="58"/>
  <c r="AQ53" i="58"/>
  <c r="AR49" i="58"/>
  <c r="AQ204" i="58"/>
  <c r="AR51" i="58"/>
  <c r="AQ203" i="58"/>
  <c r="AP226" i="58"/>
  <c r="AR52" i="58"/>
  <c r="AQ214" i="58"/>
  <c r="AQ215" i="58"/>
  <c r="AR50" i="58"/>
  <c r="AQ192" i="58"/>
  <c r="AQ193" i="58"/>
  <c r="AL162" i="55"/>
  <c r="AM162" i="55"/>
  <c r="AJ212" i="55"/>
  <c r="AJ210" i="55"/>
  <c r="AJ216" i="55"/>
  <c r="AJ213" i="55"/>
  <c r="AJ214" i="55"/>
  <c r="AJ215" i="55"/>
  <c r="AK238" i="55"/>
  <c r="AK219" i="55"/>
  <c r="AJ229" i="55"/>
  <c r="AJ231" i="55"/>
  <c r="AJ230" i="55"/>
  <c r="AJ227" i="55"/>
  <c r="AJ221" i="55"/>
  <c r="AJ228" i="55"/>
  <c r="AJ235" i="55"/>
  <c r="AJ222" i="55"/>
  <c r="AJ237" i="55"/>
  <c r="AJ232" i="55"/>
  <c r="AJ234" i="55"/>
  <c r="AJ233" i="55"/>
  <c r="AJ225" i="55"/>
  <c r="AJ236" i="55"/>
  <c r="AJ223" i="55"/>
  <c r="AJ226" i="55"/>
  <c r="AJ224" i="55"/>
  <c r="AJ220" i="55"/>
  <c r="AL78" i="55"/>
  <c r="AM78" i="55"/>
  <c r="AJ240" i="55"/>
  <c r="AJ255" i="55"/>
  <c r="AJ260" i="55"/>
  <c r="AJ250" i="55"/>
  <c r="AJ257" i="55"/>
  <c r="AJ258" i="55"/>
  <c r="AJ254" i="55"/>
  <c r="AJ253" i="55"/>
  <c r="AJ259" i="55"/>
  <c r="AJ256" i="55"/>
  <c r="AJ252" i="55"/>
  <c r="AJ239" i="55"/>
  <c r="Z176" i="55"/>
  <c r="AA176" i="55" s="1"/>
  <c r="AB176" i="55" s="1"/>
  <c r="AC176" i="55" s="1"/>
  <c r="AD176" i="55" s="1"/>
  <c r="AE176" i="55" s="1"/>
  <c r="AF176" i="55" s="1"/>
  <c r="AG176" i="55" s="1"/>
  <c r="AH176" i="55" s="1"/>
  <c r="AI176" i="55" s="1"/>
  <c r="AJ176" i="55" s="1"/>
  <c r="AK176" i="55" s="1"/>
  <c r="Z177" i="55"/>
  <c r="AA177" i="55" s="1"/>
  <c r="AB177" i="55" s="1"/>
  <c r="AC177" i="55" s="1"/>
  <c r="AD177" i="55" s="1"/>
  <c r="AE177" i="55" s="1"/>
  <c r="AF177" i="55" s="1"/>
  <c r="AG177" i="55" s="1"/>
  <c r="AH177" i="55" s="1"/>
  <c r="AI177" i="55" s="1"/>
  <c r="AJ177" i="55" s="1"/>
  <c r="AK177" i="55" s="1"/>
  <c r="Z179" i="55"/>
  <c r="AA179" i="55" s="1"/>
  <c r="AB179" i="55" s="1"/>
  <c r="AC179" i="55" s="1"/>
  <c r="AD179" i="55" s="1"/>
  <c r="AE179" i="55" s="1"/>
  <c r="AF179" i="55" s="1"/>
  <c r="AG179" i="55" s="1"/>
  <c r="AH179" i="55" s="1"/>
  <c r="AI179" i="55" s="1"/>
  <c r="AJ179" i="55" s="1"/>
  <c r="AK179" i="55" s="1"/>
  <c r="Z175" i="55"/>
  <c r="AA175" i="55" s="1"/>
  <c r="AB175" i="55" s="1"/>
  <c r="AC175" i="55" s="1"/>
  <c r="AD175" i="55" s="1"/>
  <c r="AE175" i="55" s="1"/>
  <c r="AF175" i="55" s="1"/>
  <c r="AG175" i="55" s="1"/>
  <c r="AH175" i="55" s="1"/>
  <c r="AI175" i="55" s="1"/>
  <c r="AJ175" i="55" s="1"/>
  <c r="AK175" i="55" s="1"/>
  <c r="Z174" i="55"/>
  <c r="AA174" i="55" s="1"/>
  <c r="AB174" i="55" s="1"/>
  <c r="AC174" i="55" s="1"/>
  <c r="AD174" i="55" s="1"/>
  <c r="AE174" i="55" s="1"/>
  <c r="AF174" i="55" s="1"/>
  <c r="AG174" i="55" s="1"/>
  <c r="AH174" i="55" s="1"/>
  <c r="AI174" i="55" s="1"/>
  <c r="AJ174" i="55" s="1"/>
  <c r="AK174"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2" i="55"/>
  <c r="AA172" i="55" s="1"/>
  <c r="AB172" i="55" s="1"/>
  <c r="AC172" i="55" s="1"/>
  <c r="AD172" i="55" s="1"/>
  <c r="AE172" i="55" s="1"/>
  <c r="AF172" i="55" s="1"/>
  <c r="AG172" i="55" s="1"/>
  <c r="AH172" i="55" s="1"/>
  <c r="AI172" i="55" s="1"/>
  <c r="AJ172" i="55" s="1"/>
  <c r="AK172" i="55" s="1"/>
  <c r="AL181" i="55"/>
  <c r="AM181" i="55"/>
  <c r="AK141" i="55"/>
  <c r="AK189" i="55"/>
  <c r="AK182" i="55"/>
  <c r="AK188" i="55"/>
  <c r="AK192" i="55"/>
  <c r="AK197" i="55"/>
  <c r="AK193" i="55"/>
  <c r="AK184" i="55"/>
  <c r="AK195" i="55"/>
  <c r="AK196" i="55"/>
  <c r="AK190" i="55"/>
  <c r="AK194" i="55"/>
  <c r="AK187" i="55"/>
  <c r="AK186" i="55"/>
  <c r="AK185" i="55"/>
  <c r="AK191" i="55"/>
  <c r="AK183" i="55"/>
  <c r="AJ154" i="55"/>
  <c r="AJ157" i="55"/>
  <c r="AJ161" i="55"/>
  <c r="AJ158" i="55"/>
  <c r="AJ156" i="55"/>
  <c r="AJ151" i="55"/>
  <c r="AJ160" i="55"/>
  <c r="AJ155" i="55"/>
  <c r="AJ153" i="55"/>
  <c r="AK200" i="55"/>
  <c r="Z130" i="55"/>
  <c r="AA130" i="55" s="1"/>
  <c r="AB130" i="55" s="1"/>
  <c r="AC130" i="55" s="1"/>
  <c r="AD130" i="55" s="1"/>
  <c r="AE130" i="55" s="1"/>
  <c r="AF130" i="55" s="1"/>
  <c r="AG130" i="55" s="1"/>
  <c r="AH130" i="55" s="1"/>
  <c r="AI130" i="55" s="1"/>
  <c r="AJ130" i="55" s="1"/>
  <c r="AK130" i="55" s="1"/>
  <c r="AL130" i="55" s="1"/>
  <c r="AM130" i="55" s="1"/>
  <c r="AN130" i="55" s="1"/>
  <c r="AO130" i="55" s="1"/>
  <c r="AP130"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95" i="55"/>
  <c r="AA95" i="55" s="1"/>
  <c r="AB95" i="55" s="1"/>
  <c r="AC95" i="55" s="1"/>
  <c r="AD95" i="55" s="1"/>
  <c r="AE95" i="55" s="1"/>
  <c r="AF95" i="55" s="1"/>
  <c r="AG95" i="55" s="1"/>
  <c r="AH95" i="55" s="1"/>
  <c r="AI95" i="55" s="1"/>
  <c r="AJ95" i="55" s="1"/>
  <c r="AK95" i="55" s="1"/>
  <c r="Z93" i="55"/>
  <c r="AA93" i="55" s="1"/>
  <c r="AB93" i="55" s="1"/>
  <c r="AC93" i="55" s="1"/>
  <c r="AD93" i="55" s="1"/>
  <c r="AE93" i="55" s="1"/>
  <c r="AF93" i="55" s="1"/>
  <c r="AG93" i="55" s="1"/>
  <c r="AH93" i="55" s="1"/>
  <c r="AI93" i="55" s="1"/>
  <c r="AJ93" i="55" s="1"/>
  <c r="AK93" i="55" s="1"/>
  <c r="Z94" i="55"/>
  <c r="AA94" i="55" s="1"/>
  <c r="AB94" i="55" s="1"/>
  <c r="AC94" i="55" s="1"/>
  <c r="AD94" i="55" s="1"/>
  <c r="AE94" i="55" s="1"/>
  <c r="AF94" i="55" s="1"/>
  <c r="AG94" i="55" s="1"/>
  <c r="AH94" i="55" s="1"/>
  <c r="AI94" i="55" s="1"/>
  <c r="AJ94" i="55" s="1"/>
  <c r="AK94" i="55" s="1"/>
  <c r="Z88" i="55"/>
  <c r="AA88" i="55" s="1"/>
  <c r="AB88" i="55" s="1"/>
  <c r="AC88" i="55" s="1"/>
  <c r="AD88" i="55" s="1"/>
  <c r="AE88" i="55" s="1"/>
  <c r="AF88" i="55" s="1"/>
  <c r="AG88" i="55" s="1"/>
  <c r="AH88" i="55" s="1"/>
  <c r="AI88" i="55" s="1"/>
  <c r="AJ88" i="55" s="1"/>
  <c r="AK88" i="55" s="1"/>
  <c r="Z98" i="55"/>
  <c r="AA98" i="55" s="1"/>
  <c r="AB98" i="55" s="1"/>
  <c r="AC98" i="55" s="1"/>
  <c r="AD98" i="55" s="1"/>
  <c r="AE98" i="55" s="1"/>
  <c r="AF98" i="55" s="1"/>
  <c r="AG98" i="55" s="1"/>
  <c r="AH98" i="55" s="1"/>
  <c r="AI98" i="55" s="1"/>
  <c r="AJ98" i="55" s="1"/>
  <c r="AK98" i="55" s="1"/>
  <c r="Z92" i="55"/>
  <c r="AA92" i="55" s="1"/>
  <c r="AB92" i="55" s="1"/>
  <c r="AC92" i="55" s="1"/>
  <c r="AD92" i="55" s="1"/>
  <c r="AE92" i="55" s="1"/>
  <c r="AF92" i="55" s="1"/>
  <c r="AG92" i="55" s="1"/>
  <c r="AH92" i="55" s="1"/>
  <c r="AI92" i="55" s="1"/>
  <c r="AJ92" i="55" s="1"/>
  <c r="AK92" i="55" s="1"/>
  <c r="Z90" i="55"/>
  <c r="AA90" i="55" s="1"/>
  <c r="AB90" i="55" s="1"/>
  <c r="AC90" i="55" s="1"/>
  <c r="AD90" i="55" s="1"/>
  <c r="AE90" i="55" s="1"/>
  <c r="AF90" i="55" s="1"/>
  <c r="AG90" i="55" s="1"/>
  <c r="AH90" i="55" s="1"/>
  <c r="AI90" i="55" s="1"/>
  <c r="AJ90" i="55" s="1"/>
  <c r="AK90" i="55" s="1"/>
  <c r="Z91" i="55"/>
  <c r="AA91" i="55" s="1"/>
  <c r="AB91" i="55" s="1"/>
  <c r="AC91" i="55" s="1"/>
  <c r="AD91" i="55" s="1"/>
  <c r="AE91" i="55" s="1"/>
  <c r="AF91" i="55" s="1"/>
  <c r="AG91" i="55" s="1"/>
  <c r="AH91" i="55" s="1"/>
  <c r="AI91" i="55" s="1"/>
  <c r="AJ91" i="55" s="1"/>
  <c r="AK91" i="55" s="1"/>
  <c r="Z97" i="55"/>
  <c r="AA97" i="55" s="1"/>
  <c r="AB97" i="55" s="1"/>
  <c r="AC97" i="55" s="1"/>
  <c r="AD97" i="55" s="1"/>
  <c r="AE97" i="55" s="1"/>
  <c r="AF97" i="55" s="1"/>
  <c r="AG97" i="55" s="1"/>
  <c r="AH97" i="55" s="1"/>
  <c r="AI97" i="55" s="1"/>
  <c r="AJ97" i="55" s="1"/>
  <c r="AK97" i="55" s="1"/>
  <c r="AS50" i="58" l="1"/>
  <c r="AR192" i="58"/>
  <c r="AR193" i="58"/>
  <c r="AR215" i="58"/>
  <c r="AR214" i="58"/>
  <c r="AS52" i="58"/>
  <c r="AS51" i="58"/>
  <c r="AR204" i="58"/>
  <c r="AR203" i="58"/>
  <c r="AS49" i="58"/>
  <c r="AR180" i="58"/>
  <c r="AR53" i="58"/>
  <c r="AR181" i="58"/>
  <c r="AQ227" i="58"/>
  <c r="AM265" i="58" s="1"/>
  <c r="AJ125" i="47" s="1"/>
  <c r="AQ226" i="58"/>
  <c r="AM264" i="58" s="1"/>
  <c r="AJ119" i="47" s="1"/>
  <c r="AL141" i="55"/>
  <c r="AM141" i="55"/>
  <c r="AL200" i="55"/>
  <c r="AM200" i="55"/>
  <c r="AK155" i="55"/>
  <c r="AK154" i="55"/>
  <c r="AK153" i="55"/>
  <c r="AK158" i="55"/>
  <c r="AK157" i="55"/>
  <c r="AK156" i="55"/>
  <c r="AK151" i="55"/>
  <c r="AK160" i="55"/>
  <c r="AK161" i="55"/>
  <c r="AL219" i="55"/>
  <c r="AM219" i="55"/>
  <c r="AL238" i="55"/>
  <c r="AM238" i="55"/>
  <c r="AK228" i="55"/>
  <c r="AK230" i="55"/>
  <c r="AK225" i="55"/>
  <c r="AK227" i="55"/>
  <c r="AK236" i="55"/>
  <c r="AK232" i="55"/>
  <c r="AK223" i="55"/>
  <c r="AK221" i="55"/>
  <c r="AK226" i="55"/>
  <c r="AK234" i="55"/>
  <c r="AK231" i="55"/>
  <c r="AK220" i="55"/>
  <c r="AK233" i="55"/>
  <c r="AK224" i="55"/>
  <c r="AK222" i="55"/>
  <c r="AK237" i="55"/>
  <c r="AK229" i="55"/>
  <c r="AK235" i="55"/>
  <c r="AK252" i="55"/>
  <c r="AK253" i="55"/>
  <c r="AK255" i="55"/>
  <c r="AK259" i="55"/>
  <c r="AK256" i="55"/>
  <c r="AK257" i="55"/>
  <c r="AK258" i="55"/>
  <c r="AK254" i="55"/>
  <c r="AK239" i="55"/>
  <c r="AK240" i="55"/>
  <c r="AK250" i="55"/>
  <c r="AK260" i="55"/>
  <c r="AL189" i="55"/>
  <c r="AM189" i="55" s="1"/>
  <c r="AN189" i="55" s="1"/>
  <c r="AO189" i="55" s="1"/>
  <c r="AP189" i="55" s="1"/>
  <c r="AL197" i="55"/>
  <c r="AM197" i="55" s="1"/>
  <c r="AN197" i="55" s="1"/>
  <c r="AO197" i="55" s="1"/>
  <c r="AP197" i="55" s="1"/>
  <c r="AL183" i="55"/>
  <c r="AM183" i="55" s="1"/>
  <c r="AN183" i="55" s="1"/>
  <c r="AO183" i="55" s="1"/>
  <c r="AP183" i="55" s="1"/>
  <c r="AL184" i="55"/>
  <c r="AM184" i="55" s="1"/>
  <c r="AN184" i="55" s="1"/>
  <c r="AO184" i="55" s="1"/>
  <c r="AP184" i="55" s="1"/>
  <c r="AL195" i="55"/>
  <c r="AM195" i="55" s="1"/>
  <c r="AN195" i="55" s="1"/>
  <c r="AO195" i="55" s="1"/>
  <c r="AP195" i="55" s="1"/>
  <c r="AL196" i="55"/>
  <c r="AM196" i="55" s="1"/>
  <c r="AN196" i="55" s="1"/>
  <c r="AO196" i="55" s="1"/>
  <c r="AP196" i="55" s="1"/>
  <c r="AL188" i="55"/>
  <c r="AM188" i="55" s="1"/>
  <c r="AN188" i="55" s="1"/>
  <c r="AO188" i="55" s="1"/>
  <c r="AP188" i="55" s="1"/>
  <c r="AL182" i="55"/>
  <c r="AM182" i="55" s="1"/>
  <c r="AN182" i="55" s="1"/>
  <c r="AO182" i="55" s="1"/>
  <c r="AP182" i="55" s="1"/>
  <c r="AL190" i="55"/>
  <c r="AM190" i="55" s="1"/>
  <c r="AN190" i="55" s="1"/>
  <c r="AO190" i="55" s="1"/>
  <c r="AP190" i="55" s="1"/>
  <c r="AL194" i="55"/>
  <c r="AM194" i="55" s="1"/>
  <c r="AN194" i="55" s="1"/>
  <c r="AO194" i="55" s="1"/>
  <c r="AP194" i="55" s="1"/>
  <c r="AL187" i="55"/>
  <c r="AM187" i="55" s="1"/>
  <c r="AN187" i="55" s="1"/>
  <c r="AO187" i="55" s="1"/>
  <c r="AP187" i="55" s="1"/>
  <c r="AL186" i="55"/>
  <c r="AM186" i="55" s="1"/>
  <c r="AN186" i="55" s="1"/>
  <c r="AO186" i="55" s="1"/>
  <c r="AP186" i="55" s="1"/>
  <c r="AL192" i="55"/>
  <c r="AM192" i="55" s="1"/>
  <c r="AN192" i="55" s="1"/>
  <c r="AO192" i="55" s="1"/>
  <c r="AP192" i="55" s="1"/>
  <c r="AL193" i="55"/>
  <c r="AM193" i="55" s="1"/>
  <c r="AN193" i="55" s="1"/>
  <c r="AO193" i="55" s="1"/>
  <c r="AP193" i="55" s="1"/>
  <c r="AL185" i="55"/>
  <c r="AM185" i="55" s="1"/>
  <c r="AN185" i="55" s="1"/>
  <c r="AO185" i="55" s="1"/>
  <c r="AP185" i="55" s="1"/>
  <c r="AL191" i="55"/>
  <c r="AM191" i="55" s="1"/>
  <c r="AN191" i="55" s="1"/>
  <c r="AO191" i="55" s="1"/>
  <c r="AP191" i="55" s="1"/>
  <c r="AL91" i="55"/>
  <c r="AM91" i="55" s="1"/>
  <c r="AN91" i="55" s="1"/>
  <c r="AO91" i="55" s="1"/>
  <c r="AP91" i="55" s="1"/>
  <c r="AL98" i="55"/>
  <c r="AM98" i="55" s="1"/>
  <c r="AN98" i="55" s="1"/>
  <c r="AO98" i="55" s="1"/>
  <c r="AP98" i="55" s="1"/>
  <c r="AL94" i="55"/>
  <c r="AM94" i="55" s="1"/>
  <c r="AN94" i="55" s="1"/>
  <c r="AO94" i="55" s="1"/>
  <c r="AP94" i="55" s="1"/>
  <c r="AL90" i="55"/>
  <c r="AM90" i="55" s="1"/>
  <c r="AN90" i="55" s="1"/>
  <c r="AO90" i="55" s="1"/>
  <c r="AP90" i="55" s="1"/>
  <c r="AL93" i="55"/>
  <c r="AM93" i="55" s="1"/>
  <c r="AN93" i="55" s="1"/>
  <c r="AO93" i="55" s="1"/>
  <c r="AP93" i="55" s="1"/>
  <c r="AL92" i="55"/>
  <c r="AM92" i="55" s="1"/>
  <c r="AN92" i="55" s="1"/>
  <c r="AO92" i="55" s="1"/>
  <c r="AP92" i="55" s="1"/>
  <c r="AL88" i="55"/>
  <c r="AM88" i="55" s="1"/>
  <c r="AN88" i="55" s="1"/>
  <c r="AO88" i="55" s="1"/>
  <c r="AP88" i="55" s="1"/>
  <c r="AL97" i="55"/>
  <c r="AM97" i="55" s="1"/>
  <c r="AN97" i="55" s="1"/>
  <c r="AO97" i="55" s="1"/>
  <c r="AP97" i="55" s="1"/>
  <c r="AL95" i="55"/>
  <c r="AM95" i="55" s="1"/>
  <c r="AN95" i="55" s="1"/>
  <c r="AO95" i="55" s="1"/>
  <c r="AP95" i="55" s="1"/>
  <c r="AK212" i="55"/>
  <c r="AK214" i="55"/>
  <c r="AK210" i="55"/>
  <c r="AK215" i="55"/>
  <c r="AK213" i="55"/>
  <c r="AK216" i="55"/>
  <c r="AL176" i="55"/>
  <c r="AM176" i="55" s="1"/>
  <c r="AN176" i="55" s="1"/>
  <c r="AO176" i="55" s="1"/>
  <c r="AP176" i="55" s="1"/>
  <c r="AL178" i="55"/>
  <c r="AM178" i="55" s="1"/>
  <c r="AN178" i="55" s="1"/>
  <c r="AO178" i="55" s="1"/>
  <c r="AP178" i="55" s="1"/>
  <c r="AL177" i="55"/>
  <c r="AM177" i="55" s="1"/>
  <c r="AN177" i="55" s="1"/>
  <c r="AO177" i="55" s="1"/>
  <c r="AP177" i="55" s="1"/>
  <c r="AL180" i="55"/>
  <c r="AM180" i="55" s="1"/>
  <c r="AN180" i="55" s="1"/>
  <c r="AO180" i="55" s="1"/>
  <c r="AP180" i="55" s="1"/>
  <c r="AL172" i="55"/>
  <c r="AM172" i="55" s="1"/>
  <c r="AN172" i="55" s="1"/>
  <c r="AO172" i="55" s="1"/>
  <c r="AP172" i="55" s="1"/>
  <c r="AL174" i="55"/>
  <c r="AM174" i="55" s="1"/>
  <c r="AN174" i="55" s="1"/>
  <c r="AO174" i="55" s="1"/>
  <c r="AP174" i="55" s="1"/>
  <c r="AL175" i="55"/>
  <c r="AM175" i="55" s="1"/>
  <c r="AN175" i="55" s="1"/>
  <c r="AO175" i="55" s="1"/>
  <c r="AP175" i="55" s="1"/>
  <c r="AL179" i="55"/>
  <c r="AM179" i="55" s="1"/>
  <c r="AN179" i="55" s="1"/>
  <c r="AO179" i="55" s="1"/>
  <c r="AP179" i="55" s="1"/>
  <c r="AS180" i="58" l="1"/>
  <c r="AT49" i="58"/>
  <c r="AS181" i="58"/>
  <c r="AS53" i="58"/>
  <c r="AS204" i="58"/>
  <c r="AS203" i="58"/>
  <c r="AT51" i="58"/>
  <c r="AS215" i="58"/>
  <c r="AS214" i="58"/>
  <c r="AT52" i="58"/>
  <c r="AR227" i="58"/>
  <c r="AR226" i="58"/>
  <c r="AS193" i="58"/>
  <c r="AS192" i="58"/>
  <c r="AT50" i="58"/>
  <c r="AL213" i="55"/>
  <c r="AM213" i="55" s="1"/>
  <c r="AN213" i="55" s="1"/>
  <c r="AO213" i="55" s="1"/>
  <c r="AP213" i="55" s="1"/>
  <c r="AL212" i="55"/>
  <c r="AM212" i="55" s="1"/>
  <c r="AN212" i="55" s="1"/>
  <c r="AO212" i="55" s="1"/>
  <c r="AP212" i="55" s="1"/>
  <c r="AL215" i="55"/>
  <c r="AM215" i="55" s="1"/>
  <c r="AN215" i="55" s="1"/>
  <c r="AO215" i="55" s="1"/>
  <c r="AP215" i="55" s="1"/>
  <c r="AL210" i="55"/>
  <c r="AM210" i="55" s="1"/>
  <c r="AN210" i="55" s="1"/>
  <c r="AO210" i="55" s="1"/>
  <c r="AP210" i="55" s="1"/>
  <c r="AL214" i="55"/>
  <c r="AM214" i="55" s="1"/>
  <c r="AN214" i="55" s="1"/>
  <c r="AO214" i="55" s="1"/>
  <c r="AP214" i="55" s="1"/>
  <c r="AL216" i="55"/>
  <c r="AM216" i="55" s="1"/>
  <c r="AN216" i="55" s="1"/>
  <c r="AO216" i="55" s="1"/>
  <c r="AP216" i="55" s="1"/>
  <c r="AL258" i="55"/>
  <c r="AM258" i="55" s="1"/>
  <c r="AN258" i="55" s="1"/>
  <c r="AO258" i="55" s="1"/>
  <c r="AP258" i="55" s="1"/>
  <c r="AL252" i="55"/>
  <c r="AM252" i="55" s="1"/>
  <c r="AN252" i="55" s="1"/>
  <c r="AO252" i="55" s="1"/>
  <c r="AP252" i="55" s="1"/>
  <c r="AL260" i="55"/>
  <c r="AM260" i="55" s="1"/>
  <c r="AN260" i="55" s="1"/>
  <c r="AO260" i="55" s="1"/>
  <c r="AP260" i="55" s="1"/>
  <c r="AL256" i="55"/>
  <c r="AM256" i="55" s="1"/>
  <c r="AN256" i="55" s="1"/>
  <c r="AO256" i="55" s="1"/>
  <c r="AP256" i="55" s="1"/>
  <c r="AL240" i="55"/>
  <c r="AM240" i="55" s="1"/>
  <c r="AN240" i="55" s="1"/>
  <c r="AO240" i="55" s="1"/>
  <c r="AP240" i="55" s="1"/>
  <c r="AL257" i="55"/>
  <c r="AM257" i="55" s="1"/>
  <c r="AN257" i="55" s="1"/>
  <c r="AO257" i="55" s="1"/>
  <c r="AP257" i="55" s="1"/>
  <c r="AL250" i="55"/>
  <c r="AM250" i="55" s="1"/>
  <c r="AN250" i="55" s="1"/>
  <c r="AO250" i="55" s="1"/>
  <c r="AP250" i="55" s="1"/>
  <c r="AL255" i="55"/>
  <c r="AM255" i="55" s="1"/>
  <c r="AN255" i="55" s="1"/>
  <c r="AO255" i="55" s="1"/>
  <c r="AP255" i="55" s="1"/>
  <c r="AL254" i="55"/>
  <c r="AM254" i="55" s="1"/>
  <c r="AN254" i="55" s="1"/>
  <c r="AO254" i="55" s="1"/>
  <c r="AP254" i="55" s="1"/>
  <c r="AL253" i="55"/>
  <c r="AM253" i="55" s="1"/>
  <c r="AN253" i="55" s="1"/>
  <c r="AO253" i="55" s="1"/>
  <c r="AP253" i="55" s="1"/>
  <c r="AL239" i="55"/>
  <c r="AM239" i="55" s="1"/>
  <c r="AN239" i="55" s="1"/>
  <c r="AO239" i="55" s="1"/>
  <c r="AP239" i="55" s="1"/>
  <c r="AL259" i="55"/>
  <c r="AM259" i="55" s="1"/>
  <c r="AN259" i="55" s="1"/>
  <c r="AO259" i="55" s="1"/>
  <c r="AP259" i="55" s="1"/>
  <c r="AL156" i="55"/>
  <c r="AM156" i="55" s="1"/>
  <c r="AN156" i="55" s="1"/>
  <c r="AO156" i="55" s="1"/>
  <c r="AP156" i="55" s="1"/>
  <c r="AL153" i="55"/>
  <c r="AM153" i="55" s="1"/>
  <c r="AN153" i="55" s="1"/>
  <c r="AO153" i="55" s="1"/>
  <c r="AP153" i="55" s="1"/>
  <c r="AL161" i="55"/>
  <c r="AM161" i="55" s="1"/>
  <c r="AN161" i="55" s="1"/>
  <c r="AO161" i="55" s="1"/>
  <c r="AP161" i="55" s="1"/>
  <c r="AL155" i="55"/>
  <c r="AM155" i="55" s="1"/>
  <c r="AN155" i="55" s="1"/>
  <c r="AO155" i="55" s="1"/>
  <c r="AP155" i="55" s="1"/>
  <c r="AL158" i="55"/>
  <c r="AM158" i="55" s="1"/>
  <c r="AN158" i="55" s="1"/>
  <c r="AO158" i="55" s="1"/>
  <c r="AP158" i="55" s="1"/>
  <c r="AL154" i="55"/>
  <c r="AM154" i="55" s="1"/>
  <c r="AN154" i="55" s="1"/>
  <c r="AO154" i="55" s="1"/>
  <c r="AP154" i="55" s="1"/>
  <c r="AL157" i="55"/>
  <c r="AM157" i="55" s="1"/>
  <c r="AN157" i="55" s="1"/>
  <c r="AO157" i="55" s="1"/>
  <c r="AP157" i="55" s="1"/>
  <c r="AL151" i="55"/>
  <c r="AM151" i="55" s="1"/>
  <c r="AN151" i="55" s="1"/>
  <c r="AO151" i="55" s="1"/>
  <c r="AP151" i="55" s="1"/>
  <c r="AL160" i="55"/>
  <c r="AM160" i="55" s="1"/>
  <c r="AN160" i="55" s="1"/>
  <c r="AO160" i="55" s="1"/>
  <c r="AP160" i="55" s="1"/>
  <c r="AL225" i="55"/>
  <c r="AM225" i="55" s="1"/>
  <c r="AN225" i="55" s="1"/>
  <c r="AO225" i="55" s="1"/>
  <c r="AP225" i="55" s="1"/>
  <c r="AL221" i="55"/>
  <c r="AM221" i="55" s="1"/>
  <c r="AN221" i="55" s="1"/>
  <c r="AO221" i="55" s="1"/>
  <c r="AP221" i="55" s="1"/>
  <c r="AL227" i="55"/>
  <c r="AM227" i="55" s="1"/>
  <c r="AN227" i="55" s="1"/>
  <c r="AO227" i="55" s="1"/>
  <c r="AP227" i="55" s="1"/>
  <c r="AL231" i="55"/>
  <c r="AM231" i="55" s="1"/>
  <c r="AN231" i="55" s="1"/>
  <c r="AO231" i="55" s="1"/>
  <c r="AP231" i="55" s="1"/>
  <c r="AL220" i="55"/>
  <c r="AM220" i="55" s="1"/>
  <c r="AN220" i="55" s="1"/>
  <c r="AO220" i="55" s="1"/>
  <c r="AP220" i="55" s="1"/>
  <c r="AL224" i="55"/>
  <c r="AM224" i="55" s="1"/>
  <c r="AN224" i="55" s="1"/>
  <c r="AO224" i="55" s="1"/>
  <c r="AP224" i="55" s="1"/>
  <c r="AL236" i="55"/>
  <c r="AM236" i="55" s="1"/>
  <c r="AN236" i="55" s="1"/>
  <c r="AO236" i="55" s="1"/>
  <c r="AP236" i="55" s="1"/>
  <c r="AL237" i="55"/>
  <c r="AM237" i="55" s="1"/>
  <c r="AN237" i="55" s="1"/>
  <c r="AO237" i="55" s="1"/>
  <c r="AP237" i="55" s="1"/>
  <c r="AL229" i="55"/>
  <c r="AM229" i="55" s="1"/>
  <c r="AN229" i="55" s="1"/>
  <c r="AO229" i="55" s="1"/>
  <c r="AP229" i="55" s="1"/>
  <c r="AL234" i="55"/>
  <c r="AM234" i="55" s="1"/>
  <c r="AN234" i="55" s="1"/>
  <c r="AO234" i="55" s="1"/>
  <c r="AP234" i="55" s="1"/>
  <c r="AL228" i="55"/>
  <c r="AM228" i="55" s="1"/>
  <c r="AN228" i="55" s="1"/>
  <c r="AO228" i="55" s="1"/>
  <c r="AP228" i="55" s="1"/>
  <c r="AL223" i="55"/>
  <c r="AM223" i="55" s="1"/>
  <c r="AN223" i="55" s="1"/>
  <c r="AO223" i="55" s="1"/>
  <c r="AP223" i="55" s="1"/>
  <c r="AL233" i="55"/>
  <c r="AM233" i="55" s="1"/>
  <c r="AN233" i="55" s="1"/>
  <c r="AO233" i="55" s="1"/>
  <c r="AP233" i="55" s="1"/>
  <c r="AL222" i="55"/>
  <c r="AM222" i="55" s="1"/>
  <c r="AN222" i="55" s="1"/>
  <c r="AO222" i="55" s="1"/>
  <c r="AP222" i="55" s="1"/>
  <c r="AL230" i="55"/>
  <c r="AM230" i="55" s="1"/>
  <c r="AN230" i="55" s="1"/>
  <c r="AO230" i="55" s="1"/>
  <c r="AP230" i="55" s="1"/>
  <c r="AL232" i="55"/>
  <c r="AM232" i="55" s="1"/>
  <c r="AN232" i="55" s="1"/>
  <c r="AO232" i="55" s="1"/>
  <c r="AP232" i="55" s="1"/>
  <c r="AL235" i="55"/>
  <c r="AM235" i="55" s="1"/>
  <c r="AN235" i="55" s="1"/>
  <c r="AO235" i="55" s="1"/>
  <c r="AP235" i="55" s="1"/>
  <c r="AL226" i="55"/>
  <c r="AM226" i="55" s="1"/>
  <c r="AN226" i="55" s="1"/>
  <c r="AO226" i="55" s="1"/>
  <c r="AP226"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R176" i="57" s="1"/>
  <c r="AR165"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S178" i="57"/>
  <c r="AS167" i="57" s="1"/>
  <c r="AO167" i="57"/>
  <c r="AD102" i="47"/>
  <c r="S101" i="47"/>
  <c r="AN165" i="57" l="1"/>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E193" i="57" l="1"/>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AB39" i="56"/>
  <c r="Z46" i="56"/>
  <c r="Z77" i="56" s="1"/>
  <c r="T89" i="56"/>
  <c r="K148" i="56" l="1"/>
  <c r="L187" i="56" s="1"/>
  <c r="I39" i="56"/>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H98" i="47" l="1"/>
  <c r="M40" i="56"/>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N53" i="29" a="1"/>
  <c r="N53" i="29" s="1"/>
  <c r="K84" i="47" s="1"/>
  <c r="AB53" i="29" a="1"/>
  <c r="AB53" i="29" s="1"/>
  <c r="Y84" i="47" s="1"/>
  <c r="AK85" i="47" l="1"/>
  <c r="AO55" i="29" a="1"/>
  <c r="AO55" i="29"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P55" i="29" a="1"/>
  <c r="AP55" i="29" s="1"/>
  <c r="AM86" i="47" s="1"/>
  <c r="AL86" i="47"/>
  <c r="AL85" i="47"/>
  <c r="AP54" i="29" a="1"/>
  <c r="AP54" i="29" s="1"/>
  <c r="AM85" i="47" s="1"/>
  <c r="V54" i="29" l="1"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59" i="55" l="1"/>
  <c r="O168" i="55"/>
  <c r="O173" i="55"/>
  <c r="O251" i="55"/>
  <c r="O87" i="55"/>
  <c r="O152" i="55"/>
  <c r="O166" i="55"/>
  <c r="O167" i="55"/>
  <c r="O169" i="55"/>
  <c r="O80" i="55"/>
  <c r="M168" i="55" l="1"/>
  <c r="J50" i="47" s="1"/>
  <c r="N168" i="55"/>
  <c r="K50" i="47" s="1"/>
  <c r="L50" i="47"/>
  <c r="P168" i="55"/>
  <c r="M87" i="55"/>
  <c r="J33" i="47" s="1"/>
  <c r="N87" i="55"/>
  <c r="K33" i="47" s="1"/>
  <c r="L33" i="47"/>
  <c r="P87" i="55"/>
  <c r="M251" i="55"/>
  <c r="J61" i="47" s="1"/>
  <c r="N251" i="55"/>
  <c r="K61" i="47" s="1"/>
  <c r="L61" i="47"/>
  <c r="P251" i="55"/>
  <c r="M166" i="55"/>
  <c r="J43" i="47" s="1"/>
  <c r="N166" i="55"/>
  <c r="K43" i="47" s="1"/>
  <c r="L43" i="47"/>
  <c r="P166" i="55"/>
  <c r="N167" i="55"/>
  <c r="K46" i="47" s="1"/>
  <c r="M167" i="55"/>
  <c r="J46" i="47" s="1"/>
  <c r="L46" i="47"/>
  <c r="P167" i="55"/>
  <c r="N159" i="55"/>
  <c r="K20" i="47" s="1"/>
  <c r="M159" i="55"/>
  <c r="J20" i="47" s="1"/>
  <c r="L20" i="47"/>
  <c r="P159" i="55"/>
  <c r="N152" i="55"/>
  <c r="K19" i="47" s="1"/>
  <c r="M152" i="55"/>
  <c r="J19" i="47" s="1"/>
  <c r="L19" i="47"/>
  <c r="P152" i="55"/>
  <c r="M80" i="55"/>
  <c r="J31" i="47" s="1"/>
  <c r="N80" i="55"/>
  <c r="K31" i="47" s="1"/>
  <c r="L31" i="47"/>
  <c r="P80" i="55"/>
  <c r="M169" i="55"/>
  <c r="J45" i="47" s="1"/>
  <c r="N169" i="55"/>
  <c r="K45" i="47" s="1"/>
  <c r="L45" i="47"/>
  <c r="P169" i="55"/>
  <c r="N173" i="55"/>
  <c r="K51" i="47" s="1"/>
  <c r="M173" i="55"/>
  <c r="J51" i="47" s="1"/>
  <c r="L51" i="47"/>
  <c r="P173" i="55"/>
  <c r="O89" i="55"/>
  <c r="O85" i="55"/>
  <c r="O241" i="55"/>
  <c r="O82" i="55"/>
  <c r="O145" i="55"/>
  <c r="O148" i="55"/>
  <c r="O146" i="55"/>
  <c r="O81" i="55"/>
  <c r="O149" i="55"/>
  <c r="O165" i="55"/>
  <c r="O171" i="55"/>
  <c r="O164" i="55"/>
  <c r="O170" i="55"/>
  <c r="O143" i="55"/>
  <c r="O147" i="55"/>
  <c r="M171" i="55" l="1"/>
  <c r="J44" i="47" s="1"/>
  <c r="N171" i="55"/>
  <c r="K44" i="47" s="1"/>
  <c r="L44" i="47"/>
  <c r="P171" i="55"/>
  <c r="M145" i="55"/>
  <c r="J11" i="47" s="1"/>
  <c r="N145" i="55"/>
  <c r="K11" i="47" s="1"/>
  <c r="L11" i="47"/>
  <c r="P145" i="55"/>
  <c r="M45" i="47"/>
  <c r="Q169" i="55"/>
  <c r="M20" i="47"/>
  <c r="Q159" i="55"/>
  <c r="M61" i="47"/>
  <c r="Q251" i="55"/>
  <c r="M241" i="55"/>
  <c r="J57" i="47" s="1"/>
  <c r="N241" i="55"/>
  <c r="K57" i="47" s="1"/>
  <c r="L57" i="47"/>
  <c r="P241" i="55"/>
  <c r="M149" i="55"/>
  <c r="J17" i="47" s="1"/>
  <c r="N149" i="55"/>
  <c r="K17" i="47" s="1"/>
  <c r="L17" i="47"/>
  <c r="P149" i="55"/>
  <c r="N143" i="55"/>
  <c r="K10" i="47" s="1"/>
  <c r="M143" i="55"/>
  <c r="J10" i="47" s="1"/>
  <c r="L10" i="47"/>
  <c r="P143" i="55"/>
  <c r="N85" i="55"/>
  <c r="K34" i="47" s="1"/>
  <c r="M85" i="55"/>
  <c r="J34" i="47" s="1"/>
  <c r="L34" i="47"/>
  <c r="P85" i="55"/>
  <c r="M31" i="47"/>
  <c r="Q80" i="55"/>
  <c r="M46" i="47"/>
  <c r="Q167" i="55"/>
  <c r="M33" i="47"/>
  <c r="Q87" i="55"/>
  <c r="N147" i="55"/>
  <c r="K18" i="47" s="1"/>
  <c r="M147" i="55"/>
  <c r="J18" i="47" s="1"/>
  <c r="L18" i="47"/>
  <c r="P147" i="55"/>
  <c r="M165" i="55"/>
  <c r="J48" i="47" s="1"/>
  <c r="N165" i="55"/>
  <c r="K48" i="47" s="1"/>
  <c r="L48" i="47"/>
  <c r="P165" i="55"/>
  <c r="N81" i="55"/>
  <c r="K37" i="47" s="1"/>
  <c r="M81" i="55"/>
  <c r="J37" i="47" s="1"/>
  <c r="L37" i="47"/>
  <c r="P81" i="55"/>
  <c r="M51" i="47"/>
  <c r="Q173" i="55"/>
  <c r="N89" i="55"/>
  <c r="K41" i="47" s="1"/>
  <c r="M89" i="55"/>
  <c r="J41" i="47" s="1"/>
  <c r="L41" i="47"/>
  <c r="P89" i="55"/>
  <c r="M148" i="55"/>
  <c r="J13" i="47" s="1"/>
  <c r="N148" i="55"/>
  <c r="K13" i="47" s="1"/>
  <c r="L13" i="47"/>
  <c r="P148" i="55"/>
  <c r="M19" i="47"/>
  <c r="Q152" i="55"/>
  <c r="M43" i="47"/>
  <c r="Q166" i="55"/>
  <c r="M50" i="47"/>
  <c r="Q168" i="55"/>
  <c r="N170" i="55"/>
  <c r="K49" i="47" s="1"/>
  <c r="M170" i="55"/>
  <c r="J49" i="47" s="1"/>
  <c r="L49" i="47"/>
  <c r="P170" i="55"/>
  <c r="M146" i="55"/>
  <c r="J14" i="47" s="1"/>
  <c r="N146" i="55"/>
  <c r="K14" i="47" s="1"/>
  <c r="L14" i="47"/>
  <c r="P146" i="55"/>
  <c r="M164" i="55"/>
  <c r="J42" i="47" s="1"/>
  <c r="N164" i="55"/>
  <c r="K42" i="47" s="1"/>
  <c r="L42" i="47"/>
  <c r="P164" i="55"/>
  <c r="M82" i="55"/>
  <c r="J32" i="47" s="1"/>
  <c r="N82" i="55"/>
  <c r="K32" i="47" s="1"/>
  <c r="L32" i="47"/>
  <c r="P82" i="55"/>
  <c r="O144" i="55"/>
  <c r="O244" i="55"/>
  <c r="O142" i="55"/>
  <c r="O163" i="55"/>
  <c r="O242" i="55"/>
  <c r="O86" i="55"/>
  <c r="O243" i="55"/>
  <c r="O79" i="55"/>
  <c r="O150" i="55"/>
  <c r="O96" i="55"/>
  <c r="O84" i="55"/>
  <c r="O83" i="55"/>
  <c r="O249" i="55"/>
  <c r="O261" i="55"/>
  <c r="O246" i="55"/>
  <c r="O245" i="55"/>
  <c r="M144" i="55" l="1"/>
  <c r="J16" i="47" s="1"/>
  <c r="N144" i="55"/>
  <c r="K16" i="47" s="1"/>
  <c r="L16" i="47"/>
  <c r="P144" i="55"/>
  <c r="N20" i="47"/>
  <c r="R159" i="55"/>
  <c r="N83" i="55"/>
  <c r="K35" i="47" s="1"/>
  <c r="M83" i="55"/>
  <c r="J35" i="47" s="1"/>
  <c r="L35" i="47"/>
  <c r="P83" i="55"/>
  <c r="M142" i="55"/>
  <c r="J15" i="47" s="1"/>
  <c r="N142" i="55"/>
  <c r="K15" i="47" s="1"/>
  <c r="L15" i="47"/>
  <c r="P142" i="55"/>
  <c r="M49" i="47"/>
  <c r="Q170" i="55"/>
  <c r="M48" i="47"/>
  <c r="Q165" i="55"/>
  <c r="N31" i="47"/>
  <c r="R80" i="55"/>
  <c r="M245" i="55"/>
  <c r="J56" i="47" s="1"/>
  <c r="N245" i="55"/>
  <c r="K56" i="47" s="1"/>
  <c r="L56" i="47"/>
  <c r="P245" i="55"/>
  <c r="N243" i="55"/>
  <c r="K58" i="47" s="1"/>
  <c r="M243" i="55"/>
  <c r="J58" i="47" s="1"/>
  <c r="L58" i="47"/>
  <c r="P243" i="55"/>
  <c r="M42" i="47"/>
  <c r="Q164" i="55"/>
  <c r="M17" i="47"/>
  <c r="Q149" i="55"/>
  <c r="N45" i="47"/>
  <c r="R169" i="55"/>
  <c r="N96" i="55"/>
  <c r="K40" i="47" s="1"/>
  <c r="M96" i="55"/>
  <c r="J40" i="47" s="1"/>
  <c r="L40" i="47"/>
  <c r="P96" i="55"/>
  <c r="M41" i="47"/>
  <c r="Q89" i="55"/>
  <c r="N261" i="55"/>
  <c r="K133" i="47" s="1"/>
  <c r="M261" i="55"/>
  <c r="J133" i="47" s="1"/>
  <c r="L133" i="47"/>
  <c r="P261" i="55"/>
  <c r="M244" i="55"/>
  <c r="J53" i="47" s="1"/>
  <c r="N244" i="55"/>
  <c r="K53" i="47" s="1"/>
  <c r="L53" i="47"/>
  <c r="P244" i="55"/>
  <c r="M11" i="47"/>
  <c r="Q145" i="55"/>
  <c r="N246" i="55"/>
  <c r="K60" i="47" s="1"/>
  <c r="M246" i="55"/>
  <c r="J60" i="47" s="1"/>
  <c r="L60" i="47"/>
  <c r="P246" i="55"/>
  <c r="M79" i="55"/>
  <c r="J36" i="47" s="1"/>
  <c r="N79" i="55"/>
  <c r="K36" i="47" s="1"/>
  <c r="L36" i="47"/>
  <c r="P79" i="55"/>
  <c r="N50" i="47"/>
  <c r="R168" i="55"/>
  <c r="M18" i="47"/>
  <c r="Q147" i="55"/>
  <c r="M34" i="47"/>
  <c r="Q85" i="55"/>
  <c r="M57" i="47"/>
  <c r="Q241" i="55"/>
  <c r="N249" i="55"/>
  <c r="K54" i="47" s="1"/>
  <c r="M249" i="55"/>
  <c r="J54" i="47" s="1"/>
  <c r="L54" i="47"/>
  <c r="P249" i="55"/>
  <c r="M86" i="55"/>
  <c r="J38" i="47" s="1"/>
  <c r="N86" i="55"/>
  <c r="K38" i="47" s="1"/>
  <c r="L38" i="47"/>
  <c r="P86" i="55"/>
  <c r="R166" i="55"/>
  <c r="N43" i="47"/>
  <c r="N51" i="47"/>
  <c r="R173" i="55"/>
  <c r="M163" i="55"/>
  <c r="J47" i="47" s="1"/>
  <c r="N163" i="55"/>
  <c r="K47" i="47" s="1"/>
  <c r="L47" i="47"/>
  <c r="P163" i="55"/>
  <c r="M44" i="47"/>
  <c r="Q171" i="55"/>
  <c r="N84" i="55"/>
  <c r="K39" i="47" s="1"/>
  <c r="M84" i="55"/>
  <c r="J39" i="47" s="1"/>
  <c r="L39" i="47"/>
  <c r="P84" i="55"/>
  <c r="N242" i="55"/>
  <c r="K52" i="47" s="1"/>
  <c r="M242" i="55"/>
  <c r="J52" i="47" s="1"/>
  <c r="L52" i="47"/>
  <c r="P242" i="55"/>
  <c r="M14" i="47"/>
  <c r="Q146" i="55"/>
  <c r="N19" i="47"/>
  <c r="R152" i="55"/>
  <c r="M37" i="47"/>
  <c r="Q81" i="55"/>
  <c r="N33" i="47"/>
  <c r="R87" i="55"/>
  <c r="M150" i="55"/>
  <c r="J12" i="47" s="1"/>
  <c r="N150" i="55"/>
  <c r="K12" i="47" s="1"/>
  <c r="L12" i="47"/>
  <c r="P150" i="55"/>
  <c r="M32" i="47"/>
  <c r="Q82" i="55"/>
  <c r="M10" i="47"/>
  <c r="Q143" i="55"/>
  <c r="R251" i="55"/>
  <c r="N61" i="47"/>
  <c r="M13" i="47"/>
  <c r="Q148" i="55"/>
  <c r="N46" i="47"/>
  <c r="R167" i="55"/>
  <c r="O248" i="55"/>
  <c r="O247" i="55"/>
  <c r="O201" i="55"/>
  <c r="O204" i="55"/>
  <c r="O211" i="55"/>
  <c r="O205" i="55"/>
  <c r="O202" i="55"/>
  <c r="O207" i="55"/>
  <c r="O208" i="55"/>
  <c r="O206" i="55"/>
  <c r="O209" i="55"/>
  <c r="O203" i="55"/>
  <c r="N10" i="47" l="1"/>
  <c r="R143" i="55"/>
  <c r="O19" i="47"/>
  <c r="S152" i="55"/>
  <c r="N44" i="47"/>
  <c r="R171" i="55"/>
  <c r="O50" i="47"/>
  <c r="S168" i="55"/>
  <c r="M53" i="47"/>
  <c r="Q244" i="55"/>
  <c r="M56" i="47"/>
  <c r="Q245" i="55"/>
  <c r="N203" i="55"/>
  <c r="K27" i="47" s="1"/>
  <c r="M203" i="55"/>
  <c r="J27" i="47" s="1"/>
  <c r="L27" i="47"/>
  <c r="P203" i="55"/>
  <c r="N208" i="55"/>
  <c r="K28" i="47" s="1"/>
  <c r="M208" i="55"/>
  <c r="J28" i="47" s="1"/>
  <c r="L28" i="47"/>
  <c r="P208" i="55"/>
  <c r="N32" i="47"/>
  <c r="R82" i="55"/>
  <c r="N14" i="47"/>
  <c r="R146" i="55"/>
  <c r="M47" i="47"/>
  <c r="Q163" i="55"/>
  <c r="M54" i="47"/>
  <c r="Q249" i="55"/>
  <c r="M36" i="47"/>
  <c r="Q79" i="55"/>
  <c r="O45" i="47"/>
  <c r="S169" i="55"/>
  <c r="M35" i="47"/>
  <c r="Q83" i="55"/>
  <c r="N201" i="55"/>
  <c r="K26" i="47" s="1"/>
  <c r="M201" i="55"/>
  <c r="J26" i="47" s="1"/>
  <c r="L26" i="47"/>
  <c r="P201" i="55"/>
  <c r="M247" i="55"/>
  <c r="J55" i="47" s="1"/>
  <c r="N247" i="55"/>
  <c r="K55" i="47" s="1"/>
  <c r="L55" i="47"/>
  <c r="P247" i="55"/>
  <c r="M206" i="55"/>
  <c r="J29" i="47" s="1"/>
  <c r="N206" i="55"/>
  <c r="K29" i="47" s="1"/>
  <c r="L29" i="47"/>
  <c r="P206" i="55"/>
  <c r="M12" i="47"/>
  <c r="Q150" i="55"/>
  <c r="M52" i="47"/>
  <c r="Q242" i="55"/>
  <c r="M133" i="47"/>
  <c r="Q261" i="55"/>
  <c r="N17" i="47"/>
  <c r="R149" i="55"/>
  <c r="O31" i="47"/>
  <c r="S80" i="55"/>
  <c r="M248" i="55"/>
  <c r="J59" i="47" s="1"/>
  <c r="N248" i="55"/>
  <c r="K59" i="47" s="1"/>
  <c r="L59" i="47"/>
  <c r="P248" i="55"/>
  <c r="O46" i="47"/>
  <c r="S167" i="55"/>
  <c r="S173" i="55"/>
  <c r="O51" i="47"/>
  <c r="N57" i="47"/>
  <c r="R241" i="55"/>
  <c r="M60" i="47"/>
  <c r="Q246" i="55"/>
  <c r="N42" i="47"/>
  <c r="R164" i="55"/>
  <c r="N48" i="47"/>
  <c r="R165" i="55"/>
  <c r="O20" i="47"/>
  <c r="S159" i="55"/>
  <c r="N207" i="55"/>
  <c r="K24" i="47" s="1"/>
  <c r="M207" i="55"/>
  <c r="J24" i="47" s="1"/>
  <c r="L24" i="47"/>
  <c r="P207" i="55"/>
  <c r="N13" i="47"/>
  <c r="R148" i="55"/>
  <c r="S87" i="55"/>
  <c r="O33" i="47"/>
  <c r="M39" i="47"/>
  <c r="Q84" i="55"/>
  <c r="N34" i="47"/>
  <c r="R85" i="55"/>
  <c r="N41" i="47"/>
  <c r="R89" i="55"/>
  <c r="M58" i="47"/>
  <c r="Q243" i="55"/>
  <c r="N49" i="47"/>
  <c r="R170" i="55"/>
  <c r="M16" i="47"/>
  <c r="Q144" i="55"/>
  <c r="N205" i="55"/>
  <c r="K25" i="47" s="1"/>
  <c r="M205" i="55"/>
  <c r="J25" i="47" s="1"/>
  <c r="L25" i="47"/>
  <c r="P205" i="55"/>
  <c r="M211" i="55"/>
  <c r="J30" i="47" s="1"/>
  <c r="N211" i="55"/>
  <c r="K30" i="47" s="1"/>
  <c r="L30" i="47"/>
  <c r="P211" i="55"/>
  <c r="O43" i="47"/>
  <c r="S166" i="55"/>
  <c r="M202" i="55"/>
  <c r="J21" i="47" s="1"/>
  <c r="N202" i="55"/>
  <c r="K21" i="47" s="1"/>
  <c r="L21" i="47"/>
  <c r="P202" i="55"/>
  <c r="M204" i="55"/>
  <c r="J22" i="47" s="1"/>
  <c r="N204" i="55"/>
  <c r="K22" i="47" s="1"/>
  <c r="L22" i="47"/>
  <c r="P204" i="55"/>
  <c r="N37" i="47"/>
  <c r="R81" i="55"/>
  <c r="M38" i="47"/>
  <c r="Q86" i="55"/>
  <c r="N18" i="47"/>
  <c r="R147" i="55"/>
  <c r="N11" i="47"/>
  <c r="R145" i="55"/>
  <c r="M40" i="47"/>
  <c r="Q96" i="55"/>
  <c r="M15" i="47"/>
  <c r="Q142" i="55"/>
  <c r="N209" i="55"/>
  <c r="K23" i="47" s="1"/>
  <c r="M209" i="55"/>
  <c r="J23" i="47" s="1"/>
  <c r="L23" i="47"/>
  <c r="P209" i="55"/>
  <c r="O61" i="47"/>
  <c r="S251" i="55"/>
  <c r="S145" i="55" l="1"/>
  <c r="O11" i="47"/>
  <c r="M21" i="47"/>
  <c r="Q202" i="55"/>
  <c r="N39" i="47"/>
  <c r="R84" i="55"/>
  <c r="O48" i="47"/>
  <c r="S165" i="55"/>
  <c r="M59" i="47"/>
  <c r="Q248" i="55"/>
  <c r="N12" i="47"/>
  <c r="R150" i="55"/>
  <c r="O14" i="47"/>
  <c r="S146" i="55"/>
  <c r="N56" i="47"/>
  <c r="R245" i="55"/>
  <c r="T251" i="55"/>
  <c r="P61" i="47"/>
  <c r="O18" i="47"/>
  <c r="S147" i="55"/>
  <c r="N16" i="47"/>
  <c r="R144" i="55"/>
  <c r="O42" i="47"/>
  <c r="S164" i="55"/>
  <c r="M29" i="47"/>
  <c r="Q206" i="55"/>
  <c r="N35" i="47"/>
  <c r="R83" i="55"/>
  <c r="O32" i="47"/>
  <c r="S82" i="55"/>
  <c r="N53" i="47"/>
  <c r="R244" i="55"/>
  <c r="P33" i="47"/>
  <c r="T87" i="55"/>
  <c r="M23" i="47"/>
  <c r="Q209" i="55"/>
  <c r="N38" i="47"/>
  <c r="R86" i="55"/>
  <c r="P43" i="47"/>
  <c r="T166" i="55"/>
  <c r="O49" i="47"/>
  <c r="S170" i="55"/>
  <c r="O13" i="47"/>
  <c r="S148" i="55"/>
  <c r="N60" i="47"/>
  <c r="R246" i="55"/>
  <c r="P31" i="47"/>
  <c r="T80" i="55"/>
  <c r="P45" i="47"/>
  <c r="T169" i="55"/>
  <c r="M28" i="47"/>
  <c r="Q208" i="55"/>
  <c r="P50" i="47"/>
  <c r="T168" i="55"/>
  <c r="S81" i="55"/>
  <c r="O37" i="47"/>
  <c r="M30" i="47"/>
  <c r="Q211" i="55"/>
  <c r="N58" i="47"/>
  <c r="R243" i="55"/>
  <c r="M24" i="47"/>
  <c r="Q207" i="55"/>
  <c r="O57" i="47"/>
  <c r="S241" i="55"/>
  <c r="O17" i="47"/>
  <c r="S149" i="55"/>
  <c r="M55" i="47"/>
  <c r="Q247" i="55"/>
  <c r="N36" i="47"/>
  <c r="R79" i="55"/>
  <c r="O44" i="47"/>
  <c r="S171" i="55"/>
  <c r="N15" i="47"/>
  <c r="R142" i="55"/>
  <c r="M22" i="47"/>
  <c r="Q204" i="55"/>
  <c r="S89" i="55"/>
  <c r="O41" i="47"/>
  <c r="N133" i="47"/>
  <c r="R261" i="55"/>
  <c r="N54" i="47"/>
  <c r="R249" i="55"/>
  <c r="M27" i="47"/>
  <c r="Q203" i="55"/>
  <c r="P19" i="47"/>
  <c r="T152" i="55"/>
  <c r="P51" i="47"/>
  <c r="T173" i="55"/>
  <c r="N40" i="47"/>
  <c r="R96" i="55"/>
  <c r="M25" i="47"/>
  <c r="Q205" i="55"/>
  <c r="O34" i="47"/>
  <c r="S85" i="55"/>
  <c r="P20" i="47"/>
  <c r="T159" i="55"/>
  <c r="P46" i="47"/>
  <c r="T167" i="55"/>
  <c r="N52" i="47"/>
  <c r="R242" i="55"/>
  <c r="M26" i="47"/>
  <c r="Q201" i="55"/>
  <c r="N47" i="47"/>
  <c r="R163" i="55"/>
  <c r="S143" i="55"/>
  <c r="O10" i="47"/>
  <c r="Q20" i="47" l="1"/>
  <c r="U159" i="55"/>
  <c r="N27" i="47"/>
  <c r="R203" i="55"/>
  <c r="P44" i="47"/>
  <c r="T171" i="55"/>
  <c r="O58" i="47"/>
  <c r="S243" i="55"/>
  <c r="U80" i="55"/>
  <c r="Q31" i="47"/>
  <c r="N23" i="47"/>
  <c r="R209" i="55"/>
  <c r="P42" i="47"/>
  <c r="T164" i="55"/>
  <c r="S150" i="55"/>
  <c r="O12" i="47"/>
  <c r="P34" i="47"/>
  <c r="T85" i="55"/>
  <c r="O54" i="47"/>
  <c r="S249" i="55"/>
  <c r="O36" i="47"/>
  <c r="S79" i="55"/>
  <c r="N30" i="47"/>
  <c r="R211" i="55"/>
  <c r="S246" i="55"/>
  <c r="O60" i="47"/>
  <c r="U87" i="55"/>
  <c r="Q33" i="47"/>
  <c r="O16" i="47"/>
  <c r="S144" i="55"/>
  <c r="R248" i="55"/>
  <c r="N59" i="47"/>
  <c r="T143" i="55"/>
  <c r="P10" i="47"/>
  <c r="O47" i="47"/>
  <c r="S163" i="55"/>
  <c r="N25" i="47"/>
  <c r="R205" i="55"/>
  <c r="S261" i="55"/>
  <c r="O133" i="47"/>
  <c r="N55" i="47"/>
  <c r="R247" i="55"/>
  <c r="T148" i="55"/>
  <c r="P13" i="47"/>
  <c r="O53" i="47"/>
  <c r="S244" i="55"/>
  <c r="P18" i="47"/>
  <c r="T147" i="55"/>
  <c r="P48" i="47"/>
  <c r="T165" i="55"/>
  <c r="P37" i="47"/>
  <c r="T81" i="55"/>
  <c r="N26" i="47"/>
  <c r="R201" i="55"/>
  <c r="O40" i="47"/>
  <c r="S96" i="55"/>
  <c r="P17" i="47"/>
  <c r="T149" i="55"/>
  <c r="Q50" i="47"/>
  <c r="U168" i="55"/>
  <c r="P49" i="47"/>
  <c r="T170" i="55"/>
  <c r="T82" i="55"/>
  <c r="P32" i="47"/>
  <c r="O39" i="47"/>
  <c r="S84" i="55"/>
  <c r="P41" i="47"/>
  <c r="T89" i="55"/>
  <c r="U251" i="55"/>
  <c r="Q61" i="47"/>
  <c r="O52" i="47"/>
  <c r="S242" i="55"/>
  <c r="Q51" i="47"/>
  <c r="U173" i="55"/>
  <c r="N22" i="47"/>
  <c r="R204" i="55"/>
  <c r="P57" i="47"/>
  <c r="T241" i="55"/>
  <c r="N28" i="47"/>
  <c r="R208" i="55"/>
  <c r="Q43" i="47"/>
  <c r="U166" i="55"/>
  <c r="O35" i="47"/>
  <c r="S83" i="55"/>
  <c r="O56" i="47"/>
  <c r="S245" i="55"/>
  <c r="N21" i="47"/>
  <c r="R202" i="55"/>
  <c r="Q46" i="47"/>
  <c r="U167" i="55"/>
  <c r="Q19" i="47"/>
  <c r="U152" i="55"/>
  <c r="S142" i="55"/>
  <c r="O15" i="47"/>
  <c r="N24" i="47"/>
  <c r="R207" i="55"/>
  <c r="Q45" i="47"/>
  <c r="U169" i="55"/>
  <c r="S86" i="55"/>
  <c r="O38" i="47"/>
  <c r="R206" i="55"/>
  <c r="N29" i="47"/>
  <c r="P14" i="47"/>
  <c r="T146" i="55"/>
  <c r="P11" i="47"/>
  <c r="T145" i="55"/>
  <c r="O24" i="47" l="1"/>
  <c r="S207" i="55"/>
  <c r="P35" i="47"/>
  <c r="T83" i="55"/>
  <c r="P52" i="47"/>
  <c r="T242" i="55"/>
  <c r="V168" i="55"/>
  <c r="R50" i="47"/>
  <c r="Q18" i="47"/>
  <c r="U147" i="55"/>
  <c r="P47" i="47"/>
  <c r="T163" i="55"/>
  <c r="O30" i="47"/>
  <c r="S211" i="55"/>
  <c r="O23" i="47"/>
  <c r="S209" i="55"/>
  <c r="Q11" i="47"/>
  <c r="U145" i="55"/>
  <c r="V166" i="55"/>
  <c r="R43" i="47"/>
  <c r="Q17" i="47"/>
  <c r="U149" i="55"/>
  <c r="T244" i="55"/>
  <c r="P53" i="47"/>
  <c r="P36" i="47"/>
  <c r="T79" i="55"/>
  <c r="P15" i="47"/>
  <c r="T142" i="55"/>
  <c r="V251" i="55"/>
  <c r="R61" i="47"/>
  <c r="U143" i="55"/>
  <c r="Q10" i="47"/>
  <c r="R31" i="47"/>
  <c r="V80" i="55"/>
  <c r="Q14" i="47"/>
  <c r="U146" i="55"/>
  <c r="R19" i="47"/>
  <c r="V152" i="55"/>
  <c r="S208" i="55"/>
  <c r="O28" i="47"/>
  <c r="Q41" i="47"/>
  <c r="U89" i="55"/>
  <c r="P40" i="47"/>
  <c r="T96" i="55"/>
  <c r="P54" i="47"/>
  <c r="T249" i="55"/>
  <c r="T243" i="55"/>
  <c r="P58" i="47"/>
  <c r="U148" i="55"/>
  <c r="Q13" i="47"/>
  <c r="O59" i="47"/>
  <c r="S248" i="55"/>
  <c r="R46" i="47"/>
  <c r="V167" i="55"/>
  <c r="U241" i="55"/>
  <c r="Q57" i="47"/>
  <c r="P39" i="47"/>
  <c r="T84" i="55"/>
  <c r="O26" i="47"/>
  <c r="S201" i="55"/>
  <c r="S247" i="55"/>
  <c r="O55" i="47"/>
  <c r="P16" i="47"/>
  <c r="T144" i="55"/>
  <c r="U85" i="55"/>
  <c r="Q34" i="47"/>
  <c r="Q44" i="47"/>
  <c r="U171" i="55"/>
  <c r="O29" i="47"/>
  <c r="S206" i="55"/>
  <c r="O21" i="47"/>
  <c r="S202" i="55"/>
  <c r="O22" i="47"/>
  <c r="S204" i="55"/>
  <c r="Q37" i="47"/>
  <c r="U81" i="55"/>
  <c r="O27" i="47"/>
  <c r="S203" i="55"/>
  <c r="P38" i="47"/>
  <c r="T86" i="55"/>
  <c r="Q32" i="47"/>
  <c r="U82" i="55"/>
  <c r="P133" i="47"/>
  <c r="T261" i="55"/>
  <c r="R33" i="47"/>
  <c r="V87" i="55"/>
  <c r="P12" i="47"/>
  <c r="T150" i="55"/>
  <c r="R45" i="47"/>
  <c r="V169" i="55"/>
  <c r="P56" i="47"/>
  <c r="T245" i="55"/>
  <c r="V173" i="55"/>
  <c r="R51" i="47"/>
  <c r="U170" i="55"/>
  <c r="Q49" i="47"/>
  <c r="Q48" i="47"/>
  <c r="U165" i="55"/>
  <c r="S205" i="55"/>
  <c r="O25" i="47"/>
  <c r="Q42" i="47"/>
  <c r="U164" i="55"/>
  <c r="R20" i="47"/>
  <c r="V159" i="55"/>
  <c r="T246" i="55"/>
  <c r="P60" i="47"/>
  <c r="Q133" i="47" l="1"/>
  <c r="U261" i="55"/>
  <c r="P21" i="47"/>
  <c r="T202" i="55"/>
  <c r="T201" i="55"/>
  <c r="P26" i="47"/>
  <c r="V146" i="55"/>
  <c r="R14" i="47"/>
  <c r="Q47" i="47"/>
  <c r="U163" i="55"/>
  <c r="R49" i="47"/>
  <c r="V170" i="55"/>
  <c r="Q58" i="47"/>
  <c r="U243" i="55"/>
  <c r="U244" i="55"/>
  <c r="Q53" i="47"/>
  <c r="R32" i="47"/>
  <c r="V82" i="55"/>
  <c r="P29" i="47"/>
  <c r="T206" i="55"/>
  <c r="Q39" i="47"/>
  <c r="U84" i="55"/>
  <c r="Q54" i="47"/>
  <c r="U249" i="55"/>
  <c r="S31" i="47"/>
  <c r="W80" i="55"/>
  <c r="V149" i="55"/>
  <c r="R17" i="47"/>
  <c r="R18" i="47"/>
  <c r="V147" i="55"/>
  <c r="Q60" i="47"/>
  <c r="U246" i="55"/>
  <c r="S51" i="47"/>
  <c r="W173" i="55"/>
  <c r="W159" i="55"/>
  <c r="S20" i="47"/>
  <c r="Q56" i="47"/>
  <c r="U245" i="55"/>
  <c r="U86" i="55"/>
  <c r="Q38" i="47"/>
  <c r="R44" i="47"/>
  <c r="V171" i="55"/>
  <c r="U96" i="55"/>
  <c r="Q40" i="47"/>
  <c r="V241" i="55"/>
  <c r="R57" i="47"/>
  <c r="V143" i="55"/>
  <c r="R10" i="47"/>
  <c r="S43" i="47"/>
  <c r="W166" i="55"/>
  <c r="S50" i="47"/>
  <c r="W168" i="55"/>
  <c r="R42" i="47"/>
  <c r="V164" i="55"/>
  <c r="S45" i="47"/>
  <c r="W169" i="55"/>
  <c r="P27" i="47"/>
  <c r="T203" i="55"/>
  <c r="S46" i="47"/>
  <c r="W167" i="55"/>
  <c r="R41" i="47"/>
  <c r="V89" i="55"/>
  <c r="R11" i="47"/>
  <c r="V145" i="55"/>
  <c r="Q52" i="47"/>
  <c r="U242" i="55"/>
  <c r="R34" i="47"/>
  <c r="V85" i="55"/>
  <c r="S61" i="47"/>
  <c r="W251" i="55"/>
  <c r="U150" i="55"/>
  <c r="Q12" i="47"/>
  <c r="R37" i="47"/>
  <c r="V81" i="55"/>
  <c r="Q16" i="47"/>
  <c r="U144" i="55"/>
  <c r="P59" i="47"/>
  <c r="T248" i="55"/>
  <c r="Q15" i="47"/>
  <c r="U142" i="55"/>
  <c r="P23" i="47"/>
  <c r="T209" i="55"/>
  <c r="U83" i="55"/>
  <c r="Q35" i="47"/>
  <c r="P25" i="47"/>
  <c r="T205" i="55"/>
  <c r="P28" i="47"/>
  <c r="T208" i="55"/>
  <c r="R48" i="47"/>
  <c r="V165" i="55"/>
  <c r="S33" i="47"/>
  <c r="W87" i="55"/>
  <c r="P22" i="47"/>
  <c r="T204" i="55"/>
  <c r="W152" i="55"/>
  <c r="S19" i="47"/>
  <c r="U79" i="55"/>
  <c r="Q36" i="47"/>
  <c r="P30" i="47"/>
  <c r="T211" i="55"/>
  <c r="T207" i="55"/>
  <c r="P24" i="47"/>
  <c r="P55" i="47"/>
  <c r="T247" i="55"/>
  <c r="R13" i="47"/>
  <c r="V148" i="55"/>
  <c r="T46" i="47" l="1"/>
  <c r="X167" i="55"/>
  <c r="R54" i="47"/>
  <c r="V249" i="55"/>
  <c r="W170" i="55"/>
  <c r="S49" i="47"/>
  <c r="T19" i="47"/>
  <c r="X152" i="55"/>
  <c r="R35" i="47"/>
  <c r="V83" i="55"/>
  <c r="R12" i="47"/>
  <c r="V150" i="55"/>
  <c r="S10" i="47"/>
  <c r="W143" i="55"/>
  <c r="T20" i="47"/>
  <c r="X159" i="55"/>
  <c r="S13" i="47"/>
  <c r="W148" i="55"/>
  <c r="Q22" i="47"/>
  <c r="U204" i="55"/>
  <c r="Q23" i="47"/>
  <c r="U209" i="55"/>
  <c r="T61" i="47"/>
  <c r="X251" i="55"/>
  <c r="Q27" i="47"/>
  <c r="U203" i="55"/>
  <c r="T51" i="47"/>
  <c r="X173" i="55"/>
  <c r="V84" i="55"/>
  <c r="R39" i="47"/>
  <c r="R47" i="47"/>
  <c r="V163" i="55"/>
  <c r="S57" i="47"/>
  <c r="W241" i="55"/>
  <c r="Q55" i="47"/>
  <c r="U247" i="55"/>
  <c r="T33" i="47"/>
  <c r="X87" i="55"/>
  <c r="R15" i="47"/>
  <c r="V142" i="55"/>
  <c r="S34" i="47"/>
  <c r="W85" i="55"/>
  <c r="T45" i="47"/>
  <c r="X169" i="55"/>
  <c r="R60" i="47"/>
  <c r="V246" i="55"/>
  <c r="Q29" i="47"/>
  <c r="U206" i="55"/>
  <c r="R40" i="47"/>
  <c r="V96" i="55"/>
  <c r="S14" i="47"/>
  <c r="W146" i="55"/>
  <c r="W165" i="55"/>
  <c r="S48" i="47"/>
  <c r="U248" i="55"/>
  <c r="Q59" i="47"/>
  <c r="R52" i="47"/>
  <c r="V242" i="55"/>
  <c r="S42" i="47"/>
  <c r="W164" i="55"/>
  <c r="W171" i="55"/>
  <c r="S44" i="47"/>
  <c r="S18" i="47"/>
  <c r="W147" i="55"/>
  <c r="S32" i="47"/>
  <c r="W82" i="55"/>
  <c r="Q24" i="47"/>
  <c r="U207" i="55"/>
  <c r="Q26" i="47"/>
  <c r="U201" i="55"/>
  <c r="Q30" i="47"/>
  <c r="U211" i="55"/>
  <c r="Q28" i="47"/>
  <c r="U208" i="55"/>
  <c r="R16" i="47"/>
  <c r="V144" i="55"/>
  <c r="S11" i="47"/>
  <c r="W145" i="55"/>
  <c r="T50" i="47"/>
  <c r="X168" i="55"/>
  <c r="Q21" i="47"/>
  <c r="U202" i="55"/>
  <c r="R38" i="47"/>
  <c r="V86" i="55"/>
  <c r="S17" i="47"/>
  <c r="W149" i="55"/>
  <c r="V244" i="55"/>
  <c r="R53" i="47"/>
  <c r="Q25" i="47"/>
  <c r="U205" i="55"/>
  <c r="S37" i="47"/>
  <c r="W81" i="55"/>
  <c r="S41" i="47"/>
  <c r="W89" i="55"/>
  <c r="T43" i="47"/>
  <c r="X166" i="55"/>
  <c r="R56" i="47"/>
  <c r="V245" i="55"/>
  <c r="T31" i="47"/>
  <c r="X80" i="55"/>
  <c r="V243" i="55"/>
  <c r="R58" i="47"/>
  <c r="R133" i="47"/>
  <c r="V261" i="55"/>
  <c r="R36" i="47"/>
  <c r="V79" i="55"/>
  <c r="Y166" i="55" l="1"/>
  <c r="U43" i="47"/>
  <c r="S38" i="47"/>
  <c r="W86" i="55"/>
  <c r="R30" i="47"/>
  <c r="V211" i="55"/>
  <c r="T42" i="47"/>
  <c r="X164" i="55"/>
  <c r="R29" i="47"/>
  <c r="V206" i="55"/>
  <c r="R55" i="47"/>
  <c r="V247" i="55"/>
  <c r="U61" i="47"/>
  <c r="Y251" i="55"/>
  <c r="S12" i="47"/>
  <c r="W150" i="55"/>
  <c r="W79" i="55"/>
  <c r="S36" i="47"/>
  <c r="T41" i="47"/>
  <c r="X89" i="55"/>
  <c r="R21" i="47"/>
  <c r="V202" i="55"/>
  <c r="R26" i="47"/>
  <c r="V201" i="55"/>
  <c r="S52" i="47"/>
  <c r="W242" i="55"/>
  <c r="S60" i="47"/>
  <c r="W246" i="55"/>
  <c r="T57" i="47"/>
  <c r="X241" i="55"/>
  <c r="R23" i="47"/>
  <c r="V209" i="55"/>
  <c r="S35" i="47"/>
  <c r="W83" i="55"/>
  <c r="W261" i="55"/>
  <c r="S133" i="47"/>
  <c r="T37" i="47"/>
  <c r="X81" i="55"/>
  <c r="U50" i="47"/>
  <c r="Y168" i="55"/>
  <c r="R24" i="47"/>
  <c r="V207" i="55"/>
  <c r="U45" i="47"/>
  <c r="Y169" i="55"/>
  <c r="W163" i="55"/>
  <c r="S47" i="47"/>
  <c r="V204" i="55"/>
  <c r="R22" i="47"/>
  <c r="Y152" i="55"/>
  <c r="U19" i="47"/>
  <c r="R59" i="47"/>
  <c r="V248" i="55"/>
  <c r="R25" i="47"/>
  <c r="V205" i="55"/>
  <c r="X145" i="55"/>
  <c r="T11" i="47"/>
  <c r="T32" i="47"/>
  <c r="X82" i="55"/>
  <c r="T34" i="47"/>
  <c r="X85" i="55"/>
  <c r="T13" i="47"/>
  <c r="X148" i="55"/>
  <c r="S58" i="47"/>
  <c r="W243" i="55"/>
  <c r="X165" i="55"/>
  <c r="T48" i="47"/>
  <c r="S39" i="47"/>
  <c r="W84" i="55"/>
  <c r="T49" i="47"/>
  <c r="X170" i="55"/>
  <c r="U31" i="47"/>
  <c r="Y80" i="55"/>
  <c r="W144" i="55"/>
  <c r="S16" i="47"/>
  <c r="T18" i="47"/>
  <c r="X147" i="55"/>
  <c r="T14" i="47"/>
  <c r="X146" i="55"/>
  <c r="S15" i="47"/>
  <c r="W142" i="55"/>
  <c r="U51" i="47"/>
  <c r="Y173" i="55"/>
  <c r="U20" i="47"/>
  <c r="Y159" i="55"/>
  <c r="S54" i="47"/>
  <c r="W249" i="55"/>
  <c r="S53" i="47"/>
  <c r="W244" i="55"/>
  <c r="W245" i="55"/>
  <c r="S56" i="47"/>
  <c r="X149" i="55"/>
  <c r="T17" i="47"/>
  <c r="R28" i="47"/>
  <c r="V208" i="55"/>
  <c r="S40" i="47"/>
  <c r="W96" i="55"/>
  <c r="U33" i="47"/>
  <c r="Y87" i="55"/>
  <c r="R27" i="47"/>
  <c r="V203" i="55"/>
  <c r="T10" i="47"/>
  <c r="X143" i="55"/>
  <c r="Y167" i="55"/>
  <c r="U46" i="47"/>
  <c r="X171" i="55"/>
  <c r="T44" i="47"/>
  <c r="T40" i="47" l="1"/>
  <c r="X96" i="55"/>
  <c r="V20" i="47"/>
  <c r="Z159" i="55"/>
  <c r="V31" i="47"/>
  <c r="Z80" i="55"/>
  <c r="U34" i="47"/>
  <c r="Y85" i="55"/>
  <c r="W201" i="55"/>
  <c r="S26" i="47"/>
  <c r="S55" i="47"/>
  <c r="W247" i="55"/>
  <c r="S22" i="47"/>
  <c r="W204" i="55"/>
  <c r="T133" i="47"/>
  <c r="X261" i="55"/>
  <c r="S28" i="47"/>
  <c r="W208" i="55"/>
  <c r="V51" i="47"/>
  <c r="Z173" i="55"/>
  <c r="U49" i="47"/>
  <c r="Y170" i="55"/>
  <c r="Y82" i="55"/>
  <c r="U32" i="47"/>
  <c r="T35" i="47"/>
  <c r="X83" i="55"/>
  <c r="W202" i="55"/>
  <c r="S21" i="47"/>
  <c r="S29" i="47"/>
  <c r="W206" i="55"/>
  <c r="U44" i="47"/>
  <c r="Y171" i="55"/>
  <c r="T47" i="47"/>
  <c r="X163" i="55"/>
  <c r="T15" i="47"/>
  <c r="X142" i="55"/>
  <c r="T39" i="47"/>
  <c r="X84" i="55"/>
  <c r="V45" i="47"/>
  <c r="Z169" i="55"/>
  <c r="S23" i="47"/>
  <c r="W209" i="55"/>
  <c r="U41" i="47"/>
  <c r="Y89" i="55"/>
  <c r="U42" i="47"/>
  <c r="Y164" i="55"/>
  <c r="V46" i="47"/>
  <c r="Z167" i="55"/>
  <c r="U17" i="47"/>
  <c r="Y149" i="55"/>
  <c r="U11" i="47"/>
  <c r="Y145" i="55"/>
  <c r="Y143" i="55"/>
  <c r="U10" i="47"/>
  <c r="Y146" i="55"/>
  <c r="U14" i="47"/>
  <c r="S25" i="47"/>
  <c r="W205" i="55"/>
  <c r="S24" i="47"/>
  <c r="W207" i="55"/>
  <c r="U57" i="47"/>
  <c r="Y241" i="55"/>
  <c r="S30" i="47"/>
  <c r="W211" i="55"/>
  <c r="X245" i="55"/>
  <c r="T56" i="47"/>
  <c r="U48" i="47"/>
  <c r="Y165" i="55"/>
  <c r="T36" i="47"/>
  <c r="X79" i="55"/>
  <c r="S27" i="47"/>
  <c r="W203" i="55"/>
  <c r="X244" i="55"/>
  <c r="T53" i="47"/>
  <c r="U18" i="47"/>
  <c r="Y147" i="55"/>
  <c r="T58" i="47"/>
  <c r="X243" i="55"/>
  <c r="S59" i="47"/>
  <c r="W248" i="55"/>
  <c r="V50" i="47"/>
  <c r="Z168" i="55"/>
  <c r="T60" i="47"/>
  <c r="X246" i="55"/>
  <c r="T12" i="47"/>
  <c r="X150" i="55"/>
  <c r="T38" i="47"/>
  <c r="X86" i="55"/>
  <c r="V33" i="47"/>
  <c r="Z87" i="55"/>
  <c r="T54" i="47"/>
  <c r="X249" i="55"/>
  <c r="U13" i="47"/>
  <c r="Y148" i="55"/>
  <c r="Y81" i="55"/>
  <c r="U37" i="47"/>
  <c r="T52" i="47"/>
  <c r="X242" i="55"/>
  <c r="V61" i="47"/>
  <c r="Z251" i="55"/>
  <c r="T16" i="47"/>
  <c r="X144" i="55"/>
  <c r="V19" i="47"/>
  <c r="Z152" i="55"/>
  <c r="V43" i="47"/>
  <c r="Z166" i="55"/>
  <c r="Y246" i="55" l="1"/>
  <c r="U60" i="47"/>
  <c r="T27" i="47"/>
  <c r="X203" i="55"/>
  <c r="T24" i="47"/>
  <c r="X207" i="55"/>
  <c r="W46" i="47"/>
  <c r="AA167" i="55"/>
  <c r="Y142" i="55"/>
  <c r="U15" i="47"/>
  <c r="T55" i="47"/>
  <c r="X247" i="55"/>
  <c r="V37" i="47"/>
  <c r="Z81" i="55"/>
  <c r="V32" i="47"/>
  <c r="Z82" i="55"/>
  <c r="W43" i="47"/>
  <c r="AA166" i="55"/>
  <c r="V13" i="47"/>
  <c r="Z148" i="55"/>
  <c r="W50" i="47"/>
  <c r="AA168" i="55"/>
  <c r="U36" i="47"/>
  <c r="Y79" i="55"/>
  <c r="X205" i="55"/>
  <c r="T25" i="47"/>
  <c r="V42" i="47"/>
  <c r="Z164" i="55"/>
  <c r="U47" i="47"/>
  <c r="Y163" i="55"/>
  <c r="V49" i="47"/>
  <c r="Z170" i="55"/>
  <c r="T26" i="47"/>
  <c r="X201" i="55"/>
  <c r="W19" i="47"/>
  <c r="AA152" i="55"/>
  <c r="U54" i="47"/>
  <c r="Y249" i="55"/>
  <c r="T59" i="47"/>
  <c r="X248" i="55"/>
  <c r="Z165" i="55"/>
  <c r="V48" i="47"/>
  <c r="V41" i="47"/>
  <c r="Z89" i="55"/>
  <c r="V44" i="47"/>
  <c r="Z171" i="55"/>
  <c r="W51" i="47"/>
  <c r="AA173" i="55"/>
  <c r="Z85" i="55"/>
  <c r="V34" i="47"/>
  <c r="V14" i="47"/>
  <c r="Z146" i="55"/>
  <c r="U16" i="47"/>
  <c r="Y144" i="55"/>
  <c r="W33" i="47"/>
  <c r="AA87" i="55"/>
  <c r="U58" i="47"/>
  <c r="Y243" i="55"/>
  <c r="T23" i="47"/>
  <c r="X209" i="55"/>
  <c r="T29" i="47"/>
  <c r="X206" i="55"/>
  <c r="T28" i="47"/>
  <c r="X208" i="55"/>
  <c r="W31" i="47"/>
  <c r="AA80" i="55"/>
  <c r="U56" i="47"/>
  <c r="Y245" i="55"/>
  <c r="Z143" i="55"/>
  <c r="V10" i="47"/>
  <c r="W61" i="47"/>
  <c r="AA251" i="55"/>
  <c r="U38" i="47"/>
  <c r="Y86" i="55"/>
  <c r="V18" i="47"/>
  <c r="Z147" i="55"/>
  <c r="T30" i="47"/>
  <c r="X211" i="55"/>
  <c r="V11" i="47"/>
  <c r="Z145" i="55"/>
  <c r="W45" i="47"/>
  <c r="AA169" i="55"/>
  <c r="U133" i="47"/>
  <c r="Y261" i="55"/>
  <c r="W20" i="47"/>
  <c r="AA159" i="55"/>
  <c r="X202" i="55"/>
  <c r="T21" i="47"/>
  <c r="U52" i="47"/>
  <c r="Y242" i="55"/>
  <c r="U12" i="47"/>
  <c r="Y150" i="55"/>
  <c r="Z241" i="55"/>
  <c r="V57" i="47"/>
  <c r="Z149" i="55"/>
  <c r="V17" i="47"/>
  <c r="U39" i="47"/>
  <c r="Y84" i="55"/>
  <c r="Y83" i="55"/>
  <c r="U35" i="47"/>
  <c r="T22" i="47"/>
  <c r="X204" i="55"/>
  <c r="U40" i="47"/>
  <c r="Y96" i="55"/>
  <c r="Y244" i="55"/>
  <c r="U53" i="47"/>
  <c r="V133" i="47" l="1"/>
  <c r="Z261" i="55"/>
  <c r="X61" i="47"/>
  <c r="AB251" i="55"/>
  <c r="U23" i="47"/>
  <c r="Y209" i="55"/>
  <c r="X51" i="47"/>
  <c r="AB173" i="55"/>
  <c r="X19" i="47"/>
  <c r="AB152" i="55"/>
  <c r="V36" i="47"/>
  <c r="Z79" i="55"/>
  <c r="U55" i="47"/>
  <c r="Y247" i="55"/>
  <c r="AA149" i="55"/>
  <c r="W17" i="47"/>
  <c r="X45" i="47"/>
  <c r="AB169" i="55"/>
  <c r="V58" i="47"/>
  <c r="Z243" i="55"/>
  <c r="AA171" i="55"/>
  <c r="W44" i="47"/>
  <c r="U26" i="47"/>
  <c r="Y201" i="55"/>
  <c r="X50" i="47"/>
  <c r="AB168" i="55"/>
  <c r="V53" i="47"/>
  <c r="Z244" i="55"/>
  <c r="W57" i="47"/>
  <c r="AA241" i="55"/>
  <c r="W10" i="47"/>
  <c r="AA143" i="55"/>
  <c r="V15" i="47"/>
  <c r="Z142" i="55"/>
  <c r="V40" i="47"/>
  <c r="Z96" i="55"/>
  <c r="Z150" i="55"/>
  <c r="V12" i="47"/>
  <c r="W11" i="47"/>
  <c r="AA145" i="55"/>
  <c r="V56" i="47"/>
  <c r="Z245" i="55"/>
  <c r="X33" i="47"/>
  <c r="AB87" i="55"/>
  <c r="W41" i="47"/>
  <c r="AA89" i="55"/>
  <c r="W49" i="47"/>
  <c r="AA170" i="55"/>
  <c r="AA148" i="55"/>
  <c r="W13" i="47"/>
  <c r="X46" i="47"/>
  <c r="AB167" i="55"/>
  <c r="U22" i="47"/>
  <c r="Y204" i="55"/>
  <c r="V52" i="47"/>
  <c r="Z242" i="55"/>
  <c r="U30" i="47"/>
  <c r="Y211" i="55"/>
  <c r="X31" i="47"/>
  <c r="AB80" i="55"/>
  <c r="V16" i="47"/>
  <c r="Z144" i="55"/>
  <c r="V47" i="47"/>
  <c r="Z163" i="55"/>
  <c r="AB166" i="55"/>
  <c r="X43" i="47"/>
  <c r="Y207" i="55"/>
  <c r="U24" i="47"/>
  <c r="W48" i="47"/>
  <c r="AA165" i="55"/>
  <c r="W18" i="47"/>
  <c r="AA147" i="55"/>
  <c r="U28" i="47"/>
  <c r="Y208" i="55"/>
  <c r="W14" i="47"/>
  <c r="AA146" i="55"/>
  <c r="U59" i="47"/>
  <c r="Y248" i="55"/>
  <c r="W42" i="47"/>
  <c r="AA164" i="55"/>
  <c r="W32" i="47"/>
  <c r="AA82" i="55"/>
  <c r="U27" i="47"/>
  <c r="Y203" i="55"/>
  <c r="V35" i="47"/>
  <c r="Z83" i="55"/>
  <c r="U21" i="47"/>
  <c r="Y202" i="55"/>
  <c r="V39" i="47"/>
  <c r="Z84" i="55"/>
  <c r="X20" i="47"/>
  <c r="AB159" i="55"/>
  <c r="V38" i="47"/>
  <c r="Z86" i="55"/>
  <c r="Y206" i="55"/>
  <c r="U29" i="47"/>
  <c r="V54" i="47"/>
  <c r="Z249" i="55"/>
  <c r="W37" i="47"/>
  <c r="AA81" i="55"/>
  <c r="W34" i="47"/>
  <c r="AA85" i="55"/>
  <c r="U25" i="47"/>
  <c r="Y205" i="55"/>
  <c r="V60" i="47"/>
  <c r="Z246" i="55"/>
  <c r="V27" i="47" l="1"/>
  <c r="Z203" i="55"/>
  <c r="AB147" i="55"/>
  <c r="X18" i="47"/>
  <c r="Y31" i="47"/>
  <c r="AC80" i="55"/>
  <c r="X49" i="47"/>
  <c r="AB170" i="55"/>
  <c r="W40" i="47"/>
  <c r="AA96" i="55"/>
  <c r="V26" i="47"/>
  <c r="Z201" i="55"/>
  <c r="W36" i="47"/>
  <c r="AA79" i="55"/>
  <c r="V29" i="47"/>
  <c r="Z206" i="55"/>
  <c r="W60" i="47"/>
  <c r="AA246" i="55"/>
  <c r="W38" i="47"/>
  <c r="AA86" i="55"/>
  <c r="X32" i="47"/>
  <c r="AB82" i="55"/>
  <c r="X48" i="47"/>
  <c r="AB165" i="55"/>
  <c r="Z211" i="55"/>
  <c r="V30" i="47"/>
  <c r="X41" i="47"/>
  <c r="AB89" i="55"/>
  <c r="AA142" i="55"/>
  <c r="W15" i="47"/>
  <c r="Y19" i="47"/>
  <c r="AC152" i="55"/>
  <c r="X44" i="47"/>
  <c r="AB171" i="55"/>
  <c r="Z205" i="55"/>
  <c r="V25" i="47"/>
  <c r="Y20" i="47"/>
  <c r="AC159" i="55"/>
  <c r="X42" i="47"/>
  <c r="AB164" i="55"/>
  <c r="AA242" i="55"/>
  <c r="W52" i="47"/>
  <c r="Y33" i="47"/>
  <c r="AC87" i="55"/>
  <c r="X10" i="47"/>
  <c r="AB143" i="55"/>
  <c r="W58" i="47"/>
  <c r="AA243" i="55"/>
  <c r="Y51" i="47"/>
  <c r="AC173" i="55"/>
  <c r="Z207" i="55"/>
  <c r="V24" i="47"/>
  <c r="X34" i="47"/>
  <c r="AB85" i="55"/>
  <c r="W39" i="47"/>
  <c r="AA84" i="55"/>
  <c r="V59" i="47"/>
  <c r="Z248" i="55"/>
  <c r="V22" i="47"/>
  <c r="Z204" i="55"/>
  <c r="W56" i="47"/>
  <c r="AA245" i="55"/>
  <c r="X57" i="47"/>
  <c r="AB241" i="55"/>
  <c r="Y45" i="47"/>
  <c r="AC169" i="55"/>
  <c r="V23" i="47"/>
  <c r="Z209" i="55"/>
  <c r="Y43" i="47"/>
  <c r="AC166" i="55"/>
  <c r="X37" i="47"/>
  <c r="AB81" i="55"/>
  <c r="V21" i="47"/>
  <c r="Z202" i="55"/>
  <c r="AB146" i="55"/>
  <c r="X14" i="47"/>
  <c r="W47" i="47"/>
  <c r="AA163" i="55"/>
  <c r="AC167" i="55"/>
  <c r="Y46" i="47"/>
  <c r="AB145" i="55"/>
  <c r="X11" i="47"/>
  <c r="W53" i="47"/>
  <c r="AA244" i="55"/>
  <c r="AC251" i="55"/>
  <c r="Y61" i="47"/>
  <c r="X17" i="47"/>
  <c r="AB149" i="55"/>
  <c r="W54" i="47"/>
  <c r="AA249" i="55"/>
  <c r="W35" i="47"/>
  <c r="AA83" i="55"/>
  <c r="V28" i="47"/>
  <c r="Z208" i="55"/>
  <c r="W16" i="47"/>
  <c r="AA144" i="55"/>
  <c r="Y50" i="47"/>
  <c r="AC168" i="55"/>
  <c r="V55" i="47"/>
  <c r="Z247" i="55"/>
  <c r="W133" i="47"/>
  <c r="AA261" i="55"/>
  <c r="X13" i="47"/>
  <c r="AB148" i="55"/>
  <c r="W12" i="47"/>
  <c r="AA150" i="55"/>
  <c r="X16" i="47" l="1"/>
  <c r="AB144" i="55"/>
  <c r="X53" i="47"/>
  <c r="AB244" i="55"/>
  <c r="AC81" i="55"/>
  <c r="Y37" i="47"/>
  <c r="W22" i="47"/>
  <c r="AA204" i="55"/>
  <c r="X58" i="47"/>
  <c r="AB243" i="55"/>
  <c r="Y48" i="47"/>
  <c r="AC165" i="55"/>
  <c r="W26" i="47"/>
  <c r="AA201" i="55"/>
  <c r="W25" i="47"/>
  <c r="AA205" i="55"/>
  <c r="X12" i="47"/>
  <c r="AB150" i="55"/>
  <c r="W28" i="47"/>
  <c r="AA208" i="55"/>
  <c r="Z43" i="47"/>
  <c r="AD166" i="55"/>
  <c r="W59" i="47"/>
  <c r="AA248" i="55"/>
  <c r="Y10" i="47"/>
  <c r="AC143" i="55"/>
  <c r="Y44" i="47"/>
  <c r="AC171" i="55"/>
  <c r="Y32" i="47"/>
  <c r="AC82" i="55"/>
  <c r="X40" i="47"/>
  <c r="AB96" i="55"/>
  <c r="Y11" i="47"/>
  <c r="AC145" i="55"/>
  <c r="Y13" i="47"/>
  <c r="AC148" i="55"/>
  <c r="X35" i="47"/>
  <c r="AB83" i="55"/>
  <c r="W23" i="47"/>
  <c r="AA209" i="55"/>
  <c r="X39" i="47"/>
  <c r="AB84" i="55"/>
  <c r="Z33" i="47"/>
  <c r="AD87" i="55"/>
  <c r="Z19" i="47"/>
  <c r="AD152" i="55"/>
  <c r="X38" i="47"/>
  <c r="AB86" i="55"/>
  <c r="AC170" i="55"/>
  <c r="Y49" i="47"/>
  <c r="Z46" i="47"/>
  <c r="AD167" i="55"/>
  <c r="X133" i="47"/>
  <c r="AB261" i="55"/>
  <c r="AB249" i="55"/>
  <c r="X54" i="47"/>
  <c r="X47" i="47"/>
  <c r="AB163" i="55"/>
  <c r="Z45" i="47"/>
  <c r="AD169" i="55"/>
  <c r="Y34" i="47"/>
  <c r="AC85" i="55"/>
  <c r="X60" i="47"/>
  <c r="AB246" i="55"/>
  <c r="Z31" i="47"/>
  <c r="AD80" i="55"/>
  <c r="X52" i="47"/>
  <c r="AB242" i="55"/>
  <c r="X15" i="47"/>
  <c r="AB142" i="55"/>
  <c r="W55" i="47"/>
  <c r="AA247" i="55"/>
  <c r="AC149" i="55"/>
  <c r="Y17" i="47"/>
  <c r="AC241" i="55"/>
  <c r="Y57" i="47"/>
  <c r="Y42" i="47"/>
  <c r="AC164" i="55"/>
  <c r="Y41" i="47"/>
  <c r="AC89" i="55"/>
  <c r="W29" i="47"/>
  <c r="AA206" i="55"/>
  <c r="Y14" i="47"/>
  <c r="AC146" i="55"/>
  <c r="AA207" i="55"/>
  <c r="W24" i="47"/>
  <c r="Y18" i="47"/>
  <c r="AC147" i="55"/>
  <c r="Z50" i="47"/>
  <c r="AD168" i="55"/>
  <c r="W21" i="47"/>
  <c r="AA202" i="55"/>
  <c r="X56" i="47"/>
  <c r="AB245" i="55"/>
  <c r="Z51" i="47"/>
  <c r="AD173" i="55"/>
  <c r="Z20" i="47"/>
  <c r="AD159" i="55"/>
  <c r="X36" i="47"/>
  <c r="AB79" i="55"/>
  <c r="W27" i="47"/>
  <c r="AA203" i="55"/>
  <c r="Z61" i="47"/>
  <c r="AD251" i="55"/>
  <c r="W30" i="47"/>
  <c r="AA211" i="55"/>
  <c r="AE173" i="55" l="1"/>
  <c r="AA51" i="47"/>
  <c r="Z14" i="47"/>
  <c r="AD146" i="55"/>
  <c r="X55" i="47"/>
  <c r="AB247" i="55"/>
  <c r="AA45" i="47"/>
  <c r="AE169" i="55"/>
  <c r="Y38" i="47"/>
  <c r="AC86" i="55"/>
  <c r="Z13" i="47"/>
  <c r="AD148" i="55"/>
  <c r="X59" i="47"/>
  <c r="AB248" i="55"/>
  <c r="Z48" i="47"/>
  <c r="AD165" i="55"/>
  <c r="X30" i="47"/>
  <c r="AB211" i="55"/>
  <c r="Y56" i="47"/>
  <c r="AC245" i="55"/>
  <c r="X29" i="47"/>
  <c r="AB206" i="55"/>
  <c r="Y15" i="47"/>
  <c r="AC142" i="55"/>
  <c r="Y47" i="47"/>
  <c r="AC163" i="55"/>
  <c r="AA19" i="47"/>
  <c r="AE152" i="55"/>
  <c r="Z11" i="47"/>
  <c r="AD145" i="55"/>
  <c r="AA43" i="47"/>
  <c r="AE166" i="55"/>
  <c r="Y58" i="47"/>
  <c r="AC243" i="55"/>
  <c r="AA61" i="47"/>
  <c r="AE251" i="55"/>
  <c r="X21" i="47"/>
  <c r="AB202" i="55"/>
  <c r="Z41" i="47"/>
  <c r="AD89" i="55"/>
  <c r="Y52" i="47"/>
  <c r="AC242" i="55"/>
  <c r="AA33" i="47"/>
  <c r="AE87" i="55"/>
  <c r="Y40" i="47"/>
  <c r="AC96" i="55"/>
  <c r="X28" i="47"/>
  <c r="AB208" i="55"/>
  <c r="X22" i="47"/>
  <c r="AB204" i="55"/>
  <c r="Y54" i="47"/>
  <c r="AC249" i="55"/>
  <c r="X27" i="47"/>
  <c r="AB203" i="55"/>
  <c r="AA50" i="47"/>
  <c r="AE168" i="55"/>
  <c r="Z42" i="47"/>
  <c r="AD164" i="55"/>
  <c r="AA31" i="47"/>
  <c r="AE80" i="55"/>
  <c r="Y133" i="47"/>
  <c r="AC261" i="55"/>
  <c r="Y39" i="47"/>
  <c r="AC84" i="55"/>
  <c r="Z32" i="47"/>
  <c r="AD82" i="55"/>
  <c r="Y12" i="47"/>
  <c r="AC150" i="55"/>
  <c r="Z37" i="47"/>
  <c r="AD81" i="55"/>
  <c r="AC79" i="55"/>
  <c r="Y36" i="47"/>
  <c r="Z18" i="47"/>
  <c r="AD147" i="55"/>
  <c r="AC246" i="55"/>
  <c r="Y60" i="47"/>
  <c r="AA46" i="47"/>
  <c r="AE167" i="55"/>
  <c r="X23" i="47"/>
  <c r="AB209" i="55"/>
  <c r="Z44" i="47"/>
  <c r="AD171" i="55"/>
  <c r="AB205" i="55"/>
  <c r="X25" i="47"/>
  <c r="Y53" i="47"/>
  <c r="AC244" i="55"/>
  <c r="AD241" i="55"/>
  <c r="Z57" i="47"/>
  <c r="AA20" i="47"/>
  <c r="AE159" i="55"/>
  <c r="Z34" i="47"/>
  <c r="AD85" i="55"/>
  <c r="Y35" i="47"/>
  <c r="AC83" i="55"/>
  <c r="AD143" i="55"/>
  <c r="Z10" i="47"/>
  <c r="X26" i="47"/>
  <c r="AB201" i="55"/>
  <c r="Y16" i="47"/>
  <c r="AC144" i="55"/>
  <c r="X24" i="47"/>
  <c r="AB207" i="55"/>
  <c r="Z17" i="47"/>
  <c r="AD149" i="55"/>
  <c r="Z49" i="47"/>
  <c r="AD170" i="55"/>
  <c r="AB31" i="47" l="1"/>
  <c r="AF80" i="55"/>
  <c r="Y28" i="47"/>
  <c r="AC208" i="55"/>
  <c r="AB61" i="47"/>
  <c r="AF251" i="55"/>
  <c r="Z15" i="47"/>
  <c r="AD142" i="55"/>
  <c r="AA13" i="47"/>
  <c r="AE148" i="55"/>
  <c r="AA10" i="47"/>
  <c r="AE143" i="55"/>
  <c r="Y25" i="47"/>
  <c r="AC205" i="55"/>
  <c r="Z36" i="47"/>
  <c r="AD79" i="55"/>
  <c r="AA49" i="47"/>
  <c r="AE170" i="55"/>
  <c r="Z35" i="47"/>
  <c r="AD83" i="55"/>
  <c r="AA44" i="47"/>
  <c r="AE171" i="55"/>
  <c r="AA37" i="47"/>
  <c r="AE81" i="55"/>
  <c r="AA42" i="47"/>
  <c r="AE164" i="55"/>
  <c r="Z40" i="47"/>
  <c r="AD96" i="55"/>
  <c r="Z58" i="47"/>
  <c r="AD243" i="55"/>
  <c r="Y29" i="47"/>
  <c r="AC206" i="55"/>
  <c r="Z38" i="47"/>
  <c r="AD86" i="55"/>
  <c r="AA17" i="47"/>
  <c r="AE149" i="55"/>
  <c r="AA34" i="47"/>
  <c r="AE85" i="55"/>
  <c r="Y23" i="47"/>
  <c r="AC209" i="55"/>
  <c r="Z12" i="47"/>
  <c r="AD150" i="55"/>
  <c r="AB50" i="47"/>
  <c r="AF168" i="55"/>
  <c r="AB33" i="47"/>
  <c r="AF87" i="55"/>
  <c r="AB43" i="47"/>
  <c r="AF166" i="55"/>
  <c r="Z56" i="47"/>
  <c r="AD245" i="55"/>
  <c r="AF169" i="55"/>
  <c r="AB45" i="47"/>
  <c r="Y24" i="47"/>
  <c r="AC207" i="55"/>
  <c r="AB20" i="47"/>
  <c r="AF159" i="55"/>
  <c r="AB46" i="47"/>
  <c r="AF167" i="55"/>
  <c r="AE82" i="55"/>
  <c r="AA32" i="47"/>
  <c r="AC203" i="55"/>
  <c r="Y27" i="47"/>
  <c r="Z52" i="47"/>
  <c r="AD242" i="55"/>
  <c r="AA11" i="47"/>
  <c r="AE145" i="55"/>
  <c r="Y30" i="47"/>
  <c r="AC211" i="55"/>
  <c r="Y55" i="47"/>
  <c r="AC247" i="55"/>
  <c r="Z16" i="47"/>
  <c r="AD144" i="55"/>
  <c r="Z39" i="47"/>
  <c r="AD84" i="55"/>
  <c r="Z54" i="47"/>
  <c r="AD249" i="55"/>
  <c r="AA41" i="47"/>
  <c r="AE89" i="55"/>
  <c r="AB19" i="47"/>
  <c r="AF152" i="55"/>
  <c r="AA48" i="47"/>
  <c r="AE165" i="55"/>
  <c r="AA14" i="47"/>
  <c r="AE146" i="55"/>
  <c r="AA57" i="47"/>
  <c r="AE241" i="55"/>
  <c r="Z60" i="47"/>
  <c r="AD246" i="55"/>
  <c r="AC201" i="55"/>
  <c r="Y26" i="47"/>
  <c r="Z53" i="47"/>
  <c r="AD244" i="55"/>
  <c r="AA18" i="47"/>
  <c r="AE147" i="55"/>
  <c r="Z133" i="47"/>
  <c r="AD261" i="55"/>
  <c r="Y22" i="47"/>
  <c r="AC204" i="55"/>
  <c r="AC202" i="55"/>
  <c r="Y21" i="47"/>
  <c r="Z47" i="47"/>
  <c r="AD163" i="55"/>
  <c r="Y59" i="47"/>
  <c r="AC248" i="55"/>
  <c r="AB51" i="47"/>
  <c r="AF173" i="55"/>
  <c r="AA133" i="47" l="1"/>
  <c r="AE261" i="55"/>
  <c r="AB14" i="47"/>
  <c r="AF146" i="55"/>
  <c r="AE144" i="55"/>
  <c r="AA16" i="47"/>
  <c r="AG166" i="55"/>
  <c r="AC43" i="47"/>
  <c r="AF149" i="55"/>
  <c r="AB17" i="47"/>
  <c r="AB37" i="47"/>
  <c r="AF81" i="55"/>
  <c r="AB10" i="47"/>
  <c r="AF143" i="55"/>
  <c r="AB32" i="47"/>
  <c r="AF82" i="55"/>
  <c r="AC51" i="47"/>
  <c r="AG173" i="55"/>
  <c r="AB18" i="47"/>
  <c r="AF147" i="55"/>
  <c r="AB48" i="47"/>
  <c r="AF165" i="55"/>
  <c r="Z55" i="47"/>
  <c r="AD247" i="55"/>
  <c r="AC46" i="47"/>
  <c r="AG167" i="55"/>
  <c r="AC33" i="47"/>
  <c r="AG87" i="55"/>
  <c r="AA38" i="47"/>
  <c r="AE86" i="55"/>
  <c r="AF171" i="55"/>
  <c r="AB44" i="47"/>
  <c r="AB13" i="47"/>
  <c r="AF148" i="55"/>
  <c r="Z59" i="47"/>
  <c r="AD248" i="55"/>
  <c r="AA53" i="47"/>
  <c r="AE244" i="55"/>
  <c r="AC19" i="47"/>
  <c r="AG152" i="55"/>
  <c r="Z30" i="47"/>
  <c r="AD211" i="55"/>
  <c r="AC20" i="47"/>
  <c r="AG159" i="55"/>
  <c r="AC50" i="47"/>
  <c r="AG168" i="55"/>
  <c r="AD206" i="55"/>
  <c r="Z29" i="47"/>
  <c r="AA35" i="47"/>
  <c r="AE83" i="55"/>
  <c r="AA15" i="47"/>
  <c r="AE142" i="55"/>
  <c r="AA47" i="47"/>
  <c r="AE163" i="55"/>
  <c r="AB41" i="47"/>
  <c r="AF89" i="55"/>
  <c r="AB11" i="47"/>
  <c r="AF145" i="55"/>
  <c r="Z24" i="47"/>
  <c r="AD207" i="55"/>
  <c r="AA12" i="47"/>
  <c r="AE150" i="55"/>
  <c r="AA58" i="47"/>
  <c r="AE243" i="55"/>
  <c r="AB49" i="47"/>
  <c r="AF170" i="55"/>
  <c r="AC61" i="47"/>
  <c r="AG251" i="55"/>
  <c r="Z26" i="47"/>
  <c r="AD201" i="55"/>
  <c r="AA60" i="47"/>
  <c r="AE246" i="55"/>
  <c r="AA54" i="47"/>
  <c r="AE249" i="55"/>
  <c r="AA52" i="47"/>
  <c r="AE242" i="55"/>
  <c r="Z23" i="47"/>
  <c r="AD209" i="55"/>
  <c r="AA40" i="47"/>
  <c r="AE96" i="55"/>
  <c r="AA36" i="47"/>
  <c r="AE79" i="55"/>
  <c r="Z28" i="47"/>
  <c r="AD208" i="55"/>
  <c r="Z21" i="47"/>
  <c r="AD202" i="55"/>
  <c r="AC45" i="47"/>
  <c r="AG169" i="55"/>
  <c r="Z22" i="47"/>
  <c r="AD204" i="55"/>
  <c r="AB57" i="47"/>
  <c r="AF241" i="55"/>
  <c r="AA39" i="47"/>
  <c r="AE84" i="55"/>
  <c r="AA56" i="47"/>
  <c r="AE245" i="55"/>
  <c r="AB34" i="47"/>
  <c r="AF85" i="55"/>
  <c r="AB42" i="47"/>
  <c r="AF164" i="55"/>
  <c r="Z25" i="47"/>
  <c r="AD205" i="55"/>
  <c r="AG80" i="55"/>
  <c r="AC31" i="47"/>
  <c r="Z27" i="47"/>
  <c r="AD203" i="55"/>
  <c r="AB56" i="47" l="1"/>
  <c r="AF245" i="55"/>
  <c r="AA28" i="47"/>
  <c r="AE208" i="55"/>
  <c r="AB60" i="47"/>
  <c r="AF246" i="55"/>
  <c r="AA24" i="47"/>
  <c r="AE207" i="55"/>
  <c r="AA59" i="47"/>
  <c r="AE248" i="55"/>
  <c r="AE247" i="55"/>
  <c r="AA55" i="47"/>
  <c r="AC37" i="47"/>
  <c r="AG81" i="55"/>
  <c r="AE206" i="55"/>
  <c r="AA29" i="47"/>
  <c r="AA27" i="47"/>
  <c r="AE203" i="55"/>
  <c r="AB39" i="47"/>
  <c r="AF84" i="55"/>
  <c r="AB36" i="47"/>
  <c r="AF79" i="55"/>
  <c r="AE201" i="55"/>
  <c r="AA26" i="47"/>
  <c r="AC11" i="47"/>
  <c r="AG145" i="55"/>
  <c r="AD50" i="47"/>
  <c r="AH168" i="55"/>
  <c r="AG148" i="55"/>
  <c r="AC13" i="47"/>
  <c r="AC48" i="47"/>
  <c r="AG165" i="55"/>
  <c r="AC17" i="47"/>
  <c r="AG149" i="55"/>
  <c r="AC57" i="47"/>
  <c r="AG241" i="55"/>
  <c r="AB40" i="47"/>
  <c r="AF96" i="55"/>
  <c r="AD61" i="47"/>
  <c r="AH251" i="55"/>
  <c r="AC41" i="47"/>
  <c r="AG89" i="55"/>
  <c r="AD20" i="47"/>
  <c r="AH159" i="55"/>
  <c r="AC18" i="47"/>
  <c r="AG147" i="55"/>
  <c r="AD31" i="47"/>
  <c r="AH80" i="55"/>
  <c r="AC44" i="47"/>
  <c r="AG171" i="55"/>
  <c r="AH166" i="55"/>
  <c r="AD43" i="47"/>
  <c r="AA25" i="47"/>
  <c r="AE205" i="55"/>
  <c r="AA22" i="47"/>
  <c r="AE204" i="55"/>
  <c r="AA23" i="47"/>
  <c r="AE209" i="55"/>
  <c r="AC49" i="47"/>
  <c r="AG170" i="55"/>
  <c r="AB47" i="47"/>
  <c r="AF163" i="55"/>
  <c r="AE211" i="55"/>
  <c r="AA30" i="47"/>
  <c r="AB38" i="47"/>
  <c r="AF86" i="55"/>
  <c r="AD51" i="47"/>
  <c r="AH173" i="55"/>
  <c r="AF144" i="55"/>
  <c r="AB16" i="47"/>
  <c r="AC42" i="47"/>
  <c r="AG164" i="55"/>
  <c r="AD45" i="47"/>
  <c r="AH169" i="55"/>
  <c r="AB52" i="47"/>
  <c r="AF242" i="55"/>
  <c r="AB58" i="47"/>
  <c r="AF243" i="55"/>
  <c r="AB15" i="47"/>
  <c r="AF142" i="55"/>
  <c r="AD19" i="47"/>
  <c r="AH152" i="55"/>
  <c r="AD33" i="47"/>
  <c r="AH87" i="55"/>
  <c r="AC32" i="47"/>
  <c r="AG82" i="55"/>
  <c r="AC14" i="47"/>
  <c r="AG146" i="55"/>
  <c r="AC34" i="47"/>
  <c r="AG85" i="55"/>
  <c r="AA21" i="47"/>
  <c r="AE202" i="55"/>
  <c r="AF249" i="55"/>
  <c r="AB54" i="47"/>
  <c r="AB12" i="47"/>
  <c r="AF150" i="55"/>
  <c r="AB35" i="47"/>
  <c r="AF83" i="55"/>
  <c r="AB53" i="47"/>
  <c r="AF244" i="55"/>
  <c r="AD46" i="47"/>
  <c r="AH167" i="55"/>
  <c r="AC10" i="47"/>
  <c r="AG143" i="55"/>
  <c r="AB133" i="47"/>
  <c r="AF261" i="55"/>
  <c r="AG150" i="55" l="1"/>
  <c r="AC12" i="47"/>
  <c r="AI87" i="55"/>
  <c r="AE33" i="47"/>
  <c r="AD42" i="47"/>
  <c r="AH164" i="55"/>
  <c r="AD49" i="47"/>
  <c r="AH170" i="55"/>
  <c r="AE31" i="47"/>
  <c r="AI80" i="55"/>
  <c r="AD57" i="47"/>
  <c r="AH241" i="55"/>
  <c r="AB26" i="47"/>
  <c r="AF201" i="55"/>
  <c r="AB55" i="47"/>
  <c r="AF247" i="55"/>
  <c r="AC133" i="47"/>
  <c r="AG261" i="55"/>
  <c r="AE19" i="47"/>
  <c r="AI152" i="55"/>
  <c r="AB23" i="47"/>
  <c r="AF209" i="55"/>
  <c r="AD18" i="47"/>
  <c r="AH147" i="55"/>
  <c r="AD17" i="47"/>
  <c r="AH149" i="55"/>
  <c r="AC36" i="47"/>
  <c r="AG79" i="55"/>
  <c r="AF248" i="55"/>
  <c r="AB59" i="47"/>
  <c r="AC54" i="47"/>
  <c r="AG249" i="55"/>
  <c r="AC16" i="47"/>
  <c r="AG144" i="55"/>
  <c r="AH143" i="55"/>
  <c r="AD10" i="47"/>
  <c r="AF202" i="55"/>
  <c r="AB21" i="47"/>
  <c r="AC15" i="47"/>
  <c r="AG142" i="55"/>
  <c r="AE51" i="47"/>
  <c r="AI173" i="55"/>
  <c r="AB22" i="47"/>
  <c r="AF204" i="55"/>
  <c r="AE20" i="47"/>
  <c r="AI159" i="55"/>
  <c r="AD48" i="47"/>
  <c r="AH165" i="55"/>
  <c r="AC39" i="47"/>
  <c r="AG84" i="55"/>
  <c r="AB24" i="47"/>
  <c r="AF207" i="55"/>
  <c r="AE46" i="47"/>
  <c r="AI167" i="55"/>
  <c r="AD34" i="47"/>
  <c r="AH85" i="55"/>
  <c r="AC58" i="47"/>
  <c r="AG243" i="55"/>
  <c r="AG86" i="55"/>
  <c r="AC38" i="47"/>
  <c r="AB25" i="47"/>
  <c r="AF205" i="55"/>
  <c r="AD41" i="47"/>
  <c r="AH89" i="55"/>
  <c r="AB27" i="47"/>
  <c r="AF203" i="55"/>
  <c r="AC60" i="47"/>
  <c r="AG246" i="55"/>
  <c r="AH148" i="55"/>
  <c r="AD13" i="47"/>
  <c r="AC53" i="47"/>
  <c r="AG244" i="55"/>
  <c r="AD14" i="47"/>
  <c r="AH146" i="55"/>
  <c r="AC52" i="47"/>
  <c r="AG242" i="55"/>
  <c r="AE61" i="47"/>
  <c r="AI251" i="55"/>
  <c r="AI168" i="55"/>
  <c r="AE50" i="47"/>
  <c r="AB28" i="47"/>
  <c r="AF208" i="55"/>
  <c r="AB30" i="47"/>
  <c r="AF211" i="55"/>
  <c r="AI166" i="55"/>
  <c r="AE43" i="47"/>
  <c r="AF206" i="55"/>
  <c r="AB29" i="47"/>
  <c r="AC35" i="47"/>
  <c r="AG83" i="55"/>
  <c r="AD32" i="47"/>
  <c r="AH82" i="55"/>
  <c r="AE45" i="47"/>
  <c r="AI169" i="55"/>
  <c r="AC47" i="47"/>
  <c r="AG163" i="55"/>
  <c r="AD44" i="47"/>
  <c r="AH171" i="55"/>
  <c r="AC40" i="47"/>
  <c r="AG96" i="55"/>
  <c r="AD11" i="47"/>
  <c r="AH145" i="55"/>
  <c r="AD37" i="47"/>
  <c r="AH81" i="55"/>
  <c r="AC56" i="47"/>
  <c r="AG245" i="55"/>
  <c r="AD47" i="47" l="1"/>
  <c r="AH163" i="55"/>
  <c r="AC30" i="47"/>
  <c r="AG211" i="55"/>
  <c r="AD53" i="47"/>
  <c r="AH244" i="55"/>
  <c r="AE48" i="47"/>
  <c r="AI165" i="55"/>
  <c r="AE18" i="47"/>
  <c r="AI147" i="55"/>
  <c r="AE57" i="47"/>
  <c r="AI241" i="55"/>
  <c r="AD38" i="47"/>
  <c r="AH86" i="55"/>
  <c r="AI143" i="55"/>
  <c r="AE10" i="47"/>
  <c r="AD56" i="47"/>
  <c r="AH245" i="55"/>
  <c r="AJ169" i="55"/>
  <c r="AF45" i="47"/>
  <c r="AC28" i="47"/>
  <c r="AG208" i="55"/>
  <c r="AD58" i="47"/>
  <c r="AH243" i="55"/>
  <c r="AF20" i="47"/>
  <c r="AJ159" i="55"/>
  <c r="AD16" i="47"/>
  <c r="AH144" i="55"/>
  <c r="AC23" i="47"/>
  <c r="AG209" i="55"/>
  <c r="AJ80" i="55"/>
  <c r="AF31" i="47"/>
  <c r="AI148" i="55"/>
  <c r="AE13" i="47"/>
  <c r="AI81" i="55"/>
  <c r="AE37" i="47"/>
  <c r="AE32" i="47"/>
  <c r="AI82" i="55"/>
  <c r="AD60" i="47"/>
  <c r="AH246" i="55"/>
  <c r="AE34" i="47"/>
  <c r="AI85" i="55"/>
  <c r="AC22" i="47"/>
  <c r="AG204" i="55"/>
  <c r="AD54" i="47"/>
  <c r="AH249" i="55"/>
  <c r="AF19" i="47"/>
  <c r="AJ152" i="55"/>
  <c r="AE49" i="47"/>
  <c r="AI170" i="55"/>
  <c r="AF50" i="47"/>
  <c r="AJ168" i="55"/>
  <c r="AE11" i="47"/>
  <c r="AI145" i="55"/>
  <c r="AD35" i="47"/>
  <c r="AH83" i="55"/>
  <c r="AF61" i="47"/>
  <c r="AJ251" i="55"/>
  <c r="AG203" i="55"/>
  <c r="AC27" i="47"/>
  <c r="AF46" i="47"/>
  <c r="AJ167" i="55"/>
  <c r="AF51" i="47"/>
  <c r="AJ173" i="55"/>
  <c r="AD133" i="47"/>
  <c r="AH261" i="55"/>
  <c r="AE42" i="47"/>
  <c r="AI164" i="55"/>
  <c r="AC59" i="47"/>
  <c r="AG248" i="55"/>
  <c r="AD40" i="47"/>
  <c r="AH96" i="55"/>
  <c r="AD52" i="47"/>
  <c r="AH242" i="55"/>
  <c r="AI89" i="55"/>
  <c r="AE41" i="47"/>
  <c r="AC24" i="47"/>
  <c r="AG207" i="55"/>
  <c r="AD15" i="47"/>
  <c r="AH142" i="55"/>
  <c r="AD36" i="47"/>
  <c r="AH79" i="55"/>
  <c r="AG247" i="55"/>
  <c r="AC55" i="47"/>
  <c r="AC29" i="47"/>
  <c r="AG206" i="55"/>
  <c r="AF33" i="47"/>
  <c r="AJ87" i="55"/>
  <c r="AE44" i="47"/>
  <c r="AI171" i="55"/>
  <c r="AI146" i="55"/>
  <c r="AE14" i="47"/>
  <c r="AC25" i="47"/>
  <c r="AG205" i="55"/>
  <c r="AD39" i="47"/>
  <c r="AH84" i="55"/>
  <c r="AE17" i="47"/>
  <c r="AI149" i="55"/>
  <c r="AC26" i="47"/>
  <c r="AG201" i="55"/>
  <c r="AF43" i="47"/>
  <c r="AJ166" i="55"/>
  <c r="AC21" i="47"/>
  <c r="AG202" i="55"/>
  <c r="AD12" i="47"/>
  <c r="AH150" i="55"/>
  <c r="AE39" i="47" l="1"/>
  <c r="AI84" i="55"/>
  <c r="AE40" i="47"/>
  <c r="AI96" i="55"/>
  <c r="AG19" i="47"/>
  <c r="AK152" i="55"/>
  <c r="AE58" i="47"/>
  <c r="AI243" i="55"/>
  <c r="AF57" i="47"/>
  <c r="AJ241" i="55"/>
  <c r="AH247" i="55"/>
  <c r="AD55" i="47"/>
  <c r="AD27" i="47"/>
  <c r="AH203" i="55"/>
  <c r="AF37" i="47"/>
  <c r="AJ81" i="55"/>
  <c r="AE12" i="47"/>
  <c r="AI150" i="55"/>
  <c r="AH205" i="55"/>
  <c r="AD25" i="47"/>
  <c r="AI79" i="55"/>
  <c r="AE36" i="47"/>
  <c r="AD59" i="47"/>
  <c r="AH248" i="55"/>
  <c r="AG61" i="47"/>
  <c r="AK251" i="55"/>
  <c r="AI249" i="55"/>
  <c r="AE54" i="47"/>
  <c r="AD28" i="47"/>
  <c r="AH208" i="55"/>
  <c r="AF18" i="47"/>
  <c r="AJ147" i="55"/>
  <c r="AJ148" i="55"/>
  <c r="AF13" i="47"/>
  <c r="AD21" i="47"/>
  <c r="AH202" i="55"/>
  <c r="AE15" i="47"/>
  <c r="AI142" i="55"/>
  <c r="AJ164" i="55"/>
  <c r="AF42" i="47"/>
  <c r="AE35" i="47"/>
  <c r="AI83" i="55"/>
  <c r="AH204" i="55"/>
  <c r="AD22" i="47"/>
  <c r="AF48" i="47"/>
  <c r="AJ165" i="55"/>
  <c r="AF14" i="47"/>
  <c r="AJ146" i="55"/>
  <c r="AG31" i="47"/>
  <c r="AK80" i="55"/>
  <c r="AG45" i="47"/>
  <c r="AK169" i="55"/>
  <c r="AG43" i="47"/>
  <c r="AK166" i="55"/>
  <c r="AF44" i="47"/>
  <c r="AJ171" i="55"/>
  <c r="AD24" i="47"/>
  <c r="AH207" i="55"/>
  <c r="AE133" i="47"/>
  <c r="AI261" i="55"/>
  <c r="AF11" i="47"/>
  <c r="AJ145" i="55"/>
  <c r="AF34" i="47"/>
  <c r="AJ85" i="55"/>
  <c r="AD23" i="47"/>
  <c r="AH209" i="55"/>
  <c r="AE56" i="47"/>
  <c r="AI245" i="55"/>
  <c r="AE53" i="47"/>
  <c r="AI244" i="55"/>
  <c r="AD26" i="47"/>
  <c r="AH201" i="55"/>
  <c r="AG33" i="47"/>
  <c r="AK87" i="55"/>
  <c r="AG51" i="47"/>
  <c r="AK173" i="55"/>
  <c r="AK168" i="55"/>
  <c r="AG50" i="47"/>
  <c r="AE60" i="47"/>
  <c r="AI246" i="55"/>
  <c r="AI144" i="55"/>
  <c r="AE16" i="47"/>
  <c r="AD30" i="47"/>
  <c r="AH211" i="55"/>
  <c r="AF41" i="47"/>
  <c r="AJ89" i="55"/>
  <c r="AF10" i="47"/>
  <c r="AJ143" i="55"/>
  <c r="AF17" i="47"/>
  <c r="AJ149" i="55"/>
  <c r="AD29" i="47"/>
  <c r="AH206" i="55"/>
  <c r="AE52" i="47"/>
  <c r="AI242" i="55"/>
  <c r="AG46" i="47"/>
  <c r="AK167" i="55"/>
  <c r="AF49" i="47"/>
  <c r="AJ170" i="55"/>
  <c r="AF32" i="47"/>
  <c r="AJ82" i="55"/>
  <c r="AG20" i="47"/>
  <c r="AK159" i="55"/>
  <c r="AE38" i="47"/>
  <c r="AI86" i="55"/>
  <c r="AE47" i="47"/>
  <c r="AI163" i="55"/>
  <c r="AH46" i="47" l="1"/>
  <c r="AL167" i="55"/>
  <c r="AE30" i="47"/>
  <c r="AI211" i="55"/>
  <c r="AI201" i="55"/>
  <c r="AE26" i="47"/>
  <c r="AF133" i="47"/>
  <c r="AJ261" i="55"/>
  <c r="AK146" i="55"/>
  <c r="AG14" i="47"/>
  <c r="AE21" i="47"/>
  <c r="AI202" i="55"/>
  <c r="AE59" i="47"/>
  <c r="AI248" i="55"/>
  <c r="AE55" i="47"/>
  <c r="AI247" i="55"/>
  <c r="AF47" i="47"/>
  <c r="AJ163" i="55"/>
  <c r="AJ242" i="55"/>
  <c r="AF52" i="47"/>
  <c r="AF53" i="47"/>
  <c r="AJ244" i="55"/>
  <c r="AE24" i="47"/>
  <c r="AI207" i="55"/>
  <c r="AG48" i="47"/>
  <c r="AK165" i="55"/>
  <c r="AG57" i="47"/>
  <c r="AK241" i="55"/>
  <c r="AF16" i="47"/>
  <c r="AJ144" i="55"/>
  <c r="AG13" i="47"/>
  <c r="AK148" i="55"/>
  <c r="AF36" i="47"/>
  <c r="AJ79" i="55"/>
  <c r="AF38" i="47"/>
  <c r="AJ86" i="55"/>
  <c r="AE29" i="47"/>
  <c r="AI206" i="55"/>
  <c r="AF60" i="47"/>
  <c r="AJ246" i="55"/>
  <c r="AF56" i="47"/>
  <c r="AJ245" i="55"/>
  <c r="AG44" i="47"/>
  <c r="AK171" i="55"/>
  <c r="AG18" i="47"/>
  <c r="AK147" i="55"/>
  <c r="AF58" i="47"/>
  <c r="AJ243" i="55"/>
  <c r="AE22" i="47"/>
  <c r="AI204" i="55"/>
  <c r="AE25" i="47"/>
  <c r="AI205" i="55"/>
  <c r="AH20" i="47"/>
  <c r="AL159" i="55"/>
  <c r="AG17" i="47"/>
  <c r="AK149" i="55"/>
  <c r="AI209" i="55"/>
  <c r="AE23" i="47"/>
  <c r="AH43" i="47"/>
  <c r="AL166" i="55"/>
  <c r="AF35" i="47"/>
  <c r="AJ83" i="55"/>
  <c r="AE28" i="47"/>
  <c r="AI208" i="55"/>
  <c r="AF12" i="47"/>
  <c r="AJ150" i="55"/>
  <c r="AH19" i="47"/>
  <c r="AL152" i="55"/>
  <c r="AH50" i="47"/>
  <c r="AL168" i="55"/>
  <c r="AG32" i="47"/>
  <c r="AK82" i="55"/>
  <c r="AG10" i="47"/>
  <c r="AK143" i="55"/>
  <c r="AH51" i="47"/>
  <c r="AL173" i="55"/>
  <c r="AK85" i="55"/>
  <c r="AG34" i="47"/>
  <c r="AH45" i="47"/>
  <c r="AL169" i="55"/>
  <c r="AG37" i="47"/>
  <c r="AK81" i="55"/>
  <c r="AF40" i="47"/>
  <c r="AJ96" i="55"/>
  <c r="AG42" i="47"/>
  <c r="AK164" i="55"/>
  <c r="AF54" i="47"/>
  <c r="AJ249" i="55"/>
  <c r="AG49" i="47"/>
  <c r="AK170" i="55"/>
  <c r="AG41" i="47"/>
  <c r="AK89" i="55"/>
  <c r="AH33" i="47"/>
  <c r="AL87" i="55"/>
  <c r="AK145" i="55"/>
  <c r="AG11" i="47"/>
  <c r="AL80" i="55"/>
  <c r="AH31" i="47"/>
  <c r="AF15" i="47"/>
  <c r="AJ142" i="55"/>
  <c r="AH61" i="47"/>
  <c r="AL251" i="55"/>
  <c r="AE27" i="47"/>
  <c r="AI203" i="55"/>
  <c r="AF39" i="47"/>
  <c r="AJ84" i="55"/>
  <c r="AG40" i="47" l="1"/>
  <c r="AK96" i="55"/>
  <c r="AH32" i="47"/>
  <c r="AL82" i="55"/>
  <c r="AM166" i="55"/>
  <c r="AI43" i="47"/>
  <c r="AG58" i="47"/>
  <c r="AK243" i="55"/>
  <c r="AG38" i="47"/>
  <c r="AK86" i="55"/>
  <c r="AF24" i="47"/>
  <c r="AJ207" i="55"/>
  <c r="AF21" i="47"/>
  <c r="AJ202" i="55"/>
  <c r="AH11" i="47"/>
  <c r="AL145" i="55"/>
  <c r="AG39" i="47"/>
  <c r="AK84" i="55"/>
  <c r="AI33" i="47"/>
  <c r="AM87" i="55"/>
  <c r="AH37" i="47"/>
  <c r="AL81" i="55"/>
  <c r="AI50" i="47"/>
  <c r="AM168" i="55"/>
  <c r="AH18" i="47"/>
  <c r="AL147" i="55"/>
  <c r="AG36" i="47"/>
  <c r="AK79" i="55"/>
  <c r="AG53" i="47"/>
  <c r="AK244" i="55"/>
  <c r="AF23" i="47"/>
  <c r="AJ209" i="55"/>
  <c r="AH14" i="47"/>
  <c r="AL146" i="55"/>
  <c r="AF27" i="47"/>
  <c r="AJ203" i="55"/>
  <c r="AH41" i="47"/>
  <c r="AL89" i="55"/>
  <c r="AM169" i="55"/>
  <c r="AI45" i="47"/>
  <c r="AI19" i="47"/>
  <c r="AM152" i="55"/>
  <c r="AH17" i="47"/>
  <c r="AL149" i="55"/>
  <c r="AH44" i="47"/>
  <c r="AL171" i="55"/>
  <c r="AH13" i="47"/>
  <c r="AL148" i="55"/>
  <c r="AG133" i="47"/>
  <c r="AK261" i="55"/>
  <c r="AG52" i="47"/>
  <c r="AK242" i="55"/>
  <c r="AI61" i="47"/>
  <c r="AM251" i="55"/>
  <c r="AH49" i="47"/>
  <c r="AL170" i="55"/>
  <c r="AG12" i="47"/>
  <c r="AK150" i="55"/>
  <c r="AI20" i="47"/>
  <c r="AM159" i="55"/>
  <c r="AG56" i="47"/>
  <c r="AK245" i="55"/>
  <c r="AG16" i="47"/>
  <c r="AK144" i="55"/>
  <c r="AG47" i="47"/>
  <c r="AK163" i="55"/>
  <c r="AH34" i="47"/>
  <c r="AL85" i="55"/>
  <c r="AF26" i="47"/>
  <c r="AJ201" i="55"/>
  <c r="AK142" i="55"/>
  <c r="AG15" i="47"/>
  <c r="AG54" i="47"/>
  <c r="AK249" i="55"/>
  <c r="AI51" i="47"/>
  <c r="AM173" i="55"/>
  <c r="AF28" i="47"/>
  <c r="AJ208" i="55"/>
  <c r="AJ205" i="55"/>
  <c r="AF25" i="47"/>
  <c r="AG60" i="47"/>
  <c r="AK246" i="55"/>
  <c r="AH57" i="47"/>
  <c r="AL241" i="55"/>
  <c r="AF55" i="47"/>
  <c r="AJ247" i="55"/>
  <c r="AJ211" i="55"/>
  <c r="AF30" i="47"/>
  <c r="AH42" i="47"/>
  <c r="AL164" i="55"/>
  <c r="AH10" i="47"/>
  <c r="AL143" i="55"/>
  <c r="AK83" i="55"/>
  <c r="AG35" i="47"/>
  <c r="AF22" i="47"/>
  <c r="AJ204" i="55"/>
  <c r="AF29" i="47"/>
  <c r="AJ206" i="55"/>
  <c r="AH48" i="47"/>
  <c r="AL165" i="55"/>
  <c r="AF59" i="47"/>
  <c r="AJ248" i="55"/>
  <c r="AI46" i="47"/>
  <c r="AM167" i="55"/>
  <c r="AI31" i="47"/>
  <c r="AM80" i="55"/>
  <c r="AG22" i="47" l="1"/>
  <c r="AK204" i="55"/>
  <c r="AI57" i="47"/>
  <c r="AM241" i="55"/>
  <c r="AJ20" i="47"/>
  <c r="AN159" i="55"/>
  <c r="AI13" i="47"/>
  <c r="AM148" i="55"/>
  <c r="AG27" i="47"/>
  <c r="AK203" i="55"/>
  <c r="AJ50" i="47"/>
  <c r="AN168" i="55"/>
  <c r="AG24" i="47"/>
  <c r="AK207" i="55"/>
  <c r="AH15" i="47"/>
  <c r="AL142" i="55"/>
  <c r="AN80" i="55"/>
  <c r="AJ31" i="47"/>
  <c r="AH60" i="47"/>
  <c r="AL246" i="55"/>
  <c r="AG26" i="47"/>
  <c r="AK201" i="55"/>
  <c r="AH12" i="47"/>
  <c r="AL150" i="55"/>
  <c r="AI44" i="47"/>
  <c r="AM171" i="55"/>
  <c r="AI14" i="47"/>
  <c r="AM146" i="55"/>
  <c r="AI37" i="47"/>
  <c r="AM81" i="55"/>
  <c r="AH38" i="47"/>
  <c r="AL86" i="55"/>
  <c r="AL83" i="55"/>
  <c r="AH35" i="47"/>
  <c r="AJ46" i="47"/>
  <c r="AN167" i="55"/>
  <c r="AI10" i="47"/>
  <c r="AM143" i="55"/>
  <c r="AI34" i="47"/>
  <c r="AM85" i="55"/>
  <c r="AI49" i="47"/>
  <c r="AM170" i="55"/>
  <c r="AI17" i="47"/>
  <c r="AM149" i="55"/>
  <c r="AG23" i="47"/>
  <c r="AK209" i="55"/>
  <c r="AJ33" i="47"/>
  <c r="AN87" i="55"/>
  <c r="AH58" i="47"/>
  <c r="AL243" i="55"/>
  <c r="AG25" i="47"/>
  <c r="AK205" i="55"/>
  <c r="AG59" i="47"/>
  <c r="AK248" i="55"/>
  <c r="AM164" i="55"/>
  <c r="AI42" i="47"/>
  <c r="AG28" i="47"/>
  <c r="AK208" i="55"/>
  <c r="AH47" i="47"/>
  <c r="AL163" i="55"/>
  <c r="AN251" i="55"/>
  <c r="AJ61" i="47"/>
  <c r="AJ19" i="47"/>
  <c r="AN152" i="55"/>
  <c r="AH53" i="47"/>
  <c r="AL244" i="55"/>
  <c r="AH39" i="47"/>
  <c r="AL84" i="55"/>
  <c r="AJ43" i="47"/>
  <c r="AN166" i="55"/>
  <c r="AI48" i="47"/>
  <c r="AM165" i="55"/>
  <c r="AN173" i="55"/>
  <c r="AJ51" i="47"/>
  <c r="AH16" i="47"/>
  <c r="AL144" i="55"/>
  <c r="AH52" i="47"/>
  <c r="AL242" i="55"/>
  <c r="AH36" i="47"/>
  <c r="AL79" i="55"/>
  <c r="AI11" i="47"/>
  <c r="AM145" i="55"/>
  <c r="AI32" i="47"/>
  <c r="AM82" i="55"/>
  <c r="AK211" i="55"/>
  <c r="AG30" i="47"/>
  <c r="AN169" i="55"/>
  <c r="AJ45" i="47"/>
  <c r="AK206" i="55"/>
  <c r="AG29" i="47"/>
  <c r="AG55" i="47"/>
  <c r="AK247" i="55"/>
  <c r="AH54" i="47"/>
  <c r="AL249" i="55"/>
  <c r="AL245" i="55"/>
  <c r="AH56" i="47"/>
  <c r="AH133" i="47"/>
  <c r="AL261" i="55"/>
  <c r="AI41" i="47"/>
  <c r="AM89" i="55"/>
  <c r="AI18" i="47"/>
  <c r="AM147" i="55"/>
  <c r="AG21" i="47"/>
  <c r="AK202" i="55"/>
  <c r="AH40" i="47"/>
  <c r="AL96" i="55"/>
  <c r="AN82" i="55" l="1"/>
  <c r="AJ32" i="47"/>
  <c r="AJ48" i="47"/>
  <c r="AN165" i="55"/>
  <c r="AI47" i="47"/>
  <c r="AM163" i="55"/>
  <c r="AK33" i="47"/>
  <c r="AO87" i="55"/>
  <c r="AK46" i="47"/>
  <c r="AO167" i="55"/>
  <c r="AI12" i="47"/>
  <c r="AM150" i="55"/>
  <c r="AK50" i="47"/>
  <c r="AO168" i="55"/>
  <c r="AI56" i="47"/>
  <c r="AM245" i="55"/>
  <c r="AI40" i="47"/>
  <c r="AM96" i="55"/>
  <c r="AI54" i="47"/>
  <c r="AM249" i="55"/>
  <c r="AJ11" i="47"/>
  <c r="AN145" i="55"/>
  <c r="AK43" i="47"/>
  <c r="AO166" i="55"/>
  <c r="AH28" i="47"/>
  <c r="AL208" i="55"/>
  <c r="AH23" i="47"/>
  <c r="AL209" i="55"/>
  <c r="AH26" i="47"/>
  <c r="AL201" i="55"/>
  <c r="AH27" i="47"/>
  <c r="AL203" i="55"/>
  <c r="AI35" i="47"/>
  <c r="AM83" i="55"/>
  <c r="AH21" i="47"/>
  <c r="AL202" i="55"/>
  <c r="AH55" i="47"/>
  <c r="AL247" i="55"/>
  <c r="AI36" i="47"/>
  <c r="AM79" i="55"/>
  <c r="AI39" i="47"/>
  <c r="AM84" i="55"/>
  <c r="AJ17" i="47"/>
  <c r="AN149" i="55"/>
  <c r="AI38" i="47"/>
  <c r="AM86" i="55"/>
  <c r="AI60" i="47"/>
  <c r="AM246" i="55"/>
  <c r="AJ13" i="47"/>
  <c r="AN148" i="55"/>
  <c r="AJ42" i="47"/>
  <c r="AN164" i="55"/>
  <c r="AJ18" i="47"/>
  <c r="AN147" i="55"/>
  <c r="AI52" i="47"/>
  <c r="AM242" i="55"/>
  <c r="AI53" i="47"/>
  <c r="AM244" i="55"/>
  <c r="AH59" i="47"/>
  <c r="AL248" i="55"/>
  <c r="AJ49" i="47"/>
  <c r="AN170" i="55"/>
  <c r="AJ37" i="47"/>
  <c r="AN81" i="55"/>
  <c r="AK20" i="47"/>
  <c r="AO159" i="55"/>
  <c r="AH29" i="47"/>
  <c r="AL206" i="55"/>
  <c r="AK31" i="47"/>
  <c r="AO80" i="55"/>
  <c r="AJ41" i="47"/>
  <c r="AN89" i="55"/>
  <c r="AI16" i="47"/>
  <c r="AM144" i="55"/>
  <c r="AO152" i="55"/>
  <c r="AK19" i="47"/>
  <c r="AH25" i="47"/>
  <c r="AL205" i="55"/>
  <c r="AJ34" i="47"/>
  <c r="AN85" i="55"/>
  <c r="AJ14" i="47"/>
  <c r="AN146" i="55"/>
  <c r="AM142" i="55"/>
  <c r="AI15" i="47"/>
  <c r="AJ57" i="47"/>
  <c r="AN241" i="55"/>
  <c r="AO169" i="55"/>
  <c r="AK45" i="47"/>
  <c r="AI133" i="47"/>
  <c r="AM261" i="55"/>
  <c r="AI58" i="47"/>
  <c r="AM243" i="55"/>
  <c r="AJ10" i="47"/>
  <c r="AN143" i="55"/>
  <c r="AJ44" i="47"/>
  <c r="AN171" i="55"/>
  <c r="AH24" i="47"/>
  <c r="AL207" i="55"/>
  <c r="AH22" i="47"/>
  <c r="AL204" i="55"/>
  <c r="AH30" i="47"/>
  <c r="AL211" i="55"/>
  <c r="AK51" i="47"/>
  <c r="AO173" i="55"/>
  <c r="AK61" i="47"/>
  <c r="AO251" i="55"/>
  <c r="AK44" i="47" l="1"/>
  <c r="AO171" i="55"/>
  <c r="AO89" i="55"/>
  <c r="AK41" i="47"/>
  <c r="AI59" i="47"/>
  <c r="AM248" i="55"/>
  <c r="AJ60" i="47"/>
  <c r="AN246" i="55"/>
  <c r="AI21" i="47"/>
  <c r="AM202" i="55"/>
  <c r="AL43" i="47"/>
  <c r="AP166" i="55"/>
  <c r="AM43" i="47" s="1"/>
  <c r="AJ12" i="47"/>
  <c r="AN150" i="55"/>
  <c r="AJ15" i="47"/>
  <c r="AN142" i="55"/>
  <c r="AL61" i="47"/>
  <c r="AP251" i="55"/>
  <c r="AM61" i="47" s="1"/>
  <c r="AK10" i="47"/>
  <c r="AO143" i="55"/>
  <c r="AK14" i="47"/>
  <c r="AO146" i="55"/>
  <c r="AL31" i="47"/>
  <c r="AP80" i="55"/>
  <c r="AM31" i="47" s="1"/>
  <c r="AJ53" i="47"/>
  <c r="AN244" i="55"/>
  <c r="AJ38" i="47"/>
  <c r="AN86" i="55"/>
  <c r="AN83" i="55"/>
  <c r="AJ35" i="47"/>
  <c r="AK11" i="47"/>
  <c r="AO145" i="55"/>
  <c r="AL46" i="47"/>
  <c r="AP167" i="55"/>
  <c r="AM46" i="47" s="1"/>
  <c r="AL51" i="47"/>
  <c r="AP173" i="55"/>
  <c r="AM51" i="47" s="1"/>
  <c r="AJ58" i="47"/>
  <c r="AN243" i="55"/>
  <c r="AK34" i="47"/>
  <c r="AO85" i="55"/>
  <c r="AI29" i="47"/>
  <c r="AM206" i="55"/>
  <c r="AJ52" i="47"/>
  <c r="AN242" i="55"/>
  <c r="AK17" i="47"/>
  <c r="AO149" i="55"/>
  <c r="AI27" i="47"/>
  <c r="AM203" i="55"/>
  <c r="AJ54" i="47"/>
  <c r="AN249" i="55"/>
  <c r="AL33" i="47"/>
  <c r="AP87" i="55"/>
  <c r="AM33" i="47" s="1"/>
  <c r="AI30" i="47"/>
  <c r="AM211" i="55"/>
  <c r="AJ133" i="47"/>
  <c r="AN261" i="55"/>
  <c r="AM205" i="55"/>
  <c r="AI25" i="47"/>
  <c r="AL20" i="47"/>
  <c r="AP159" i="55"/>
  <c r="AM20" i="47" s="1"/>
  <c r="AK18" i="47"/>
  <c r="AO147" i="55"/>
  <c r="AN84" i="55"/>
  <c r="AJ39" i="47"/>
  <c r="AI26" i="47"/>
  <c r="AM201" i="55"/>
  <c r="AN96" i="55"/>
  <c r="AJ40" i="47"/>
  <c r="AJ47" i="47"/>
  <c r="AN163" i="55"/>
  <c r="AI22" i="47"/>
  <c r="AM204" i="55"/>
  <c r="AK37" i="47"/>
  <c r="AO81" i="55"/>
  <c r="AK42" i="47"/>
  <c r="AO164" i="55"/>
  <c r="AJ36" i="47"/>
  <c r="AN79" i="55"/>
  <c r="AI23" i="47"/>
  <c r="AM209" i="55"/>
  <c r="AN245" i="55"/>
  <c r="AJ56" i="47"/>
  <c r="AK48" i="47"/>
  <c r="AO165" i="55"/>
  <c r="AL45" i="47"/>
  <c r="AP169" i="55"/>
  <c r="AM45" i="47" s="1"/>
  <c r="AL19" i="47"/>
  <c r="AP152" i="55"/>
  <c r="AM19" i="47" s="1"/>
  <c r="AI24" i="47"/>
  <c r="AM207" i="55"/>
  <c r="AK57" i="47"/>
  <c r="AO241" i="55"/>
  <c r="AJ16" i="47"/>
  <c r="AN144" i="55"/>
  <c r="AO170" i="55"/>
  <c r="AK49" i="47"/>
  <c r="AK13" i="47"/>
  <c r="AO148" i="55"/>
  <c r="AI55" i="47"/>
  <c r="AM247" i="55"/>
  <c r="AM208" i="55"/>
  <c r="AI28" i="47"/>
  <c r="AL50" i="47"/>
  <c r="AP168" i="55"/>
  <c r="AM50" i="47" s="1"/>
  <c r="AK32" i="47"/>
  <c r="AO82" i="55"/>
  <c r="AL48" i="47" l="1"/>
  <c r="AP165" i="55"/>
  <c r="AM48" i="47" s="1"/>
  <c r="AJ22" i="47"/>
  <c r="AN204" i="55"/>
  <c r="AJ27" i="47"/>
  <c r="AN203" i="55"/>
  <c r="AL49" i="47"/>
  <c r="AP170" i="55"/>
  <c r="AM49" i="47" s="1"/>
  <c r="AL32" i="47"/>
  <c r="AP82" i="55"/>
  <c r="AM32" i="47" s="1"/>
  <c r="AK16" i="47"/>
  <c r="AO144" i="55"/>
  <c r="AK47" i="47"/>
  <c r="AO163" i="55"/>
  <c r="AL17" i="47"/>
  <c r="AP149" i="55"/>
  <c r="AM17" i="47" s="1"/>
  <c r="AL14" i="47"/>
  <c r="AP146" i="55"/>
  <c r="AM14" i="47" s="1"/>
  <c r="AJ21" i="47"/>
  <c r="AN202" i="55"/>
  <c r="AK56" i="47"/>
  <c r="AO245" i="55"/>
  <c r="AN205" i="55"/>
  <c r="AJ25" i="47"/>
  <c r="AP241" i="55"/>
  <c r="AM57" i="47" s="1"/>
  <c r="AL57" i="47"/>
  <c r="AJ23" i="47"/>
  <c r="AN209" i="55"/>
  <c r="AK133" i="47"/>
  <c r="AO261" i="55"/>
  <c r="AO242" i="55"/>
  <c r="AK52" i="47"/>
  <c r="AL11" i="47"/>
  <c r="AP145" i="55"/>
  <c r="AM11" i="47" s="1"/>
  <c r="AL10" i="47"/>
  <c r="AP143" i="55"/>
  <c r="AM10" i="47" s="1"/>
  <c r="AK60" i="47"/>
  <c r="AO246" i="55"/>
  <c r="AK40" i="47"/>
  <c r="AO96" i="55"/>
  <c r="AJ24" i="47"/>
  <c r="AN207" i="55"/>
  <c r="AK36" i="47"/>
  <c r="AO79" i="55"/>
  <c r="AJ26" i="47"/>
  <c r="AN201" i="55"/>
  <c r="AJ30" i="47"/>
  <c r="AN211" i="55"/>
  <c r="AN206" i="55"/>
  <c r="AJ29" i="47"/>
  <c r="AJ59" i="47"/>
  <c r="AN248" i="55"/>
  <c r="AN208" i="55"/>
  <c r="AJ28" i="47"/>
  <c r="AO83" i="55"/>
  <c r="AK35" i="47"/>
  <c r="AJ55" i="47"/>
  <c r="AN247" i="55"/>
  <c r="AP164" i="55"/>
  <c r="AM42" i="47" s="1"/>
  <c r="AL42" i="47"/>
  <c r="AL34" i="47"/>
  <c r="AP85" i="55"/>
  <c r="AM34" i="47" s="1"/>
  <c r="AO86" i="55"/>
  <c r="AK38" i="47"/>
  <c r="AK15" i="47"/>
  <c r="AO142" i="55"/>
  <c r="AK39" i="47"/>
  <c r="AO84" i="55"/>
  <c r="AP89" i="55"/>
  <c r="AM41" i="47" s="1"/>
  <c r="AL41" i="47"/>
  <c r="AL13" i="47"/>
  <c r="AP148" i="55"/>
  <c r="AM13" i="47" s="1"/>
  <c r="AL37" i="47"/>
  <c r="AP81" i="55"/>
  <c r="AM37" i="47" s="1"/>
  <c r="AL18" i="47"/>
  <c r="AP147" i="55"/>
  <c r="AM18" i="47" s="1"/>
  <c r="AK54" i="47"/>
  <c r="AO249" i="55"/>
  <c r="AK58" i="47"/>
  <c r="AO243" i="55"/>
  <c r="AK53" i="47"/>
  <c r="AO244" i="55"/>
  <c r="AK12" i="47"/>
  <c r="AO150" i="55"/>
  <c r="AP171" i="55"/>
  <c r="AM44" i="47" s="1"/>
  <c r="AL44" i="47"/>
  <c r="AL12" i="47" l="1"/>
  <c r="AP150" i="55"/>
  <c r="AM12" i="47" s="1"/>
  <c r="AK30" i="47"/>
  <c r="AO211" i="55"/>
  <c r="AL16" i="47"/>
  <c r="AP144" i="55"/>
  <c r="AM16" i="47" s="1"/>
  <c r="AK25" i="47"/>
  <c r="AO205" i="55"/>
  <c r="AL53" i="47"/>
  <c r="AP244" i="55"/>
  <c r="AM53" i="47" s="1"/>
  <c r="AK55" i="47"/>
  <c r="AO247" i="55"/>
  <c r="AK26" i="47"/>
  <c r="AO201" i="55"/>
  <c r="AL56" i="47"/>
  <c r="AP245" i="55"/>
  <c r="AM56" i="47" s="1"/>
  <c r="AL58" i="47"/>
  <c r="AP243" i="55"/>
  <c r="AM58" i="47" s="1"/>
  <c r="AP84" i="55"/>
  <c r="AM39" i="47" s="1"/>
  <c r="AL39" i="47"/>
  <c r="AL36" i="47"/>
  <c r="AP79" i="55"/>
  <c r="AM36" i="47" s="1"/>
  <c r="AK21" i="47"/>
  <c r="AO202" i="55"/>
  <c r="AL35" i="47"/>
  <c r="AP83" i="55"/>
  <c r="AM35" i="47" s="1"/>
  <c r="AL52" i="47"/>
  <c r="AP242" i="55"/>
  <c r="AM52" i="47" s="1"/>
  <c r="AL54" i="47"/>
  <c r="AP249" i="55"/>
  <c r="AM54" i="47" s="1"/>
  <c r="AL15" i="47"/>
  <c r="AP142" i="55"/>
  <c r="AM15" i="47" s="1"/>
  <c r="AK24" i="47"/>
  <c r="AO207" i="55"/>
  <c r="AL133" i="47"/>
  <c r="AP261" i="55"/>
  <c r="AM133" i="47" s="1"/>
  <c r="AK27" i="47"/>
  <c r="AO203" i="55"/>
  <c r="AK28" i="47"/>
  <c r="AO208" i="55"/>
  <c r="AK59" i="47"/>
  <c r="AO248" i="55"/>
  <c r="AL40" i="47"/>
  <c r="AP96" i="55"/>
  <c r="AM40" i="47" s="1"/>
  <c r="AO209" i="55"/>
  <c r="AK23" i="47"/>
  <c r="AK22" i="47"/>
  <c r="AO204" i="55"/>
  <c r="AL38" i="47"/>
  <c r="AP86" i="55"/>
  <c r="AM38" i="47" s="1"/>
  <c r="AL60" i="47"/>
  <c r="AP246" i="55"/>
  <c r="AM60" i="47" s="1"/>
  <c r="AL47" i="47"/>
  <c r="AP163" i="55"/>
  <c r="AM47" i="47" s="1"/>
  <c r="AK29" i="47"/>
  <c r="AO206" i="55"/>
  <c r="AL22" i="47" l="1"/>
  <c r="AP204" i="55"/>
  <c r="AM22" i="47" s="1"/>
  <c r="AL21" i="47"/>
  <c r="AP202" i="55"/>
  <c r="AM21" i="47" s="1"/>
  <c r="AL55" i="47"/>
  <c r="AP247" i="55"/>
  <c r="AM55" i="47" s="1"/>
  <c r="AL24" i="47"/>
  <c r="AP207" i="55"/>
  <c r="AM24" i="47" s="1"/>
  <c r="AL23" i="47"/>
  <c r="AP209" i="55"/>
  <c r="AM23" i="47" s="1"/>
  <c r="AL29" i="47"/>
  <c r="AP206" i="55"/>
  <c r="AM29" i="47" s="1"/>
  <c r="AL25" i="47"/>
  <c r="AP205" i="55"/>
  <c r="AM25" i="47" s="1"/>
  <c r="AL59" i="47"/>
  <c r="AP248" i="55"/>
  <c r="AM59" i="47" s="1"/>
  <c r="AL28" i="47"/>
  <c r="AP208" i="55"/>
  <c r="AM28" i="47" s="1"/>
  <c r="AL30" i="47"/>
  <c r="AP211" i="55"/>
  <c r="AM30" i="47" s="1"/>
  <c r="AP203" i="55"/>
  <c r="AM27" i="47" s="1"/>
  <c r="AL27" i="47"/>
  <c r="AP201"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D9" i="15" l="1"/>
  <c r="C9" i="15"/>
  <c r="D10" i="15"/>
  <c r="C10"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<sst xmlns="http://schemas.openxmlformats.org/spreadsheetml/2006/main" count="4456" uniqueCount="722">
  <si>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</si>
  <si>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</si>
  <si>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</si>
  <si>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</si>
  <si>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</si>
  <si>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</si>
  <si>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</si>
  <si>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</si>
  <si>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</si>
  <si>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</si>
  <si>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</si>
  <si>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</si>
  <si>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</si>
  <si>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</si>
  <si>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</si>
  <si>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</si>
  <si>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</si>
  <si>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</si>
  <si>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</si>
  <si>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</si>
  <si>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</si>
  <si>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</si>
  <si>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</si>
  <si>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</si>
  <si>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</si>
  <si>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</si>
  <si>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</si>
  <si>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</si>
  <si>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</si>
  <si>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</si>
  <si>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</si>
  <si>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</si>
  <si>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</si>
  <si>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</si>
  <si>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</si>
  <si>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</si>
  <si>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</si>
  <si>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</si>
  <si>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</si>
  <si>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</si>
  <si>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</si>
  <si>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</si>
  <si>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</si>
  <si>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</si>
  <si>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</si>
  <si>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</si>
  <si>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</si>
  <si>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</si>
  <si>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</si>
  <si>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</si>
  <si>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</si>
  <si>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</si>
  <si>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</si>
  <si>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</si>
  <si>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</si>
  <si>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</si>
  <si>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</si>
  <si>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</si>
  <si>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</si>
  <si>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</si>
  <si>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</si>
  <si>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</si>
  <si>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</si>
  <si>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</si>
  <si>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</si>
  <si>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</si>
  <si>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</si>
  <si>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</si>
  <si>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</si>
  <si>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</si>
  <si>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</si>
  <si>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</si>
  <si>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</si>
  <si>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</si>
  <si>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</si>
  <si>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</si>
  <si>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</si>
  <si>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</si>
  <si>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</si>
  <si>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</si>
  <si>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</si>
  <si>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</si>
  <si>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</si>
  <si>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</si>
  <si>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</si>
  <si>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</si>
  <si>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</si>
  <si>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</si>
  <si>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</si>
  <si>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</si>
  <si>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</si>
  <si>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</si>
  <si>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</si>
  <si>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</si>
  <si>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</si>
  <si>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</si>
  <si>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</si>
  <si>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</si>
  <si>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</si>
  <si>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</si>
  <si>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</si>
  <si>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</si>
  <si>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</si>
  <si>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</si>
  <si>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</si>
  <si>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</si>
  <si>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</si>
  <si>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</si>
  <si>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</si>
  <si>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</si>
  <si>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</si>
  <si>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</si>
  <si>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</si>
  <si>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</si>
  <si>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</si>
  <si>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</si>
  <si>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</si>
  <si>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</si>
  <si>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</si>
  <si>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</si>
  <si>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</si>
  <si>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</si>
  <si>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</si>
  <si>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</si>
  <si>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</si>
  <si>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</si>
  <si>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</si>
  <si>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</si>
  <si>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</si>
  <si>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</si>
  <si>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</si>
  <si>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</si>
  <si>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</si>
  <si>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</si>
  <si>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</si>
  <si>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</si>
  <si>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</si>
  <si>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</si>
  <si>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</si>
  <si>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</si>
  <si>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</si>
  <si>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</si>
  <si>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</si>
  <si>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</si>
  <si>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</si>
  <si>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</si>
  <si>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</si>
  <si>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</si>
  <si>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</si>
  <si>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</si>
  <si>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</si>
  <si>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</si>
  <si>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</si>
  <si>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</si>
  <si>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</si>
  <si>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</si>
  <si>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</si>
  <si>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</si>
  <si>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</si>
  <si>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</si>
  <si>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</si>
  <si>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</si>
  <si>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</si>
  <si>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</si>
  <si>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</si>
  <si>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</si>
  <si>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</si>
  <si>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</si>
  <si>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</si>
  <si>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</si>
  <si>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</si>
  <si>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</si>
  <si>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</si>
  <si>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</si>
  <si>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</si>
  <si>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</si>
  <si>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</si>
  <si>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</si>
  <si>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</si>
  <si>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</si>
  <si>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</si>
  <si>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</si>
  <si>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</si>
  <si>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</si>
  <si>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</si>
  <si>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</si>
  <si>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</si>
  <si>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</si>
  <si>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</si>
  <si>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</si>
  <si>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</si>
  <si>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</si>
  <si>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</si>
  <si>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</si>
  <si>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</si>
  <si>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</si>
  <si>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</si>
  <si>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</si>
  <si>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</si>
  <si>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</si>
  <si>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</si>
  <si>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</si>
  <si>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</si>
  <si>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</si>
  <si>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</si>
  <si>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</si>
  <si>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</si>
  <si>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</si>
  <si>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</si>
  <si>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</si>
  <si>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</si>
  <si>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</si>
  <si>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</si>
  <si>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</si>
  <si>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</si>
  <si>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</si>
  <si>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</si>
  <si>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</si>
  <si>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</si>
  <si>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</si>
  <si>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</si>
  <si>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</si>
  <si>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</si>
  <si>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</si>
  <si>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</si>
  <si>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</si>
  <si>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</si>
  <si>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</si>
  <si>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</si>
  <si>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</si>
  <si>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</si>
  <si>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</si>
  <si>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</si>
  <si>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</si>
  <si>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</si>
  <si>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</si>
  <si>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</si>
  <si>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</si>
  <si>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</si>
  <si>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</si>
  <si>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</si>
  <si>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</si>
  <si>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</si>
  <si>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</si>
  <si>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</si>
  <si>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</si>
  <si>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</si>
  <si>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</si>
  <si>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</si>
  <si>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</si>
  <si>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</si>
  <si>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</si>
  <si>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</si>
  <si>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</si>
  <si>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</si>
  <si>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</si>
  <si>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</si>
  <si>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</si>
  <si>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</si>
  <si>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</si>
  <si>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</si>
  <si>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</si>
  <si>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</si>
  <si>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</si>
  <si>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</si>
  <si>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</si>
  <si>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</si>
  <si>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</si>
  <si>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</si>
  <si>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</si>
  <si>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</si>
  <si>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</si>
  <si>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</si>
  <si>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</si>
  <si>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</si>
  <si>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</si>
  <si>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</si>
  <si>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</si>
  <si>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</si>
  <si>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</si>
  <si>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</si>
  <si>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</si>
  <si>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</si>
  <si>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</si>
  <si>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</si>
  <si>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</si>
  <si>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</si>
  <si>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</si>
  <si>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</si>
  <si>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</si>
  <si>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</si>
  <si>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</si>
  <si>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</si>
  <si>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</si>
  <si>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</si>
  <si>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</si>
  <si>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</si>
  <si>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</si>
  <si>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</si>
  <si>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</si>
  <si>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</si>
  <si>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</si>
  <si>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</si>
  <si>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</si>
  <si>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</si>
  <si>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</si>
  <si>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</si>
  <si>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</si>
  <si>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</si>
  <si>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</si>
  <si>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</si>
  <si>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</si>
  <si>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</si>
  <si>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</si>
  <si>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</si>
  <si>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</si>
  <si>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</si>
  <si>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</si>
  <si>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</si>
  <si>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</si>
  <si>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</si>
  <si>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</si>
  <si>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</si>
  <si>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</si>
  <si>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</si>
  <si>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</si>
  <si>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</si>
  <si>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</si>
  <si>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</si>
  <si>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</si>
  <si>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</si>
  <si>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</si>
  <si>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</si>
  <si>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</si>
  <si>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</si>
  <si>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</si>
  <si>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</si>
  <si>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</si>
  <si>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</si>
  <si>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</si>
  <si>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</si>
  <si>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</si>
  <si>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</si>
  <si>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</si>
  <si>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</si>
  <si>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</si>
  <si>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</si>
  <si>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</si>
  <si>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</si>
  <si>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</si>
  <si>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</si>
  <si>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</si>
  <si>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</si>
  <si>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</si>
  <si>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</si>
  <si>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</si>
  <si>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</si>
  <si>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</si>
  <si>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</si>
  <si>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</si>
  <si>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</si>
  <si>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</si>
  <si>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</si>
  <si>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</si>
  <si>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</si>
  <si>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</si>
  <si>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</si>
  <si>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</si>
  <si>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</si>
  <si>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</si>
  <si>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</si>
  <si>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</si>
  <si>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</si>
  <si>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</si>
  <si>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</si>
  <si>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</si>
  <si>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</si>
  <si>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</si>
  <si>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</si>
  <si>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</si>
  <si>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</si>
  <si>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</si>
  <si>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</si>
  <si>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</si>
  <si>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</si>
  <si>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</si>
  <si>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</si>
  <si>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</si>
  <si>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</si>
  <si>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</si>
  <si>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</si>
  <si>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</si>
  <si>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</si>
  <si>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</si>
  <si>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</si>
  <si>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</si>
  <si>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</si>
  <si>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</si>
  <si>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</si>
  <si>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</si>
  <si>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</si>
  <si>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</si>
  <si>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</si>
  <si>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</si>
  <si>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</si>
  <si>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</si>
  <si>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</si>
  <si>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</si>
  <si>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</si>
  <si>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</si>
  <si>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</si>
  <si>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</si>
  <si>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</si>
  <si>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</si>
  <si>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</si>
  <si>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</si>
  <si>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</si>
  <si>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</si>
  <si>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</si>
  <si>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</si>
  <si>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</si>
  <si>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</si>
  <si>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</si>
  <si>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</si>
  <si>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</si>
  <si>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</si>
  <si>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</si>
  <si>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</si>
  <si>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</si>
  <si>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</si>
  <si>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</si>
  <si>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</si>
  <si>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</si>
  <si>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</si>
  <si>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</si>
  <si>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</si>
  <si>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</si>
  <si>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</si>
  <si>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</si>
  <si>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</si>
  <si>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</si>
  <si>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</si>
  <si>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</si>
  <si>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</si>
  <si>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</si>
  <si>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</si>
  <si>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</si>
  <si>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</si>
  <si>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</si>
  <si>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</si>
  <si>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</si>
  <si>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</si>
  <si>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</si>
  <si>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</si>
  <si>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</si>
  <si>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</si>
  <si>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</si>
  <si>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</si>
  <si>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</si>
  <si>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</si>
  <si>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</si>
  <si>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</si>
  <si>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</si>
  <si>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</si>
  <si>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</si>
  <si>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</si>
  <si>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</si>
  <si>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</si>
  <si>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</si>
  <si>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</si>
  <si>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</si>
  <si>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</si>
  <si>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</si>
  <si>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</si>
  <si>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</si>
  <si>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</si>
  <si>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</si>
  <si>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</si>
  <si>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</si>
  <si>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</si>
  <si>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</si>
  <si>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</si>
  <si>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</si>
  <si>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</si>
  <si>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</si>
  <si>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</si>
  <si>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</si>
  <si>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</si>
  <si>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</si>
  <si>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</si>
  <si>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</si>
  <si>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</si>
  <si>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</si>
  <si>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</si>
  <si>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</si>
  <si>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</si>
  <si>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</si>
  <si>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</si>
  <si>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</si>
  <si>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</si>
  <si>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</si>
  <si>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</si>
  <si>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</si>
  <si>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</si>
  <si>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</si>
  <si>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</si>
  <si>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</si>
  <si>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</si>
  <si>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</si>
  <si>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</si>
  <si>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</si>
  <si>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</si>
  <si>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</si>
  <si>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</si>
  <si>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</si>
  <si>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</si>
  <si>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</si>
  <si>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</si>
  <si>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</si>
  <si>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</si>
  <si>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</si>
  <si>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</si>
  <si>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</si>
  <si>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</si>
  <si>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</si>
  <si>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</si>
  <si>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</si>
  <si>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</si>
  <si>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</si>
  <si>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</si>
  <si>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</si>
  <si>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</si>
  <si>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</si>
  <si>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</si>
  <si>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</si>
  <si>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</si>
  <si>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</si>
  <si>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</si>
  <si>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</si>
  <si>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</si>
  <si>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</si>
  <si>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</si>
  <si>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</si>
  <si>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</si>
  <si>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</si>
  <si>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</si>
  <si>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</si>
  <si>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</si>
  <si>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</si>
  <si>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</si>
  <si>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</si>
  <si>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</si>
  <si>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</si>
  <si>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</si>
  <si>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</si>
  <si>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</si>
  <si>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</si>
  <si>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</si>
  <si>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</si>
  <si>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</si>
  <si>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</si>
  <si>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</si>
  <si>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</si>
  <si>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</si>
  <si>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</si>
  <si>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</si>
  <si>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</si>
  <si>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</si>
  <si>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</si>
  <si>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</si>
  <si>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</si>
  <si>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</si>
  <si>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</si>
  <si>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</si>
  <si>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</si>
  <si>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</si>
  <si>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</si>
  <si>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</si>
  <si>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</si>
  <si>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</si>
  <si>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</si>
  <si>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</si>
  <si>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</si>
  <si>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</si>
  <si>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</si>
  <si>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</si>
  <si>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</si>
  <si>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</si>
  <si>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</si>
  <si>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</si>
  <si>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</si>
  <si>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</si>
  <si>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</si>
  <si>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</si>
  <si>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</si>
  <si>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</si>
  <si>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</si>
  <si>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</si>
  <si>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</si>
  <si>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</si>
  <si>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</si>
  <si>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</si>
  <si>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</si>
  <si>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</si>
  <si>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</si>
  <si>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</si>
  <si>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</si>
  <si>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</si>
  <si>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</si>
  <si>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</si>
  <si>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</si>
  <si>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</si>
  <si>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</si>
  <si>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</si>
  <si>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</si>
  <si>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</si>
  <si>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</si>
  <si>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</si>
  <si>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</si>
  <si>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</si>
  <si>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</si>
  <si>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</si>
  <si>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</si>
  <si>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</si>
  <si>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</si>
  <si>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</si>
  <si>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</si>
  <si>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</si>
  <si>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</si>
  <si>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</si>
  <si>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</si>
  <si>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</si>
  <si>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</si>
  <si>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</si>
  <si>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</si>
  <si>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</si>
  <si>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</si>
  <si>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</si>
  <si>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</si>
  <si>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</si>
  <si>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</si>
  <si>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</si>
  <si>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</si>
  <si>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</si>
  <si>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</si>
  <si>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</si>
  <si>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</si>
  <si>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</si>
  <si>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</si>
  <si>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</si>
  <si>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</si>
  <si>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</si>
  <si>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</si>
  <si>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</si>
  <si>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</si>
  <si>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</si>
  <si>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</si>
  <si>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</si>
  <si>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</si>
  <si>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</si>
  <si>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</si>
  <si>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</si>
  <si>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</si>
  <si>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</si>
  <si>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</si>
  <si>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</si>
  <si>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</si>
  <si>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</si>
  <si>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</si>
  <si>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</si>
  <si>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</si>
  <si>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</si>
  <si>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</si>
  <si>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</si>
  <si>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</si>
  <si>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</si>
  <si>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</si>
  <si>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</si>
  <si>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</si>
  <si>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</si>
  <si>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</si>
  <si>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</si>
  <si>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</si>
  <si>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</si>
  <si>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</si>
  <si>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</si>
  <si>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</si>
  <si>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</si>
  <si>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</si>
  <si>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</si>
  <si>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</si>
  <si>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</si>
  <si>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</si>
  <si>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</si>
  <si>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</si>
  <si>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</si>
  <si>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</si>
  <si>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</si>
  <si>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</si>
  <si>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</si>
  <si>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</si>
  <si>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</si>
  <si>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</si>
  <si>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</si>
  <si>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</si>
  <si>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</si>
  <si>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</si>
  <si>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</si>
  <si>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</si>
  <si>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</si>
  <si>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</si>
  <si>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</si>
  <si>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</si>
  <si>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</si>
  <si>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</si>
  <si>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</si>
  <si>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</si>
  <si>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</si>
  <si>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</si>
  <si>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</si>
  <si>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gl</t>
  </si>
  <si>
    <t>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</si>
</sst>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70">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0" fillId="0" borderId="0" xfId="0"/>
    <xf numFmtId="0" fontId="0" fillId="0" borderId="0" xfId="0"/>
    <xf numFmtId="0" fontId="0" fillId="0" borderId="0" xfId="0"/>
    <xf numFmtId="0" fontId="0" fillId="0" borderId="0" xfId="0"/>
    <xf numFmtId="0" fontId="168" fillId="0" borderId="0" xfId="0" applyFont="1"/>
    <xf numFmtId="0" fontId="0" fillId="0" borderId="0" xfId="0"/>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31.307149562782904</c:v>
                </c:pt>
                <c:pt idx="3">
                  <c:v>25.664559024746566</c:v>
                </c:pt>
                <c:pt idx="4" formatCode="0.000">
                  <c:v>21.635553204092911</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20.855905476762679</c:v>
                </c:pt>
                <c:pt idx="3">
                  <c:v>24.394210667608149</c:v>
                </c:pt>
                <c:pt idx="4" formatCode="0.000">
                  <c:v>27.326864508147526</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11.858701524628286</c:v>
                </c:pt>
                <c:pt idx="2">
                  <c:v>13.793034960454417</c:v>
                </c:pt>
                <c:pt idx="3">
                  <c:v>21.316536307645276</c:v>
                </c:pt>
                <c:pt idx="4" formatCode="0.000">
                  <c:v>26.555491287759555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31.307149562782904</c:v>
                </c:pt>
                <c:pt idx="3">
                  <c:v>25.664559024746566</c:v>
                </c:pt>
                <c:pt idx="4">
                  <c:v>21.635553204092911</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20.855905476762679</c:v>
                </c:pt>
                <c:pt idx="3">
                  <c:v>24.394210667608149</c:v>
                </c:pt>
                <c:pt idx="4">
                  <c:v>27.326864508147526</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11.858701524628286</c:v>
                </c:pt>
                <c:pt idx="2">
                  <c:v>13.793034960454417</c:v>
                </c:pt>
                <c:pt idx="3">
                  <c:v>21.316536307645276</c:v>
                </c:pt>
                <c:pt idx="4">
                  <c:v>26.555491287759555</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22.340905161263144</c:v>
                </c:pt>
                <c:pt idx="8">
                  <c:v>22.424825380815459</c:v>
                </c:pt>
                <c:pt idx="9">
                  <c:v>22.532088177476691</c:v>
                </c:pt>
                <c:pt idx="10">
                  <c:v>22.589033211620084</c:v>
                </c:pt>
                <c:pt idx="11">
                  <c:v>22.590553451227606</c:v>
                </c:pt>
                <c:pt idx="12">
                  <c:v>22.515968090581794</c:v>
                </c:pt>
                <c:pt idx="13">
                  <c:v>22.410924272970341</c:v>
                </c:pt>
                <c:pt idx="14">
                  <c:v>22.419260427048286</c:v>
                </c:pt>
                <c:pt idx="15">
                  <c:v>22.379938074994453</c:v>
                </c:pt>
                <c:pt idx="16">
                  <c:v>22.086036851746247</c:v>
                </c:pt>
                <c:pt idx="17">
                  <c:v>20.02716816742322</c:v>
                </c:pt>
                <c:pt idx="18">
                  <c:v>18.105397786779029</c:v>
                </c:pt>
                <c:pt idx="19">
                  <c:v>16.277590465420619</c:v>
                </c:pt>
                <c:pt idx="20">
                  <c:v>15.263083099125717</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4.7733806598602185E-2</c:v>
                </c:pt>
                <c:pt idx="8">
                  <c:v>4.7913111398515486E-2</c:v>
                </c:pt>
                <c:pt idx="9">
                  <c:v>4.8142290187561602E-2</c:v>
                </c:pt>
                <c:pt idx="10">
                  <c:v>4.8263959530273133E-2</c:v>
                </c:pt>
                <c:pt idx="11">
                  <c:v>4.8267207689776305E-2</c:v>
                </c:pt>
                <c:pt idx="12">
                  <c:v>4.810784784493316E-2</c:v>
                </c:pt>
                <c:pt idx="13">
                  <c:v>4.7883410149233266E-2</c:v>
                </c:pt>
                <c:pt idx="14">
                  <c:v>4.7901221261346244E-2</c:v>
                </c:pt>
                <c:pt idx="15">
                  <c:v>4.7817204721533238E-2</c:v>
                </c:pt>
                <c:pt idx="16">
                  <c:v>4.7189252360231984E-2</c:v>
                </c:pt>
                <c:pt idx="17">
                  <c:v>4.2790252459377592E-2</c:v>
                </c:pt>
                <c:pt idx="18">
                  <c:v>3.8684178197191992E-2</c:v>
                </c:pt>
                <c:pt idx="19">
                  <c:v>3.4778866369070058E-2</c:v>
                </c:pt>
                <c:pt idx="20">
                  <c:v>3.2611259548038278E-2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15.555562271391969</c:v>
                </c:pt>
                <c:pt idx="8">
                  <c:v>15.613994380192036</c:v>
                </c:pt>
                <c:pt idx="9">
                  <c:v>15.688679497058317</c:v>
                </c:pt>
                <c:pt idx="10">
                  <c:v>15.72832927929722</c:v>
                </c:pt>
                <c:pt idx="11">
                  <c:v>15.729387794237038</c:v>
                </c:pt>
                <c:pt idx="12">
                  <c:v>15.677455376383536</c:v>
                </c:pt>
                <c:pt idx="13">
                  <c:v>15.604315293907698</c:v>
                </c:pt>
                <c:pt idx="14">
                  <c:v>15.610119605010016</c:v>
                </c:pt>
                <c:pt idx="15">
                  <c:v>15.58274017290484</c:v>
                </c:pt>
                <c:pt idx="16">
                  <c:v>15.378102144728489</c:v>
                </c:pt>
                <c:pt idx="17">
                  <c:v>13.944549663464793</c:v>
                </c:pt>
                <c:pt idx="18">
                  <c:v>12.606456215073054</c:v>
                </c:pt>
                <c:pt idx="19">
                  <c:v>11.333787520485153</c:v>
                </c:pt>
                <c:pt idx="20">
                  <c:v>10.627404659214641</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11.894781764875486</c:v>
                </c:pt>
                <c:pt idx="8">
                  <c:v>11.939462707300594</c:v>
                </c:pt>
                <c:pt idx="9">
                  <c:v>11.996571743329616</c:v>
                </c:pt>
                <c:pt idx="10">
                  <c:v>12.026890512817232</c:v>
                </c:pt>
                <c:pt idx="11">
                  <c:v>12.02769992130947</c:v>
                </c:pt>
                <c:pt idx="12">
                  <c:v>11.987989059939594</c:v>
                </c:pt>
                <c:pt idx="13">
                  <c:v>11.932061456415093</c:v>
                </c:pt>
                <c:pt idx="14">
                  <c:v>11.936499805389756</c:v>
                </c:pt>
                <c:pt idx="15">
                  <c:v>11.915563733516851</c:v>
                </c:pt>
                <c:pt idx="16">
                  <c:v>11.759084356977135</c:v>
                </c:pt>
                <c:pt idx="17">
                  <c:v>10.662898078678012</c:v>
                </c:pt>
                <c:pt idx="18">
                  <c:v>9.6397059065184152</c:v>
                </c:pt>
                <c:pt idx="19">
                  <c:v>8.6665417021648139</c:v>
                </c:pt>
                <c:pt idx="20">
                  <c:v>8.1263960082535398</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6.2990939671621788</c:v>
                </c:pt>
                <c:pt idx="8">
                  <c:v>6.3227555576344159</c:v>
                </c:pt>
                <c:pt idx="9">
                  <c:v>6.3529986668760783</c:v>
                </c:pt>
                <c:pt idx="10">
                  <c:v>6.3690545123507034</c:v>
                </c:pt>
                <c:pt idx="11">
                  <c:v>6.3694831490631048</c:v>
                </c:pt>
                <c:pt idx="12">
                  <c:v>6.3484535537136164</c:v>
                </c:pt>
                <c:pt idx="13">
                  <c:v>6.3188360931394918</c:v>
                </c:pt>
                <c:pt idx="14">
                  <c:v>6.3211865000492686</c:v>
                </c:pt>
                <c:pt idx="15">
                  <c:v>6.3100994295474697</c:v>
                </c:pt>
                <c:pt idx="16">
                  <c:v>6.227232983047605</c:v>
                </c:pt>
                <c:pt idx="17">
                  <c:v>5.6467279759771998</c:v>
                </c:pt>
                <c:pt idx="18">
                  <c:v>5.1048783005228513</c:v>
                </c:pt>
                <c:pt idx="19">
                  <c:v>4.5895218282583841</c:v>
                </c:pt>
                <c:pt idx="20">
                  <c:v>4.3034780361854361</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5.7175198430899306</c:v>
                </c:pt>
                <c:pt idx="8">
                  <c:v>5.7389968386307721</c:v>
                </c:pt>
                <c:pt idx="9">
                  <c:v>5.7664477034864747</c:v>
                </c:pt>
                <c:pt idx="10">
                  <c:v>5.7810211668412546</c:v>
                </c:pt>
                <c:pt idx="11">
                  <c:v>5.7814102289700946</c:v>
                </c:pt>
                <c:pt idx="12">
                  <c:v>5.7623222253096227</c:v>
                </c:pt>
                <c:pt idx="13">
                  <c:v>5.7354392450878207</c:v>
                </c:pt>
                <c:pt idx="14">
                  <c:v>5.7375726468462389</c:v>
                </c:pt>
                <c:pt idx="15">
                  <c:v>5.7275092082110586</c:v>
                </c:pt>
                <c:pt idx="16">
                  <c:v>5.652293541535939</c:v>
                </c:pt>
                <c:pt idx="17">
                  <c:v>5.1253846060222523</c:v>
                </c:pt>
                <c:pt idx="18">
                  <c:v>4.6335620855879718</c:v>
                </c:pt>
                <c:pt idx="19">
                  <c:v>4.1657867401497803</c:v>
                </c:pt>
                <c:pt idx="20">
                  <c:v>3.9061524077052101</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7.7754178977971291</c:v>
                </c:pt>
                <c:pt idx="8">
                  <c:v>7.8046250750526651</c:v>
                </c:pt>
                <c:pt idx="9">
                  <c:v>7.8419562871457904</c:v>
                </c:pt>
                <c:pt idx="10">
                  <c:v>7.8617751545763248</c:v>
                </c:pt>
                <c:pt idx="11">
                  <c:v>7.8623042512341348</c:v>
                </c:pt>
                <c:pt idx="12">
                  <c:v>7.8363459320034234</c:v>
                </c:pt>
                <c:pt idx="13">
                  <c:v>7.7997870023802323</c:v>
                </c:pt>
                <c:pt idx="14">
                  <c:v>7.8026882761266885</c:v>
                </c:pt>
                <c:pt idx="15">
                  <c:v>7.7890027196223359</c:v>
                </c:pt>
                <c:pt idx="16">
                  <c:v>7.6867147946285499</c:v>
                </c:pt>
                <c:pt idx="17">
                  <c:v>6.9701563426882709</c:v>
                </c:pt>
                <c:pt idx="18">
                  <c:v>6.301312904821387</c:v>
                </c:pt>
                <c:pt idx="19">
                  <c:v>5.6651719043727171</c:v>
                </c:pt>
                <c:pt idx="20">
                  <c:v>5.3120877890964131</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16.451937824189113</c:v>
                </c:pt>
                <c:pt idx="8">
                  <c:v>16.888912553087355</c:v>
                </c:pt>
                <c:pt idx="9">
                  <c:v>17.298959136450609</c:v>
                </c:pt>
                <c:pt idx="10">
                  <c:v>17.787358718573945</c:v>
                </c:pt>
                <c:pt idx="11">
                  <c:v>18.361480225701207</c:v>
                </c:pt>
                <c:pt idx="12">
                  <c:v>18.966505184602948</c:v>
                </c:pt>
                <c:pt idx="13">
                  <c:v>19.619941656676779</c:v>
                </c:pt>
                <c:pt idx="14">
                  <c:v>20.116396946356449</c:v>
                </c:pt>
                <c:pt idx="15">
                  <c:v>20.685927309550326</c:v>
                </c:pt>
                <c:pt idx="16">
                  <c:v>21.014330571654991</c:v>
                </c:pt>
                <c:pt idx="17">
                  <c:v>22.827131005323253</c:v>
                </c:pt>
                <c:pt idx="18">
                  <c:v>24.579513345746228</c:v>
                </c:pt>
                <c:pt idx="19">
                  <c:v>26.110795091976158</c:v>
                </c:pt>
                <c:pt idx="20">
                  <c:v>27.534444136259864</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6.6306834257304104E-2</c:v>
                </c:pt>
                <c:pt idx="8">
                  <c:v>6.8067989157919243E-2</c:v>
                </c:pt>
                <c:pt idx="9">
                  <c:v>6.9720614589123195E-2</c:v>
                </c:pt>
                <c:pt idx="10">
                  <c:v>7.1689028917529804E-2</c:v>
                </c:pt>
                <c:pt idx="11">
                  <c:v>7.4002931390505955E-2</c:v>
                </c:pt>
                <c:pt idx="12">
                  <c:v>7.6441385152010322E-2</c:v>
                </c:pt>
                <c:pt idx="13">
                  <c:v>7.9074953568964421E-2</c:v>
                </c:pt>
                <c:pt idx="14">
                  <c:v>8.1075835104059454E-2</c:v>
                </c:pt>
                <c:pt idx="15">
                  <c:v>8.3371233725203941E-2</c:v>
                </c:pt>
                <c:pt idx="16">
                  <c:v>8.4694809154592918E-2</c:v>
                </c:pt>
                <c:pt idx="17">
                  <c:v>9.2001003669872475E-2</c:v>
                </c:pt>
                <c:pt idx="18">
                  <c:v>9.9063692980004253E-2</c:v>
                </c:pt>
                <c:pt idx="19">
                  <c:v>0.10523527264639577</c:v>
                </c:pt>
                <c:pt idx="20">
                  <c:v>0.11097305637914835</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9.6969718252828248</c:v>
                </c:pt>
                <c:pt idx="8">
                  <c:v>9.9545300339126168</c:v>
                </c:pt>
                <c:pt idx="9">
                  <c:v>10.196216466746126</c:v>
                </c:pt>
                <c:pt idx="10">
                  <c:v>10.484085107993153</c:v>
                </c:pt>
                <c:pt idx="11">
                  <c:v>10.822479292216029</c:v>
                </c:pt>
                <c:pt idx="12">
                  <c:v>11.179088345979714</c:v>
                </c:pt>
                <c:pt idx="13">
                  <c:v>11.564231733161488</c:v>
                </c:pt>
                <c:pt idx="14">
                  <c:v>11.856848506211666</c:v>
                </c:pt>
                <c:pt idx="15">
                  <c:v>12.192536614479017</c:v>
                </c:pt>
                <c:pt idx="16">
                  <c:v>12.386101482884838</c:v>
                </c:pt>
                <c:pt idx="17">
                  <c:v>13.454588059845754</c:v>
                </c:pt>
                <c:pt idx="18">
                  <c:v>14.487463479373565</c:v>
                </c:pt>
                <c:pt idx="19">
                  <c:v>15.390019525259508</c:v>
                </c:pt>
                <c:pt idx="20">
                  <c:v>16.229135550315988</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9.6102992753475078</c:v>
                </c:pt>
                <c:pt idx="8">
                  <c:v>9.8655554017292602</c:v>
                </c:pt>
                <c:pt idx="9">
                  <c:v>10.105081615909372</c:v>
                </c:pt>
                <c:pt idx="10">
                  <c:v>10.3903772570866</c:v>
                </c:pt>
                <c:pt idx="11">
                  <c:v>10.725746838643992</c:v>
                </c:pt>
                <c:pt idx="12">
                  <c:v>11.079168483330225</c:v>
                </c:pt>
                <c:pt idx="13">
                  <c:v>11.460869418573473</c:v>
                </c:pt>
                <c:pt idx="14">
                  <c:v>11.750870752254427</c:v>
                </c:pt>
                <c:pt idx="15">
                  <c:v>12.083558445046647</c:v>
                </c:pt>
                <c:pt idx="16">
                  <c:v>12.275393210382672</c:v>
                </c:pt>
                <c:pt idx="17">
                  <c:v>13.334329542394396</c:v>
                </c:pt>
                <c:pt idx="18">
                  <c:v>14.357973013228431</c:v>
                </c:pt>
                <c:pt idx="19">
                  <c:v>15.252461918633207</c:v>
                </c:pt>
                <c:pt idx="20">
                  <c:v>16.084077836760059</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4.064509628128798</c:v>
                </c:pt>
                <c:pt idx="8">
                  <c:v>4.1724657857459579</c:v>
                </c:pt>
                <c:pt idx="9">
                  <c:v>4.273769249439507</c:v>
                </c:pt>
                <c:pt idx="10">
                  <c:v>4.3944300995550298</c:v>
                </c:pt>
                <c:pt idx="11">
                  <c:v>4.5362688554737165</c:v>
                </c:pt>
                <c:pt idx="12">
                  <c:v>4.6857424188310208</c:v>
                </c:pt>
                <c:pt idx="13">
                  <c:v>4.8471762183321143</c:v>
                </c:pt>
                <c:pt idx="14">
                  <c:v>4.9698272595894952</c:v>
                </c:pt>
                <c:pt idx="15">
                  <c:v>5.1105317571052646</c:v>
                </c:pt>
                <c:pt idx="16">
                  <c:v>5.1916649485260811</c:v>
                </c:pt>
                <c:pt idx="17">
                  <c:v>5.6395237293736136</c:v>
                </c:pt>
                <c:pt idx="18">
                  <c:v>6.072456005858383</c:v>
                </c:pt>
                <c:pt idx="19">
                  <c:v>6.4507645958518651</c:v>
                </c:pt>
                <c:pt idx="20">
                  <c:v>6.8024821448362625</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5.2514186176136164</c:v>
                </c:pt>
                <c:pt idx="8">
                  <c:v>5.3908998903539604</c:v>
                </c:pt>
                <c:pt idx="9">
                  <c:v>5.5217857644056263</c:v>
                </c:pt>
                <c:pt idx="10">
                  <c:v>5.6776817254653755</c:v>
                </c:pt>
                <c:pt idx="11">
                  <c:v>5.8609399169027174</c:v>
                </c:pt>
                <c:pt idx="12">
                  <c:v>6.0540624151306197</c:v>
                </c:pt>
                <c:pt idx="13">
                  <c:v>6.2626377508476692</c:v>
                </c:pt>
                <c:pt idx="14">
                  <c:v>6.4211050742047622</c:v>
                </c:pt>
                <c:pt idx="15">
                  <c:v>6.6028977836432317</c:v>
                </c:pt>
                <c:pt idx="16">
                  <c:v>6.7077233077323051</c:v>
                </c:pt>
                <c:pt idx="17">
                  <c:v>7.2863648057196571</c:v>
                </c:pt>
                <c:pt idx="18">
                  <c:v>7.8457209950035853</c:v>
                </c:pt>
                <c:pt idx="19">
                  <c:v>8.334502411326504</c:v>
                </c:pt>
                <c:pt idx="20">
                  <c:v>8.7889277304586457</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6.6641588230970479</c:v>
                </c:pt>
                <c:pt idx="8">
                  <c:v>6.8411634426243646</c:v>
                </c:pt>
                <c:pt idx="9">
                  <c:v>7.0072603234661637</c:v>
                </c:pt>
                <c:pt idx="10">
                  <c:v>7.2050955219203345</c:v>
                </c:pt>
                <c:pt idx="11">
                  <c:v>7.4376539565642181</c:v>
                </c:pt>
                <c:pt idx="12">
                  <c:v>7.682730400515446</c:v>
                </c:pt>
                <c:pt idx="13">
                  <c:v>7.9474168147992206</c:v>
                </c:pt>
                <c:pt idx="14">
                  <c:v>8.1485151251835184</c:v>
                </c:pt>
                <c:pt idx="15">
                  <c:v>8.3792138328652204</c:v>
                </c:pt>
                <c:pt idx="16">
                  <c:v>8.5122395906863364</c:v>
                </c:pt>
                <c:pt idx="17">
                  <c:v>9.246547617719008</c:v>
                </c:pt>
                <c:pt idx="18">
                  <c:v>9.9563821891941657</c:v>
                </c:pt>
                <c:pt idx="19">
                  <c:v>10.576655914322263</c:v>
                </c:pt>
                <c:pt idx="20">
                  <c:v>11.153331041644206</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9.892086317408916</c:v>
                </c:pt>
                <c:pt idx="8">
                  <c:v>10.154826900492832</c:v>
                </c:pt>
                <c:pt idx="9">
                  <c:v>10.401376348961092</c:v>
                </c:pt>
                <c:pt idx="10">
                  <c:v>10.69503724625959</c:v>
                </c:pt>
                <c:pt idx="11">
                  <c:v>11.040240319956697</c:v>
                </c:pt>
                <c:pt idx="12">
                  <c:v>11.404024767819317</c:v>
                </c:pt>
                <c:pt idx="13">
                  <c:v>11.796917693489979</c:v>
                </c:pt>
                <c:pt idx="14">
                  <c:v>12.095422260594832</c:v>
                </c:pt>
                <c:pt idx="15">
                  <c:v>12.437864808901555</c:v>
                </c:pt>
                <c:pt idx="16">
                  <c:v>12.635324430398642</c:v>
                </c:pt>
                <c:pt idx="17">
                  <c:v>13.725310215520988</c:v>
                </c:pt>
                <c:pt idx="18">
                  <c:v>14.778968304787535</c:v>
                </c:pt>
                <c:pt idx="19">
                  <c:v>15.699684841152497</c:v>
                </c:pt>
                <c:pt idx="20">
                  <c:v>16.555684868762938</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17.418889821575402</c:v>
                </c:pt>
                <c:pt idx="7">
                  <c:v>17.619453912518825</c:v>
                </c:pt>
                <c:pt idx="8">
                  <c:v>17.822327332873478</c:v>
                </c:pt>
                <c:pt idx="9">
                  <c:v>18.027536672655071</c:v>
                </c:pt>
                <c:pt idx="10">
                  <c:v>18.235108828041341</c:v>
                </c:pt>
                <c:pt idx="11">
                  <c:v>18.445071004897208</c:v>
                </c:pt>
                <c:pt idx="12">
                  <c:v>18.626689437236294</c:v>
                </c:pt>
                <c:pt idx="13">
                  <c:v>18.810096166023612</c:v>
                </c:pt>
                <c:pt idx="14">
                  <c:v>18.995308799627118</c:v>
                </c:pt>
                <c:pt idx="15">
                  <c:v>19.182345119794661</c:v>
                </c:pt>
                <c:pt idx="16">
                  <c:v>20.260173998166643</c:v>
                </c:pt>
                <c:pt idx="17">
                  <c:v>26.109531821723376</c:v>
                </c:pt>
                <c:pt idx="18">
                  <c:v>31.311218732450858</c:v>
                </c:pt>
                <c:pt idx="19">
                  <c:v>36.181161789320633</c:v>
                </c:pt>
                <c:pt idx="20">
                  <c:v>39.006562053916639</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6.1874153084479362</c:v>
                </c:pt>
                <c:pt idx="7">
                  <c:v>6.2586582716528119</c:v>
                </c:pt>
                <c:pt idx="8">
                  <c:v>6.3307215385795468</c:v>
                </c:pt>
                <c:pt idx="9">
                  <c:v>6.4036145543461673</c:v>
                </c:pt>
                <c:pt idx="10">
                  <c:v>6.4773468728234178</c:v>
                </c:pt>
                <c:pt idx="11">
                  <c:v>6.5519281578869428</c:v>
                </c:pt>
                <c:pt idx="12">
                  <c:v>6.6164413777340121</c:v>
                </c:pt>
                <c:pt idx="13">
                  <c:v>6.6815898236450373</c:v>
                </c:pt>
                <c:pt idx="14">
                  <c:v>6.7473797503404143</c:v>
                </c:pt>
                <c:pt idx="15">
                  <c:v>6.8138174741273234</c:v>
                </c:pt>
                <c:pt idx="16">
                  <c:v>7.1966762538909874</c:v>
                </c:pt>
                <c:pt idx="17">
                  <c:v>9.2744439252402806</c:v>
                </c:pt>
                <c:pt idx="18">
                  <c:v>11.122150498441258</c:v>
                </c:pt>
                <c:pt idx="19">
                  <c:v>12.85201735735113</c:v>
                </c:pt>
                <c:pt idx="20">
                  <c:v>13.855636131493711</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3.9219471003616984</c:v>
                </c:pt>
                <c:pt idx="7">
                  <c:v>3.967105073284745</c:v>
                </c:pt>
                <c:pt idx="8">
                  <c:v>4.0127830028686891</c:v>
                </c:pt>
                <c:pt idx="9">
                  <c:v>4.0589868759838801</c:v>
                </c:pt>
                <c:pt idx="10">
                  <c:v>4.105722748434526</c:v>
                </c:pt>
                <c:pt idx="11">
                  <c:v>4.1529967457524002</c:v>
                </c:pt>
                <c:pt idx="12">
                  <c:v>4.1938890122160331</c:v>
                </c:pt>
                <c:pt idx="13">
                  <c:v>4.2351839222546337</c:v>
                </c:pt>
                <c:pt idx="14">
                  <c:v>4.2768854404772183</c:v>
                </c:pt>
                <c:pt idx="15">
                  <c:v>4.318997570530124</c:v>
                </c:pt>
                <c:pt idx="16">
                  <c:v>4.5616759436937917</c:v>
                </c:pt>
                <c:pt idx="17">
                  <c:v>5.8786870844762147</c:v>
                </c:pt>
                <c:pt idx="18">
                  <c:v>7.0498719938180425</c:v>
                </c:pt>
                <c:pt idx="19">
                  <c:v>8.1463631735923006</c:v>
                </c:pt>
                <c:pt idx="20">
                  <c:v>8.7825156774888598</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26.577193898501935</c:v>
                </c:pt>
                <c:pt idx="7">
                  <c:v>26.883208276495058</c:v>
                </c:pt>
                <c:pt idx="8">
                  <c:v>27.192746156626747</c:v>
                </c:pt>
                <c:pt idx="9">
                  <c:v>27.505848109106157</c:v>
                </c:pt>
                <c:pt idx="10">
                  <c:v>27.822555171274825</c:v>
                </c:pt>
                <c:pt idx="11">
                  <c:v>28.142908852985251</c:v>
                </c:pt>
                <c:pt idx="12">
                  <c:v>28.420016541320194</c:v>
                </c:pt>
                <c:pt idx="13">
                  <c:v>28.699852756096234</c:v>
                </c:pt>
                <c:pt idx="14">
                  <c:v>28.982444363607037</c:v>
                </c:pt>
                <c:pt idx="15">
                  <c:v>29.267818494683869</c:v>
                </c:pt>
                <c:pt idx="16">
                  <c:v>30.912335876866049</c:v>
                </c:pt>
                <c:pt idx="17">
                  <c:v>39.837101958446688</c:v>
                </c:pt>
                <c:pt idx="18">
                  <c:v>47.773672144134942</c:v>
                </c:pt>
                <c:pt idx="19">
                  <c:v>55.20407799794414</c:v>
                </c:pt>
                <c:pt idx="20">
                  <c:v>59.514984803269769</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4.7910464755723412</c:v>
                </c:pt>
                <c:pt idx="7">
                  <c:v>4.8462114080613592</c:v>
                </c:pt>
                <c:pt idx="8">
                  <c:v>4.9020115190634712</c:v>
                </c:pt>
                <c:pt idx="9">
                  <c:v>4.9584541221332348</c:v>
                </c:pt>
                <c:pt idx="10">
                  <c:v>5.0155466150347365</c:v>
                </c:pt>
                <c:pt idx="11">
                  <c:v>5.0732964807111829</c:v>
                </c:pt>
                <c:pt idx="12">
                  <c:v>5.1232504306511712</c:v>
                </c:pt>
                <c:pt idx="13">
                  <c:v>5.1736962495611882</c:v>
                </c:pt>
                <c:pt idx="14">
                  <c:v>5.2246387806034615</c:v>
                </c:pt>
                <c:pt idx="15">
                  <c:v>5.2760829146281685</c:v>
                </c:pt>
                <c:pt idx="16">
                  <c:v>5.5725385614511946</c:v>
                </c:pt>
                <c:pt idx="17">
                  <c:v>7.181397993480048</c:v>
                </c:pt>
                <c:pt idx="18">
                  <c:v>8.61211625371058</c:v>
                </c:pt>
                <c:pt idx="19">
                  <c:v>9.9515887320285881</c:v>
                </c:pt>
                <c:pt idx="20">
                  <c:v>10.72871196539373</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6.9027493293839814</c:v>
                </c:pt>
                <c:pt idx="7">
                  <c:v>6.982228771440238</c:v>
                </c:pt>
                <c:pt idx="8">
                  <c:v>7.0626233534513361</c:v>
                </c:pt>
                <c:pt idx="9">
                  <c:v>7.1439436124959856</c:v>
                </c:pt>
                <c:pt idx="10">
                  <c:v>7.22620020697864</c:v>
                </c:pt>
                <c:pt idx="11">
                  <c:v>7.3094039180264412</c:v>
                </c:pt>
                <c:pt idx="12">
                  <c:v>7.3813755835501293</c:v>
                </c:pt>
                <c:pt idx="13">
                  <c:v>7.4540559143352212</c:v>
                </c:pt>
                <c:pt idx="14">
                  <c:v>7.5274518882173505</c:v>
                </c:pt>
                <c:pt idx="15">
                  <c:v>7.6015705517390533</c:v>
                </c:pt>
                <c:pt idx="16">
                  <c:v>8.0286920642798556</c:v>
                </c:pt>
                <c:pt idx="17">
                  <c:v>10.346672785638562</c:v>
                </c:pt>
                <c:pt idx="18">
                  <c:v>12.407994787355095</c:v>
                </c:pt>
                <c:pt idx="19">
                  <c:v>14.337853493293322</c:v>
                </c:pt>
                <c:pt idx="20">
                  <c:v>15.457501759138861</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11.176113370113185</c:v>
                </c:pt>
                <c:pt idx="7">
                  <c:v>11.304797060136931</c:v>
                </c:pt>
                <c:pt idx="8">
                  <c:v>11.434962436282651</c:v>
                </c:pt>
                <c:pt idx="9">
                  <c:v>11.56662655893899</c:v>
                </c:pt>
                <c:pt idx="10">
                  <c:v>11.699806684930847</c:v>
                </c:pt>
                <c:pt idx="11">
                  <c:v>11.834520269781153</c:v>
                </c:pt>
                <c:pt idx="12">
                  <c:v>11.951048258115389</c:v>
                </c:pt>
                <c:pt idx="13">
                  <c:v>12.068723633226252</c:v>
                </c:pt>
                <c:pt idx="14">
                  <c:v>12.187557692797954</c:v>
                </c:pt>
                <c:pt idx="15">
                  <c:v>12.30756184575678</c:v>
                </c:pt>
                <c:pt idx="16">
                  <c:v>12.999106362178649</c:v>
                </c:pt>
                <c:pt idx="17">
                  <c:v>16.752105941833612</c:v>
                </c:pt>
                <c:pt idx="18">
                  <c:v>20.089554150393802</c:v>
                </c:pt>
                <c:pt idx="19">
                  <c:v>23.214152575843269</c:v>
                </c:pt>
                <c:pt idx="20">
                  <c:v>25.026954309852794</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31.668427610918933</c:v>
                </c:pt>
                <c:pt idx="8">
                  <c:v>31.787385252912461</c:v>
                </c:pt>
                <c:pt idx="9">
                  <c:v>31.939431201225272</c:v>
                </c:pt>
                <c:pt idx="10">
                  <c:v>32.020151283001468</c:v>
                </c:pt>
                <c:pt idx="11">
                  <c:v>32.022306235883391</c:v>
                </c:pt>
                <c:pt idx="12">
                  <c:v>31.916580837677873</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16.327908186315465</c:v>
                </c:pt>
                <c:pt idx="8">
                  <c:v>16.761588603141515</c:v>
                </c:pt>
                <c:pt idx="9">
                  <c:v>17.168543883231603</c:v>
                </c:pt>
                <c:pt idx="10">
                  <c:v>17.653261466069765</c:v>
                </c:pt>
                <c:pt idx="11">
                  <c:v>18.223054724246328</c:v>
                </c:pt>
                <c:pt idx="12">
                  <c:v>18.823518455932224</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11.858701524628286</c:v>
                </c:pt>
                <c:pt idx="7">
                  <c:v>11.995244651969873</c:v>
                </c:pt>
                <c:pt idx="8">
                  <c:v>12.133359960345405</c:v>
                </c:pt>
                <c:pt idx="9">
                  <c:v>12.27306555211749</c:v>
                </c:pt>
                <c:pt idx="10">
                  <c:v>12.414379738082467</c:v>
                </c:pt>
                <c:pt idx="11">
                  <c:v>12.557321039870306</c:v>
                </c:pt>
                <c:pt idx="12">
                  <c:v>12.680966048395041</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7.0397648631404302</c:v>
                </c:pt>
                <c:pt idx="10">
                  <c:v>9.261181841247847</c:v>
                </c:pt>
                <c:pt idx="11">
                  <c:v>11.323410822047546</c:v>
                </c:pt>
                <c:pt idx="12">
                  <c:v>13.511376517498185</c:v>
                </c:pt>
                <c:pt idx="13">
                  <c:v>15.683286285911411</c:v>
                </c:pt>
                <c:pt idx="14">
                  <c:v>17.944903325160148</c:v>
                </c:pt>
                <c:pt idx="15">
                  <c:v>20.251236451477684</c:v>
                </c:pt>
                <c:pt idx="16">
                  <c:v>22.150389418572857</c:v>
                </c:pt>
                <c:pt idx="17">
                  <c:v>24.321520736034387</c:v>
                </c:pt>
                <c:pt idx="18">
                  <c:v>26.828180487084083</c:v>
                </c:pt>
                <c:pt idx="19">
                  <c:v>26.828180487084083</c:v>
                </c:pt>
                <c:pt idx="20">
                  <c:v>26.828180487084083</c:v>
                </c:pt>
                <c:pt idx="21">
                  <c:v>26.828180487084083</c:v>
                </c:pt>
                <c:pt idx="22">
                  <c:v>26.828180487084083</c:v>
                </c:pt>
                <c:pt idx="23">
                  <c:v>26.828180487084083</c:v>
                </c:pt>
                <c:pt idx="24">
                  <c:v>26.828180487084083</c:v>
                </c:pt>
                <c:pt idx="25">
                  <c:v>26.828180487084083</c:v>
                </c:pt>
                <c:pt idx="26">
                  <c:v>26.828180487084083</c:v>
                </c:pt>
                <c:pt idx="27">
                  <c:v>26.828180487084083</c:v>
                </c:pt>
                <c:pt idx="28">
                  <c:v>26.828180487084083</c:v>
                </c:pt>
                <c:pt idx="29">
                  <c:v>26.828180487084083</c:v>
                </c:pt>
                <c:pt idx="30">
                  <c:v>26.828180487084083</c:v>
                </c:pt>
                <c:pt idx="31">
                  <c:v>26.828180487084083</c:v>
                </c:pt>
                <c:pt idx="32">
                  <c:v>26.828180487084083</c:v>
                </c:pt>
                <c:pt idx="33">
                  <c:v>26.828180487084083</c:v>
                </c:pt>
                <c:pt idx="34">
                  <c:v>26.828180487084083</c:v>
                </c:pt>
                <c:pt idx="35">
                  <c:v>26.828180487084083</c:v>
                </c:pt>
                <c:pt idx="36">
                  <c:v>26.828180487084083</c:v>
                </c:pt>
                <c:pt idx="37">
                  <c:v>26.828180487084083</c:v>
                </c:pt>
                <c:pt idx="38">
                  <c:v>26.828180487084083</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2.7712114944040778</c:v>
                </c:pt>
                <c:pt idx="20">
                  <c:v>5.6346054180330896</c:v>
                </c:pt>
                <c:pt idx="21">
                  <c:v>8.5662190554581912</c:v>
                </c:pt>
                <c:pt idx="22">
                  <c:v>11.710245998050233</c:v>
                </c:pt>
                <c:pt idx="23">
                  <c:v>14.86405171309881</c:v>
                </c:pt>
                <c:pt idx="24">
                  <c:v>18.131940887633043</c:v>
                </c:pt>
                <c:pt idx="25">
                  <c:v>21.391744309597975</c:v>
                </c:pt>
                <c:pt idx="26">
                  <c:v>24.649476178042967</c:v>
                </c:pt>
                <c:pt idx="27">
                  <c:v>27.951266429201986</c:v>
                </c:pt>
                <c:pt idx="28">
                  <c:v>31.281857735134501</c:v>
                </c:pt>
                <c:pt idx="29">
                  <c:v>31.281857735134501</c:v>
                </c:pt>
                <c:pt idx="30">
                  <c:v>31.281857735134501</c:v>
                </c:pt>
                <c:pt idx="31">
                  <c:v>31.281857735134501</c:v>
                </c:pt>
                <c:pt idx="32">
                  <c:v>31.281857735134501</c:v>
                </c:pt>
                <c:pt idx="33">
                  <c:v>31.281857735134501</c:v>
                </c:pt>
                <c:pt idx="34">
                  <c:v>31.281857735134501</c:v>
                </c:pt>
                <c:pt idx="35">
                  <c:v>31.281857735134501</c:v>
                </c:pt>
                <c:pt idx="36">
                  <c:v>31.281857735134501</c:v>
                </c:pt>
                <c:pt idx="37">
                  <c:v>31.281857735134501</c:v>
                </c:pt>
                <c:pt idx="38">
                  <c:v>31.281857735134501</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3.4814882988291913</c:v>
                </c:pt>
                <c:pt idx="30">
                  <c:v>6.9157740337292566</c:v>
                </c:pt>
                <c:pt idx="31">
                  <c:v>10.305397325410802</c:v>
                </c:pt>
                <c:pt idx="32">
                  <c:v>13.65268130106471</c:v>
                </c:pt>
                <c:pt idx="33">
                  <c:v>16.959757047651088</c:v>
                </c:pt>
                <c:pt idx="34">
                  <c:v>19.870404398892767</c:v>
                </c:pt>
                <c:pt idx="35">
                  <c:v>22.755590078409959</c:v>
                </c:pt>
                <c:pt idx="36">
                  <c:v>25.616297812396887</c:v>
                </c:pt>
                <c:pt idx="37">
                  <c:v>28.45345041865604</c:v>
                </c:pt>
                <c:pt idx="38">
                  <c:v>31.352325461019852</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6.0819721709275401</c:v>
                </c:pt>
                <c:pt idx="10">
                  <c:v>8.0011550560854694</c:v>
                </c:pt>
                <c:pt idx="11">
                  <c:v>9.7828082100103959</c:v>
                </c:pt>
                <c:pt idx="12">
                  <c:v>11.673091014816835</c:v>
                </c:pt>
                <c:pt idx="13">
                  <c:v>13.549502376000024</c:v>
                </c:pt>
                <c:pt idx="14">
                  <c:v>15.503415917349505</c:v>
                </c:pt>
                <c:pt idx="15">
                  <c:v>17.495961714524626</c:v>
                </c:pt>
                <c:pt idx="16">
                  <c:v>19.136726103500912</c:v>
                </c:pt>
                <c:pt idx="17">
                  <c:v>21.012464925598394</c:v>
                </c:pt>
                <c:pt idx="18">
                  <c:v>23.178081980181013</c:v>
                </c:pt>
                <c:pt idx="19">
                  <c:v>25.548315532184816</c:v>
                </c:pt>
                <c:pt idx="20">
                  <c:v>27.997393260136711</c:v>
                </c:pt>
                <c:pt idx="21">
                  <c:v>30.50481971205792</c:v>
                </c:pt>
                <c:pt idx="22">
                  <c:v>33.193924517946471</c:v>
                </c:pt>
                <c:pt idx="23">
                  <c:v>35.891393165649582</c:v>
                </c:pt>
                <c:pt idx="24">
                  <c:v>38.686438069783357</c:v>
                </c:pt>
                <c:pt idx="25">
                  <c:v>41.474567182007462</c:v>
                </c:pt>
                <c:pt idx="26">
                  <c:v>44.260924482275819</c:v>
                </c:pt>
                <c:pt idx="27">
                  <c:v>47.084965177393926</c:v>
                </c:pt>
                <c:pt idx="28">
                  <c:v>49.933639584697147</c:v>
                </c:pt>
                <c:pt idx="29">
                  <c:v>64.149304308938454</c:v>
                </c:pt>
                <c:pt idx="30">
                  <c:v>76.213152069864549</c:v>
                </c:pt>
                <c:pt idx="31" formatCode="0.00">
                  <c:v>76.213152069864549</c:v>
                </c:pt>
                <c:pt idx="32" formatCode="0.00">
                  <c:v>76.213152069864549</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0.58001541488486741</c:v>
                </c:pt>
                <c:pt idx="10">
                  <c:v>0.76304085894983908</c:v>
                </c:pt>
                <c:pt idx="11">
                  <c:v>0.93295059615554232</c:v>
                </c:pt>
                <c:pt idx="12">
                  <c:v>1.113219945384138</c:v>
                </c:pt>
                <c:pt idx="13">
                  <c:v>1.292166425829044</c:v>
                </c:pt>
                <c:pt idx="14">
                  <c:v>1.4785040053977685</c:v>
                </c:pt>
                <c:pt idx="15">
                  <c:v>1.6685258017404134</c:v>
                </c:pt>
                <c:pt idx="16">
                  <c:v>1.8249994933415474</c:v>
                </c:pt>
                <c:pt idx="17">
                  <c:v>2.0038818361965629</c:v>
                </c:pt>
                <c:pt idx="18">
                  <c:v>2.2104088046032468</c:v>
                </c:pt>
                <c:pt idx="19">
                  <c:v>2.4364492991012443</c:v>
                </c:pt>
                <c:pt idx="20">
                  <c:v>2.6700088739466299</c:v>
                </c:pt>
                <c:pt idx="21">
                  <c:v>2.9091329529347414</c:v>
                </c:pt>
                <c:pt idx="22">
                  <c:v>3.1655830312682092</c:v>
                </c:pt>
                <c:pt idx="23">
                  <c:v>3.4228307385686909</c:v>
                </c:pt>
                <c:pt idx="24">
                  <c:v>3.6893839361387721</c:v>
                </c:pt>
                <c:pt idx="25">
                  <c:v>3.9552775999587793</c:v>
                </c:pt>
                <c:pt idx="26">
                  <c:v>4.2210022925606125</c:v>
                </c:pt>
                <c:pt idx="27">
                  <c:v>4.4903207125396492</c:v>
                </c:pt>
                <c:pt idx="28">
                  <c:v>4.7619883594456862</c:v>
                </c:pt>
                <c:pt idx="29">
                  <c:v>6.1176842490632701</c:v>
                </c:pt>
                <c:pt idx="30">
                  <c:v>7.2681692344449615</c:v>
                </c:pt>
                <c:pt idx="31" formatCode="0.00">
                  <c:v>7.2681692344449615</c:v>
                </c:pt>
                <c:pt idx="32" formatCode="0.00">
                  <c:v>7.2681692344449615</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0.41729324976141419</c:v>
                </c:pt>
                <c:pt idx="10">
                  <c:v>0.54897127138444024</c:v>
                </c:pt>
                <c:pt idx="11">
                  <c:v>0.67121317148764659</c:v>
                </c:pt>
                <c:pt idx="12">
                  <c:v>0.8009083151708678</c:v>
                </c:pt>
                <c:pt idx="13">
                  <c:v>0.9296517182630849</c:v>
                </c:pt>
                <c:pt idx="14">
                  <c:v>1.0637126623956541</c:v>
                </c:pt>
                <c:pt idx="15">
                  <c:v>1.2004242236514251</c:v>
                </c:pt>
                <c:pt idx="16">
                  <c:v>1.3129995338841083</c:v>
                </c:pt>
                <c:pt idx="17">
                  <c:v>1.4416967930590601</c:v>
                </c:pt>
                <c:pt idx="18">
                  <c:v>1.5902830333521827</c:v>
                </c:pt>
                <c:pt idx="19">
                  <c:v>1.752908319001651</c:v>
                </c:pt>
                <c:pt idx="20">
                  <c:v>1.9209432220386187</c:v>
                </c:pt>
                <c:pt idx="21">
                  <c:v>2.0929815187052014</c:v>
                </c:pt>
                <c:pt idx="22">
                  <c:v>2.2774850402376154</c:v>
                </c:pt>
                <c:pt idx="23">
                  <c:v>2.4625624175249063</c:v>
                </c:pt>
                <c:pt idx="24">
                  <c:v>2.6543346483894852</c:v>
                </c:pt>
                <c:pt idx="25">
                  <c:v>2.8456323763790845</c:v>
                </c:pt>
                <c:pt idx="26">
                  <c:v>3.0368085376879739</c:v>
                </c:pt>
                <c:pt idx="27">
                  <c:v>3.2305702133426974</c:v>
                </c:pt>
                <c:pt idx="28">
                  <c:v>3.4260220450064458</c:v>
                </c:pt>
                <c:pt idx="29">
                  <c:v>4.4013801629954452</c:v>
                </c:pt>
                <c:pt idx="30">
                  <c:v>5.2290988856899725</c:v>
                </c:pt>
                <c:pt idx="31" formatCode="0.00">
                  <c:v>5.2290988856899725</c:v>
                </c:pt>
                <c:pt idx="32" formatCode="0.00">
                  <c:v>5.2290988856899725</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5.2927201295439374</c:v>
                </c:pt>
                <c:pt idx="10">
                  <c:v>6.9628523832077134</c:v>
                </c:pt>
                <c:pt idx="11">
                  <c:v>8.5133020147794092</c:v>
                </c:pt>
                <c:pt idx="12">
                  <c:v>10.158284525444863</c:v>
                </c:pt>
                <c:pt idx="13">
                  <c:v>11.791195677211052</c:v>
                </c:pt>
                <c:pt idx="14">
                  <c:v>13.491551621146872</c:v>
                </c:pt>
                <c:pt idx="15">
                  <c:v>15.225526547924382</c:v>
                </c:pt>
                <c:pt idx="16">
                  <c:v>16.653370422463063</c:v>
                </c:pt>
                <c:pt idx="17">
                  <c:v>18.285696309933925</c:v>
                </c:pt>
                <c:pt idx="18">
                  <c:v>20.170283193192397</c:v>
                </c:pt>
                <c:pt idx="19">
                  <c:v>22.23293367560948</c:v>
                </c:pt>
                <c:pt idx="20">
                  <c:v>24.364196796396151</c:v>
                </c:pt>
                <c:pt idx="21">
                  <c:v>26.54623677988565</c:v>
                </c:pt>
                <c:pt idx="22">
                  <c:v>28.886378881260818</c:v>
                </c:pt>
                <c:pt idx="23">
                  <c:v>31.233799456244245</c:v>
                </c:pt>
                <c:pt idx="24">
                  <c:v>33.666133904895943</c:v>
                </c:pt>
                <c:pt idx="25">
                  <c:v>36.092450017714583</c:v>
                </c:pt>
                <c:pt idx="26">
                  <c:v>38.517224245016401</c:v>
                </c:pt>
                <c:pt idx="27">
                  <c:v>40.974791727016793</c:v>
                </c:pt>
                <c:pt idx="28">
                  <c:v>43.453796226596907</c:v>
                </c:pt>
                <c:pt idx="29">
                  <c:v>55.824706965138667</c:v>
                </c:pt>
                <c:pt idx="30">
                  <c:v>66.323040086296217</c:v>
                </c:pt>
                <c:pt idx="31" formatCode="0.00">
                  <c:v>66.323040086296217</c:v>
                </c:pt>
                <c:pt idx="32" formatCode="0.00">
                  <c:v>66.323040086296217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1.2875290390210199</c:v>
                </c:pt>
                <c:pt idx="10">
                  <c:v>1.6938123343712734</c:v>
                </c:pt>
                <c:pt idx="11">
                  <c:v>2.0709811389420931</c:v>
                </c:pt>
                <c:pt idx="12">
                  <c:v>2.4711464035554664</c:v>
                </c:pt>
                <c:pt idx="13">
                  <c:v>2.8683751393626986</c:v>
                </c:pt>
                <c:pt idx="14">
                  <c:v>3.2820107748970502</c:v>
                </c:pt>
                <c:pt idx="15">
                  <c:v>3.7038247035607532</c:v>
                </c:pt>
                <c:pt idx="16">
                  <c:v>4.0511679234289177</c:v>
                </c:pt>
                <c:pt idx="17">
                  <c:v>4.4482542854175291</c:v>
                </c:pt>
                <c:pt idx="18">
                  <c:v>4.906706702957786</c:v>
                </c:pt>
                <c:pt idx="19">
                  <c:v>5.4084756097697069</c:v>
                </c:pt>
                <c:pt idx="20">
                  <c:v>5.9269355114165094</c:v>
                </c:pt>
                <c:pt idx="21">
                  <c:v>6.4577476031735248</c:v>
                </c:pt>
                <c:pt idx="22">
                  <c:v>7.0270202715199286</c:v>
                </c:pt>
                <c:pt idx="23">
                  <c:v>7.5980635315282772</c:v>
                </c:pt>
                <c:pt idx="24">
                  <c:v>8.1897632924449955</c:v>
                </c:pt>
                <c:pt idx="25">
                  <c:v>8.779999008038704</c:v>
                </c:pt>
                <c:pt idx="26">
                  <c:v>9.3698596381698991</c:v>
                </c:pt>
                <c:pt idx="27">
                  <c:v>9.9676976913793993</c:v>
                </c:pt>
                <c:pt idx="28">
                  <c:v>10.570750602349811</c:v>
                </c:pt>
                <c:pt idx="29">
                  <c:v>13.58014963066797</c:v>
                </c:pt>
                <c:pt idx="30">
                  <c:v>16.134017665245352</c:v>
                </c:pt>
                <c:pt idx="31" formatCode="0.00">
                  <c:v>16.134017665245352</c:v>
                </c:pt>
                <c:pt idx="32" formatCode="0.00">
                  <c:v>16.134017665245352</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0.4879195502125015</c:v>
                </c:pt>
                <c:pt idx="10">
                  <c:v>0.64188389332112505</c:v>
                </c:pt>
                <c:pt idx="11">
                  <c:v>0.78481506450488936</c:v>
                </c:pt>
                <c:pt idx="12">
                  <c:v>0.93646093034825884</c:v>
                </c:pt>
                <c:pt idx="13">
                  <c:v>1.0869939748331539</c:v>
                </c:pt>
                <c:pt idx="14">
                  <c:v>1.2437445467621868</c:v>
                </c:pt>
                <c:pt idx="15">
                  <c:v>1.4035943490652494</c:v>
                </c:pt>
                <c:pt idx="16">
                  <c:v>1.5352228735265685</c:v>
                </c:pt>
                <c:pt idx="17">
                  <c:v>1.6857019643005657</c:v>
                </c:pt>
                <c:pt idx="18">
                  <c:v>1.8594362185043842</c:v>
                </c:pt>
                <c:pt idx="19">
                  <c:v>2.0495856069084262</c:v>
                </c:pt>
                <c:pt idx="20">
                  <c:v>2.2460601828970739</c:v>
                </c:pt>
                <c:pt idx="21">
                  <c:v>2.447215721302924</c:v>
                </c:pt>
                <c:pt idx="22">
                  <c:v>2.6629462064957421</c:v>
                </c:pt>
                <c:pt idx="23">
                  <c:v>2.8793476717294952</c:v>
                </c:pt>
                <c:pt idx="24">
                  <c:v>3.1035770851700226</c:v>
                </c:pt>
                <c:pt idx="25">
                  <c:v>3.3272516867858508</c:v>
                </c:pt>
                <c:pt idx="26">
                  <c:v>3.5507841467298293</c:v>
                </c:pt>
                <c:pt idx="27">
                  <c:v>3.7773397157162107</c:v>
                </c:pt>
                <c:pt idx="28">
                  <c:v>4.0058714972585916</c:v>
                </c:pt>
                <c:pt idx="29">
                  <c:v>5.1463076162166539</c:v>
                </c:pt>
                <c:pt idx="30">
                  <c:v>6.1141165781648414</c:v>
                </c:pt>
                <c:pt idx="31" formatCode="0.00">
                  <c:v>6.1141165781648414</c:v>
                </c:pt>
                <c:pt idx="32" formatCode="0.00">
                  <c:v>6.1141165781648414</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0.85954476277677749</c:v>
                </c:pt>
                <c:pt idx="10">
                  <c:v>1.1307764539761711</c:v>
                </c:pt>
                <c:pt idx="11">
                  <c:v>1.3825715287483316</c:v>
                </c:pt>
                <c:pt idx="12">
                  <c:v>1.6497188683571844</c:v>
                </c:pt>
                <c:pt idx="13">
                  <c:v>1.9149058032842283</c:v>
                </c:pt>
                <c:pt idx="14">
                  <c:v>2.1910458618352431</c:v>
                </c:pt>
                <c:pt idx="15">
                  <c:v>2.4726456877505201</c:v>
                </c:pt>
                <c:pt idx="16">
                  <c:v>2.7045294251073981</c:v>
                </c:pt>
                <c:pt idx="17">
                  <c:v>2.9696213123373076</c:v>
                </c:pt>
                <c:pt idx="18">
                  <c:v>3.2756807195711097</c:v>
                </c:pt>
                <c:pt idx="19">
                  <c:v>3.6106578912723024</c:v>
                </c:pt>
                <c:pt idx="20">
                  <c:v>3.9567778463679302</c:v>
                </c:pt>
                <c:pt idx="21">
                  <c:v>4.3111440312543277</c:v>
                </c:pt>
                <c:pt idx="22">
                  <c:v>4.6911862095970909</c:v>
                </c:pt>
                <c:pt idx="23">
                  <c:v>5.0724104216990291</c:v>
                </c:pt>
                <c:pt idx="24">
                  <c:v>5.4674247594097709</c:v>
                </c:pt>
                <c:pt idx="25">
                  <c:v>5.861461711405922</c:v>
                </c:pt>
                <c:pt idx="26">
                  <c:v>6.2552482591508856</c:v>
                </c:pt>
                <c:pt idx="27">
                  <c:v>6.6543604749154426</c:v>
                </c:pt>
                <c:pt idx="28">
                  <c:v>7.0569540907425772</c:v>
                </c:pt>
                <c:pt idx="29">
                  <c:v>9.0660063882062669</c:v>
                </c:pt>
                <c:pt idx="30">
                  <c:v>10.770949599128418</c:v>
                </c:pt>
                <c:pt idx="31" formatCode="0.00">
                  <c:v>10.770949599128418</c:v>
                </c:pt>
                <c:pt idx="32" formatCode="0.00">
                  <c:v>10.770949599128418</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8.7997060789255386</c:v>
                </c:pt>
                <c:pt idx="10">
                  <c:v>11.576477301559805</c:v>
                </c:pt>
                <c:pt idx="11">
                  <c:v>14.154263527559436</c:v>
                </c:pt>
                <c:pt idx="12">
                  <c:v>16.88922064687273</c:v>
                </c:pt>
                <c:pt idx="13">
                  <c:v>19.604107857389266</c:v>
                </c:pt>
                <c:pt idx="14">
                  <c:v>22.431129156450183</c:v>
                </c:pt>
                <c:pt idx="15">
                  <c:v>25.314045564347111</c:v>
                </c:pt>
                <c:pt idx="16">
                  <c:v>27.687986773216068</c:v>
                </c:pt>
                <c:pt idx="17">
                  <c:v>30.401900920042991</c:v>
                </c:pt>
                <c:pt idx="18">
                  <c:v>33.5352256088551</c:v>
                </c:pt>
                <c:pt idx="19">
                  <c:v>36.99923997686021</c:v>
                </c:pt>
                <c:pt idx="20">
                  <c:v>40.578482381396469</c:v>
                </c:pt>
                <c:pt idx="21">
                  <c:v>44.242999428177853</c:v>
                </c:pt>
                <c:pt idx="22">
                  <c:v>48.17303310641789</c:v>
                </c:pt>
                <c:pt idx="23">
                  <c:v>52.115290250228625</c:v>
                </c:pt>
                <c:pt idx="24">
                  <c:v>56.200151718396413</c:v>
                </c:pt>
                <c:pt idx="25">
                  <c:v>60.274905995852578</c:v>
                </c:pt>
                <c:pt idx="26">
                  <c:v>64.347070831408814</c:v>
                </c:pt>
                <c:pt idx="27">
                  <c:v>68.474308645357596</c:v>
                </c:pt>
                <c:pt idx="28">
                  <c:v>72.637547777773236</c:v>
                </c:pt>
                <c:pt idx="29">
                  <c:v>76.989408151309718</c:v>
                </c:pt>
                <c:pt idx="30">
                  <c:v>81.282265319934794</c:v>
                </c:pt>
                <c:pt idx="31">
                  <c:v>85.519294434536732</c:v>
                </c:pt>
                <c:pt idx="32">
                  <c:v>89.703399404104118</c:v>
                </c:pt>
                <c:pt idx="33">
                  <c:v>93.837244087337083</c:v>
                </c:pt>
                <c:pt idx="34">
                  <c:v>97.475553276389192</c:v>
                </c:pt>
                <c:pt idx="35">
                  <c:v>101.08203537578567</c:v>
                </c:pt>
                <c:pt idx="36">
                  <c:v>104.65792004326934</c:v>
                </c:pt>
                <c:pt idx="37">
                  <c:v>108.20436080109329</c:v>
                </c:pt>
                <c:pt idx="38">
                  <c:v>111.82795460404803</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116.99249975376975</c:v>
                </c:pt>
                <c:pt idx="10">
                  <c:v>116.26946207181926</c:v>
                </c:pt>
                <c:pt idx="11">
                  <c:v>115.51204195706052</c:v>
                </c:pt>
                <c:pt idx="12">
                  <c:v>114.78177925502214</c:v>
                </c:pt>
                <c:pt idx="13">
                  <c:v>114.04804869207794</c:v>
                </c:pt>
                <c:pt idx="14">
                  <c:v>113.33369367417535</c:v>
                </c:pt>
                <c:pt idx="15">
                  <c:v>112.62899672022915</c:v>
                </c:pt>
                <c:pt idx="16">
                  <c:v>111.83635441423326</c:v>
                </c:pt>
                <c:pt idx="17">
                  <c:v>111.10245571651764</c:v>
                </c:pt>
                <c:pt idx="18">
                  <c:v>110.44102657692331</c:v>
                </c:pt>
                <c:pt idx="19">
                  <c:v>109.83673699994694</c:v>
                </c:pt>
                <c:pt idx="20">
                  <c:v>109.25235756841195</c:v>
                </c:pt>
                <c:pt idx="21">
                  <c:v>108.68271266313189</c:v>
                </c:pt>
                <c:pt idx="22">
                  <c:v>108.15894613006577</c:v>
                </c:pt>
                <c:pt idx="23">
                  <c:v>107.637291678266</c:v>
                </c:pt>
                <c:pt idx="24">
                  <c:v>107.14027769526182</c:v>
                </c:pt>
                <c:pt idx="25">
                  <c:v>106.64151730015922</c:v>
                </c:pt>
                <c:pt idx="26">
                  <c:v>106.1423094777951</c:v>
                </c:pt>
                <c:pt idx="27">
                  <c:v>105.65261766423141</c:v>
                </c:pt>
                <c:pt idx="28">
                  <c:v>105.16914648505789</c:v>
                </c:pt>
                <c:pt idx="29">
                  <c:v>102.81805530998389</c:v>
                </c:pt>
                <c:pt idx="30">
                  <c:v>99.912486459349353</c:v>
                </c:pt>
                <c:pt idx="31" formatCode="0.00">
                  <c:v>99.912486459349353</c:v>
                </c:pt>
                <c:pt idx="32" formatCode="0.00">
                  <c:v>99.912486459349353</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11.157146296634863</c:v>
                </c:pt>
                <c:pt idx="10">
                  <c:v>11.088192840537424</c:v>
                </c:pt>
                <c:pt idx="11">
                  <c:v>11.015960457725166</c:v>
                </c:pt>
                <c:pt idx="12">
                  <c:v>10.94631797791863</c:v>
                </c:pt>
                <c:pt idx="13">
                  <c:v>10.87634478091617</c:v>
                </c:pt>
                <c:pt idx="14">
                  <c:v>10.80821935869467</c:v>
                </c:pt>
                <c:pt idx="15">
                  <c:v>10.741014990666645</c:v>
                </c:pt>
                <c:pt idx="16">
                  <c:v>10.665423596453246</c:v>
                </c:pt>
                <c:pt idx="17">
                  <c:v>10.595434365053318</c:v>
                </c:pt>
                <c:pt idx="18">
                  <c:v>10.532356290041303</c:v>
                </c:pt>
                <c:pt idx="19">
                  <c:v>10.47472740588166</c:v>
                </c:pt>
                <c:pt idx="20">
                  <c:v>10.418997279385497</c:v>
                </c:pt>
                <c:pt idx="21">
                  <c:v>10.364672330703154</c:v>
                </c:pt>
                <c:pt idx="22">
                  <c:v>10.31472263438075</c:v>
                </c:pt>
                <c:pt idx="23">
                  <c:v>10.264974359514664</c:v>
                </c:pt>
                <c:pt idx="24">
                  <c:v>10.217575955928778</c:v>
                </c:pt>
                <c:pt idx="25">
                  <c:v>10.170011003416105</c:v>
                </c:pt>
                <c:pt idx="26">
                  <c:v>10.122403381403894</c:v>
                </c:pt>
                <c:pt idx="27">
                  <c:v>10.075703266305119</c:v>
                </c:pt>
                <c:pt idx="28">
                  <c:v>10.029596390329322</c:v>
                </c:pt>
                <c:pt idx="29">
                  <c:v>9.8053814342232766</c:v>
                </c:pt>
                <c:pt idx="30">
                  <c:v>9.528287972593656</c:v>
                </c:pt>
                <c:pt idx="31" formatCode="0.00">
                  <c:v>9.528287972593656</c:v>
                </c:pt>
                <c:pt idx="32" formatCode="0.00">
                  <c:v>9.528287972593656</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8.0270312076282693</c:v>
                </c:pt>
                <c:pt idx="10">
                  <c:v>7.9774225057924859</c:v>
                </c:pt>
                <c:pt idx="11">
                  <c:v>7.9254547735767478</c:v>
                </c:pt>
                <c:pt idx="12">
                  <c:v>7.875350352256012</c:v>
                </c:pt>
                <c:pt idx="13">
                  <c:v>7.8250079957875247</c:v>
                </c:pt>
                <c:pt idx="14">
                  <c:v>7.7759950245791263</c:v>
                </c:pt>
                <c:pt idx="15">
                  <c:v>7.7276447076515282</c:v>
                </c:pt>
                <c:pt idx="16">
                  <c:v>7.6732603279681584</c:v>
                </c:pt>
                <c:pt idx="17">
                  <c:v>7.6229064355203553</c:v>
                </c:pt>
                <c:pt idx="18">
                  <c:v>7.5775247883520951</c:v>
                </c:pt>
                <c:pt idx="19">
                  <c:v>7.5360635724361789</c:v>
                </c:pt>
                <c:pt idx="20">
                  <c:v>7.4959684215171034</c:v>
                </c:pt>
                <c:pt idx="21">
                  <c:v>7.4568842285853059</c:v>
                </c:pt>
                <c:pt idx="22">
                  <c:v>7.4209478197105341</c:v>
                </c:pt>
                <c:pt idx="23">
                  <c:v>7.3851563239051794</c:v>
                </c:pt>
                <c:pt idx="24">
                  <c:v>7.3510554476900483</c:v>
                </c:pt>
                <c:pt idx="25">
                  <c:v>7.3168347475165856</c:v>
                </c:pt>
                <c:pt idx="26">
                  <c:v>7.2825833486863818</c:v>
                </c:pt>
                <c:pt idx="27">
                  <c:v>7.2489848575192664</c:v>
                </c:pt>
                <c:pt idx="28">
                  <c:v>7.2158131734251363</c:v>
                </c:pt>
                <c:pt idx="29">
                  <c:v>7.0545012750212344</c:v>
                </c:pt>
                <c:pt idx="30">
                  <c:v>6.8551458301077304</c:v>
                </c:pt>
                <c:pt idx="31" formatCode="0.00">
                  <c:v>6.8551458301077304</c:v>
                </c:pt>
                <c:pt idx="32" formatCode="0.00">
                  <c:v>6.8551458301077304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101.8104886129408</c:v>
                </c:pt>
                <c:pt idx="10">
                  <c:v>101.18127887864264</c:v>
                </c:pt>
                <c:pt idx="11">
                  <c:v>100.52214848882146</c:v>
                </c:pt>
                <c:pt idx="12">
                  <c:v>99.886651318773716</c:v>
                </c:pt>
                <c:pt idx="13">
                  <c:v>99.248136309001126</c:v>
                </c:pt>
                <c:pt idx="14">
                  <c:v>98.62648249727097</c:v>
                </c:pt>
                <c:pt idx="15">
                  <c:v>98.013233431251237</c:v>
                </c:pt>
                <c:pt idx="16">
                  <c:v>97.323451602171787</c:v>
                </c:pt>
                <c:pt idx="17">
                  <c:v>96.684790276325415</c:v>
                </c:pt>
                <c:pt idx="18">
                  <c:v>96.1091941994259</c:v>
                </c:pt>
                <c:pt idx="19">
                  <c:v>95.583322735655514</c:v>
                </c:pt>
                <c:pt idx="20">
                  <c:v>95.074777695715795</c:v>
                </c:pt>
                <c:pt idx="21">
                  <c:v>94.579055095852567</c:v>
                </c:pt>
                <c:pt idx="22">
                  <c:v>94.123257273233179</c:v>
                </c:pt>
                <c:pt idx="23">
                  <c:v>93.669297448999743</c:v>
                </c:pt>
                <c:pt idx="24">
                  <c:v>93.236780522157289</c:v>
                </c:pt>
                <c:pt idx="25">
                  <c:v>92.802743813538768</c:v>
                </c:pt>
                <c:pt idx="26">
                  <c:v>92.368317739890784</c:v>
                </c:pt>
                <c:pt idx="27">
                  <c:v>91.942172791166655</c:v>
                </c:pt>
                <c:pt idx="28">
                  <c:v>91.521441230720256</c:v>
                </c:pt>
                <c:pt idx="29">
                  <c:v>89.475449036249287</c:v>
                </c:pt>
                <c:pt idx="30">
                  <c:v>86.946933233918045</c:v>
                </c:pt>
                <c:pt idx="31" formatCode="0.00">
                  <c:v>86.946933233918045</c:v>
                </c:pt>
                <c:pt idx="32" formatCode="0.00">
                  <c:v>86.946933233918045</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24.766841502608493</c:v>
                </c:pt>
                <c:pt idx="10">
                  <c:v>24.613777334333001</c:v>
                </c:pt>
                <c:pt idx="11">
                  <c:v>24.453434543362651</c:v>
                </c:pt>
                <c:pt idx="12">
                  <c:v>24.298840867402941</c:v>
                </c:pt>
                <c:pt idx="13">
                  <c:v>24.143513059241691</c:v>
                </c:pt>
                <c:pt idx="14">
                  <c:v>23.992286976012224</c:v>
                </c:pt>
                <c:pt idx="15">
                  <c:v>23.843105466065097</c:v>
                </c:pt>
                <c:pt idx="16">
                  <c:v>23.675306278919088</c:v>
                </c:pt>
                <c:pt idx="17">
                  <c:v>23.51994287730318</c:v>
                </c:pt>
                <c:pt idx="18">
                  <c:v>23.37992098957519</c:v>
                </c:pt>
                <c:pt idx="19">
                  <c:v>23.251995317364138</c:v>
                </c:pt>
                <c:pt idx="20">
                  <c:v>23.128284542838657</c:v>
                </c:pt>
                <c:pt idx="21">
                  <c:v>23.007693008240004</c:v>
                </c:pt>
                <c:pt idx="22">
                  <c:v>22.896813740456842</c:v>
                </c:pt>
                <c:pt idx="23">
                  <c:v>22.786381591780241</c:v>
                </c:pt>
                <c:pt idx="24">
                  <c:v>22.68116573121182</c:v>
                </c:pt>
                <c:pt idx="25">
                  <c:v>22.575580162228484</c:v>
                </c:pt>
                <c:pt idx="26">
                  <c:v>22.469899874694015</c:v>
                </c:pt>
                <c:pt idx="27">
                  <c:v>22.366234087936892</c:v>
                </c:pt>
                <c:pt idx="28">
                  <c:v>22.263885184452732</c:v>
                </c:pt>
                <c:pt idx="29">
                  <c:v>21.766168641821423</c:v>
                </c:pt>
                <c:pt idx="30">
                  <c:v>21.151071406100872</c:v>
                </c:pt>
                <c:pt idx="31" formatCode="0.00">
                  <c:v>21.151071406100872</c:v>
                </c:pt>
                <c:pt idx="32" formatCode="0.00">
                  <c:v>21.151071406100872</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9.3855950428313157</c:v>
                </c:pt>
                <c:pt idx="10">
                  <c:v>9.3275901374076575</c:v>
                </c:pt>
                <c:pt idx="11">
                  <c:v>9.2668269390027831</c:v>
                </c:pt>
                <c:pt idx="12">
                  <c:v>9.208242414262811</c:v>
                </c:pt>
                <c:pt idx="13">
                  <c:v>9.1493796841832182</c:v>
                </c:pt>
                <c:pt idx="14">
                  <c:v>9.0920713359646648</c:v>
                </c:pt>
                <c:pt idx="15">
                  <c:v>9.0355377953396143</c:v>
                </c:pt>
                <c:pt idx="16">
                  <c:v>8.9719489352541295</c:v>
                </c:pt>
                <c:pt idx="17">
                  <c:v>8.9130727167468145</c:v>
                </c:pt>
                <c:pt idx="18">
                  <c:v>8.8600102890969534</c:v>
                </c:pt>
                <c:pt idx="19">
                  <c:v>8.8115318202203934</c:v>
                </c:pt>
                <c:pt idx="20">
                  <c:v>8.7646506209359032</c:v>
                </c:pt>
                <c:pt idx="21">
                  <c:v>8.7189514828678796</c:v>
                </c:pt>
                <c:pt idx="22">
                  <c:v>8.6769328869177755</c:v>
                </c:pt>
                <c:pt idx="23">
                  <c:v>8.6350837303719512</c:v>
                </c:pt>
                <c:pt idx="24">
                  <c:v>8.5952113284237956</c:v>
                </c:pt>
                <c:pt idx="25">
                  <c:v>8.5551988224795004</c:v>
                </c:pt>
                <c:pt idx="26">
                  <c:v>8.5151504221736314</c:v>
                </c:pt>
                <c:pt idx="27">
                  <c:v>8.475865433242106</c:v>
                </c:pt>
                <c:pt idx="28">
                  <c:v>8.4370794878853257</c:v>
                </c:pt>
                <c:pt idx="29">
                  <c:v>8.2484657756861548</c:v>
                </c:pt>
                <c:pt idx="30">
                  <c:v>8.0153696997965387</c:v>
                </c:pt>
                <c:pt idx="31" formatCode="0.00">
                  <c:v>8.0153696997965387</c:v>
                </c:pt>
                <c:pt idx="32" formatCode="0.00">
                  <c:v>8.0153696997965387</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9.0770100091498538</c:v>
                </c:pt>
                <c:pt idx="10">
                  <c:v>9.1652283196745064</c:v>
                </c:pt>
                <c:pt idx="11">
                  <c:v>9.2407677341673971</c:v>
                </c:pt>
                <c:pt idx="12">
                  <c:v>9.3263217399573488</c:v>
                </c:pt>
                <c:pt idx="13">
                  <c:v>9.4105969343227969</c:v>
                </c:pt>
                <c:pt idx="14">
                  <c:v>9.5020170716453318</c:v>
                </c:pt>
                <c:pt idx="15">
                  <c:v>9.5969987250901951</c:v>
                </c:pt>
                <c:pt idx="16">
                  <c:v>9.6595495734976868</c:v>
                </c:pt>
                <c:pt idx="17">
                  <c:v>9.7437627663375856</c:v>
                </c:pt>
                <c:pt idx="18">
                  <c:v>9.8546998968933419</c:v>
                </c:pt>
                <c:pt idx="19">
                  <c:v>9.9867078625983563</c:v>
                </c:pt>
                <c:pt idx="20">
                  <c:v>10.126057910972069</c:v>
                </c:pt>
                <c:pt idx="21">
                  <c:v>10.270841476150856</c:v>
                </c:pt>
                <c:pt idx="22">
                  <c:v>10.432543190043878</c:v>
                </c:pt>
                <c:pt idx="23">
                  <c:v>10.595023756874259</c:v>
                </c:pt>
                <c:pt idx="24">
                  <c:v>10.766590764555868</c:v>
                </c:pt>
                <c:pt idx="25">
                  <c:v>10.937513763782702</c:v>
                </c:pt>
                <c:pt idx="26">
                  <c:v>11.108271769340746</c:v>
                </c:pt>
                <c:pt idx="27">
                  <c:v>11.2825389066374</c:v>
                </c:pt>
                <c:pt idx="28">
                  <c:v>11.459099970519315</c:v>
                </c:pt>
                <c:pt idx="29">
                  <c:v>12.366341126398051</c:v>
                </c:pt>
                <c:pt idx="30">
                  <c:v>13.06911260906981</c:v>
                </c:pt>
                <c:pt idx="31" formatCode="0.00">
                  <c:v>13.06911260906981</c:v>
                </c:pt>
                <c:pt idx="32" formatCode="0.00">
                  <c:v>13.06911260906981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3.1365565816625125</c:v>
                </c:pt>
                <c:pt idx="10">
                  <c:v>3.1670403777826359</c:v>
                </c:pt>
                <c:pt idx="11">
                  <c:v>3.1931429872833168</c:v>
                </c:pt>
                <c:pt idx="12">
                  <c:v>3.2227061341430829</c:v>
                </c:pt>
                <c:pt idx="13">
                  <c:v>3.2518273883106317</c:v>
                </c:pt>
                <c:pt idx="14">
                  <c:v>3.2834175741897305</c:v>
                </c:pt>
                <c:pt idx="15">
                  <c:v>3.3162384403063667</c:v>
                </c:pt>
                <c:pt idx="16">
                  <c:v>3.3378528568447776</c:v>
                </c:pt>
                <c:pt idx="17">
                  <c:v>3.3669526864140455</c:v>
                </c:pt>
                <c:pt idx="18">
                  <c:v>3.4052869602161739</c:v>
                </c:pt>
                <c:pt idx="19">
                  <c:v>3.4509022512918222</c:v>
                </c:pt>
                <c:pt idx="20">
                  <c:v>3.4990545956145644</c:v>
                </c:pt>
                <c:pt idx="21">
                  <c:v>3.5490844891390085</c:v>
                </c:pt>
                <c:pt idx="22">
                  <c:v>3.6049604410731821</c:v>
                </c:pt>
                <c:pt idx="23">
                  <c:v>3.6611055252771627</c:v>
                </c:pt>
                <c:pt idx="24">
                  <c:v>3.7203904248858937</c:v>
                </c:pt>
                <c:pt idx="25">
                  <c:v>3.7794527876729793</c:v>
                </c:pt>
                <c:pt idx="26">
                  <c:v>3.8384581369746495</c:v>
                </c:pt>
                <c:pt idx="27">
                  <c:v>3.8986760651144583</c:v>
                </c:pt>
                <c:pt idx="28">
                  <c:v>3.9596866585175632</c:v>
                </c:pt>
                <c:pt idx="29">
                  <c:v>4.2731834174456802</c:v>
                </c:pt>
                <c:pt idx="30">
                  <c:v>4.5160257760149509</c:v>
                </c:pt>
                <c:pt idx="31" formatCode="0.00">
                  <c:v>4.5160257760149509</c:v>
                </c:pt>
                <c:pt idx="32" formatCode="0.00">
                  <c:v>4.5160257760149509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16.534158266656476</c:v>
                </c:pt>
                <c:pt idx="10">
                  <c:v>16.431973771998383</c:v>
                </c:pt>
                <c:pt idx="11">
                  <c:v>16.324930123233486</c:v>
                </c:pt>
                <c:pt idx="12">
                  <c:v>16.221724540677755</c:v>
                </c:pt>
                <c:pt idx="13">
                  <c:v>16.118028856951575</c:v>
                </c:pt>
                <c:pt idx="14">
                  <c:v>16.01707145413139</c:v>
                </c:pt>
                <c:pt idx="15">
                  <c:v>15.917478993152267</c:v>
                </c:pt>
                <c:pt idx="16">
                  <c:v>15.805457510033545</c:v>
                </c:pt>
                <c:pt idx="17">
                  <c:v>15.701738064383083</c:v>
                </c:pt>
                <c:pt idx="18">
                  <c:v>15.608260498733593</c:v>
                </c:pt>
                <c:pt idx="19">
                  <c:v>15.522858276149694</c:v>
                </c:pt>
                <c:pt idx="20">
                  <c:v>15.440269887756305</c:v>
                </c:pt>
                <c:pt idx="21">
                  <c:v>15.359763880623211</c:v>
                </c:pt>
                <c:pt idx="22">
                  <c:v>15.285741710221522</c:v>
                </c:pt>
                <c:pt idx="23">
                  <c:v>15.212018033193367</c:v>
                </c:pt>
                <c:pt idx="24">
                  <c:v>15.141776711116925</c:v>
                </c:pt>
                <c:pt idx="25">
                  <c:v>15.071288574466095</c:v>
                </c:pt>
                <c:pt idx="26">
                  <c:v>15.000737204418499</c:v>
                </c:pt>
                <c:pt idx="27">
                  <c:v>14.931530700032415</c:v>
                </c:pt>
                <c:pt idx="28">
                  <c:v>14.863203337076275</c:v>
                </c:pt>
                <c:pt idx="29">
                  <c:v>14.530931493412549</c:v>
                </c:pt>
                <c:pt idx="30">
                  <c:v>14.120297176407878</c:v>
                </c:pt>
                <c:pt idx="31" formatCode="0.00">
                  <c:v>14.120297176407878</c:v>
                </c:pt>
                <c:pt idx="32" formatCode="0.00">
                  <c:v>14.120297176407878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18.120758900121242</c:v>
                </c:pt>
                <c:pt idx="1">
                  <c:v>19.166790908504293</c:v>
                </c:pt>
                <c:pt idx="2">
                  <c:v>17.606790705410827</c:v>
                </c:pt>
                <c:pt idx="3">
                  <c:v>18.362820176671168</c:v>
                </c:pt>
                <c:pt idx="4">
                  <c:v>20.414931655865999</c:v>
                </c:pt>
                <c:pt idx="5">
                  <c:v>27.266394368310745</c:v>
                </c:pt>
                <c:pt idx="6">
                  <c:v>34.836222334254813</c:v>
                </c:pt>
                <c:pt idx="8">
                  <c:v>18.120758900121242</c:v>
                </c:pt>
                <c:pt idx="9">
                  <c:v>19.166790908504293</c:v>
                </c:pt>
                <c:pt idx="10">
                  <c:v>17.606790705410827</c:v>
                </c:pt>
                <c:pt idx="11">
                  <c:v>18.362820176671168</c:v>
                </c:pt>
                <c:pt idx="12">
                  <c:v>20.414931655865999</c:v>
                </c:pt>
                <c:pt idx="13">
                  <c:v>27.266394368310745</c:v>
                </c:pt>
                <c:pt idx="14">
                  <c:v>34.836222334254813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5.725786025053389</c:v>
                </c:pt>
                <c:pt idx="1">
                  <c:v>5.9036614240138503</c:v>
                </c:pt>
                <c:pt idx="2">
                  <c:v>5.5633826774444142</c:v>
                </c:pt>
                <c:pt idx="3">
                  <c:v>5.6565685835242672</c:v>
                </c:pt>
                <c:pt idx="4">
                  <c:v>6.4506972926390782</c:v>
                </c:pt>
                <c:pt idx="5">
                  <c:v>8.6156181806835654</c:v>
                </c:pt>
                <c:pt idx="6">
                  <c:v>11.007527670697852</c:v>
                </c:pt>
                <c:pt idx="8">
                  <c:v>5.725786025053389</c:v>
                </c:pt>
                <c:pt idx="9">
                  <c:v>5.9036614240138503</c:v>
                </c:pt>
                <c:pt idx="10">
                  <c:v>5.5633826774444142</c:v>
                </c:pt>
                <c:pt idx="11">
                  <c:v>5.6565685835242672</c:v>
                </c:pt>
                <c:pt idx="12">
                  <c:v>6.1281624280071245</c:v>
                </c:pt>
                <c:pt idx="13">
                  <c:v>7.7755954080669172</c:v>
                </c:pt>
                <c:pt idx="14">
                  <c:v>9.4375790366645713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2.3987639372378653</c:v>
                </c:pt>
                <c:pt idx="1">
                  <c:v>2.4732805331425385</c:v>
                </c:pt>
                <c:pt idx="2">
                  <c:v>2.3307265897319418</c:v>
                </c:pt>
                <c:pt idx="3">
                  <c:v>2.36976343275871</c:v>
                </c:pt>
                <c:pt idx="4">
                  <c:v>2.7024586612064794</c:v>
                </c:pt>
                <c:pt idx="5">
                  <c:v>3.6094318052414356</c:v>
                </c:pt>
                <c:pt idx="6">
                  <c:v>4.6114996786614499</c:v>
                </c:pt>
                <c:pt idx="8">
                  <c:v>2.3987639372378653</c:v>
                </c:pt>
                <c:pt idx="9">
                  <c:v>2.4732805331425385</c:v>
                </c:pt>
                <c:pt idx="10">
                  <c:v>2.3307265897319418</c:v>
                </c:pt>
                <c:pt idx="11">
                  <c:v>2.36976343275871</c:v>
                </c:pt>
                <c:pt idx="12">
                  <c:v>2.5673357281461553</c:v>
                </c:pt>
                <c:pt idx="13">
                  <c:v>3.257512204230395</c:v>
                </c:pt>
                <c:pt idx="14">
                  <c:v>3.9537845369923601</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16.052958413816011</c:v>
                </c:pt>
                <c:pt idx="1">
                  <c:v>16.55163683590963</c:v>
                </c:pt>
                <c:pt idx="2">
                  <c:v>15.597640283864223</c:v>
                </c:pt>
                <c:pt idx="3">
                  <c:v>15.858881837477437</c:v>
                </c:pt>
                <c:pt idx="4">
                  <c:v>18.085337965084904</c:v>
                </c:pt>
                <c:pt idx="5">
                  <c:v>24.154964883190999</c:v>
                </c:pt>
                <c:pt idx="6">
                  <c:v>30.860982782707808</c:v>
                </c:pt>
                <c:pt idx="8">
                  <c:v>16.052958413816011</c:v>
                </c:pt>
                <c:pt idx="9">
                  <c:v>16.55163683590963</c:v>
                </c:pt>
                <c:pt idx="10">
                  <c:v>15.597640283864223</c:v>
                </c:pt>
                <c:pt idx="11">
                  <c:v>15.858881837477437</c:v>
                </c:pt>
                <c:pt idx="12">
                  <c:v>17.181071066830658</c:v>
                </c:pt>
                <c:pt idx="13">
                  <c:v>21.799855807079876</c:v>
                </c:pt>
                <c:pt idx="14">
                  <c:v>26.459435113324105</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5.3540695863437202</c:v>
                </c:pt>
                <c:pt idx="1">
                  <c:v>5.5203915130734007</c:v>
                </c:pt>
                <c:pt idx="2">
                  <c:v>5.2022094189625063</c:v>
                </c:pt>
                <c:pt idx="3">
                  <c:v>5.2893401160485896</c:v>
                </c:pt>
                <c:pt idx="4">
                  <c:v>6.0319198157438345</c:v>
                </c:pt>
                <c:pt idx="5">
                  <c:v>8.0562946409297158</c:v>
                </c:pt>
                <c:pt idx="6">
                  <c:v>10.292922031079701</c:v>
                </c:pt>
                <c:pt idx="8">
                  <c:v>5.3540695863437202</c:v>
                </c:pt>
                <c:pt idx="9">
                  <c:v>5.5203915130734007</c:v>
                </c:pt>
                <c:pt idx="10">
                  <c:v>5.2022094189625063</c:v>
                </c:pt>
                <c:pt idx="11">
                  <c:v>5.2893401160485896</c:v>
                </c:pt>
                <c:pt idx="12">
                  <c:v>5.7303238249566419</c:v>
                </c:pt>
                <c:pt idx="13">
                  <c:v>7.2708059134390686</c:v>
                </c:pt>
                <c:pt idx="14">
                  <c:v>8.8248940263969562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3.2275506965029748</c:v>
                </c:pt>
                <c:pt idx="1">
                  <c:v>3.3278132055725829</c:v>
                </c:pt>
                <c:pt idx="2">
                  <c:v>3.1360060534799454</c:v>
                </c:pt>
                <c:pt idx="3">
                  <c:v>3.1885303506583504</c:v>
                </c:pt>
                <c:pt idx="4">
                  <c:v>3.6361736971463192</c:v>
                </c:pt>
                <c:pt idx="5">
                  <c:v>4.8565112873930083</c:v>
                </c:pt>
                <c:pt idx="6">
                  <c:v>6.2047993838549615</c:v>
                </c:pt>
                <c:pt idx="8">
                  <c:v>3.2275506965029748</c:v>
                </c:pt>
                <c:pt idx="9">
                  <c:v>3.3278132055725829</c:v>
                </c:pt>
                <c:pt idx="10">
                  <c:v>3.1360060534799454</c:v>
                </c:pt>
                <c:pt idx="11">
                  <c:v>3.1885303506583504</c:v>
                </c:pt>
                <c:pt idx="12">
                  <c:v>3.4543650122890028</c:v>
                </c:pt>
                <c:pt idx="13">
                  <c:v>4.3830014368721892</c:v>
                </c:pt>
                <c:pt idx="14">
                  <c:v>5.3198398717326469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106.02579012712634</c:v>
                </c:pt>
                <c:pt idx="1">
                  <c:v>109.31943684063926</c:v>
                </c:pt>
                <c:pt idx="2">
                  <c:v>103.01852733836863</c:v>
                </c:pt>
                <c:pt idx="3">
                  <c:v>104.74396270186153</c:v>
                </c:pt>
                <c:pt idx="4">
                  <c:v>119.44915061973445</c:v>
                </c:pt>
                <c:pt idx="5">
                  <c:v>159.53752393883633</c:v>
                </c:pt>
                <c:pt idx="6">
                  <c:v>203.82910110949595</c:v>
                </c:pt>
                <c:pt idx="8">
                  <c:v>106.02579012712634</c:v>
                </c:pt>
                <c:pt idx="9">
                  <c:v>109.31943684063926</c:v>
                </c:pt>
                <c:pt idx="10">
                  <c:v>103.01852733836863</c:v>
                </c:pt>
                <c:pt idx="11">
                  <c:v>104.74396270186153</c:v>
                </c:pt>
                <c:pt idx="12">
                  <c:v>113.47669308874774</c:v>
                </c:pt>
                <c:pt idx="13">
                  <c:v>143.9826153547998</c:v>
                </c:pt>
                <c:pt idx="14">
                  <c:v>174.75797556375412</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37.255081911772038</c:v>
                </c:pt>
                <c:pt idx="1">
                  <c:v>38.412395410244791</c:v>
                </c:pt>
                <c:pt idx="2">
                  <c:v>36.198397293896896</c:v>
                </c:pt>
                <c:pt idx="3">
                  <c:v>36.80467653711991</c:v>
                </c:pt>
                <c:pt idx="4">
                  <c:v>41.971749376204485</c:v>
                </c:pt>
                <c:pt idx="5">
                  <c:v>56.057903602663124</c:v>
                </c:pt>
                <c:pt idx="6">
                  <c:v>71.620969282400296</c:v>
                </c:pt>
                <c:pt idx="8">
                  <c:v>37.255081911772038</c:v>
                </c:pt>
                <c:pt idx="9">
                  <c:v>38.412395410244791</c:v>
                </c:pt>
                <c:pt idx="10">
                  <c:v>36.198397293896896</c:v>
                </c:pt>
                <c:pt idx="11">
                  <c:v>36.80467653711991</c:v>
                </c:pt>
                <c:pt idx="12">
                  <c:v>39.873161907394262</c:v>
                </c:pt>
                <c:pt idx="13">
                  <c:v>50.592258001403465</c:v>
                </c:pt>
                <c:pt idx="14">
                  <c:v>61.406028538497949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1.3711094818814338</c:v>
                </c:pt>
                <c:pt idx="1">
                  <c:v>1.4137024230276445</c:v>
                </c:pt>
                <c:pt idx="2">
                  <c:v>1.3322200143355563</c:v>
                </c:pt>
                <c:pt idx="3">
                  <c:v>1.3545330834899769</c:v>
                </c:pt>
                <c:pt idx="4">
                  <c:v>1.5446983495339164</c:v>
                </c:pt>
                <c:pt idx="5">
                  <c:v>2.0631151300655102</c:v>
                </c:pt>
                <c:pt idx="6">
                  <c:v>2.635887107085066</c:v>
                </c:pt>
                <c:pt idx="8">
                  <c:v>1.3711094818814338</c:v>
                </c:pt>
                <c:pt idx="9">
                  <c:v>1.4137024230276445</c:v>
                </c:pt>
                <c:pt idx="10">
                  <c:v>1.3322200143355563</c:v>
                </c:pt>
                <c:pt idx="11">
                  <c:v>1.3545330834899769</c:v>
                </c:pt>
                <c:pt idx="12">
                  <c:v>1.4674634320572204</c:v>
                </c:pt>
                <c:pt idx="13">
                  <c:v>1.8619614048841224</c:v>
                </c:pt>
                <c:pt idx="14">
                  <c:v>2.2599437084370582</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1.219348283935394</c:v>
                </c:pt>
                <c:pt idx="1">
                  <c:v>1.257226827101128</c:v>
                </c:pt>
                <c:pt idx="2">
                  <c:v>1.1847632955432508</c:v>
                </c:pt>
                <c:pt idx="3">
                  <c:v>1.204606643534281</c:v>
                </c:pt>
                <c:pt idx="4">
                  <c:v>1.3737234747421092</c:v>
                </c:pt>
                <c:pt idx="5">
                  <c:v>1.834759314737251</c:v>
                </c:pt>
                <c:pt idx="6">
                  <c:v>2.3441340484796824</c:v>
                </c:pt>
                <c:pt idx="8">
                  <c:v>1.219348283935394</c:v>
                </c:pt>
                <c:pt idx="9">
                  <c:v>1.257226827101128</c:v>
                </c:pt>
                <c:pt idx="10">
                  <c:v>1.1847632955432508</c:v>
                </c:pt>
                <c:pt idx="11">
                  <c:v>1.204606643534281</c:v>
                </c:pt>
                <c:pt idx="12">
                  <c:v>1.3050373010050036</c:v>
                </c:pt>
                <c:pt idx="13">
                  <c:v>1.6558702815503687</c:v>
                </c:pt>
                <c:pt idx="14">
                  <c:v>2.0098019298152674</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23.183413464382845</c:v>
                </c:pt>
                <c:pt idx="1">
                  <c:v>23.903596482810922</c:v>
                </c:pt>
                <c:pt idx="2">
                  <c:v>22.525850653068453</c:v>
                </c:pt>
                <c:pt idx="3">
                  <c:v>22.903131325911929</c:v>
                </c:pt>
                <c:pt idx="4">
                  <c:v>26.118541945938734</c:v>
                </c:pt>
                <c:pt idx="5">
                  <c:v>34.88419540305447</c:v>
                </c:pt>
                <c:pt idx="6">
                  <c:v>44.568914048450459</c:v>
                </c:pt>
                <c:pt idx="8">
                  <c:v>23.183413464382845</c:v>
                </c:pt>
                <c:pt idx="9">
                  <c:v>23.903596482810922</c:v>
                </c:pt>
                <c:pt idx="10">
                  <c:v>22.525850653068453</c:v>
                </c:pt>
                <c:pt idx="11">
                  <c:v>22.903131325911929</c:v>
                </c:pt>
                <c:pt idx="12">
                  <c:v>35.858302543908557</c:v>
                </c:pt>
                <c:pt idx="13">
                  <c:v>60.250819601852513</c:v>
                </c:pt>
                <c:pt idx="14">
                  <c:v>91.977506183264865</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26.450167179818607</c:v>
                </c:pt>
                <c:pt idx="1">
                  <c:v>27.271859436409219</c:v>
                </c:pt>
                <c:pt idx="2">
                  <c:v>25.699947790546279</c:v>
                </c:pt>
                <c:pt idx="3">
                  <c:v>26.130418434023042</c:v>
                </c:pt>
                <c:pt idx="4">
                  <c:v>29.798881947411921</c:v>
                </c:pt>
                <c:pt idx="5">
                  <c:v>39.799695664393965</c:v>
                </c:pt>
                <c:pt idx="6">
                  <c:v>50.849079209823024</c:v>
                </c:pt>
                <c:pt idx="8">
                  <c:v>26.450167179818607</c:v>
                </c:pt>
                <c:pt idx="9">
                  <c:v>27.271859436409219</c:v>
                </c:pt>
                <c:pt idx="10">
                  <c:v>25.699947790546279</c:v>
                </c:pt>
                <c:pt idx="11">
                  <c:v>26.130418434023042</c:v>
                </c:pt>
                <c:pt idx="12">
                  <c:v>30.121416812043876</c:v>
                </c:pt>
                <c:pt idx="13">
                  <c:v>40.639718437010615</c:v>
                </c:pt>
                <c:pt idx="14">
                  <c:v>52.419027843856306</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81.412197338666786</c:v>
                </c:pt>
                <c:pt idx="6">
                  <c:v>87.29808910847045</c:v>
                </c:pt>
                <c:pt idx="8">
                  <c:v>82</c:v>
                </c:pt>
                <c:pt idx="9">
                  <c:v>82</c:v>
                </c:pt>
                <c:pt idx="10">
                  <c:v>82</c:v>
                </c:pt>
                <c:pt idx="11">
                  <c:v>86.036801673044508</c:v>
                </c:pt>
                <c:pt idx="12">
                  <c:v>76.525600127976475</c:v>
                </c:pt>
                <c:pt idx="13">
                  <c:v>81.412197338666786</c:v>
                </c:pt>
                <c:pt idx="14">
                  <c:v>87.29808910847045</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168.00049028818296</c:v>
                </c:pt>
                <c:pt idx="1">
                  <c:v>194.79521195939651</c:v>
                </c:pt>
                <c:pt idx="2">
                  <c:v>260.1705046030574</c:v>
                </c:pt>
                <c:pt idx="3">
                  <c:v>332.40029542376493</c:v>
                </c:pt>
                <c:pt idx="5">
                  <c:v>190.61046946456293</c:v>
                </c:pt>
                <c:pt idx="6">
                  <c:v>221.01130024881428</c:v>
                </c:pt>
                <c:pt idx="7">
                  <c:v>295.18498391375954</c:v>
                </c:pt>
                <c:pt idx="8">
                  <c:v>377.13566342692906</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22.525850653068453</c:v>
                </c:pt>
                <c:pt idx="1">
                  <c:v>26.118541945938734</c:v>
                </c:pt>
                <c:pt idx="2">
                  <c:v>34.88419540305447</c:v>
                </c:pt>
                <c:pt idx="3">
                  <c:v>44.568914048450459</c:v>
                </c:pt>
                <c:pt idx="5">
                  <c:v>22.525850653068453</c:v>
                </c:pt>
                <c:pt idx="6">
                  <c:v>26.118541945938734</c:v>
                </c:pt>
                <c:pt idx="7">
                  <c:v>34.88419540305447</c:v>
                </c:pt>
                <c:pt idx="8">
                  <c:v>44.568914048450459</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190.52634094125142</c:v>
                </c:pt>
                <c:pt idx="1">
                  <c:v>220.91375390533526</c:v>
                </c:pt>
                <c:pt idx="2">
                  <c:v>295.05470000611189</c:v>
                </c:pt>
                <c:pt idx="3">
                  <c:v>376.96920947221537</c:v>
                </c:pt>
                <c:pt idx="5">
                  <c:v>213.13632011763139</c:v>
                </c:pt>
                <c:pt idx="6">
                  <c:v>247.12984219475302</c:v>
                </c:pt>
                <c:pt idx="7">
                  <c:v>330.06917931681403</c:v>
                </c:pt>
                <c:pt idx="8">
                  <c:v>421.70457747537949</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46.1562944316086</c:v>
                </c:pt>
                <c:pt idx="10">
                  <c:v>46.729420277620072</c:v>
                </c:pt>
                <c:pt idx="11">
                  <c:v>47.302546123631544</c:v>
                </c:pt>
                <c:pt idx="12">
                  <c:v>47.875671969643015</c:v>
                </c:pt>
                <c:pt idx="13">
                  <c:v>48.448797815654487</c:v>
                </c:pt>
                <c:pt idx="14">
                  <c:v>49.021923661665959</c:v>
                </c:pt>
                <c:pt idx="15">
                  <c:v>49.59504950767743</c:v>
                </c:pt>
                <c:pt idx="16">
                  <c:v>50.168175353688902</c:v>
                </c:pt>
                <c:pt idx="17">
                  <c:v>50.741301199700374</c:v>
                </c:pt>
                <c:pt idx="18">
                  <c:v>51.314427045711838</c:v>
                </c:pt>
                <c:pt idx="19">
                  <c:v>53.036592416827048</c:v>
                </c:pt>
                <c:pt idx="20">
                  <c:v>54.758757787942258</c:v>
                </c:pt>
                <c:pt idx="21">
                  <c:v>56.480923159057468</c:v>
                </c:pt>
                <c:pt idx="22">
                  <c:v>58.203088530172678</c:v>
                </c:pt>
                <c:pt idx="23">
                  <c:v>59.925253901287888</c:v>
                </c:pt>
                <c:pt idx="24">
                  <c:v>61.647419272403098</c:v>
                </c:pt>
                <c:pt idx="25">
                  <c:v>63.369584643518309</c:v>
                </c:pt>
                <c:pt idx="26">
                  <c:v>65.091750014633519</c:v>
                </c:pt>
                <c:pt idx="27">
                  <c:v>66.813915385748729</c:v>
                </c:pt>
                <c:pt idx="28">
                  <c:v>68.536080756863925</c:v>
                </c:pt>
                <c:pt idx="29">
                  <c:v>78.049739471352211</c:v>
                </c:pt>
                <c:pt idx="30">
                  <c:v>87.563398185840569</c:v>
                </c:pt>
                <c:pt idx="31">
                  <c:v>87.563398185840569</c:v>
                </c:pt>
                <c:pt idx="32">
                  <c:v>87.563398185840569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3.5418587002352</c:v>
                </c:pt>
                <c:pt idx="10">
                  <c:v>3.597151002521811</c:v>
                </c:pt>
                <c:pt idx="11">
                  <c:v>3.6524433048084219</c:v>
                </c:pt>
                <c:pt idx="12">
                  <c:v>3.7077356070950329</c:v>
                </c:pt>
                <c:pt idx="13">
                  <c:v>3.7630279093816439</c:v>
                </c:pt>
                <c:pt idx="14">
                  <c:v>3.8183202116682549</c:v>
                </c:pt>
                <c:pt idx="15">
                  <c:v>3.8736125139548658</c:v>
                </c:pt>
                <c:pt idx="16">
                  <c:v>3.9289048162414768</c:v>
                </c:pt>
                <c:pt idx="17">
                  <c:v>3.9841971185280878</c:v>
                </c:pt>
                <c:pt idx="18">
                  <c:v>4.0394894208146992</c:v>
                </c:pt>
                <c:pt idx="19">
                  <c:v>4.1750588736571945</c:v>
                </c:pt>
                <c:pt idx="20">
                  <c:v>4.3106283264996899</c:v>
                </c:pt>
                <c:pt idx="21">
                  <c:v>4.4461977793421852</c:v>
                </c:pt>
                <c:pt idx="22">
                  <c:v>4.5817672321846805</c:v>
                </c:pt>
                <c:pt idx="23">
                  <c:v>4.7173366850271758</c:v>
                </c:pt>
                <c:pt idx="24">
                  <c:v>4.8529061378696712</c:v>
                </c:pt>
                <c:pt idx="25">
                  <c:v>4.9884755907121665</c:v>
                </c:pt>
                <c:pt idx="26">
                  <c:v>5.1240450435546618</c:v>
                </c:pt>
                <c:pt idx="27">
                  <c:v>5.2596144963971572</c:v>
                </c:pt>
                <c:pt idx="28">
                  <c:v>5.3951839492396552</c:v>
                </c:pt>
                <c:pt idx="29">
                  <c:v>6.1441024492198419</c:v>
                </c:pt>
                <c:pt idx="30">
                  <c:v>6.8930209492000243</c:v>
                </c:pt>
                <c:pt idx="31">
                  <c:v>6.8930209492000243</c:v>
                </c:pt>
                <c:pt idx="32">
                  <c:v>6.8930209492000243</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0.97290794869088826</c:v>
                </c:pt>
                <c:pt idx="10">
                  <c:v>0.9880961097523363</c:v>
                </c:pt>
                <c:pt idx="11">
                  <c:v>1.0032842708137844</c:v>
                </c:pt>
                <c:pt idx="12">
                  <c:v>1.0184724318752323</c:v>
                </c:pt>
                <c:pt idx="13">
                  <c:v>1.0336605929366802</c:v>
                </c:pt>
                <c:pt idx="14">
                  <c:v>1.0488487539981282</c:v>
                </c:pt>
                <c:pt idx="15">
                  <c:v>1.0640369150595761</c:v>
                </c:pt>
                <c:pt idx="16">
                  <c:v>1.079225076121024</c:v>
                </c:pt>
                <c:pt idx="17">
                  <c:v>1.094413237182472</c:v>
                </c:pt>
                <c:pt idx="18">
                  <c:v>1.1096013982439206</c:v>
                </c:pt>
                <c:pt idx="19">
                  <c:v>1.1468407715315618</c:v>
                </c:pt>
                <c:pt idx="20">
                  <c:v>1.1840801448192031</c:v>
                </c:pt>
                <c:pt idx="21">
                  <c:v>1.2213195181068444</c:v>
                </c:pt>
                <c:pt idx="22">
                  <c:v>1.2585588913944856</c:v>
                </c:pt>
                <c:pt idx="23">
                  <c:v>1.2957982646821269</c:v>
                </c:pt>
                <c:pt idx="24">
                  <c:v>1.3330376379697682</c:v>
                </c:pt>
                <c:pt idx="25">
                  <c:v>1.3702770112574094</c:v>
                </c:pt>
                <c:pt idx="26">
                  <c:v>1.4075163845450507</c:v>
                </c:pt>
                <c:pt idx="27">
                  <c:v>1.4447557578326919</c:v>
                </c:pt>
                <c:pt idx="28">
                  <c:v>1.4819951311203328</c:v>
                </c:pt>
                <c:pt idx="29">
                  <c:v>1.6877144506132291</c:v>
                </c:pt>
                <c:pt idx="30">
                  <c:v>1.893433770106125</c:v>
                </c:pt>
                <c:pt idx="31">
                  <c:v>1.893433770106125</c:v>
                </c:pt>
                <c:pt idx="32">
                  <c:v>1.893433770106125</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3.200305690976406</c:v>
                </c:pt>
                <c:pt idx="10">
                  <c:v>3.2502659758582615</c:v>
                </c:pt>
                <c:pt idx="11">
                  <c:v>3.3002262607401169</c:v>
                </c:pt>
                <c:pt idx="12">
                  <c:v>3.3501865456219724</c:v>
                </c:pt>
                <c:pt idx="13">
                  <c:v>3.4001468305038278</c:v>
                </c:pt>
                <c:pt idx="14">
                  <c:v>3.4501071153856833</c:v>
                </c:pt>
                <c:pt idx="15">
                  <c:v>3.5000674002675387</c:v>
                </c:pt>
                <c:pt idx="16">
                  <c:v>3.5500276851493942</c:v>
                </c:pt>
                <c:pt idx="17">
                  <c:v>3.5999879700312496</c:v>
                </c:pt>
                <c:pt idx="18">
                  <c:v>3.6499482549131046</c:v>
                </c:pt>
                <c:pt idx="19">
                  <c:v>3.7724443023769925</c:v>
                </c:pt>
                <c:pt idx="20">
                  <c:v>3.8949403498408803</c:v>
                </c:pt>
                <c:pt idx="21">
                  <c:v>4.0174363973047686</c:v>
                </c:pt>
                <c:pt idx="22">
                  <c:v>4.1399324447686565</c:v>
                </c:pt>
                <c:pt idx="23">
                  <c:v>4.2624284922325444</c:v>
                </c:pt>
                <c:pt idx="24">
                  <c:v>4.3849245396964323</c:v>
                </c:pt>
                <c:pt idx="25">
                  <c:v>4.5074205871603201</c:v>
                </c:pt>
                <c:pt idx="26">
                  <c:v>4.629916634624208</c:v>
                </c:pt>
                <c:pt idx="27">
                  <c:v>4.7524126820880959</c:v>
                </c:pt>
                <c:pt idx="28">
                  <c:v>4.8749087295519846</c:v>
                </c:pt>
                <c:pt idx="29">
                  <c:v>5.5516065711132381</c:v>
                </c:pt>
                <c:pt idx="30">
                  <c:v>6.2283044126744871</c:v>
                </c:pt>
                <c:pt idx="31">
                  <c:v>6.2283044126744871</c:v>
                </c:pt>
                <c:pt idx="32">
                  <c:v>6.2283044126744871</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0.58044243603574208</c:v>
                </c:pt>
                <c:pt idx="10">
                  <c:v>0.58950377962664646</c:v>
                </c:pt>
                <c:pt idx="11">
                  <c:v>0.59856512321755084</c:v>
                </c:pt>
                <c:pt idx="12">
                  <c:v>0.60762646680845522</c:v>
                </c:pt>
                <c:pt idx="13">
                  <c:v>0.6166878103993596</c:v>
                </c:pt>
                <c:pt idx="14">
                  <c:v>0.62574915399026398</c:v>
                </c:pt>
                <c:pt idx="15">
                  <c:v>0.63481049758116836</c:v>
                </c:pt>
                <c:pt idx="16">
                  <c:v>0.64387184117207275</c:v>
                </c:pt>
                <c:pt idx="17">
                  <c:v>0.65293318476297713</c:v>
                </c:pt>
                <c:pt idx="18">
                  <c:v>0.66199452835388128</c:v>
                </c:pt>
                <c:pt idx="19">
                  <c:v>0.68421175103831677</c:v>
                </c:pt>
                <c:pt idx="20">
                  <c:v>0.70642897372275226</c:v>
                </c:pt>
                <c:pt idx="21">
                  <c:v>0.72864619640718775</c:v>
                </c:pt>
                <c:pt idx="22">
                  <c:v>0.75086341909162324</c:v>
                </c:pt>
                <c:pt idx="23">
                  <c:v>0.77308064177605873</c:v>
                </c:pt>
                <c:pt idx="24">
                  <c:v>0.79529786446049422</c:v>
                </c:pt>
                <c:pt idx="25">
                  <c:v>0.81751508714492971</c:v>
                </c:pt>
                <c:pt idx="26">
                  <c:v>0.8397323098293652</c:v>
                </c:pt>
                <c:pt idx="27">
                  <c:v>0.86194953251380069</c:v>
                </c:pt>
                <c:pt idx="28">
                  <c:v>0.88416675519823607</c:v>
                </c:pt>
                <c:pt idx="29">
                  <c:v>1.0069000755567996</c:v>
                </c:pt>
                <c:pt idx="30">
                  <c:v>1.1296333959153633</c:v>
                </c:pt>
                <c:pt idx="31">
                  <c:v>1.1296333959153633</c:v>
                </c:pt>
                <c:pt idx="32">
                  <c:v>1.1296333959153633</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0.28904230654324836</c:v>
                </c:pt>
                <c:pt idx="10">
                  <c:v>0.29355457423646469</c:v>
                </c:pt>
                <c:pt idx="11">
                  <c:v>0.29806684192968103</c:v>
                </c:pt>
                <c:pt idx="12">
                  <c:v>0.30257910962289736</c:v>
                </c:pt>
                <c:pt idx="13">
                  <c:v>0.30709137731611369</c:v>
                </c:pt>
                <c:pt idx="14">
                  <c:v>0.31160364500933002</c:v>
                </c:pt>
                <c:pt idx="15">
                  <c:v>0.31611591270254635</c:v>
                </c:pt>
                <c:pt idx="16">
                  <c:v>0.32062818039576269</c:v>
                </c:pt>
                <c:pt idx="17">
                  <c:v>0.32514044808897902</c:v>
                </c:pt>
                <c:pt idx="18">
                  <c:v>0.32965271578219552</c:v>
                </c:pt>
                <c:pt idx="19">
                  <c:v>0.34071620268634528</c:v>
                </c:pt>
                <c:pt idx="20">
                  <c:v>0.35177968959049505</c:v>
                </c:pt>
                <c:pt idx="21">
                  <c:v>0.36284317649464481</c:v>
                </c:pt>
                <c:pt idx="22">
                  <c:v>0.37390666339879458</c:v>
                </c:pt>
                <c:pt idx="23">
                  <c:v>0.38497015030294435</c:v>
                </c:pt>
                <c:pt idx="24">
                  <c:v>0.39603363720709411</c:v>
                </c:pt>
                <c:pt idx="25">
                  <c:v>0.40709712411124388</c:v>
                </c:pt>
                <c:pt idx="26">
                  <c:v>0.41816061101539365</c:v>
                </c:pt>
                <c:pt idx="27">
                  <c:v>0.42922409791954341</c:v>
                </c:pt>
                <c:pt idx="28">
                  <c:v>0.44028758482369307</c:v>
                </c:pt>
                <c:pt idx="29">
                  <c:v>0.50140496667543299</c:v>
                </c:pt>
                <c:pt idx="30">
                  <c:v>0.56252234852717309</c:v>
                </c:pt>
                <c:pt idx="31">
                  <c:v>0.56252234852717309</c:v>
                </c:pt>
                <c:pt idx="32">
                  <c:v>0.56252234852717309</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6.4621847101245109</c:v>
                </c:pt>
                <c:pt idx="10">
                  <c:v>6.5630665071313743</c:v>
                </c:pt>
                <c:pt idx="11">
                  <c:v>6.6639483041382377</c:v>
                </c:pt>
                <c:pt idx="12">
                  <c:v>6.7648301011451011</c:v>
                </c:pt>
                <c:pt idx="13">
                  <c:v>6.8657118981519645</c:v>
                </c:pt>
                <c:pt idx="14">
                  <c:v>6.9665936951588279</c:v>
                </c:pt>
                <c:pt idx="15">
                  <c:v>7.0674754921656913</c:v>
                </c:pt>
                <c:pt idx="16">
                  <c:v>7.1683572891725547</c:v>
                </c:pt>
                <c:pt idx="17">
                  <c:v>7.2692390861794181</c:v>
                </c:pt>
                <c:pt idx="18">
                  <c:v>7.3701208831862779</c:v>
                </c:pt>
                <c:pt idx="19">
                  <c:v>7.6174697808880811</c:v>
                </c:pt>
                <c:pt idx="20">
                  <c:v>7.8648186785898844</c:v>
                </c:pt>
                <c:pt idx="21">
                  <c:v>8.1121675762916876</c:v>
                </c:pt>
                <c:pt idx="22">
                  <c:v>8.3595164739934908</c:v>
                </c:pt>
                <c:pt idx="23">
                  <c:v>8.6068653716952941</c:v>
                </c:pt>
                <c:pt idx="24">
                  <c:v>8.8542142693970973</c:v>
                </c:pt>
                <c:pt idx="25">
                  <c:v>9.1015631670989006</c:v>
                </c:pt>
                <c:pt idx="26">
                  <c:v>9.3489120648007038</c:v>
                </c:pt>
                <c:pt idx="27">
                  <c:v>9.596260962502507</c:v>
                </c:pt>
                <c:pt idx="28">
                  <c:v>9.8436098602043138</c:v>
                </c:pt>
                <c:pt idx="29">
                  <c:v>11.210025092799551</c:v>
                </c:pt>
                <c:pt idx="30">
                  <c:v>12.576440325394781</c:v>
                </c:pt>
                <c:pt idx="31">
                  <c:v>12.576440325394781</c:v>
                </c:pt>
                <c:pt idx="32">
                  <c:v>12.576440325394781</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2.1593260126019009</c:v>
                </c:pt>
                <c:pt idx="10">
                  <c:v>2.1930354619981172</c:v>
                </c:pt>
                <c:pt idx="11">
                  <c:v>2.2267449113943334</c:v>
                </c:pt>
                <c:pt idx="12">
                  <c:v>2.2604543607905496</c:v>
                </c:pt>
                <c:pt idx="13">
                  <c:v>2.2941638101867659</c:v>
                </c:pt>
                <c:pt idx="14">
                  <c:v>2.3278732595829821</c:v>
                </c:pt>
                <c:pt idx="15">
                  <c:v>2.3615827089791983</c:v>
                </c:pt>
                <c:pt idx="16">
                  <c:v>2.3952921583754145</c:v>
                </c:pt>
                <c:pt idx="17">
                  <c:v>2.4290016077716308</c:v>
                </c:pt>
                <c:pt idx="18">
                  <c:v>2.4627110571678466</c:v>
                </c:pt>
                <c:pt idx="19">
                  <c:v>2.5453621934250799</c:v>
                </c:pt>
                <c:pt idx="20">
                  <c:v>2.6280133296823132</c:v>
                </c:pt>
                <c:pt idx="21">
                  <c:v>2.7106644659395465</c:v>
                </c:pt>
                <c:pt idx="22">
                  <c:v>2.7933156021967798</c:v>
                </c:pt>
                <c:pt idx="23">
                  <c:v>2.8759667384540131</c:v>
                </c:pt>
                <c:pt idx="24">
                  <c:v>2.9586178747112464</c:v>
                </c:pt>
                <c:pt idx="25">
                  <c:v>3.0412690109684797</c:v>
                </c:pt>
                <c:pt idx="26">
                  <c:v>3.123920147225713</c:v>
                </c:pt>
                <c:pt idx="27">
                  <c:v>3.2065712834829463</c:v>
                </c:pt>
                <c:pt idx="28">
                  <c:v>3.2892224197401805</c:v>
                </c:pt>
                <c:pt idx="29">
                  <c:v>3.745807319137386</c:v>
                </c:pt>
                <c:pt idx="30">
                  <c:v>4.2023922185345928</c:v>
                </c:pt>
                <c:pt idx="31">
                  <c:v>4.2023922185345928</c:v>
                </c:pt>
                <c:pt idx="32">
                  <c:v>4.2023922185345928</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0.11854474757129577</c:v>
                </c:pt>
                <c:pt idx="10">
                  <c:v>0.12039536121005183</c:v>
                </c:pt>
                <c:pt idx="11">
                  <c:v>0.12224597484880789</c:v>
                </c:pt>
                <c:pt idx="12">
                  <c:v>0.12409658848756396</c:v>
                </c:pt>
                <c:pt idx="13">
                  <c:v>0.12594720212632002</c:v>
                </c:pt>
                <c:pt idx="14">
                  <c:v>0.12779781576507607</c:v>
                </c:pt>
                <c:pt idx="15">
                  <c:v>0.12964842940383212</c:v>
                </c:pt>
                <c:pt idx="16">
                  <c:v>0.13149904304258817</c:v>
                </c:pt>
                <c:pt idx="17">
                  <c:v>0.13334965668134421</c:v>
                </c:pt>
                <c:pt idx="18">
                  <c:v>0.13520027032010029</c:v>
                </c:pt>
                <c:pt idx="19">
                  <c:v>0.13973773155889141</c:v>
                </c:pt>
                <c:pt idx="20">
                  <c:v>0.14427519279768253</c:v>
                </c:pt>
                <c:pt idx="21">
                  <c:v>0.14881265403647365</c:v>
                </c:pt>
                <c:pt idx="22">
                  <c:v>0.15335011527526476</c:v>
                </c:pt>
                <c:pt idx="23">
                  <c:v>0.15788757651405588</c:v>
                </c:pt>
                <c:pt idx="24">
                  <c:v>0.162425037752847</c:v>
                </c:pt>
                <c:pt idx="25">
                  <c:v>0.16696249899163812</c:v>
                </c:pt>
                <c:pt idx="26">
                  <c:v>0.17149996023042924</c:v>
                </c:pt>
                <c:pt idx="27">
                  <c:v>0.17603742146922036</c:v>
                </c:pt>
                <c:pt idx="28">
                  <c:v>0.18057488270801145</c:v>
                </c:pt>
                <c:pt idx="29">
                  <c:v>0.20564091781712773</c:v>
                </c:pt>
                <c:pt idx="30">
                  <c:v>0.23070695292624402</c:v>
                </c:pt>
                <c:pt idx="31">
                  <c:v>0.23070695292624402</c:v>
                </c:pt>
                <c:pt idx="32">
                  <c:v>0.23070695292624402</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2.8529099418297506E-2</c:v>
                </c:pt>
                <c:pt idx="10">
                  <c:v>2.8974469977234973E-2</c:v>
                </c:pt>
                <c:pt idx="11">
                  <c:v>2.9419840536172439E-2</c:v>
                </c:pt>
                <c:pt idx="12">
                  <c:v>2.9865211095109905E-2</c:v>
                </c:pt>
                <c:pt idx="13">
                  <c:v>3.0310581654047371E-2</c:v>
                </c:pt>
                <c:pt idx="14">
                  <c:v>3.0755952212984838E-2</c:v>
                </c:pt>
                <c:pt idx="15">
                  <c:v>3.1201322771922304E-2</c:v>
                </c:pt>
                <c:pt idx="16">
                  <c:v>3.1646693330859774E-2</c:v>
                </c:pt>
                <c:pt idx="17">
                  <c:v>3.209206388979724E-2</c:v>
                </c:pt>
                <c:pt idx="18">
                  <c:v>3.2537434448734713E-2</c:v>
                </c:pt>
                <c:pt idx="19">
                  <c:v>3.3629424481530459E-2</c:v>
                </c:pt>
                <c:pt idx="20">
                  <c:v>3.4721414514326213E-2</c:v>
                </c:pt>
                <c:pt idx="21">
                  <c:v>3.5813404547121966E-2</c:v>
                </c:pt>
                <c:pt idx="22">
                  <c:v>3.6905394579917719E-2</c:v>
                </c:pt>
                <c:pt idx="23">
                  <c:v>3.7997384612713472E-2</c:v>
                </c:pt>
                <c:pt idx="24">
                  <c:v>3.9089374645509226E-2</c:v>
                </c:pt>
                <c:pt idx="25">
                  <c:v>4.0181364678304979E-2</c:v>
                </c:pt>
                <c:pt idx="26">
                  <c:v>4.1273354711100732E-2</c:v>
                </c:pt>
                <c:pt idx="27">
                  <c:v>4.2365344743896485E-2</c:v>
                </c:pt>
                <c:pt idx="28">
                  <c:v>4.3457334776692211E-2</c:v>
                </c:pt>
                <c:pt idx="29">
                  <c:v>4.9489752258710384E-2</c:v>
                </c:pt>
                <c:pt idx="30">
                  <c:v>5.552216974072853E-2</c:v>
                </c:pt>
                <c:pt idx="31">
                  <c:v>5.552216974072853E-2</c:v>
                </c:pt>
                <c:pt idx="32">
                  <c:v>5.552216974072853E-2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22.900959847055063</c:v>
                </c:pt>
                <c:pt idx="10">
                  <c:v>23.258468969153249</c:v>
                </c:pt>
                <c:pt idx="11">
                  <c:v>23.615978091251435</c:v>
                </c:pt>
                <c:pt idx="12">
                  <c:v>23.973487213349621</c:v>
                </c:pt>
                <c:pt idx="13">
                  <c:v>24.330996335447807</c:v>
                </c:pt>
                <c:pt idx="14">
                  <c:v>24.688505457545993</c:v>
                </c:pt>
                <c:pt idx="15">
                  <c:v>25.046014579644179</c:v>
                </c:pt>
                <c:pt idx="16">
                  <c:v>25.403523701742365</c:v>
                </c:pt>
                <c:pt idx="17">
                  <c:v>25.761032823840551</c:v>
                </c:pt>
                <c:pt idx="18">
                  <c:v>26.118541945938734</c:v>
                </c:pt>
                <c:pt idx="19">
                  <c:v>26.995107291650307</c:v>
                </c:pt>
                <c:pt idx="20">
                  <c:v>27.871672637361879</c:v>
                </c:pt>
                <c:pt idx="21">
                  <c:v>28.748237983073452</c:v>
                </c:pt>
                <c:pt idx="22">
                  <c:v>29.624803328785024</c:v>
                </c:pt>
                <c:pt idx="23">
                  <c:v>30.501368674496597</c:v>
                </c:pt>
                <c:pt idx="24">
                  <c:v>31.377934020208169</c:v>
                </c:pt>
                <c:pt idx="25">
                  <c:v>32.254499365919742</c:v>
                </c:pt>
                <c:pt idx="26">
                  <c:v>33.131064711631318</c:v>
                </c:pt>
                <c:pt idx="27">
                  <c:v>34.007630057342894</c:v>
                </c:pt>
                <c:pt idx="28">
                  <c:v>34.88419540305447</c:v>
                </c:pt>
                <c:pt idx="29">
                  <c:v>39.726554725752479</c:v>
                </c:pt>
                <c:pt idx="30">
                  <c:v>44.568914048450459</c:v>
                </c:pt>
                <c:pt idx="31">
                  <c:v>44.568914048450459</c:v>
                </c:pt>
                <c:pt idx="32">
                  <c:v>44.568914048450459</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26.127913280049178</c:v>
                </c:pt>
                <c:pt idx="10">
                  <c:v>26.535798687533926</c:v>
                </c:pt>
                <c:pt idx="11">
                  <c:v>26.943684095018675</c:v>
                </c:pt>
                <c:pt idx="12">
                  <c:v>27.351569502503423</c:v>
                </c:pt>
                <c:pt idx="13">
                  <c:v>27.759454909988172</c:v>
                </c:pt>
                <c:pt idx="14">
                  <c:v>28.16734031747292</c:v>
                </c:pt>
                <c:pt idx="15">
                  <c:v>28.575225724957669</c:v>
                </c:pt>
                <c:pt idx="16">
                  <c:v>28.983111132442417</c:v>
                </c:pt>
                <c:pt idx="17">
                  <c:v>29.390996539927166</c:v>
                </c:pt>
                <c:pt idx="18">
                  <c:v>29.798881947411921</c:v>
                </c:pt>
                <c:pt idx="19">
                  <c:v>30.798963319110126</c:v>
                </c:pt>
                <c:pt idx="20">
                  <c:v>31.79904469080833</c:v>
                </c:pt>
                <c:pt idx="21">
                  <c:v>32.799126062506531</c:v>
                </c:pt>
                <c:pt idx="22">
                  <c:v>33.799207434204732</c:v>
                </c:pt>
                <c:pt idx="23">
                  <c:v>34.799288805902933</c:v>
                </c:pt>
                <c:pt idx="24">
                  <c:v>35.799370177601133</c:v>
                </c:pt>
                <c:pt idx="25">
                  <c:v>36.799451549299334</c:v>
                </c:pt>
                <c:pt idx="26">
                  <c:v>37.799532920997535</c:v>
                </c:pt>
                <c:pt idx="27">
                  <c:v>38.799614292695736</c:v>
                </c:pt>
                <c:pt idx="28">
                  <c:v>39.799695664393965</c:v>
                </c:pt>
                <c:pt idx="29">
                  <c:v>45.324387437108513</c:v>
                </c:pt>
                <c:pt idx="30">
                  <c:v>50.849079209823024</c:v>
                </c:pt>
                <c:pt idx="31">
                  <c:v>50.849079209823024</c:v>
                </c:pt>
                <c:pt idx="32">
                  <c:v>50.849079209823024</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81.412197338666786</c:v>
                </c:pt>
                <c:pt idx="10">
                  <c:v>82.06618531308942</c:v>
                </c:pt>
                <c:pt idx="11">
                  <c:v>82.720173287512054</c:v>
                </c:pt>
                <c:pt idx="12">
                  <c:v>83.374161261934688</c:v>
                </c:pt>
                <c:pt idx="13">
                  <c:v>84.028149236357322</c:v>
                </c:pt>
                <c:pt idx="14">
                  <c:v>84.682137210779956</c:v>
                </c:pt>
                <c:pt idx="15">
                  <c:v>85.33612518520259</c:v>
                </c:pt>
                <c:pt idx="16">
                  <c:v>85.990113159625224</c:v>
                </c:pt>
                <c:pt idx="17">
                  <c:v>86.644101134047858</c:v>
                </c:pt>
                <c:pt idx="18">
                  <c:v>87.29808910847045</c:v>
                </c:pt>
                <c:pt idx="19">
                  <c:v>88.361085835978002</c:v>
                </c:pt>
                <c:pt idx="20">
                  <c:v>89.424082563485555</c:v>
                </c:pt>
                <c:pt idx="21">
                  <c:v>90.487079290993108</c:v>
                </c:pt>
                <c:pt idx="22">
                  <c:v>91.550076018500661</c:v>
                </c:pt>
                <c:pt idx="23">
                  <c:v>92.613072746008214</c:v>
                </c:pt>
                <c:pt idx="24">
                  <c:v>93.676069473515767</c:v>
                </c:pt>
                <c:pt idx="25">
                  <c:v>94.73906620102332</c:v>
                </c:pt>
                <c:pt idx="26">
                  <c:v>95.802062928530873</c:v>
                </c:pt>
                <c:pt idx="27">
                  <c:v>96.865059656038426</c:v>
                </c:pt>
                <c:pt idx="28">
                  <c:v>97.92805638354595</c:v>
                </c:pt>
                <c:pt idx="29">
                  <c:v>108.38168320948279</c:v>
                </c:pt>
                <c:pt idx="30">
                  <c:v>118.83531003541957</c:v>
                </c:pt>
                <c:pt idx="31">
                  <c:v>118.83531003541957</c:v>
                </c:pt>
                <c:pt idx="32">
                  <c:v>118.83531003541957</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46.1562944316086</c:v>
                </c:pt>
                <c:pt idx="10">
                  <c:v>46.729420277620072</c:v>
                </c:pt>
                <c:pt idx="11">
                  <c:v>47.302546123631544</c:v>
                </c:pt>
                <c:pt idx="12">
                  <c:v>47.875671969643015</c:v>
                </c:pt>
                <c:pt idx="13">
                  <c:v>48.448797815654487</c:v>
                </c:pt>
                <c:pt idx="14">
                  <c:v>49.021923661665959</c:v>
                </c:pt>
                <c:pt idx="15">
                  <c:v>49.59504950767743</c:v>
                </c:pt>
                <c:pt idx="16">
                  <c:v>50.168175353688902</c:v>
                </c:pt>
                <c:pt idx="17">
                  <c:v>50.741301199700374</c:v>
                </c:pt>
                <c:pt idx="18">
                  <c:v>51.314427045711838</c:v>
                </c:pt>
                <c:pt idx="19">
                  <c:v>53.036592416827048</c:v>
                </c:pt>
                <c:pt idx="20">
                  <c:v>54.758757787942258</c:v>
                </c:pt>
                <c:pt idx="21">
                  <c:v>56.480923159057468</c:v>
                </c:pt>
                <c:pt idx="22">
                  <c:v>58.203088530172678</c:v>
                </c:pt>
                <c:pt idx="23">
                  <c:v>59.925253901287888</c:v>
                </c:pt>
                <c:pt idx="24">
                  <c:v>61.647419272403098</c:v>
                </c:pt>
                <c:pt idx="25">
                  <c:v>63.369584643518309</c:v>
                </c:pt>
                <c:pt idx="26">
                  <c:v>65.091750014633519</c:v>
                </c:pt>
                <c:pt idx="27">
                  <c:v>66.813915385748729</c:v>
                </c:pt>
                <c:pt idx="28">
                  <c:v>68.536080756863925</c:v>
                </c:pt>
                <c:pt idx="29">
                  <c:v>70.438812499761582</c:v>
                </c:pt>
                <c:pt idx="30">
                  <c:v>72.341544242659239</c:v>
                </c:pt>
                <c:pt idx="31">
                  <c:v>74.244275985556897</c:v>
                </c:pt>
                <c:pt idx="32">
                  <c:v>76.147007728454554</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3.5418587002352</c:v>
                </c:pt>
                <c:pt idx="10">
                  <c:v>3.597151002521811</c:v>
                </c:pt>
                <c:pt idx="11">
                  <c:v>3.6524433048084219</c:v>
                </c:pt>
                <c:pt idx="12">
                  <c:v>3.7077356070950329</c:v>
                </c:pt>
                <c:pt idx="13">
                  <c:v>3.7630279093816439</c:v>
                </c:pt>
                <c:pt idx="14">
                  <c:v>3.8183202116682549</c:v>
                </c:pt>
                <c:pt idx="15">
                  <c:v>3.8736125139548658</c:v>
                </c:pt>
                <c:pt idx="16">
                  <c:v>3.9289048162414768</c:v>
                </c:pt>
                <c:pt idx="17">
                  <c:v>3.9841971185280878</c:v>
                </c:pt>
                <c:pt idx="18">
                  <c:v>4.0394894208146992</c:v>
                </c:pt>
                <c:pt idx="19">
                  <c:v>4.1750588736571945</c:v>
                </c:pt>
                <c:pt idx="20">
                  <c:v>4.3106283264996899</c:v>
                </c:pt>
                <c:pt idx="21">
                  <c:v>4.4461977793421852</c:v>
                </c:pt>
                <c:pt idx="22">
                  <c:v>4.5817672321846805</c:v>
                </c:pt>
                <c:pt idx="23">
                  <c:v>4.7173366850271758</c:v>
                </c:pt>
                <c:pt idx="24">
                  <c:v>4.8529061378696712</c:v>
                </c:pt>
                <c:pt idx="25">
                  <c:v>4.9884755907121665</c:v>
                </c:pt>
                <c:pt idx="26">
                  <c:v>5.1240450435546618</c:v>
                </c:pt>
                <c:pt idx="27">
                  <c:v>5.2596144963971572</c:v>
                </c:pt>
                <c:pt idx="28">
                  <c:v>5.3951839492396552</c:v>
                </c:pt>
                <c:pt idx="29">
                  <c:v>5.5449676492356925</c:v>
                </c:pt>
                <c:pt idx="30">
                  <c:v>5.6947513492317299</c:v>
                </c:pt>
                <c:pt idx="31">
                  <c:v>5.8445350492277672</c:v>
                </c:pt>
                <c:pt idx="32">
                  <c:v>5.9943187492238046</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0.97290794869088826</c:v>
                </c:pt>
                <c:pt idx="10">
                  <c:v>0.9880961097523363</c:v>
                </c:pt>
                <c:pt idx="11">
                  <c:v>1.0032842708137844</c:v>
                </c:pt>
                <c:pt idx="12">
                  <c:v>1.0184724318752323</c:v>
                </c:pt>
                <c:pt idx="13">
                  <c:v>1.0336605929366802</c:v>
                </c:pt>
                <c:pt idx="14">
                  <c:v>1.0488487539981282</c:v>
                </c:pt>
                <c:pt idx="15">
                  <c:v>1.0640369150595761</c:v>
                </c:pt>
                <c:pt idx="16">
                  <c:v>1.079225076121024</c:v>
                </c:pt>
                <c:pt idx="17">
                  <c:v>1.094413237182472</c:v>
                </c:pt>
                <c:pt idx="18">
                  <c:v>1.1096013982439206</c:v>
                </c:pt>
                <c:pt idx="19">
                  <c:v>1.1468407715315618</c:v>
                </c:pt>
                <c:pt idx="20">
                  <c:v>1.1840801448192031</c:v>
                </c:pt>
                <c:pt idx="21">
                  <c:v>1.2213195181068444</c:v>
                </c:pt>
                <c:pt idx="22">
                  <c:v>1.2585588913944856</c:v>
                </c:pt>
                <c:pt idx="23">
                  <c:v>1.2957982646821269</c:v>
                </c:pt>
                <c:pt idx="24">
                  <c:v>1.3330376379697682</c:v>
                </c:pt>
                <c:pt idx="25">
                  <c:v>1.3702770112574094</c:v>
                </c:pt>
                <c:pt idx="26">
                  <c:v>1.4075163845450507</c:v>
                </c:pt>
                <c:pt idx="27">
                  <c:v>1.4447557578326919</c:v>
                </c:pt>
                <c:pt idx="28">
                  <c:v>1.4819951311203328</c:v>
                </c:pt>
                <c:pt idx="29">
                  <c:v>1.523138995018912</c:v>
                </c:pt>
                <c:pt idx="30">
                  <c:v>1.5642828589174913</c:v>
                </c:pt>
                <c:pt idx="31">
                  <c:v>1.6054267228160706</c:v>
                </c:pt>
                <c:pt idx="32">
                  <c:v>1.6465705867146498</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3.200305690976406</c:v>
                </c:pt>
                <c:pt idx="10">
                  <c:v>3.2502659758582615</c:v>
                </c:pt>
                <c:pt idx="11">
                  <c:v>3.3002262607401169</c:v>
                </c:pt>
                <c:pt idx="12">
                  <c:v>3.3501865456219724</c:v>
                </c:pt>
                <c:pt idx="13">
                  <c:v>3.4001468305038278</c:v>
                </c:pt>
                <c:pt idx="14">
                  <c:v>3.4501071153856833</c:v>
                </c:pt>
                <c:pt idx="15">
                  <c:v>3.5000674002675387</c:v>
                </c:pt>
                <c:pt idx="16">
                  <c:v>3.5500276851493942</c:v>
                </c:pt>
                <c:pt idx="17">
                  <c:v>3.5999879700312496</c:v>
                </c:pt>
                <c:pt idx="18">
                  <c:v>3.6499482549131046</c:v>
                </c:pt>
                <c:pt idx="19">
                  <c:v>3.7724443023769925</c:v>
                </c:pt>
                <c:pt idx="20">
                  <c:v>3.8949403498408803</c:v>
                </c:pt>
                <c:pt idx="21">
                  <c:v>4.0174363973047686</c:v>
                </c:pt>
                <c:pt idx="22">
                  <c:v>4.1399324447686565</c:v>
                </c:pt>
                <c:pt idx="23">
                  <c:v>4.2624284922325444</c:v>
                </c:pt>
                <c:pt idx="24">
                  <c:v>4.3849245396964323</c:v>
                </c:pt>
                <c:pt idx="25">
                  <c:v>4.5074205871603201</c:v>
                </c:pt>
                <c:pt idx="26">
                  <c:v>4.629916634624208</c:v>
                </c:pt>
                <c:pt idx="27">
                  <c:v>4.7524126820880959</c:v>
                </c:pt>
                <c:pt idx="28">
                  <c:v>4.8749087295519846</c:v>
                </c:pt>
                <c:pt idx="29">
                  <c:v>5.0102482978642353</c:v>
                </c:pt>
                <c:pt idx="30">
                  <c:v>5.145587866176486</c:v>
                </c:pt>
                <c:pt idx="31">
                  <c:v>5.2809274344887367</c:v>
                </c:pt>
                <c:pt idx="32">
                  <c:v>5.4162670028009874</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0.58044243603574208</c:v>
                </c:pt>
                <c:pt idx="10">
                  <c:v>0.58950377962664646</c:v>
                </c:pt>
                <c:pt idx="11">
                  <c:v>0.59856512321755084</c:v>
                </c:pt>
                <c:pt idx="12">
                  <c:v>0.60762646680845522</c:v>
                </c:pt>
                <c:pt idx="13">
                  <c:v>0.6166878103993596</c:v>
                </c:pt>
                <c:pt idx="14">
                  <c:v>0.62574915399026398</c:v>
                </c:pt>
                <c:pt idx="15">
                  <c:v>0.63481049758116836</c:v>
                </c:pt>
                <c:pt idx="16">
                  <c:v>0.64387184117207275</c:v>
                </c:pt>
                <c:pt idx="17">
                  <c:v>0.65293318476297713</c:v>
                </c:pt>
                <c:pt idx="18">
                  <c:v>0.66199452835388128</c:v>
                </c:pt>
                <c:pt idx="19">
                  <c:v>0.68421175103831677</c:v>
                </c:pt>
                <c:pt idx="20">
                  <c:v>0.70642897372275226</c:v>
                </c:pt>
                <c:pt idx="21">
                  <c:v>0.72864619640718775</c:v>
                </c:pt>
                <c:pt idx="22">
                  <c:v>0.75086341909162324</c:v>
                </c:pt>
                <c:pt idx="23">
                  <c:v>0.77308064177605873</c:v>
                </c:pt>
                <c:pt idx="24">
                  <c:v>0.79529786446049422</c:v>
                </c:pt>
                <c:pt idx="25">
                  <c:v>0.81751508714492971</c:v>
                </c:pt>
                <c:pt idx="26">
                  <c:v>0.8397323098293652</c:v>
                </c:pt>
                <c:pt idx="27">
                  <c:v>0.86194953251380069</c:v>
                </c:pt>
                <c:pt idx="28">
                  <c:v>0.88416675519823607</c:v>
                </c:pt>
                <c:pt idx="29">
                  <c:v>0.90871341926994875</c:v>
                </c:pt>
                <c:pt idx="30">
                  <c:v>0.93326008334166144</c:v>
                </c:pt>
                <c:pt idx="31">
                  <c:v>0.95780674741337413</c:v>
                </c:pt>
                <c:pt idx="32">
                  <c:v>0.98235341148508681</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0.28904230654324836</c:v>
                </c:pt>
                <c:pt idx="10">
                  <c:v>0.29355457423646469</c:v>
                </c:pt>
                <c:pt idx="11">
                  <c:v>0.29806684192968103</c:v>
                </c:pt>
                <c:pt idx="12">
                  <c:v>0.30257910962289736</c:v>
                </c:pt>
                <c:pt idx="13">
                  <c:v>0.30709137731611369</c:v>
                </c:pt>
                <c:pt idx="14">
                  <c:v>0.31160364500933002</c:v>
                </c:pt>
                <c:pt idx="15">
                  <c:v>0.31611591270254635</c:v>
                </c:pt>
                <c:pt idx="16">
                  <c:v>0.32062818039576269</c:v>
                </c:pt>
                <c:pt idx="17">
                  <c:v>0.32514044808897902</c:v>
                </c:pt>
                <c:pt idx="18">
                  <c:v>0.32965271578219552</c:v>
                </c:pt>
                <c:pt idx="19">
                  <c:v>0.34071620268634528</c:v>
                </c:pt>
                <c:pt idx="20">
                  <c:v>0.35177968959049505</c:v>
                </c:pt>
                <c:pt idx="21">
                  <c:v>0.36284317649464481</c:v>
                </c:pt>
                <c:pt idx="22">
                  <c:v>0.37390666339879458</c:v>
                </c:pt>
                <c:pt idx="23">
                  <c:v>0.38497015030294435</c:v>
                </c:pt>
                <c:pt idx="24">
                  <c:v>0.39603363720709411</c:v>
                </c:pt>
                <c:pt idx="25">
                  <c:v>0.40709712411124388</c:v>
                </c:pt>
                <c:pt idx="26">
                  <c:v>0.41816061101539365</c:v>
                </c:pt>
                <c:pt idx="27">
                  <c:v>0.42922409791954341</c:v>
                </c:pt>
                <c:pt idx="28">
                  <c:v>0.44028758482369307</c:v>
                </c:pt>
                <c:pt idx="29">
                  <c:v>0.45251106119404105</c:v>
                </c:pt>
                <c:pt idx="30">
                  <c:v>0.46473453756438904</c:v>
                </c:pt>
                <c:pt idx="31">
                  <c:v>0.47695801393473702</c:v>
                </c:pt>
                <c:pt idx="32">
                  <c:v>0.48918149030508501</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6.4621847101245109</c:v>
                </c:pt>
                <c:pt idx="10">
                  <c:v>6.5630665071313743</c:v>
                </c:pt>
                <c:pt idx="11">
                  <c:v>6.6639483041382377</c:v>
                </c:pt>
                <c:pt idx="12">
                  <c:v>6.7648301011451011</c:v>
                </c:pt>
                <c:pt idx="13">
                  <c:v>6.8657118981519645</c:v>
                </c:pt>
                <c:pt idx="14">
                  <c:v>6.9665936951588279</c:v>
                </c:pt>
                <c:pt idx="15">
                  <c:v>7.0674754921656913</c:v>
                </c:pt>
                <c:pt idx="16">
                  <c:v>7.1683572891725547</c:v>
                </c:pt>
                <c:pt idx="17">
                  <c:v>7.2692390861794181</c:v>
                </c:pt>
                <c:pt idx="18">
                  <c:v>7.3701208831862779</c:v>
                </c:pt>
                <c:pt idx="19">
                  <c:v>7.6174697808880811</c:v>
                </c:pt>
                <c:pt idx="20">
                  <c:v>7.8648186785898844</c:v>
                </c:pt>
                <c:pt idx="21">
                  <c:v>8.1121675762916876</c:v>
                </c:pt>
                <c:pt idx="22">
                  <c:v>8.3595164739934908</c:v>
                </c:pt>
                <c:pt idx="23">
                  <c:v>8.6068653716952941</c:v>
                </c:pt>
                <c:pt idx="24">
                  <c:v>8.8542142693970973</c:v>
                </c:pt>
                <c:pt idx="25">
                  <c:v>9.1015631670989006</c:v>
                </c:pt>
                <c:pt idx="26">
                  <c:v>9.3489120648007038</c:v>
                </c:pt>
                <c:pt idx="27">
                  <c:v>9.596260962502507</c:v>
                </c:pt>
                <c:pt idx="28">
                  <c:v>9.8436098602043138</c:v>
                </c:pt>
                <c:pt idx="29">
                  <c:v>10.116892906723361</c:v>
                </c:pt>
                <c:pt idx="30">
                  <c:v>10.390175953242409</c:v>
                </c:pt>
                <c:pt idx="31">
                  <c:v>10.663458999761456</c:v>
                </c:pt>
                <c:pt idx="32">
                  <c:v>10.936742046280504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2.1593260126019009</c:v>
                </c:pt>
                <c:pt idx="10">
                  <c:v>2.1930354619981172</c:v>
                </c:pt>
                <c:pt idx="11">
                  <c:v>2.2267449113943334</c:v>
                </c:pt>
                <c:pt idx="12">
                  <c:v>2.2604543607905496</c:v>
                </c:pt>
                <c:pt idx="13">
                  <c:v>2.2941638101867659</c:v>
                </c:pt>
                <c:pt idx="14">
                  <c:v>2.3278732595829821</c:v>
                </c:pt>
                <c:pt idx="15">
                  <c:v>2.3615827089791983</c:v>
                </c:pt>
                <c:pt idx="16">
                  <c:v>2.3952921583754145</c:v>
                </c:pt>
                <c:pt idx="17">
                  <c:v>2.4290016077716308</c:v>
                </c:pt>
                <c:pt idx="18">
                  <c:v>2.4627110571678466</c:v>
                </c:pt>
                <c:pt idx="19">
                  <c:v>2.5453621934250799</c:v>
                </c:pt>
                <c:pt idx="20">
                  <c:v>2.6280133296823132</c:v>
                </c:pt>
                <c:pt idx="21">
                  <c:v>2.7106644659395465</c:v>
                </c:pt>
                <c:pt idx="22">
                  <c:v>2.7933156021967798</c:v>
                </c:pt>
                <c:pt idx="23">
                  <c:v>2.8759667384540131</c:v>
                </c:pt>
                <c:pt idx="24">
                  <c:v>2.9586178747112464</c:v>
                </c:pt>
                <c:pt idx="25">
                  <c:v>3.0412690109684797</c:v>
                </c:pt>
                <c:pt idx="26">
                  <c:v>3.123920147225713</c:v>
                </c:pt>
                <c:pt idx="27">
                  <c:v>3.2065712834829463</c:v>
                </c:pt>
                <c:pt idx="28">
                  <c:v>3.2892224197401805</c:v>
                </c:pt>
                <c:pt idx="29">
                  <c:v>3.3805393996196216</c:v>
                </c:pt>
                <c:pt idx="30">
                  <c:v>3.4718563794990627</c:v>
                </c:pt>
                <c:pt idx="31">
                  <c:v>3.5631733593785038</c:v>
                </c:pt>
                <c:pt idx="32">
                  <c:v>3.6544903392579449</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0.11854474757129577</c:v>
                </c:pt>
                <c:pt idx="10">
                  <c:v>0.12039536121005183</c:v>
                </c:pt>
                <c:pt idx="11">
                  <c:v>0.12224597484880789</c:v>
                </c:pt>
                <c:pt idx="12">
                  <c:v>0.12409658848756396</c:v>
                </c:pt>
                <c:pt idx="13">
                  <c:v>0.12594720212632002</c:v>
                </c:pt>
                <c:pt idx="14">
                  <c:v>0.12779781576507607</c:v>
                </c:pt>
                <c:pt idx="15">
                  <c:v>0.12964842940383212</c:v>
                </c:pt>
                <c:pt idx="16">
                  <c:v>0.13149904304258817</c:v>
                </c:pt>
                <c:pt idx="17">
                  <c:v>0.13334965668134421</c:v>
                </c:pt>
                <c:pt idx="18">
                  <c:v>0.13520027032010029</c:v>
                </c:pt>
                <c:pt idx="19">
                  <c:v>0.13973773155889141</c:v>
                </c:pt>
                <c:pt idx="20">
                  <c:v>0.14427519279768253</c:v>
                </c:pt>
                <c:pt idx="21">
                  <c:v>0.14881265403647365</c:v>
                </c:pt>
                <c:pt idx="22">
                  <c:v>0.15335011527526476</c:v>
                </c:pt>
                <c:pt idx="23">
                  <c:v>0.15788757651405588</c:v>
                </c:pt>
                <c:pt idx="24">
                  <c:v>0.162425037752847</c:v>
                </c:pt>
                <c:pt idx="25">
                  <c:v>0.16696249899163812</c:v>
                </c:pt>
                <c:pt idx="26">
                  <c:v>0.17149996023042924</c:v>
                </c:pt>
                <c:pt idx="27">
                  <c:v>0.17603742146922036</c:v>
                </c:pt>
                <c:pt idx="28">
                  <c:v>0.18057488270801145</c:v>
                </c:pt>
                <c:pt idx="29">
                  <c:v>0.1855880897298347</c:v>
                </c:pt>
                <c:pt idx="30">
                  <c:v>0.19060129675165796</c:v>
                </c:pt>
                <c:pt idx="31">
                  <c:v>0.19561450377348122</c:v>
                </c:pt>
                <c:pt idx="32">
                  <c:v>0.20062771079530448</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2.8529099418297506E-2</c:v>
                </c:pt>
                <c:pt idx="10">
                  <c:v>2.8974469977234973E-2</c:v>
                </c:pt>
                <c:pt idx="11">
                  <c:v>2.9419840536172439E-2</c:v>
                </c:pt>
                <c:pt idx="12">
                  <c:v>2.9865211095109905E-2</c:v>
                </c:pt>
                <c:pt idx="13">
                  <c:v>3.0310581654047371E-2</c:v>
                </c:pt>
                <c:pt idx="14">
                  <c:v>3.0755952212984838E-2</c:v>
                </c:pt>
                <c:pt idx="15">
                  <c:v>3.1201322771922304E-2</c:v>
                </c:pt>
                <c:pt idx="16">
                  <c:v>3.1646693330859774E-2</c:v>
                </c:pt>
                <c:pt idx="17">
                  <c:v>3.209206388979724E-2</c:v>
                </c:pt>
                <c:pt idx="18">
                  <c:v>3.2537434448734713E-2</c:v>
                </c:pt>
                <c:pt idx="19">
                  <c:v>3.3629424481530459E-2</c:v>
                </c:pt>
                <c:pt idx="20">
                  <c:v>3.4721414514326213E-2</c:v>
                </c:pt>
                <c:pt idx="21">
                  <c:v>3.5813404547121966E-2</c:v>
                </c:pt>
                <c:pt idx="22">
                  <c:v>3.6905394579917719E-2</c:v>
                </c:pt>
                <c:pt idx="23">
                  <c:v>3.7997384612713472E-2</c:v>
                </c:pt>
                <c:pt idx="24">
                  <c:v>3.9089374645509226E-2</c:v>
                </c:pt>
                <c:pt idx="25">
                  <c:v>4.0181364678304979E-2</c:v>
                </c:pt>
                <c:pt idx="26">
                  <c:v>4.1273354711100732E-2</c:v>
                </c:pt>
                <c:pt idx="27">
                  <c:v>4.2365344743896485E-2</c:v>
                </c:pt>
                <c:pt idx="28">
                  <c:v>4.3457334776692211E-2</c:v>
                </c:pt>
                <c:pt idx="29">
                  <c:v>4.4663818273095846E-2</c:v>
                </c:pt>
                <c:pt idx="30">
                  <c:v>4.587030176949948E-2</c:v>
                </c:pt>
                <c:pt idx="31">
                  <c:v>4.7076785265903115E-2</c:v>
                </c:pt>
                <c:pt idx="32">
                  <c:v>4.828326876230675E-2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22.900959847055063</c:v>
                </c:pt>
                <c:pt idx="10">
                  <c:v>23.258468969153249</c:v>
                </c:pt>
                <c:pt idx="11">
                  <c:v>23.615978091251435</c:v>
                </c:pt>
                <c:pt idx="12">
                  <c:v>23.973487213349621</c:v>
                </c:pt>
                <c:pt idx="13">
                  <c:v>24.330996335447807</c:v>
                </c:pt>
                <c:pt idx="14">
                  <c:v>24.688505457545993</c:v>
                </c:pt>
                <c:pt idx="15">
                  <c:v>25.046014579644179</c:v>
                </c:pt>
                <c:pt idx="16">
                  <c:v>25.403523701742365</c:v>
                </c:pt>
                <c:pt idx="17">
                  <c:v>25.761032823840551</c:v>
                </c:pt>
                <c:pt idx="18">
                  <c:v>26.118541945938734</c:v>
                </c:pt>
                <c:pt idx="19">
                  <c:v>26.995107291650307</c:v>
                </c:pt>
                <c:pt idx="20">
                  <c:v>27.871672637361879</c:v>
                </c:pt>
                <c:pt idx="21">
                  <c:v>28.748237983073452</c:v>
                </c:pt>
                <c:pt idx="22">
                  <c:v>29.624803328785024</c:v>
                </c:pt>
                <c:pt idx="23">
                  <c:v>30.501368674496597</c:v>
                </c:pt>
                <c:pt idx="24">
                  <c:v>31.377934020208169</c:v>
                </c:pt>
                <c:pt idx="25">
                  <c:v>32.254499365919742</c:v>
                </c:pt>
                <c:pt idx="26">
                  <c:v>33.131064711631318</c:v>
                </c:pt>
                <c:pt idx="27">
                  <c:v>34.007630057342894</c:v>
                </c:pt>
                <c:pt idx="28">
                  <c:v>34.88419540305447</c:v>
                </c:pt>
                <c:pt idx="29">
                  <c:v>35.852667267594072</c:v>
                </c:pt>
                <c:pt idx="30">
                  <c:v>36.821139132133673</c:v>
                </c:pt>
                <c:pt idx="31">
                  <c:v>37.789610996673275</c:v>
                </c:pt>
                <c:pt idx="32">
                  <c:v>38.758082861212877</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26.127913280049178</c:v>
                </c:pt>
                <c:pt idx="10">
                  <c:v>26.535798687533926</c:v>
                </c:pt>
                <c:pt idx="11">
                  <c:v>26.943684095018675</c:v>
                </c:pt>
                <c:pt idx="12">
                  <c:v>27.351569502503423</c:v>
                </c:pt>
                <c:pt idx="13">
                  <c:v>27.759454909988172</c:v>
                </c:pt>
                <c:pt idx="14">
                  <c:v>28.16734031747292</c:v>
                </c:pt>
                <c:pt idx="15">
                  <c:v>28.575225724957669</c:v>
                </c:pt>
                <c:pt idx="16">
                  <c:v>28.983111132442417</c:v>
                </c:pt>
                <c:pt idx="17">
                  <c:v>29.390996539927166</c:v>
                </c:pt>
                <c:pt idx="18">
                  <c:v>29.798881947411921</c:v>
                </c:pt>
                <c:pt idx="19">
                  <c:v>30.798963319110126</c:v>
                </c:pt>
                <c:pt idx="20">
                  <c:v>31.79904469080833</c:v>
                </c:pt>
                <c:pt idx="21">
                  <c:v>32.799126062506531</c:v>
                </c:pt>
                <c:pt idx="22">
                  <c:v>33.799207434204732</c:v>
                </c:pt>
                <c:pt idx="23">
                  <c:v>34.799288805902933</c:v>
                </c:pt>
                <c:pt idx="24">
                  <c:v>35.799370177601133</c:v>
                </c:pt>
                <c:pt idx="25">
                  <c:v>36.799451549299334</c:v>
                </c:pt>
                <c:pt idx="26">
                  <c:v>37.799532920997535</c:v>
                </c:pt>
                <c:pt idx="27">
                  <c:v>38.799614292695736</c:v>
                </c:pt>
                <c:pt idx="28">
                  <c:v>39.799695664393965</c:v>
                </c:pt>
                <c:pt idx="29">
                  <c:v>40.904634018936875</c:v>
                </c:pt>
                <c:pt idx="30">
                  <c:v>42.009572373479784</c:v>
                </c:pt>
                <c:pt idx="31">
                  <c:v>43.114510728022694</c:v>
                </c:pt>
                <c:pt idx="32">
                  <c:v>44.219449082565603</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81.412197338666786</c:v>
                </c:pt>
                <c:pt idx="10">
                  <c:v>82.06618531308942</c:v>
                </c:pt>
                <c:pt idx="11">
                  <c:v>82.720173287512054</c:v>
                </c:pt>
                <c:pt idx="12">
                  <c:v>83.374161261934688</c:v>
                </c:pt>
                <c:pt idx="13">
                  <c:v>84.028149236357322</c:v>
                </c:pt>
                <c:pt idx="14">
                  <c:v>84.682137210779956</c:v>
                </c:pt>
                <c:pt idx="15">
                  <c:v>85.33612518520259</c:v>
                </c:pt>
                <c:pt idx="16">
                  <c:v>85.990113159625224</c:v>
                </c:pt>
                <c:pt idx="17">
                  <c:v>86.644101134047858</c:v>
                </c:pt>
                <c:pt idx="18">
                  <c:v>87.29808910847045</c:v>
                </c:pt>
                <c:pt idx="19">
                  <c:v>88.361085835978002</c:v>
                </c:pt>
                <c:pt idx="20">
                  <c:v>89.424082563485555</c:v>
                </c:pt>
                <c:pt idx="21">
                  <c:v>90.487079290993108</c:v>
                </c:pt>
                <c:pt idx="22">
                  <c:v>91.550076018500661</c:v>
                </c:pt>
                <c:pt idx="23">
                  <c:v>92.613072746008214</c:v>
                </c:pt>
                <c:pt idx="24">
                  <c:v>93.676069473515767</c:v>
                </c:pt>
                <c:pt idx="25">
                  <c:v>94.73906620102332</c:v>
                </c:pt>
                <c:pt idx="26">
                  <c:v>95.802062928530873</c:v>
                </c:pt>
                <c:pt idx="27">
                  <c:v>96.865059656038426</c:v>
                </c:pt>
                <c:pt idx="28">
                  <c:v>97.92805638354595</c:v>
                </c:pt>
                <c:pt idx="29">
                  <c:v>100.01878174873332</c:v>
                </c:pt>
                <c:pt idx="30">
                  <c:v>102.10950711392069</c:v>
                </c:pt>
                <c:pt idx="31">
                  <c:v>104.20023247910805</c:v>
                </c:pt>
                <c:pt idx="32">
                  <c:v>106.29095784429542</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31.668427610918933</c:v>
                </c:pt>
                <c:pt idx="6">
                  <c:v>31.307149562782904</c:v>
                </c:pt>
                <c:pt idx="7">
                  <c:v>25.664559024746566</c:v>
                </c:pt>
                <c:pt idx="8">
                  <c:v>21.635553204092911</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16.327908186315465</c:v>
                </c:pt>
                <c:pt idx="6">
                  <c:v>20.855905476762679</c:v>
                </c:pt>
                <c:pt idx="7">
                  <c:v>24.394210667608149</c:v>
                </c:pt>
                <c:pt idx="8">
                  <c:v>27.326864508147526</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11.858701524628286</c:v>
                </c:pt>
                <c:pt idx="5">
                  <c:v>11.995244651969873</c:v>
                </c:pt>
                <c:pt idx="6">
                  <c:v>13.793034960454417</c:v>
                </c:pt>
                <c:pt idx="7">
                  <c:v>21.316536307645276</c:v>
                </c:pt>
                <c:pt idx="8">
                  <c:v>26.555491287759555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0.15834213805459466</c:v>
                </c:pt>
                <c:pt idx="5">
                  <c:v>0.15653574781391452</c:v>
                </c:pt>
                <c:pt idx="6">
                  <c:v>0.12832279512373285</c:v>
                </c:pt>
                <c:pt idx="7">
                  <c:v>0.10817776602046456</c:v>
                </c:pt>
                <c:pt idx="9">
                  <c:v>0.1283823833256614</c:v>
                </c:pt>
                <c:pt idx="10">
                  <c:v>0.12877680945571371</c:v>
                </c:pt>
                <c:pt idx="11">
                  <c:v>0.12973355042768442</c:v>
                </c:pt>
                <c:pt idx="12">
                  <c:v>0.13499132813487882</c:v>
                </c:pt>
                <c:pt idx="13">
                  <c:v>0.15834213805459466</c:v>
                </c:pt>
                <c:pt idx="14">
                  <c:v>0.37177240105804699</c:v>
                </c:pt>
                <c:pt idx="15">
                  <c:v>0.23162264519833775</c:v>
                </c:pt>
                <c:pt idx="16">
                  <c:v>0.1854978242835916</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2.7096437377240976</c:v>
                </c:pt>
                <c:pt idx="5">
                  <c:v>3.461072479390769</c:v>
                </c:pt>
                <c:pt idx="6">
                  <c:v>4.0482601578814217</c:v>
                </c:pt>
                <c:pt idx="7">
                  <c:v>4.5349389793969674</c:v>
                </c:pt>
                <c:pt idx="9">
                  <c:v>2.7636773332492934</c:v>
                </c:pt>
                <c:pt idx="10">
                  <c:v>2.8913337107360779</c:v>
                </c:pt>
                <c:pt idx="11">
                  <c:v>3.0495903806306055</c:v>
                </c:pt>
                <c:pt idx="12">
                  <c:v>3.2047358801985588</c:v>
                </c:pt>
                <c:pt idx="13">
                  <c:v>2.7096437377240976</c:v>
                </c:pt>
                <c:pt idx="14">
                  <c:v>3.1236179126501682</c:v>
                </c:pt>
                <c:pt idx="15">
                  <c:v>3.4708770528635826</c:v>
                </c:pt>
                <c:pt idx="16">
                  <c:v>3.5090493349830769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3.7534332962642623</c:v>
                </c:pt>
                <c:pt idx="4">
                  <c:v>3.9274294206294575</c:v>
                </c:pt>
                <c:pt idx="5">
                  <c:v>4.6564725273026708</c:v>
                </c:pt>
                <c:pt idx="6">
                  <c:v>7.7151015344659521</c:v>
                </c:pt>
                <c:pt idx="7">
                  <c:v>10.363328435957218</c:v>
                </c:pt>
                <c:pt idx="9">
                  <c:v>3.9385634462472403</c:v>
                </c:pt>
                <c:pt idx="10">
                  <c:v>4.2313538823878662</c:v>
                </c:pt>
                <c:pt idx="11">
                  <c:v>4.4526615366410756</c:v>
                </c:pt>
                <c:pt idx="12">
                  <c:v>3.7534332962642623</c:v>
                </c:pt>
                <c:pt idx="13">
                  <c:v>3.9274294206294575</c:v>
                </c:pt>
                <c:pt idx="14">
                  <c:v>4.1501197887445045</c:v>
                </c:pt>
                <c:pt idx="15">
                  <c:v>6.0971469878127476</c:v>
                </c:pt>
                <c:pt idx="16">
                  <c:v>7.2206051802452862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0.51952579963464951</c:v>
                </c:pt>
                <c:pt idx="5">
                  <c:v>0.56582844130710208</c:v>
                </c:pt>
                <c:pt idx="6">
                  <c:v>0.68860424566889089</c:v>
                </c:pt>
                <c:pt idx="7">
                  <c:v>0.81154369846730856</c:v>
                </c:pt>
                <c:pt idx="9">
                  <c:v>0.52310039361040328</c:v>
                </c:pt>
                <c:pt idx="10">
                  <c:v>0.52911938020465121</c:v>
                </c:pt>
                <c:pt idx="11">
                  <c:v>0.53323895430378154</c:v>
                </c:pt>
                <c:pt idx="12">
                  <c:v>0.51417285649738431</c:v>
                </c:pt>
                <c:pt idx="13">
                  <c:v>0.51952579963464951</c:v>
                </c:pt>
                <c:pt idx="14">
                  <c:v>0.56630552138310997</c:v>
                </c:pt>
                <c:pt idx="15">
                  <c:v>0.66460897992502088</c:v>
                </c:pt>
                <c:pt idx="16">
                  <c:v>0.73580226532586457</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105.26354198148437</c:v>
                </c:pt>
                <c:pt idx="5">
                  <c:v>127.22228818407999</c:v>
                </c:pt>
                <c:pt idx="6">
                  <c:v>182.62797186176959</c:v>
                </c:pt>
                <c:pt idx="7">
                  <c:v>230.58607404504241</c:v>
                </c:pt>
                <c:pt idx="9">
                  <c:v>113.09321758673757</c:v>
                </c:pt>
                <c:pt idx="10">
                  <c:v>112.21357404370687</c:v>
                </c:pt>
                <c:pt idx="11">
                  <c:v>117.77587315202406</c:v>
                </c:pt>
                <c:pt idx="12">
                  <c:v>109.23689659459602</c:v>
                </c:pt>
                <c:pt idx="13">
                  <c:v>105.26354198148437</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22.368502671065432</c:v>
                </c:pt>
                <c:pt idx="5">
                  <c:v>27.034736239117002</c:v>
                </c:pt>
                <c:pt idx="6">
                  <c:v>38.808444020626041</c:v>
                </c:pt>
                <c:pt idx="7">
                  <c:v>48.999540734571518</c:v>
                </c:pt>
                <c:pt idx="9">
                  <c:v>18.547037936929154</c:v>
                </c:pt>
                <c:pt idx="10">
                  <c:v>23.845384484287713</c:v>
                </c:pt>
                <c:pt idx="11">
                  <c:v>25.027373044805117</c:v>
                </c:pt>
                <c:pt idx="12">
                  <c:v>23.212840526351659</c:v>
                </c:pt>
                <c:pt idx="13">
                  <c:v>22.368502671065432</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3.9473828243056639</c:v>
                </c:pt>
                <c:pt idx="5">
                  <c:v>4.7708358069030004</c:v>
                </c:pt>
                <c:pt idx="6">
                  <c:v>6.8485489448163603</c:v>
                </c:pt>
                <c:pt idx="7">
                  <c:v>8.6469777766890896</c:v>
                </c:pt>
                <c:pt idx="9">
                  <c:v>3.9743652721991038</c:v>
                </c:pt>
                <c:pt idx="10">
                  <c:v>4.208009026639008</c:v>
                </c:pt>
                <c:pt idx="11">
                  <c:v>4.4165952432009021</c:v>
                </c:pt>
                <c:pt idx="12">
                  <c:v>4.0963836222973509</c:v>
                </c:pt>
                <c:pt idx="13">
                  <c:v>3.9473828243056639</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19.769049544976067</c:v>
                </c:pt>
                <c:pt idx="5">
                  <c:v>20.629613713770084</c:v>
                </c:pt>
                <c:pt idx="6">
                  <c:v>19.216063138309391</c:v>
                </c:pt>
                <c:pt idx="7">
                  <c:v>17.662947926300053</c:v>
                </c:pt>
                <c:pt idx="9">
                  <c:v>28.167748821049805</c:v>
                </c:pt>
                <c:pt idx="10">
                  <c:v>18.502265696365193</c:v>
                </c:pt>
                <c:pt idx="11">
                  <c:v>18.925968547790067</c:v>
                </c:pt>
                <c:pt idx="12">
                  <c:v>19.234533998419067</c:v>
                </c:pt>
                <c:pt idx="13">
                  <c:v>19.769049544976067</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104.58895806565042</c:v>
                </c:pt>
                <c:pt idx="5">
                  <c:v>109.14180768839171</c:v>
                </c:pt>
                <c:pt idx="6">
                  <c:v>101.6633610628125</c:v>
                </c:pt>
                <c:pt idx="7">
                  <c:v>93.446542069546894</c:v>
                </c:pt>
                <c:pt idx="9">
                  <c:v>94.847852582060455</c:v>
                </c:pt>
                <c:pt idx="10">
                  <c:v>97.886986758472602</c:v>
                </c:pt>
                <c:pt idx="11">
                  <c:v>100.12860387107854</c:v>
                </c:pt>
                <c:pt idx="12">
                  <c:v>101.76108189704142</c:v>
                </c:pt>
                <c:pt idx="13">
                  <c:v>104.58895806565042</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7.3752854273277313</c:v>
                </c:pt>
                <c:pt idx="5">
                  <c:v>14.472466604962772</c:v>
                </c:pt>
                <c:pt idx="6">
                  <c:v>27.428468649749899</c:v>
                </c:pt>
                <c:pt idx="7">
                  <c:v>39.965259030786228</c:v>
                </c:pt>
                <c:pt idx="9">
                  <c:v>0.80138751043622602</c:v>
                </c:pt>
                <c:pt idx="10">
                  <c:v>1.5745685843146777</c:v>
                </c:pt>
                <c:pt idx="11">
                  <c:v>2.5244712126531619</c:v>
                </c:pt>
                <c:pt idx="12">
                  <c:v>2.5547042090015273</c:v>
                </c:pt>
                <c:pt idx="13">
                  <c:v>7.3752854273277313</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9.2166514770496466</c:v>
                </c:pt>
                <c:pt idx="5">
                  <c:v>9.6178604476360441</c:v>
                </c:pt>
                <c:pt idx="6">
                  <c:v>8.9588402469145052</c:v>
                </c:pt>
                <c:pt idx="7">
                  <c:v>8.2347527494236665</c:v>
                </c:pt>
                <c:pt idx="9">
                  <c:v>12.322446292964566</c:v>
                </c:pt>
                <c:pt idx="10">
                  <c:v>8.6260563043864682</c:v>
                </c:pt>
                <c:pt idx="11">
                  <c:v>8.8235934445777957</c:v>
                </c:pt>
                <c:pt idx="12">
                  <c:v>8.9674516614251001</c:v>
                </c:pt>
                <c:pt idx="13">
                  <c:v>9.2166514770496466</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0.6424825297712935</c:v>
                </c:pt>
                <c:pt idx="4">
                  <c:v>0.61172376352415514</c:v>
                </c:pt>
                <c:pt idx="5">
                  <c:v>0.72671907289695947</c:v>
                </c:pt>
                <c:pt idx="6">
                  <c:v>1.0085102815636202</c:v>
                </c:pt>
                <c:pt idx="7">
                  <c:v>1.2106572172219687</c:v>
                </c:pt>
                <c:pt idx="9">
                  <c:v>0.60923770891438467</c:v>
                </c:pt>
                <c:pt idx="10">
                  <c:v>0.64854136839212595</c:v>
                </c:pt>
                <c:pt idx="11">
                  <c:v>0.6995709084876961</c:v>
                </c:pt>
                <c:pt idx="12">
                  <c:v>0.6424825297712935</c:v>
                </c:pt>
                <c:pt idx="13">
                  <c:v>0.61172376352415514</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78.02635471042575</c:v>
                </c:pt>
                <c:pt idx="4">
                  <c:v>75.188244272488859</c:v>
                </c:pt>
                <c:pt idx="5">
                  <c:v>90.87306298862859</c:v>
                </c:pt>
                <c:pt idx="6">
                  <c:v>130.4485513298354</c:v>
                </c:pt>
                <c:pt idx="7">
                  <c:v>164.70433860360174</c:v>
                </c:pt>
                <c:pt idx="9">
                  <c:v>80.780869704812559</c:v>
                </c:pt>
                <c:pt idx="10">
                  <c:v>80.152552888362095</c:v>
                </c:pt>
                <c:pt idx="11">
                  <c:v>84.125623680017213</c:v>
                </c:pt>
                <c:pt idx="12">
                  <c:v>78.02635471042575</c:v>
                </c:pt>
                <c:pt idx="13">
                  <c:v>75.188244272488859</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16.580600375965474</c:v>
                </c:pt>
                <c:pt idx="4">
                  <c:v>15.977501907903884</c:v>
                </c:pt>
                <c:pt idx="5">
                  <c:v>19.310525885083578</c:v>
                </c:pt>
                <c:pt idx="6">
                  <c:v>27.720317157590028</c:v>
                </c:pt>
                <c:pt idx="7">
                  <c:v>34.999671953265377</c:v>
                </c:pt>
                <c:pt idx="9">
                  <c:v>13.247884240663684</c:v>
                </c:pt>
                <c:pt idx="10">
                  <c:v>17.032417488776947</c:v>
                </c:pt>
                <c:pt idx="11">
                  <c:v>17.87669503200366</c:v>
                </c:pt>
                <c:pt idx="12">
                  <c:v>16.580600375965474</c:v>
                </c:pt>
                <c:pt idx="13">
                  <c:v>15.977501907903884</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2.9259883016409658</c:v>
                </c:pt>
                <c:pt idx="4">
                  <c:v>2.8195591602183323</c:v>
                </c:pt>
                <c:pt idx="5">
                  <c:v>3.4077398620735724</c:v>
                </c:pt>
                <c:pt idx="6">
                  <c:v>4.8918206748688275</c:v>
                </c:pt>
                <c:pt idx="7">
                  <c:v>6.1764126976350662</c:v>
                </c:pt>
                <c:pt idx="9">
                  <c:v>2.838832337285075</c:v>
                </c:pt>
                <c:pt idx="10">
                  <c:v>3.0057207333135785</c:v>
                </c:pt>
                <c:pt idx="11">
                  <c:v>3.1547108880006456</c:v>
                </c:pt>
                <c:pt idx="12">
                  <c:v>2.9259883016409658</c:v>
                </c:pt>
                <c:pt idx="13">
                  <c:v>2.8195591602183323</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0.76938135993676271</c:v>
                </c:pt>
                <c:pt idx="4">
                  <c:v>0.79076198179904267</c:v>
                </c:pt>
                <c:pt idx="5">
                  <c:v>0.82518454855080337</c:v>
                </c:pt>
                <c:pt idx="6">
                  <c:v>0.76864252553237566</c:v>
                </c:pt>
                <c:pt idx="7">
                  <c:v>0.70651791705200206</c:v>
                </c:pt>
                <c:pt idx="9">
                  <c:v>1.1267099528419922</c:v>
                </c:pt>
                <c:pt idx="10">
                  <c:v>0.74009062785460766</c:v>
                </c:pt>
                <c:pt idx="11">
                  <c:v>0.7570387419116027</c:v>
                </c:pt>
                <c:pt idx="12">
                  <c:v>0.76938135993676271</c:v>
                </c:pt>
                <c:pt idx="13">
                  <c:v>0.79076198179904267</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7.26864870693153</c:v>
                </c:pt>
                <c:pt idx="4">
                  <c:v>7.470639861832173</c:v>
                </c:pt>
                <c:pt idx="5">
                  <c:v>7.7958434063136934</c:v>
                </c:pt>
                <c:pt idx="6">
                  <c:v>7.2616686473437495</c:v>
                </c:pt>
                <c:pt idx="7">
                  <c:v>6.6747530049676351</c:v>
                </c:pt>
                <c:pt idx="9">
                  <c:v>6.7748466130043186</c:v>
                </c:pt>
                <c:pt idx="10">
                  <c:v>6.9919276256051859</c:v>
                </c:pt>
                <c:pt idx="11">
                  <c:v>7.1520431336484673</c:v>
                </c:pt>
                <c:pt idx="12">
                  <c:v>7.26864870693153</c:v>
                </c:pt>
                <c:pt idx="13">
                  <c:v>7.470639861832173</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0.29501141709310924</c:v>
                </c:pt>
                <c:pt idx="5">
                  <c:v>0.57889866419851088</c:v>
                </c:pt>
                <c:pt idx="6">
                  <c:v>1.0971387459899959</c:v>
                </c:pt>
                <c:pt idx="7">
                  <c:v>1.5986103612314491</c:v>
                </c:pt>
                <c:pt idx="9">
                  <c:v>3.2055500417449041E-2</c:v>
                </c:pt>
                <c:pt idx="10">
                  <c:v>6.2982743372587108E-2</c:v>
                </c:pt>
                <c:pt idx="11">
                  <c:v>0.10097884850612647</c:v>
                </c:pt>
                <c:pt idx="12">
                  <c:v>0.10218816836006109</c:v>
                </c:pt>
                <c:pt idx="13">
                  <c:v>0.29501141709310924</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105.26354198148437</c:v>
                </c:pt>
                <c:pt idx="5">
                  <c:v>127.22228818407999</c:v>
                </c:pt>
                <c:pt idx="6">
                  <c:v>182.62797186176959</c:v>
                </c:pt>
                <c:pt idx="7">
                  <c:v>230.58607404504241</c:v>
                </c:pt>
                <c:pt idx="9">
                  <c:v>113.09321758673757</c:v>
                </c:pt>
                <c:pt idx="10">
                  <c:v>112.21357404370687</c:v>
                </c:pt>
                <c:pt idx="11">
                  <c:v>117.77587315202406</c:v>
                </c:pt>
                <c:pt idx="12">
                  <c:v>109.23689659459602</c:v>
                </c:pt>
                <c:pt idx="13">
                  <c:v>105.26354198148437</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22.368502671065432</c:v>
                </c:pt>
                <c:pt idx="5">
                  <c:v>27.034736239117002</c:v>
                </c:pt>
                <c:pt idx="6">
                  <c:v>38.808444020626041</c:v>
                </c:pt>
                <c:pt idx="7">
                  <c:v>48.999540734571518</c:v>
                </c:pt>
                <c:pt idx="9">
                  <c:v>18.547037936929154</c:v>
                </c:pt>
                <c:pt idx="10">
                  <c:v>23.845384484287713</c:v>
                </c:pt>
                <c:pt idx="11">
                  <c:v>25.027373044805117</c:v>
                </c:pt>
                <c:pt idx="12">
                  <c:v>23.212840526351659</c:v>
                </c:pt>
                <c:pt idx="13">
                  <c:v>22.368502671065432</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3.9473828243056639</c:v>
                </c:pt>
                <c:pt idx="5">
                  <c:v>4.7708358069030004</c:v>
                </c:pt>
                <c:pt idx="6">
                  <c:v>6.8485489448163603</c:v>
                </c:pt>
                <c:pt idx="7">
                  <c:v>8.6469777766890896</c:v>
                </c:pt>
                <c:pt idx="9">
                  <c:v>3.9743652721991038</c:v>
                </c:pt>
                <c:pt idx="10">
                  <c:v>4.208009026639008</c:v>
                </c:pt>
                <c:pt idx="11">
                  <c:v>4.4165952432009021</c:v>
                </c:pt>
                <c:pt idx="12">
                  <c:v>4.0963836222973509</c:v>
                </c:pt>
                <c:pt idx="13">
                  <c:v>3.9473828243056639</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19.769049544976067</c:v>
                </c:pt>
                <c:pt idx="5">
                  <c:v>20.629613713770084</c:v>
                </c:pt>
                <c:pt idx="6">
                  <c:v>19.216063138309391</c:v>
                </c:pt>
                <c:pt idx="7">
                  <c:v>17.662947926300053</c:v>
                </c:pt>
                <c:pt idx="9">
                  <c:v>28.167748821049805</c:v>
                </c:pt>
                <c:pt idx="10">
                  <c:v>18.502265696365193</c:v>
                </c:pt>
                <c:pt idx="11">
                  <c:v>18.925968547790067</c:v>
                </c:pt>
                <c:pt idx="12">
                  <c:v>19.234533998419067</c:v>
                </c:pt>
                <c:pt idx="13">
                  <c:v>19.769049544976067</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104.58895806565042</c:v>
                </c:pt>
                <c:pt idx="5">
                  <c:v>109.14180768839171</c:v>
                </c:pt>
                <c:pt idx="6">
                  <c:v>101.6633610628125</c:v>
                </c:pt>
                <c:pt idx="7">
                  <c:v>93.446542069546894</c:v>
                </c:pt>
                <c:pt idx="9">
                  <c:v>94.847852582060455</c:v>
                </c:pt>
                <c:pt idx="10">
                  <c:v>97.886986758472602</c:v>
                </c:pt>
                <c:pt idx="11">
                  <c:v>100.12860387107854</c:v>
                </c:pt>
                <c:pt idx="12">
                  <c:v>101.76108189704142</c:v>
                </c:pt>
                <c:pt idx="13">
                  <c:v>104.58895806565042</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7.3752854273277313</c:v>
                </c:pt>
                <c:pt idx="5">
                  <c:v>14.472466604962772</c:v>
                </c:pt>
                <c:pt idx="6">
                  <c:v>27.428468649749899</c:v>
                </c:pt>
                <c:pt idx="7">
                  <c:v>39.965259030786228</c:v>
                </c:pt>
                <c:pt idx="9">
                  <c:v>0.80138751043622602</c:v>
                </c:pt>
                <c:pt idx="10">
                  <c:v>1.5745685843146777</c:v>
                </c:pt>
                <c:pt idx="11">
                  <c:v>2.5244712126531619</c:v>
                </c:pt>
                <c:pt idx="12">
                  <c:v>2.5547042090015273</c:v>
                </c:pt>
                <c:pt idx="13">
                  <c:v>7.3752854273277313</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9.2166514770496466</c:v>
                </c:pt>
                <c:pt idx="5">
                  <c:v>9.6178604476360441</c:v>
                </c:pt>
                <c:pt idx="6">
                  <c:v>8.9588402469145052</c:v>
                </c:pt>
                <c:pt idx="7">
                  <c:v>8.2347527494236665</c:v>
                </c:pt>
                <c:pt idx="9">
                  <c:v>12.322446292964566</c:v>
                </c:pt>
                <c:pt idx="10">
                  <c:v>8.6260563043864682</c:v>
                </c:pt>
                <c:pt idx="11">
                  <c:v>8.8235934445777957</c:v>
                </c:pt>
                <c:pt idx="12">
                  <c:v>8.9674516614251001</c:v>
                </c:pt>
                <c:pt idx="13">
                  <c:v>9.2166514770496466</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0.6424825297712935</c:v>
                </c:pt>
                <c:pt idx="4">
                  <c:v>0.61172376352415514</c:v>
                </c:pt>
                <c:pt idx="5">
                  <c:v>0.72671907289695947</c:v>
                </c:pt>
                <c:pt idx="6">
                  <c:v>1.0085102815636202</c:v>
                </c:pt>
                <c:pt idx="7">
                  <c:v>1.2106572172219687</c:v>
                </c:pt>
                <c:pt idx="9">
                  <c:v>0.60923770891438467</c:v>
                </c:pt>
                <c:pt idx="10">
                  <c:v>0.64854136839212595</c:v>
                </c:pt>
                <c:pt idx="11">
                  <c:v>0.6995709084876961</c:v>
                </c:pt>
                <c:pt idx="12">
                  <c:v>0.6424825297712935</c:v>
                </c:pt>
                <c:pt idx="13">
                  <c:v>0.61172376352415514</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0.42626230539305493</c:v>
                </c:pt>
                <c:pt idx="5">
                  <c:v>0.43951617090554068</c:v>
                </c:pt>
                <c:pt idx="6">
                  <c:v>0.47119715350065822</c:v>
                </c:pt>
                <c:pt idx="7">
                  <c:v>0.5080688537775222</c:v>
                </c:pt>
                <c:pt idx="9" formatCode="0%">
                  <c:v>0.41283463855351005</c:v>
                </c:pt>
                <c:pt idx="10" formatCode="0%">
                  <c:v>0.41283463855351005</c:v>
                </c:pt>
                <c:pt idx="11" formatCode="0%">
                  <c:v>0.41283463855351005</c:v>
                </c:pt>
                <c:pt idx="12" formatCode="0%">
                  <c:v>0.41206830801822453</c:v>
                </c:pt>
                <c:pt idx="13" formatCode="0%">
                  <c:v>0.42626230539305493</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1.1335589022656063</c:v>
                </c:pt>
                <c:pt idx="5">
                  <c:v>1.2745428649667478</c:v>
                </c:pt>
                <c:pt idx="6">
                  <c:v>1.6420266846273521</c:v>
                </c:pt>
                <c:pt idx="7">
                  <c:v>2.1559883273273681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0.15834213805459466</c:v>
                </c:pt>
                <c:pt idx="5">
                  <c:v>0.15653574781391452</c:v>
                </c:pt>
                <c:pt idx="6">
                  <c:v>0.12832279512373285</c:v>
                </c:pt>
                <c:pt idx="7">
                  <c:v>0.10817776602046456</c:v>
                </c:pt>
                <c:pt idx="9">
                  <c:v>0.1283823833256614</c:v>
                </c:pt>
                <c:pt idx="10">
                  <c:v>0.12877680945571371</c:v>
                </c:pt>
                <c:pt idx="11">
                  <c:v>0.12973355042768442</c:v>
                </c:pt>
                <c:pt idx="12">
                  <c:v>0.13499132813487882</c:v>
                </c:pt>
                <c:pt idx="13">
                  <c:v>0.15834213805459466</c:v>
                </c:pt>
                <c:pt idx="14">
                  <c:v>0.37177240105804699</c:v>
                </c:pt>
                <c:pt idx="15">
                  <c:v>0.23162264519833775</c:v>
                </c:pt>
                <c:pt idx="16">
                  <c:v>0.1854978242835916</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2.7096437377240976</c:v>
                </c:pt>
                <c:pt idx="5">
                  <c:v>3.461072479390769</c:v>
                </c:pt>
                <c:pt idx="6">
                  <c:v>4.0482601578814217</c:v>
                </c:pt>
                <c:pt idx="7">
                  <c:v>4.5349389793969674</c:v>
                </c:pt>
                <c:pt idx="9">
                  <c:v>2.7636773332492934</c:v>
                </c:pt>
                <c:pt idx="10">
                  <c:v>2.8913337107360779</c:v>
                </c:pt>
                <c:pt idx="11">
                  <c:v>3.0495903806306055</c:v>
                </c:pt>
                <c:pt idx="12">
                  <c:v>3.2047358801985588</c:v>
                </c:pt>
                <c:pt idx="13">
                  <c:v>2.7096437377240976</c:v>
                </c:pt>
                <c:pt idx="14">
                  <c:v>3.1236179126501682</c:v>
                </c:pt>
                <c:pt idx="15">
                  <c:v>3.4708770528635826</c:v>
                </c:pt>
                <c:pt idx="16">
                  <c:v>3.5090493349830769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3.7534332962642623</c:v>
                </c:pt>
                <c:pt idx="4">
                  <c:v>3.9274294206294575</c:v>
                </c:pt>
                <c:pt idx="5">
                  <c:v>4.6564725273026708</c:v>
                </c:pt>
                <c:pt idx="6">
                  <c:v>7.7151015344659521</c:v>
                </c:pt>
                <c:pt idx="7">
                  <c:v>10.363328435957218</c:v>
                </c:pt>
                <c:pt idx="9">
                  <c:v>3.9385634462472403</c:v>
                </c:pt>
                <c:pt idx="10">
                  <c:v>4.2313538823878662</c:v>
                </c:pt>
                <c:pt idx="11">
                  <c:v>4.4526615366410756</c:v>
                </c:pt>
                <c:pt idx="12">
                  <c:v>3.7534332962642623</c:v>
                </c:pt>
                <c:pt idx="13">
                  <c:v>3.9274294206294575</c:v>
                </c:pt>
                <c:pt idx="14">
                  <c:v>4.1501197887445045</c:v>
                </c:pt>
                <c:pt idx="15">
                  <c:v>6.0971469878127476</c:v>
                </c:pt>
                <c:pt idx="16">
                  <c:v>7.2206051802452862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0.51952579963464951</c:v>
                </c:pt>
                <c:pt idx="5">
                  <c:v>0.56582844130710208</c:v>
                </c:pt>
                <c:pt idx="6">
                  <c:v>0.68860424566889089</c:v>
                </c:pt>
                <c:pt idx="7">
                  <c:v>0.81154369846730856</c:v>
                </c:pt>
                <c:pt idx="9">
                  <c:v>0.52310039361040328</c:v>
                </c:pt>
                <c:pt idx="10">
                  <c:v>0.52911938020465121</c:v>
                </c:pt>
                <c:pt idx="11">
                  <c:v>0.53323895430378154</c:v>
                </c:pt>
                <c:pt idx="12">
                  <c:v>0.51417285649738431</c:v>
                </c:pt>
                <c:pt idx="13">
                  <c:v>0.51952579963464951</c:v>
                </c:pt>
                <c:pt idx="14">
                  <c:v>0.56630552138310997</c:v>
                </c:pt>
                <c:pt idx="15">
                  <c:v>0.66460897992502088</c:v>
                </c:pt>
                <c:pt idx="16">
                  <c:v>0.73580226532586457</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7.6073333610950842</c:v>
                      </c:pt>
                      <c:pt idx="4">
                        <c:v>7.3149410960427996</c:v>
                      </c:pt>
                      <c:pt idx="5">
                        <c:v>8.8399091958144567</c:v>
                      </c:pt>
                      <c:pt idx="6">
                        <c:v>12.580288733139998</c:v>
                      </c:pt>
                      <c:pt idx="7">
                        <c:v>15.817988879841959</c:v>
                      </c:pt>
                      <c:pt idx="9">
                        <c:v>7.3537235564325982</c:v>
                      </c:pt>
                      <c:pt idx="10">
                        <c:v>7.7805837827843094</c:v>
                      </c:pt>
                      <c:pt idx="11">
                        <c:v>8.1652244220031474</c:v>
                      </c:pt>
                      <c:pt idx="12">
                        <c:v>7.6073333610950842</c:v>
                      </c:pt>
                      <c:pt idx="13">
                        <c:v>7.3149410960427996</c:v>
                      </c:pt>
                      <c:pt idx="14">
                        <c:v>8.2118156238358306</c:v>
                      </c:pt>
                      <c:pt idx="15">
                        <c:v>10.464255665799689</c:v>
                      </c:pt>
                      <c:pt idx="16">
                        <c:v>11.650954604837819</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130.78159343428689</c:v>
                </c:pt>
                <c:pt idx="4">
                  <c:v>121.93279525676883</c:v>
                </c:pt>
                <c:pt idx="5">
                  <c:v>134.02718681192982</c:v>
                </c:pt>
                <c:pt idx="6">
                  <c:v>176.25547879458475</c:v>
                </c:pt>
                <c:pt idx="7">
                  <c:v>209.46010144218855</c:v>
                </c:pt>
                <c:pt idx="9">
                  <c:v>134.31337985641542</c:v>
                </c:pt>
                <c:pt idx="10">
                  <c:v>137.65597351760064</c:v>
                </c:pt>
                <c:pt idx="11">
                  <c:v>139.89972614401438</c:v>
                </c:pt>
                <c:pt idx="12">
                  <c:v>130.78159343428689</c:v>
                </c:pt>
                <c:pt idx="13">
                  <c:v>121.93279525676883</c:v>
                </c:pt>
                <c:pt idx="14">
                  <c:v>124.50428192204588</c:v>
                </c:pt>
                <c:pt idx="15">
                  <c:v>146.60890792958128</c:v>
                </c:pt>
                <c:pt idx="16">
                  <c:v>154.28068333880671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0.71957740587944863</c:v>
                </c:pt>
                <c:pt idx="5">
                  <c:v>0.74195138087720358</c:v>
                </c:pt>
                <c:pt idx="6">
                  <c:v>0.79543234549237329</c:v>
                </c:pt>
                <c:pt idx="7">
                  <c:v>0.85767580943442934</c:v>
                </c:pt>
                <c:pt idx="9">
                  <c:v>0.69691003522723105</c:v>
                </c:pt>
                <c:pt idx="10">
                  <c:v>0.69691003522723105</c:v>
                </c:pt>
                <c:pt idx="11">
                  <c:v>0.69691003522723105</c:v>
                </c:pt>
                <c:pt idx="12">
                  <c:v>0.69561638544480764</c:v>
                </c:pt>
                <c:pt idx="13">
                  <c:v>0.71957740587944863</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0.27042259412055136</c:v>
                </c:pt>
                <c:pt idx="5">
                  <c:v>0.22304861912279639</c:v>
                </c:pt>
                <c:pt idx="6">
                  <c:v>0.16456765450762667</c:v>
                </c:pt>
                <c:pt idx="7">
                  <c:v>9.7324190565570623E-2</c:v>
                </c:pt>
                <c:pt idx="9" formatCode="0%">
                  <c:v>0.29308996477276894</c:v>
                </c:pt>
                <c:pt idx="10" formatCode="0%">
                  <c:v>0.29308996477276894</c:v>
                </c:pt>
                <c:pt idx="11" formatCode="0%">
                  <c:v>0.29308996477276894</c:v>
                </c:pt>
                <c:pt idx="12" formatCode="0%">
                  <c:v>0.29438361455519235</c:v>
                </c:pt>
                <c:pt idx="13" formatCode="0%">
                  <c:v>0.27042259412055136</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78.02635471042575</c:v>
                </c:pt>
                <c:pt idx="9">
                  <c:v>75.188244272488859</c:v>
                </c:pt>
                <c:pt idx="10">
                  <c:v>76.931001907615496</c:v>
                </c:pt>
                <c:pt idx="11">
                  <c:v>78.673759542742133</c:v>
                </c:pt>
                <c:pt idx="12">
                  <c:v>80.416517177868769</c:v>
                </c:pt>
                <c:pt idx="13">
                  <c:v>82.159274812995406</c:v>
                </c:pt>
                <c:pt idx="14">
                  <c:v>83.902032448122043</c:v>
                </c:pt>
                <c:pt idx="15">
                  <c:v>85.644790083248679</c:v>
                </c:pt>
                <c:pt idx="16">
                  <c:v>87.387547718375316</c:v>
                </c:pt>
                <c:pt idx="17">
                  <c:v>89.130305353501953</c:v>
                </c:pt>
                <c:pt idx="18">
                  <c:v>90.87306298862859</c:v>
                </c:pt>
                <c:pt idx="19">
                  <c:v>94.830611822749276</c:v>
                </c:pt>
                <c:pt idx="20">
                  <c:v>98.788160656869962</c:v>
                </c:pt>
                <c:pt idx="21">
                  <c:v>102.74570949099065</c:v>
                </c:pt>
                <c:pt idx="22">
                  <c:v>106.70325832511134</c:v>
                </c:pt>
                <c:pt idx="23">
                  <c:v>110.66080715923202</c:v>
                </c:pt>
                <c:pt idx="24">
                  <c:v>114.61835599335271</c:v>
                </c:pt>
                <c:pt idx="25">
                  <c:v>118.57590482747339</c:v>
                </c:pt>
                <c:pt idx="26">
                  <c:v>122.53345366159408</c:v>
                </c:pt>
                <c:pt idx="27">
                  <c:v>126.49100249571477</c:v>
                </c:pt>
                <c:pt idx="28">
                  <c:v>130.4485513298354</c:v>
                </c:pt>
                <c:pt idx="29">
                  <c:v>147.57644496671855</c:v>
                </c:pt>
                <c:pt idx="30">
                  <c:v>164.70433860360174</c:v>
                </c:pt>
                <c:pt idx="31">
                  <c:v>164.70433860360174</c:v>
                </c:pt>
                <c:pt idx="32">
                  <c:v>164.70433860360174</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16.580600375965474</c:v>
                </c:pt>
                <c:pt idx="9">
                  <c:v>15.977501907903884</c:v>
                </c:pt>
                <c:pt idx="10">
                  <c:v>16.347837905368294</c:v>
                </c:pt>
                <c:pt idx="11">
                  <c:v>16.718173902832703</c:v>
                </c:pt>
                <c:pt idx="12">
                  <c:v>17.088509900297112</c:v>
                </c:pt>
                <c:pt idx="13">
                  <c:v>17.45884589776152</c:v>
                </c:pt>
                <c:pt idx="14">
                  <c:v>17.829181895225929</c:v>
                </c:pt>
                <c:pt idx="15">
                  <c:v>18.199517892690338</c:v>
                </c:pt>
                <c:pt idx="16">
                  <c:v>18.569853890154747</c:v>
                </c:pt>
                <c:pt idx="17">
                  <c:v>18.940189887619155</c:v>
                </c:pt>
                <c:pt idx="18">
                  <c:v>19.310525885083578</c:v>
                </c:pt>
                <c:pt idx="19">
                  <c:v>20.151505012334223</c:v>
                </c:pt>
                <c:pt idx="20">
                  <c:v>20.992484139584867</c:v>
                </c:pt>
                <c:pt idx="21">
                  <c:v>21.833463266835512</c:v>
                </c:pt>
                <c:pt idx="22">
                  <c:v>22.674442394086157</c:v>
                </c:pt>
                <c:pt idx="23">
                  <c:v>23.515421521336801</c:v>
                </c:pt>
                <c:pt idx="24">
                  <c:v>24.356400648587446</c:v>
                </c:pt>
                <c:pt idx="25">
                  <c:v>25.19737977583809</c:v>
                </c:pt>
                <c:pt idx="26">
                  <c:v>26.038358903088735</c:v>
                </c:pt>
                <c:pt idx="27">
                  <c:v>26.87933803033938</c:v>
                </c:pt>
                <c:pt idx="28">
                  <c:v>27.720317157590028</c:v>
                </c:pt>
                <c:pt idx="29">
                  <c:v>31.359994555427704</c:v>
                </c:pt>
                <c:pt idx="30">
                  <c:v>34.999671953265377</c:v>
                </c:pt>
                <c:pt idx="31">
                  <c:v>34.999671953265377</c:v>
                </c:pt>
                <c:pt idx="32">
                  <c:v>34.999671953265377</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2.9259883016409658</c:v>
                </c:pt>
                <c:pt idx="9">
                  <c:v>2.8195591602183323</c:v>
                </c:pt>
                <c:pt idx="10">
                  <c:v>2.884912571535581</c:v>
                </c:pt>
                <c:pt idx="11">
                  <c:v>2.9502659828528297</c:v>
                </c:pt>
                <c:pt idx="12">
                  <c:v>3.0156193941700784</c:v>
                </c:pt>
                <c:pt idx="13">
                  <c:v>3.0809728054873271</c:v>
                </c:pt>
                <c:pt idx="14">
                  <c:v>3.1463262168045758</c:v>
                </c:pt>
                <c:pt idx="15">
                  <c:v>3.2116796281218245</c:v>
                </c:pt>
                <c:pt idx="16">
                  <c:v>3.2770330394390732</c:v>
                </c:pt>
                <c:pt idx="17">
                  <c:v>3.3423864507563219</c:v>
                </c:pt>
                <c:pt idx="18">
                  <c:v>3.4077398620735724</c:v>
                </c:pt>
                <c:pt idx="19">
                  <c:v>3.556147943353098</c:v>
                </c:pt>
                <c:pt idx="20">
                  <c:v>3.7045560246326237</c:v>
                </c:pt>
                <c:pt idx="21">
                  <c:v>3.8529641059121493</c:v>
                </c:pt>
                <c:pt idx="22">
                  <c:v>4.0013721871916745</c:v>
                </c:pt>
                <c:pt idx="23">
                  <c:v>4.1497802684711997</c:v>
                </c:pt>
                <c:pt idx="24">
                  <c:v>4.2981883497507249</c:v>
                </c:pt>
                <c:pt idx="25">
                  <c:v>4.4465964310302502</c:v>
                </c:pt>
                <c:pt idx="26">
                  <c:v>4.5950045123097754</c:v>
                </c:pt>
                <c:pt idx="27">
                  <c:v>4.7434125935893006</c:v>
                </c:pt>
                <c:pt idx="28">
                  <c:v>4.8918206748688275</c:v>
                </c:pt>
                <c:pt idx="29">
                  <c:v>5.5341166862519469</c:v>
                </c:pt>
                <c:pt idx="30">
                  <c:v>6.1764126976350662</c:v>
                </c:pt>
                <c:pt idx="31">
                  <c:v>6.1764126976350662</c:v>
                </c:pt>
                <c:pt idx="32">
                  <c:v>6.1764126976350662</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0.76938135993676271</c:v>
                </c:pt>
                <c:pt idx="9">
                  <c:v>0.79076198179904267</c:v>
                </c:pt>
                <c:pt idx="10">
                  <c:v>0.7945867114381272</c:v>
                </c:pt>
                <c:pt idx="11">
                  <c:v>0.79841144107721174</c:v>
                </c:pt>
                <c:pt idx="12">
                  <c:v>0.80223617071629627</c:v>
                </c:pt>
                <c:pt idx="13">
                  <c:v>0.8060609003553808</c:v>
                </c:pt>
                <c:pt idx="14">
                  <c:v>0.80988562999446534</c:v>
                </c:pt>
                <c:pt idx="15">
                  <c:v>0.81371035963354987</c:v>
                </c:pt>
                <c:pt idx="16">
                  <c:v>0.81753508927263441</c:v>
                </c:pt>
                <c:pt idx="17">
                  <c:v>0.82135981891171894</c:v>
                </c:pt>
                <c:pt idx="18">
                  <c:v>0.82518454855080337</c:v>
                </c:pt>
                <c:pt idx="19">
                  <c:v>0.8195303462489606</c:v>
                </c:pt>
                <c:pt idx="20">
                  <c:v>0.81387614394711782</c:v>
                </c:pt>
                <c:pt idx="21">
                  <c:v>0.80822194164527505</c:v>
                </c:pt>
                <c:pt idx="22">
                  <c:v>0.80256773934343228</c:v>
                </c:pt>
                <c:pt idx="23">
                  <c:v>0.79691353704158951</c:v>
                </c:pt>
                <c:pt idx="24">
                  <c:v>0.79125933473974674</c:v>
                </c:pt>
                <c:pt idx="25">
                  <c:v>0.78560513243790397</c:v>
                </c:pt>
                <c:pt idx="26">
                  <c:v>0.7799509301360612</c:v>
                </c:pt>
                <c:pt idx="27">
                  <c:v>0.77429672783421843</c:v>
                </c:pt>
                <c:pt idx="28">
                  <c:v>0.76864252553237566</c:v>
                </c:pt>
                <c:pt idx="29">
                  <c:v>0.73758022129218892</c:v>
                </c:pt>
                <c:pt idx="30">
                  <c:v>0.70651791705200206</c:v>
                </c:pt>
                <c:pt idx="31">
                  <c:v>0.70651791705200206</c:v>
                </c:pt>
                <c:pt idx="32">
                  <c:v>0.70651791705200206</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7.26864870693153</c:v>
                </c:pt>
                <c:pt idx="9">
                  <c:v>7.470639861832173</c:v>
                </c:pt>
                <c:pt idx="10">
                  <c:v>7.5067735889967864</c:v>
                </c:pt>
                <c:pt idx="11">
                  <c:v>7.5429073161613998</c:v>
                </c:pt>
                <c:pt idx="12">
                  <c:v>7.5790410433260131</c:v>
                </c:pt>
                <c:pt idx="13">
                  <c:v>7.6151747704906265</c:v>
                </c:pt>
                <c:pt idx="14">
                  <c:v>7.6513084976552399</c:v>
                </c:pt>
                <c:pt idx="15">
                  <c:v>7.6874422248198533</c:v>
                </c:pt>
                <c:pt idx="16">
                  <c:v>7.7235759519844667</c:v>
                </c:pt>
                <c:pt idx="17">
                  <c:v>7.7597096791490801</c:v>
                </c:pt>
                <c:pt idx="18">
                  <c:v>7.7958434063136934</c:v>
                </c:pt>
                <c:pt idx="19">
                  <c:v>7.7424259304166991</c:v>
                </c:pt>
                <c:pt idx="20">
                  <c:v>7.6890084545197048</c:v>
                </c:pt>
                <c:pt idx="21">
                  <c:v>7.6355909786227105</c:v>
                </c:pt>
                <c:pt idx="22">
                  <c:v>7.5821735027257162</c:v>
                </c:pt>
                <c:pt idx="23">
                  <c:v>7.5287560268287219</c:v>
                </c:pt>
                <c:pt idx="24">
                  <c:v>7.4753385509317276</c:v>
                </c:pt>
                <c:pt idx="25">
                  <c:v>7.4219210750347333</c:v>
                </c:pt>
                <c:pt idx="26">
                  <c:v>7.368503599137739</c:v>
                </c:pt>
                <c:pt idx="27">
                  <c:v>7.3150861232407447</c:v>
                </c:pt>
                <c:pt idx="28">
                  <c:v>7.2616686473437495</c:v>
                </c:pt>
                <c:pt idx="29">
                  <c:v>6.9682108261556923</c:v>
                </c:pt>
                <c:pt idx="30">
                  <c:v>6.6747530049676351</c:v>
                </c:pt>
                <c:pt idx="31">
                  <c:v>6.6747530049676351</c:v>
                </c:pt>
                <c:pt idx="32">
                  <c:v>6.6747530049676351</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0.29501141709310924</c:v>
                </c:pt>
                <c:pt idx="10">
                  <c:v>0.32655444454926497</c:v>
                </c:pt>
                <c:pt idx="11">
                  <c:v>0.35809747200542069</c:v>
                </c:pt>
                <c:pt idx="12">
                  <c:v>0.38964049946157642</c:v>
                </c:pt>
                <c:pt idx="13">
                  <c:v>0.42118352691773214</c:v>
                </c:pt>
                <c:pt idx="14">
                  <c:v>0.45272655437388787</c:v>
                </c:pt>
                <c:pt idx="15">
                  <c:v>0.48426958183004359</c:v>
                </c:pt>
                <c:pt idx="16">
                  <c:v>0.51581260928619932</c:v>
                </c:pt>
                <c:pt idx="17">
                  <c:v>0.5473556367423551</c:v>
                </c:pt>
                <c:pt idx="18">
                  <c:v>0.57889866419851088</c:v>
                </c:pt>
                <c:pt idx="19">
                  <c:v>0.63072267237765933</c:v>
                </c:pt>
                <c:pt idx="20">
                  <c:v>0.68254668055680789</c:v>
                </c:pt>
                <c:pt idx="21">
                  <c:v>0.73437068873595646</c:v>
                </c:pt>
                <c:pt idx="22">
                  <c:v>0.78619469691510502</c:v>
                </c:pt>
                <c:pt idx="23">
                  <c:v>0.83801870509425358</c:v>
                </c:pt>
                <c:pt idx="24">
                  <c:v>0.88984271327340214</c:v>
                </c:pt>
                <c:pt idx="25">
                  <c:v>0.9416667214525507</c:v>
                </c:pt>
                <c:pt idx="26">
                  <c:v>0.99349072963169927</c:v>
                </c:pt>
                <c:pt idx="27">
                  <c:v>1.0453147378108478</c:v>
                </c:pt>
                <c:pt idx="28">
                  <c:v>1.0971387459899959</c:v>
                </c:pt>
                <c:pt idx="29">
                  <c:v>1.3478745536107226</c:v>
                </c:pt>
                <c:pt idx="30">
                  <c:v>1.5986103612314491</c:v>
                </c:pt>
                <c:pt idx="31">
                  <c:v>1.5986103612314491</c:v>
                </c:pt>
                <c:pt idx="32">
                  <c:v>1.5986103612314491</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8.9674516614251001</c:v>
                </c:pt>
                <c:pt idx="9">
                  <c:v>9.2166514770496466</c:v>
                </c:pt>
                <c:pt idx="10">
                  <c:v>9.2612302515592457</c:v>
                </c:pt>
                <c:pt idx="11">
                  <c:v>9.3058090260688449</c:v>
                </c:pt>
                <c:pt idx="12">
                  <c:v>9.350387800578444</c:v>
                </c:pt>
                <c:pt idx="13">
                  <c:v>9.3949665750880431</c:v>
                </c:pt>
                <c:pt idx="14">
                  <c:v>9.4395453495976422</c:v>
                </c:pt>
                <c:pt idx="15">
                  <c:v>9.4841241241072414</c:v>
                </c:pt>
                <c:pt idx="16">
                  <c:v>9.5287028986168405</c:v>
                </c:pt>
                <c:pt idx="17">
                  <c:v>9.5732816731264396</c:v>
                </c:pt>
                <c:pt idx="18">
                  <c:v>9.6178604476360441</c:v>
                </c:pt>
                <c:pt idx="19">
                  <c:v>9.5519584275638909</c:v>
                </c:pt>
                <c:pt idx="20">
                  <c:v>9.4860564074917377</c:v>
                </c:pt>
                <c:pt idx="21">
                  <c:v>9.4201543874195846</c:v>
                </c:pt>
                <c:pt idx="22">
                  <c:v>9.3542523673474314</c:v>
                </c:pt>
                <c:pt idx="23">
                  <c:v>9.2883503472752782</c:v>
                </c:pt>
                <c:pt idx="24">
                  <c:v>9.222448327203125</c:v>
                </c:pt>
                <c:pt idx="25">
                  <c:v>9.1565463071309718</c:v>
                </c:pt>
                <c:pt idx="26">
                  <c:v>9.0906442870588187</c:v>
                </c:pt>
                <c:pt idx="27">
                  <c:v>9.0247422669866655</c:v>
                </c:pt>
                <c:pt idx="28">
                  <c:v>8.9588402469145052</c:v>
                </c:pt>
                <c:pt idx="29">
                  <c:v>8.5967964981690859</c:v>
                </c:pt>
                <c:pt idx="30">
                  <c:v>8.2347527494236665</c:v>
                </c:pt>
                <c:pt idx="31">
                  <c:v>8.2347527494236665</c:v>
                </c:pt>
                <c:pt idx="32">
                  <c:v>8.2347527494236665</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0.6424825297712935</c:v>
                </c:pt>
                <c:pt idx="9">
                  <c:v>0.61172376352415514</c:v>
                </c:pt>
                <c:pt idx="10">
                  <c:v>0.6245010201211334</c:v>
                </c:pt>
                <c:pt idx="11">
                  <c:v>0.63727827671811166</c:v>
                </c:pt>
                <c:pt idx="12">
                  <c:v>0.65005553331508992</c:v>
                </c:pt>
                <c:pt idx="13">
                  <c:v>0.66283278991206818</c:v>
                </c:pt>
                <c:pt idx="14">
                  <c:v>0.67561004650904644</c:v>
                </c:pt>
                <c:pt idx="15">
                  <c:v>0.68838730310602469</c:v>
                </c:pt>
                <c:pt idx="16">
                  <c:v>0.70116455970300295</c:v>
                </c:pt>
                <c:pt idx="17">
                  <c:v>0.71394181629998121</c:v>
                </c:pt>
                <c:pt idx="18">
                  <c:v>0.72671907289695947</c:v>
                </c:pt>
                <c:pt idx="19">
                  <c:v>0.75489819376362555</c:v>
                </c:pt>
                <c:pt idx="20">
                  <c:v>0.78307731463029162</c:v>
                </c:pt>
                <c:pt idx="21">
                  <c:v>0.8112564354969577</c:v>
                </c:pt>
                <c:pt idx="22">
                  <c:v>0.83943555636362377</c:v>
                </c:pt>
                <c:pt idx="23">
                  <c:v>0.86761467723028984</c:v>
                </c:pt>
                <c:pt idx="24">
                  <c:v>0.89579379809695592</c:v>
                </c:pt>
                <c:pt idx="25">
                  <c:v>0.92397291896362199</c:v>
                </c:pt>
                <c:pt idx="26">
                  <c:v>0.95215203983028807</c:v>
                </c:pt>
                <c:pt idx="27">
                  <c:v>0.98033116069695414</c:v>
                </c:pt>
                <c:pt idx="28">
                  <c:v>1.0085102815636202</c:v>
                </c:pt>
                <c:pt idx="29">
                  <c:v>1.1095837493927945</c:v>
                </c:pt>
                <c:pt idx="30">
                  <c:v>1.2106572172219687</c:v>
                </c:pt>
                <c:pt idx="31">
                  <c:v>1.2106572172219687</c:v>
                </c:pt>
                <c:pt idx="32">
                  <c:v>1.2106572172219687</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0.50627694923247213</c:v>
                </c:pt>
                <c:pt idx="3">
                  <c:v>0.48172695182673581</c:v>
                </c:pt>
                <c:pt idx="4">
                  <c:v>0.50707774485815593</c:v>
                </c:pt>
                <c:pt idx="5">
                  <c:v>0.59055474407553588</c:v>
                </c:pt>
                <c:pt idx="6">
                  <c:v>0.6422971036077465</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0.49372305076752787</c:v>
                </c:pt>
                <c:pt idx="3">
                  <c:v>0.51827304817326425</c:v>
                </c:pt>
                <c:pt idx="4">
                  <c:v>0.49292225514184407</c:v>
                </c:pt>
                <c:pt idx="5">
                  <c:v>0.40944525592446412</c:v>
                </c:pt>
                <c:pt idx="6">
                  <c:v>0.3577028963922535</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78.02635471042575</c:v>
                </c:pt>
                <c:pt idx="3">
                  <c:v>75.188244272488859</c:v>
                </c:pt>
                <c:pt idx="4">
                  <c:v>90.87306298862859</c:v>
                </c:pt>
                <c:pt idx="5">
                  <c:v>130.4485513298354</c:v>
                </c:pt>
                <c:pt idx="6">
                  <c:v>164.70433860360174</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78.02635471042575</c:v>
                </c:pt>
                <c:pt idx="3">
                  <c:v>75.188244272488859</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ow r="31">
          <cell r="P31"/>
        </row>
      </sheetData>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row r="47">
          <cell r="P47">
            <v>0.04</v>
          </cell>
        </row>
      </sheetData>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24.5131771912</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0</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13.394630400000002</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68.309500800000009</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HDRI scenario"/>
      <sheetName val="PAM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649</v>
      </c>
      <c r="C26" s="185" t="s">
        <v>540</v>
      </c>
      <c r="D26" s="185" t="s">
        <v>409</v>
      </c>
    </row>
    <row r="27" spans="1:4" s="185" customFormat="1">
      <c r="B27" s="185" t="s">
        <v>650</v>
      </c>
      <c r="C27" s="185" t="s">
        <v>540</v>
      </c>
      <c r="D27" s="185" t="s">
        <v>409</v>
      </c>
    </row>
    <row r="28" spans="1:4" s="185" customFormat="1">
      <c r="B28" s="185" t="s">
        <v>651</v>
      </c>
      <c r="C28" s="185" t="s">
        <v>540</v>
      </c>
      <c r="D28" s="185" t="s">
        <v>409</v>
      </c>
    </row>
    <row r="29" spans="1:4" s="350" customFormat="1"/>
    <row r="30" spans="1:4" s="185" customFormat="1">
      <c r="A30" s="82">
        <v>44298</v>
      </c>
      <c r="B30" s="185" t="s">
        <v>699</v>
      </c>
      <c r="C30" s="185" t="s">
        <v>603</v>
      </c>
      <c r="D30" s="185" t="s">
        <v>604</v>
      </c>
    </row>
    <row r="31" spans="1:4" s="185" customFormat="1"/>
    <row r="32" spans="1:4" s="185" customFormat="1"/>
    <row r="33" spans="1:2" s="185" customFormat="1"/>
    <row r="34" spans="1:2" s="185" customFormat="1"/>
    <row r="35" spans="1:2" s="185" customFormat="1"/>
    <row r="36" spans="1:2" s="185" customFormat="1"/>
    <row r="38" spans="1:2">
      <c r="A38" s="216">
        <f ca="1">NOW()</f>
        <v>44462.907055902775</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workbookViewId="0">
      <selection activeCell="A12" sqref="A12:E12"/>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636</v>
      </c>
      <c r="C7" s="4" t="str">
        <f>"DriversGams!"&amp;ADDRESS(ROW(DriversGams!A5),COLUMN(DriversGams!A5),4)</f>
        <v>DriversGams!A5</v>
      </c>
      <c r="D7" s="4">
        <v>1</v>
      </c>
      <c r="E7" s="4">
        <v>1</v>
      </c>
      <c r="F7" s="4"/>
    </row>
    <row r="8" spans="1:6">
      <c r="A8" s="4" t="s">
        <v>302</v>
      </c>
      <c r="B8" s="4" t="s">
        <v>612</v>
      </c>
      <c r="C8" s="4" t="str">
        <f>"DriversGams!"&amp;ADDRESS(ROW(DriversGams!A43),COLUMN(DriversGams!A43),4)</f>
        <v>DriversGams!A43</v>
      </c>
      <c r="D8" s="4"/>
      <c r="E8" s="4">
        <v>1</v>
      </c>
      <c r="F8" s="4"/>
    </row>
    <row r="9" spans="1:6">
      <c r="A9" s="4" t="s">
        <v>302</v>
      </c>
      <c r="B9" s="4" t="s">
        <v>637</v>
      </c>
      <c r="C9" s="4" t="str">
        <f>"DriversGams!"&amp;ADDRESS(ROW(DriversGams!A61),COLUMN(DriversGams!A61),4)</f>
        <v>DriversGams!A61</v>
      </c>
      <c r="D9" s="4">
        <v>1</v>
      </c>
      <c r="E9" s="4">
        <v>1</v>
      </c>
      <c r="F9" s="4"/>
    </row>
    <row r="10" spans="1:6">
      <c r="A10" s="4" t="s">
        <v>302</v>
      </c>
      <c r="B10" s="4" t="s">
        <v>510</v>
      </c>
      <c r="C10" s="4" t="str">
        <f>"DriversGams!"&amp;ADDRESS(ROW(DriversGams!A71),COLUMN(DriversGams!A71),4)</f>
        <v>DriversGams!A71</v>
      </c>
      <c r="D10" s="4"/>
      <c r="E10" s="4">
        <v>1</v>
      </c>
      <c r="F10" s="4"/>
    </row>
    <row r="11" spans="1:6">
      <c r="A11" s="4" t="s">
        <v>503</v>
      </c>
      <c r="B11" s="4" t="s">
        <v>504</v>
      </c>
      <c r="C11" s="4" t="str">
        <f>"DriversGams!"&amp;ADDRESS(ROW(DriversGams!A102),COLUMN(DriversGams!A102),4)</f>
        <v>DriversGams!A102</v>
      </c>
      <c r="D11" s="4">
        <v>2</v>
      </c>
      <c r="E11" s="4">
        <v>1</v>
      </c>
      <c r="F11" s="4"/>
    </row>
    <row r="12" spans="1:6">
      <c r="A12" t="s">
        <v>302</v>
      </c>
      <c r="B12" t="s">
        <v>714</v>
      </c>
      <c r="C12" t="str">
        <f>"DriversGams!"&amp;ADDRESS(ROW(DriversGams!A130),COLUMN(DriversGams!A130),4)</f>
        <v>DriversGams!A130</v>
      </c>
      <c r="D12" s="366">
        <v>1</v>
      </c>
      <c r="E12" s="366">
        <v>1</v>
      </c>
    </row>
    <row r="13" spans="1:6">
      <c r="A13" t="s">
        <v>302</v>
      </c>
      <c r="B13" t="s">
        <v>639</v>
      </c>
      <c r="C13" s="277"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topLeftCell="K111" workbookViewId="0">
      <selection activeCell="A131" sqref="A131:AN132"/>
    </sheetView>
  </sheetViews>
  <sheetFormatPr defaultColWidth="8.7109375" defaultRowHeight="15"/>
  <cols>
    <col min="1" max="16384" width="8.7109375" style="185"/>
  </cols>
  <sheetData>
    <row r="4" spans="1:40">
      <c r="A4" s="185" t="s">
        <v>608</v>
      </c>
    </row>
    <row r="5" spans="1:40">
      <c r="A5" s="363"/>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366">
        <v>1834.8217278371392</v>
      </c>
      <c r="C6" s="366">
        <v>1881.2363619913526</v>
      </c>
      <c r="D6" s="366">
        <v>1925.6938960672794</v>
      </c>
      <c r="E6" s="366">
        <v>1938.1660900695811</v>
      </c>
      <c r="F6" s="366">
        <v>1950.3929449164029</v>
      </c>
      <c r="G6" s="366">
        <v>1981.987029907631</v>
      </c>
      <c r="H6" s="366">
        <v>2012.78982575072</v>
      </c>
      <c r="I6" s="366">
        <v>2017.6141059346949</v>
      </c>
      <c r="J6" s="366">
        <v>1879.8776114413872</v>
      </c>
      <c r="K6" s="366">
        <v>1922.0788931432273</v>
      </c>
      <c r="L6" s="366">
        <v>1964.2296788948854</v>
      </c>
      <c r="M6" s="366">
        <v>2000.7589610624632</v>
      </c>
      <c r="N6" s="366">
        <v>2042.5560089103737</v>
      </c>
      <c r="O6" s="366">
        <v>2084.2028328151832</v>
      </c>
      <c r="P6" s="366">
        <v>2129.8888419148207</v>
      </c>
      <c r="Q6" s="366">
        <v>2177.9284439321386</v>
      </c>
      <c r="R6" s="366">
        <v>2209.958663640004</v>
      </c>
      <c r="S6" s="366">
        <v>2253.4322983147731</v>
      </c>
      <c r="T6" s="366">
        <v>2311.3235960220495</v>
      </c>
      <c r="U6" s="366">
        <v>2381.1847944445199</v>
      </c>
      <c r="V6" s="366">
        <v>2456.1563327312092</v>
      </c>
      <c r="W6" s="366">
        <v>2535.3979643003127</v>
      </c>
      <c r="X6" s="366">
        <v>2625.4665363424265</v>
      </c>
      <c r="Y6" s="366">
        <v>2717.7313830814296</v>
      </c>
      <c r="Z6" s="366">
        <v>2817.0331359355423</v>
      </c>
      <c r="AA6" s="366">
        <v>2917.9428086801686</v>
      </c>
      <c r="AB6" s="366">
        <v>3020.7344450816036</v>
      </c>
      <c r="AC6" s="366">
        <v>3127.6645743229751</v>
      </c>
      <c r="AD6" s="366">
        <v>3238.1046795076754</v>
      </c>
      <c r="AE6" s="366">
        <v>3352.6259963056627</v>
      </c>
      <c r="AF6" s="366">
        <v>3466.6966519058524</v>
      </c>
      <c r="AG6" s="366">
        <v>3585.3730693391167</v>
      </c>
      <c r="AH6" s="366">
        <v>3708.5450861427744</v>
      </c>
      <c r="AI6" s="366">
        <v>3839.3111448932609</v>
      </c>
      <c r="AJ6" s="366">
        <v>3979.2753852683727</v>
      </c>
      <c r="AK6" s="366">
        <v>4073.378002621117</v>
      </c>
      <c r="AL6" s="366">
        <v>4164.6590062203895</v>
      </c>
      <c r="AM6" s="366">
        <v>4254.2844965590066</v>
      </c>
      <c r="AN6" s="366">
        <v>4340.5926872860318</v>
      </c>
    </row>
    <row r="7" spans="1:40">
      <c r="A7" s="35" t="s">
        <v>638</v>
      </c>
      <c r="B7" s="366">
        <v>69.852452902140939</v>
      </c>
      <c r="C7" s="366">
        <v>72.465365655473491</v>
      </c>
      <c r="D7" s="366">
        <v>75.217340136618915</v>
      </c>
      <c r="E7" s="366">
        <v>73.569411867289702</v>
      </c>
      <c r="F7" s="366">
        <v>72.495689891198936</v>
      </c>
      <c r="G7" s="366">
        <v>75.198425063231298</v>
      </c>
      <c r="H7" s="366">
        <v>74.08903141896819</v>
      </c>
      <c r="I7" s="366">
        <v>72.237722093923708</v>
      </c>
      <c r="J7" s="366">
        <v>71.029610114281439</v>
      </c>
      <c r="K7" s="366">
        <v>72.734969615504838</v>
      </c>
      <c r="L7" s="366">
        <v>74.250630889838121</v>
      </c>
      <c r="M7" s="366">
        <v>75.51687823918067</v>
      </c>
      <c r="N7" s="366">
        <v>77.040483915336807</v>
      </c>
      <c r="O7" s="366">
        <v>78.539531832697946</v>
      </c>
      <c r="P7" s="366">
        <v>80.059141194088667</v>
      </c>
      <c r="Q7" s="366">
        <v>81.520631533822538</v>
      </c>
      <c r="R7" s="366">
        <v>83.997795349937505</v>
      </c>
      <c r="S7" s="366">
        <v>85.652828284287693</v>
      </c>
      <c r="T7" s="366">
        <v>86.282193459996094</v>
      </c>
      <c r="U7" s="366">
        <v>87.26869995214345</v>
      </c>
      <c r="V7" s="366">
        <v>88.238201464958848</v>
      </c>
      <c r="W7" s="366">
        <v>89.164867466488985</v>
      </c>
      <c r="X7" s="366">
        <v>90.308647401608695</v>
      </c>
      <c r="Y7" s="366">
        <v>91.33833438262802</v>
      </c>
      <c r="Z7" s="366">
        <v>92.622799911540156</v>
      </c>
      <c r="AA7" s="366">
        <v>94.117850889896303</v>
      </c>
      <c r="AB7" s="366">
        <v>95.755110561849591</v>
      </c>
      <c r="AC7" s="366">
        <v>97.423786706461897</v>
      </c>
      <c r="AD7" s="366">
        <v>99.062454577247692</v>
      </c>
      <c r="AE7" s="366">
        <v>100.71546159398646</v>
      </c>
      <c r="AF7" s="366">
        <v>102.19063108038293</v>
      </c>
      <c r="AG7" s="366">
        <v>103.77337840674511</v>
      </c>
      <c r="AH7" s="366">
        <v>105.54956052232021</v>
      </c>
      <c r="AI7" s="366">
        <v>107.55373101583915</v>
      </c>
      <c r="AJ7" s="366">
        <v>109.82798034907076</v>
      </c>
      <c r="AK7" s="366">
        <v>110.49931191354207</v>
      </c>
      <c r="AL7" s="366">
        <v>111.2442001751424</v>
      </c>
      <c r="AM7" s="366">
        <v>112.13747975703586</v>
      </c>
      <c r="AN7" s="366">
        <v>112.86042455083175</v>
      </c>
    </row>
    <row r="8" spans="1:40">
      <c r="A8" s="35" t="s">
        <v>387</v>
      </c>
      <c r="B8" s="366">
        <v>153.22885196289511</v>
      </c>
      <c r="C8" s="366">
        <v>156.81366722123803</v>
      </c>
      <c r="D8" s="366">
        <v>158.31946826735353</v>
      </c>
      <c r="E8" s="366">
        <v>162.42901584612258</v>
      </c>
      <c r="F8" s="366">
        <v>160.50636316920804</v>
      </c>
      <c r="G8" s="366">
        <v>165.81070190434502</v>
      </c>
      <c r="H8" s="366">
        <v>166.2218667625005</v>
      </c>
      <c r="I8" s="366">
        <v>164.47804785623893</v>
      </c>
      <c r="J8" s="366">
        <v>156.4411082824756</v>
      </c>
      <c r="K8" s="366">
        <v>158.91107416684909</v>
      </c>
      <c r="L8" s="366">
        <v>160.84648951081641</v>
      </c>
      <c r="M8" s="366">
        <v>162.97453469380375</v>
      </c>
      <c r="N8" s="366">
        <v>165.49082183364919</v>
      </c>
      <c r="O8" s="366">
        <v>168.15947456872672</v>
      </c>
      <c r="P8" s="366">
        <v>170.86364941077838</v>
      </c>
      <c r="Q8" s="366">
        <v>173.45884840073393</v>
      </c>
      <c r="R8" s="366">
        <v>178.95235177623672</v>
      </c>
      <c r="S8" s="366">
        <v>183.20809413797809</v>
      </c>
      <c r="T8" s="366">
        <v>184.38748480764326</v>
      </c>
      <c r="U8" s="366">
        <v>185.97908109254951</v>
      </c>
      <c r="V8" s="366">
        <v>187.07056126757786</v>
      </c>
      <c r="W8" s="366">
        <v>188.52138902412739</v>
      </c>
      <c r="X8" s="366">
        <v>190.3416987807621</v>
      </c>
      <c r="Y8" s="366">
        <v>192.14321292276247</v>
      </c>
      <c r="Z8" s="366">
        <v>194.4993210352377</v>
      </c>
      <c r="AA8" s="366">
        <v>198.58757534275892</v>
      </c>
      <c r="AB8" s="366">
        <v>202.87755057720005</v>
      </c>
      <c r="AC8" s="366">
        <v>207.64516093706123</v>
      </c>
      <c r="AD8" s="366">
        <v>212.82387932204387</v>
      </c>
      <c r="AE8" s="366">
        <v>218.09256790978299</v>
      </c>
      <c r="AF8" s="366">
        <v>223.45928851863482</v>
      </c>
      <c r="AG8" s="366">
        <v>229.34570196509344</v>
      </c>
      <c r="AH8" s="366">
        <v>235.8154679347472</v>
      </c>
      <c r="AI8" s="366">
        <v>243.02453449770002</v>
      </c>
      <c r="AJ8" s="366">
        <v>250.18748607407829</v>
      </c>
      <c r="AK8" s="366">
        <v>254.52118895815704</v>
      </c>
      <c r="AL8" s="366">
        <v>259.12922123603272</v>
      </c>
      <c r="AM8" s="366">
        <v>264.18831940217592</v>
      </c>
      <c r="AN8" s="366">
        <v>270.9047748447864</v>
      </c>
    </row>
    <row r="9" spans="1:40" s="361" customFormat="1">
      <c r="A9" s="35" t="s">
        <v>522</v>
      </c>
      <c r="B9" s="366">
        <v>93.222558770736029</v>
      </c>
      <c r="C9" s="366">
        <v>94.631701579050159</v>
      </c>
      <c r="D9" s="366">
        <v>96.106290326126299</v>
      </c>
      <c r="E9" s="366">
        <v>95.577057058635461</v>
      </c>
      <c r="F9" s="366">
        <v>96.428923836572537</v>
      </c>
      <c r="G9" s="366">
        <v>97.204037109463115</v>
      </c>
      <c r="H9" s="366">
        <v>98.156401132955267</v>
      </c>
      <c r="I9" s="366">
        <v>96.586555962909529</v>
      </c>
      <c r="J9" s="366">
        <v>93.821766320402006</v>
      </c>
      <c r="K9" s="366">
        <v>95.772827634571399</v>
      </c>
      <c r="L9" s="366">
        <v>97.463973331720766</v>
      </c>
      <c r="M9" s="366">
        <v>99.199091164943155</v>
      </c>
      <c r="N9" s="366">
        <v>101.24232472860669</v>
      </c>
      <c r="O9" s="366">
        <v>103.3111622864775</v>
      </c>
      <c r="P9" s="366">
        <v>105.34928167849611</v>
      </c>
      <c r="Q9" s="366">
        <v>107.3673229363273</v>
      </c>
      <c r="R9" s="366">
        <v>111.41094046771019</v>
      </c>
      <c r="S9" s="366">
        <v>113.85072230560755</v>
      </c>
      <c r="T9" s="366">
        <v>114.65180473392718</v>
      </c>
      <c r="U9" s="366">
        <v>116.13705948383351</v>
      </c>
      <c r="V9" s="366">
        <v>117.7036304585188</v>
      </c>
      <c r="W9" s="366">
        <v>119.48438514524935</v>
      </c>
      <c r="X9" s="366">
        <v>121.69150751041431</v>
      </c>
      <c r="Y9" s="366">
        <v>123.81959110798871</v>
      </c>
      <c r="Z9" s="366">
        <v>126.40542703352179</v>
      </c>
      <c r="AA9" s="366">
        <v>129.53599346571718</v>
      </c>
      <c r="AB9" s="366">
        <v>132.60113296699438</v>
      </c>
      <c r="AC9" s="366">
        <v>135.6615286451094</v>
      </c>
      <c r="AD9" s="366">
        <v>138.68228771522203</v>
      </c>
      <c r="AE9" s="366">
        <v>141.4534665606065</v>
      </c>
      <c r="AF9" s="366">
        <v>144.02360936549508</v>
      </c>
      <c r="AG9" s="366">
        <v>146.80693908958446</v>
      </c>
      <c r="AH9" s="366">
        <v>149.852441949575</v>
      </c>
      <c r="AI9" s="366">
        <v>153.11774529230129</v>
      </c>
      <c r="AJ9" s="366">
        <v>156.51065071685679</v>
      </c>
      <c r="AK9" s="366">
        <v>157.82651914248225</v>
      </c>
      <c r="AL9" s="366">
        <v>159.39950011297572</v>
      </c>
      <c r="AM9" s="366">
        <v>161.11357132345913</v>
      </c>
      <c r="AN9" s="366">
        <v>162.86133903735566</v>
      </c>
    </row>
    <row r="10" spans="1:40">
      <c r="A10" s="35" t="s">
        <v>523</v>
      </c>
      <c r="B10" s="366">
        <v>235.93957191662446</v>
      </c>
      <c r="C10" s="366">
        <v>241.97894662126265</v>
      </c>
      <c r="D10" s="366">
        <v>246.51935147818989</v>
      </c>
      <c r="E10" s="366">
        <v>247.6385861083466</v>
      </c>
      <c r="F10" s="366">
        <v>248.71341587263328</v>
      </c>
      <c r="G10" s="366">
        <v>251.36494045580878</v>
      </c>
      <c r="H10" s="366">
        <v>253.71180413661682</v>
      </c>
      <c r="I10" s="366">
        <v>250.27898963985359</v>
      </c>
      <c r="J10" s="366">
        <v>230.42578597039824</v>
      </c>
      <c r="K10" s="366">
        <v>235.71535651000079</v>
      </c>
      <c r="L10" s="366">
        <v>240.74493562169039</v>
      </c>
      <c r="M10" s="366">
        <v>245.78555189785587</v>
      </c>
      <c r="N10" s="366">
        <v>251.46516877923682</v>
      </c>
      <c r="O10" s="366">
        <v>257.25090310343126</v>
      </c>
      <c r="P10" s="366">
        <v>263.43139520616711</v>
      </c>
      <c r="Q10" s="366">
        <v>269.68493281903267</v>
      </c>
      <c r="R10" s="366">
        <v>277.68817691984333</v>
      </c>
      <c r="S10" s="366">
        <v>284.2558375855985</v>
      </c>
      <c r="T10" s="366">
        <v>289.03699393556866</v>
      </c>
      <c r="U10" s="366">
        <v>296.17799208098722</v>
      </c>
      <c r="V10" s="366">
        <v>303.78526330633832</v>
      </c>
      <c r="W10" s="366">
        <v>311.75190351041016</v>
      </c>
      <c r="X10" s="366">
        <v>321.01091554979956</v>
      </c>
      <c r="Y10" s="366">
        <v>330.58098715694018</v>
      </c>
      <c r="Z10" s="366">
        <v>340.67798775682741</v>
      </c>
      <c r="AA10" s="366">
        <v>350.85426891453091</v>
      </c>
      <c r="AB10" s="366">
        <v>362.05268281511815</v>
      </c>
      <c r="AC10" s="366">
        <v>373.61813160409571</v>
      </c>
      <c r="AD10" s="366">
        <v>385.40493088055132</v>
      </c>
      <c r="AE10" s="366">
        <v>397.05173978257505</v>
      </c>
      <c r="AF10" s="366">
        <v>408.15768297083036</v>
      </c>
      <c r="AG10" s="366">
        <v>419.75417114881827</v>
      </c>
      <c r="AH10" s="366">
        <v>431.93036918512718</v>
      </c>
      <c r="AI10" s="366">
        <v>445.0376617123199</v>
      </c>
      <c r="AJ10" s="366">
        <v>458.8928560958866</v>
      </c>
      <c r="AK10" s="366">
        <v>464.53163622201248</v>
      </c>
      <c r="AL10" s="366">
        <v>469.77602792440678</v>
      </c>
      <c r="AM10" s="366">
        <v>474.91763779738051</v>
      </c>
      <c r="AN10" s="366">
        <v>479.67511060663094</v>
      </c>
    </row>
    <row r="11" spans="1:40">
      <c r="A11" s="35" t="s">
        <v>524</v>
      </c>
      <c r="B11" s="366">
        <v>17.778192905660315</v>
      </c>
      <c r="C11" s="366">
        <v>18.102306558037096</v>
      </c>
      <c r="D11" s="366">
        <v>18.434424635703653</v>
      </c>
      <c r="E11" s="366">
        <v>18.445016746451419</v>
      </c>
      <c r="F11" s="366">
        <v>18.652457448194337</v>
      </c>
      <c r="G11" s="366">
        <v>18.773366169489023</v>
      </c>
      <c r="H11" s="366">
        <v>19.079186125697198</v>
      </c>
      <c r="I11" s="366">
        <v>18.865987172314377</v>
      </c>
      <c r="J11" s="366">
        <v>17.773712988726906</v>
      </c>
      <c r="K11" s="366">
        <v>18.152254709036168</v>
      </c>
      <c r="L11" s="366">
        <v>18.495182379032027</v>
      </c>
      <c r="M11" s="366">
        <v>18.844673696690169</v>
      </c>
      <c r="N11" s="366">
        <v>19.249414223733897</v>
      </c>
      <c r="O11" s="366">
        <v>19.665810318654966</v>
      </c>
      <c r="P11" s="366">
        <v>20.094051585908087</v>
      </c>
      <c r="Q11" s="366">
        <v>20.528059523265224</v>
      </c>
      <c r="R11" s="366">
        <v>21.080099025053773</v>
      </c>
      <c r="S11" s="366">
        <v>21.492455552003261</v>
      </c>
      <c r="T11" s="366">
        <v>21.737963248025974</v>
      </c>
      <c r="U11" s="366">
        <v>22.206535917137298</v>
      </c>
      <c r="V11" s="366">
        <v>22.665655956213616</v>
      </c>
      <c r="W11" s="366">
        <v>23.17505336662505</v>
      </c>
      <c r="X11" s="366">
        <v>23.78962933813343</v>
      </c>
      <c r="Y11" s="366">
        <v>24.414415834205073</v>
      </c>
      <c r="Z11" s="366">
        <v>25.10714099866712</v>
      </c>
      <c r="AA11" s="366">
        <v>25.813191423770515</v>
      </c>
      <c r="AB11" s="366">
        <v>26.520168025889173</v>
      </c>
      <c r="AC11" s="366">
        <v>27.249560503325217</v>
      </c>
      <c r="AD11" s="366">
        <v>27.998103546658008</v>
      </c>
      <c r="AE11" s="366">
        <v>28.770731020660254</v>
      </c>
      <c r="AF11" s="366">
        <v>29.527136884126854</v>
      </c>
      <c r="AG11" s="366">
        <v>30.329850056177207</v>
      </c>
      <c r="AH11" s="366">
        <v>31.182420746960499</v>
      </c>
      <c r="AI11" s="366">
        <v>32.099170046202453</v>
      </c>
      <c r="AJ11" s="366">
        <v>33.083637385198756</v>
      </c>
      <c r="AK11" s="366">
        <v>33.605369368403217</v>
      </c>
      <c r="AL11" s="366">
        <v>34.12858779669093</v>
      </c>
      <c r="AM11" s="366">
        <v>34.647380309164255</v>
      </c>
      <c r="AN11" s="366">
        <v>35.118286811984873</v>
      </c>
    </row>
    <row r="12" spans="1:40">
      <c r="A12" s="35" t="s">
        <v>525</v>
      </c>
      <c r="B12" s="366">
        <v>50.892664238412195</v>
      </c>
      <c r="C12" s="366">
        <v>51.673953498984289</v>
      </c>
      <c r="D12" s="366">
        <v>51.670407837655375</v>
      </c>
      <c r="E12" s="366">
        <v>51.70845580223633</v>
      </c>
      <c r="F12" s="366">
        <v>51.766421980210993</v>
      </c>
      <c r="G12" s="366">
        <v>51.880030983898564</v>
      </c>
      <c r="H12" s="366">
        <v>52.23859598931746</v>
      </c>
      <c r="I12" s="366">
        <v>52.096561829632542</v>
      </c>
      <c r="J12" s="366">
        <v>51.014362647338963</v>
      </c>
      <c r="K12" s="366">
        <v>50.714236132528015</v>
      </c>
      <c r="L12" s="366">
        <v>51.091488300474623</v>
      </c>
      <c r="M12" s="366">
        <v>51.433386084782967</v>
      </c>
      <c r="N12" s="366">
        <v>51.863895179001815</v>
      </c>
      <c r="O12" s="366">
        <v>52.329342958635856</v>
      </c>
      <c r="P12" s="366">
        <v>52.795737112388245</v>
      </c>
      <c r="Q12" s="366">
        <v>53.287612722023752</v>
      </c>
      <c r="R12" s="366">
        <v>53.956537990704646</v>
      </c>
      <c r="S12" s="366">
        <v>54.260473916651023</v>
      </c>
      <c r="T12" s="366">
        <v>54.544403992254857</v>
      </c>
      <c r="U12" s="366">
        <v>55.117349021587479</v>
      </c>
      <c r="V12" s="366">
        <v>55.842398761713795</v>
      </c>
      <c r="W12" s="366">
        <v>56.173267488393861</v>
      </c>
      <c r="X12" s="366">
        <v>56.732213977245003</v>
      </c>
      <c r="Y12" s="366">
        <v>57.352623367717328</v>
      </c>
      <c r="Z12" s="366">
        <v>57.321117254376894</v>
      </c>
      <c r="AA12" s="366">
        <v>53.574517493812607</v>
      </c>
      <c r="AB12" s="366">
        <v>50.078762408445328</v>
      </c>
      <c r="AC12" s="366">
        <v>47.015979501049529</v>
      </c>
      <c r="AD12" s="366">
        <v>44.394947880312998</v>
      </c>
      <c r="AE12" s="366">
        <v>43.742104462779253</v>
      </c>
      <c r="AF12" s="366">
        <v>43.547667246571947</v>
      </c>
      <c r="AG12" s="366">
        <v>43.507372325880098</v>
      </c>
      <c r="AH12" s="366">
        <v>43.569727815382748</v>
      </c>
      <c r="AI12" s="366">
        <v>43.74210379034453</v>
      </c>
      <c r="AJ12" s="366">
        <v>44.518371648722862</v>
      </c>
      <c r="AK12" s="366">
        <v>45.07064359724869</v>
      </c>
      <c r="AL12" s="366">
        <v>45.445888680695404</v>
      </c>
      <c r="AM12" s="366">
        <v>45.783363702608838</v>
      </c>
      <c r="AN12" s="366">
        <v>46.122122665433579</v>
      </c>
    </row>
    <row r="13" spans="1:40">
      <c r="A13" s="35" t="s">
        <v>526</v>
      </c>
      <c r="B13" s="366">
        <v>11.332267677167289</v>
      </c>
      <c r="C13" s="366">
        <v>11.657558442238008</v>
      </c>
      <c r="D13" s="366">
        <v>11.898967828105141</v>
      </c>
      <c r="E13" s="366">
        <v>12.003376099442466</v>
      </c>
      <c r="F13" s="366">
        <v>12.099074480243127</v>
      </c>
      <c r="G13" s="366">
        <v>12.289705060585462</v>
      </c>
      <c r="H13" s="366">
        <v>12.418663445225834</v>
      </c>
      <c r="I13" s="366">
        <v>12.280571948194263</v>
      </c>
      <c r="J13" s="366">
        <v>11.416020135152012</v>
      </c>
      <c r="K13" s="366">
        <v>11.681769916846463</v>
      </c>
      <c r="L13" s="366">
        <v>11.938026411924431</v>
      </c>
      <c r="M13" s="366">
        <v>12.184098937519884</v>
      </c>
      <c r="N13" s="366">
        <v>12.466945465256076</v>
      </c>
      <c r="O13" s="366">
        <v>12.753270519327568</v>
      </c>
      <c r="P13" s="366">
        <v>13.064301340483466</v>
      </c>
      <c r="Q13" s="366">
        <v>13.382253399055244</v>
      </c>
      <c r="R13" s="366">
        <v>13.732885794088794</v>
      </c>
      <c r="S13" s="366">
        <v>14.047658061994658</v>
      </c>
      <c r="T13" s="366">
        <v>14.350950427454672</v>
      </c>
      <c r="U13" s="366">
        <v>14.739597708252118</v>
      </c>
      <c r="V13" s="366">
        <v>15.16425123640569</v>
      </c>
      <c r="W13" s="366">
        <v>15.601872876275783</v>
      </c>
      <c r="X13" s="366">
        <v>16.102927801766885</v>
      </c>
      <c r="Y13" s="366">
        <v>16.614275234329668</v>
      </c>
      <c r="Z13" s="366">
        <v>17.155016952566911</v>
      </c>
      <c r="AA13" s="366">
        <v>17.688795259868815</v>
      </c>
      <c r="AB13" s="366">
        <v>18.274801800209062</v>
      </c>
      <c r="AC13" s="366">
        <v>18.881252360757038</v>
      </c>
      <c r="AD13" s="366">
        <v>19.501121925854545</v>
      </c>
      <c r="AE13" s="366">
        <v>20.122406778038279</v>
      </c>
      <c r="AF13" s="366">
        <v>20.721030826010008</v>
      </c>
      <c r="AG13" s="366">
        <v>21.33825136777979</v>
      </c>
      <c r="AH13" s="366">
        <v>21.978000618213397</v>
      </c>
      <c r="AI13" s="366">
        <v>22.667360225992557</v>
      </c>
      <c r="AJ13" s="366">
        <v>23.383070256907924</v>
      </c>
      <c r="AK13" s="366">
        <v>23.695388753431271</v>
      </c>
      <c r="AL13" s="366">
        <v>23.99068160201104</v>
      </c>
      <c r="AM13" s="366">
        <v>24.278265031095977</v>
      </c>
      <c r="AN13" s="366">
        <v>24.523611062413643</v>
      </c>
    </row>
    <row r="14" spans="1:40">
      <c r="A14" s="35" t="s">
        <v>388</v>
      </c>
      <c r="B14" s="366">
        <v>13.396684784365499</v>
      </c>
      <c r="C14" s="366">
        <v>13.569528279063448</v>
      </c>
      <c r="D14" s="366">
        <v>13.695588710455654</v>
      </c>
      <c r="E14" s="366">
        <v>13.765138277648598</v>
      </c>
      <c r="F14" s="366">
        <v>13.746132654038782</v>
      </c>
      <c r="G14" s="366">
        <v>13.867325645889938</v>
      </c>
      <c r="H14" s="366">
        <v>13.913912876235184</v>
      </c>
      <c r="I14" s="366">
        <v>13.737631974460474</v>
      </c>
      <c r="J14" s="366">
        <v>12.987527372638118</v>
      </c>
      <c r="K14" s="366">
        <v>13.131866224570254</v>
      </c>
      <c r="L14" s="366">
        <v>13.235767221171839</v>
      </c>
      <c r="M14" s="366">
        <v>13.394535964036521</v>
      </c>
      <c r="N14" s="366">
        <v>13.573278263824127</v>
      </c>
      <c r="O14" s="366">
        <v>13.777018629526207</v>
      </c>
      <c r="P14" s="366">
        <v>13.988901530840279</v>
      </c>
      <c r="Q14" s="366">
        <v>14.195059936428873</v>
      </c>
      <c r="R14" s="366">
        <v>14.698310975850521</v>
      </c>
      <c r="S14" s="366">
        <v>15.023136123567721</v>
      </c>
      <c r="T14" s="366">
        <v>19.831563782108223</v>
      </c>
      <c r="U14" s="366">
        <v>23.020026113896115</v>
      </c>
      <c r="V14" s="366">
        <v>26.164406131643492</v>
      </c>
      <c r="W14" s="366">
        <v>29.323010268473475</v>
      </c>
      <c r="X14" s="366">
        <v>32.512274172217865</v>
      </c>
      <c r="Y14" s="366">
        <v>35.761541848935387</v>
      </c>
      <c r="Z14" s="366">
        <v>38.97118460722762</v>
      </c>
      <c r="AA14" s="366">
        <v>42.190333381535261</v>
      </c>
      <c r="AB14" s="366">
        <v>45.567805630704505</v>
      </c>
      <c r="AC14" s="366">
        <v>48.940899191913196</v>
      </c>
      <c r="AD14" s="366">
        <v>52.300763229156829</v>
      </c>
      <c r="AE14" s="366">
        <v>55.555190443532211</v>
      </c>
      <c r="AF14" s="366">
        <v>58.759897499618859</v>
      </c>
      <c r="AG14" s="366">
        <v>61.977019821558486</v>
      </c>
      <c r="AH14" s="366">
        <v>65.213576679761914</v>
      </c>
      <c r="AI14" s="366">
        <v>68.485017368619367</v>
      </c>
      <c r="AJ14" s="366">
        <v>71.732117594276218</v>
      </c>
      <c r="AK14" s="366">
        <v>74.592877004287018</v>
      </c>
      <c r="AL14" s="366">
        <v>77.445252910356274</v>
      </c>
      <c r="AM14" s="366">
        <v>80.293053054485753</v>
      </c>
      <c r="AN14" s="366">
        <v>83.12572799371361</v>
      </c>
    </row>
    <row r="15" spans="1:40">
      <c r="A15" s="35" t="s">
        <v>527</v>
      </c>
      <c r="B15" s="366">
        <v>10.285498246254965</v>
      </c>
      <c r="C15" s="366">
        <v>9.9113738543590006</v>
      </c>
      <c r="D15" s="366">
        <v>9.8582336122061562</v>
      </c>
      <c r="E15" s="366">
        <v>10.072411693340438</v>
      </c>
      <c r="F15" s="366">
        <v>10.10502807854863</v>
      </c>
      <c r="G15" s="366">
        <v>10.122526605999147</v>
      </c>
      <c r="H15" s="366">
        <v>10.190265480846662</v>
      </c>
      <c r="I15" s="366">
        <v>9.72918997629146</v>
      </c>
      <c r="J15" s="366">
        <v>8.5092869062933474</v>
      </c>
      <c r="K15" s="366">
        <v>8.6001724743378976</v>
      </c>
      <c r="L15" s="366">
        <v>8.5086253420106832</v>
      </c>
      <c r="M15" s="366">
        <v>8.6357518416600936</v>
      </c>
      <c r="N15" s="366">
        <v>8.8066388221963887</v>
      </c>
      <c r="O15" s="366">
        <v>9.097024782576808</v>
      </c>
      <c r="P15" s="366">
        <v>9.4192187108138672</v>
      </c>
      <c r="Q15" s="366">
        <v>9.7308611109843408</v>
      </c>
      <c r="R15" s="366">
        <v>11.221563968838062</v>
      </c>
      <c r="S15" s="366">
        <v>12.367384731877289</v>
      </c>
      <c r="T15" s="366">
        <v>11.24103430402625</v>
      </c>
      <c r="U15" s="366">
        <v>10.299078133659393</v>
      </c>
      <c r="V15" s="366">
        <v>9.1485397750151147</v>
      </c>
      <c r="W15" s="366">
        <v>8.0469884511088416</v>
      </c>
      <c r="X15" s="366">
        <v>7.1070433839795415</v>
      </c>
      <c r="Y15" s="366">
        <v>6.3756989735499374</v>
      </c>
      <c r="Z15" s="366">
        <v>5.7695484430552249</v>
      </c>
      <c r="AA15" s="366">
        <v>5.3636248006384557</v>
      </c>
      <c r="AB15" s="366">
        <v>5.1552429769966945</v>
      </c>
      <c r="AC15" s="366">
        <v>4.9651357689999474</v>
      </c>
      <c r="AD15" s="366">
        <v>4.7871077989954589</v>
      </c>
      <c r="AE15" s="366">
        <v>4.5462599562907</v>
      </c>
      <c r="AF15" s="366">
        <v>4.3133415752411537</v>
      </c>
      <c r="AG15" s="366">
        <v>4.1229429226912737</v>
      </c>
      <c r="AH15" s="366">
        <v>3.9714265875509582</v>
      </c>
      <c r="AI15" s="366">
        <v>3.8584752532059694</v>
      </c>
      <c r="AJ15" s="366">
        <v>3.7302764283086027</v>
      </c>
      <c r="AK15" s="366">
        <v>3.4805781631755717</v>
      </c>
      <c r="AL15" s="366">
        <v>3.2549550210699532</v>
      </c>
      <c r="AM15" s="366">
        <v>3.0524603510379174</v>
      </c>
      <c r="AN15" s="366">
        <v>2.8753834165204903</v>
      </c>
    </row>
    <row r="16" spans="1:40">
      <c r="A16" s="35" t="s">
        <v>599</v>
      </c>
      <c r="B16" s="366">
        <v>9.680581379688736E-5</v>
      </c>
      <c r="C16" s="366">
        <v>1.3879371019451459E-4</v>
      </c>
      <c r="D16" s="366">
        <v>1.7403375894005379E-4</v>
      </c>
      <c r="E16" s="366">
        <v>2.0463462326235279E-4</v>
      </c>
      <c r="F16" s="366">
        <v>2.3068335658214055E-4</v>
      </c>
      <c r="G16" s="366">
        <v>2.6899348622501812E-4</v>
      </c>
      <c r="H16" s="366">
        <v>3.1059642231736728E-4</v>
      </c>
      <c r="I16" s="366">
        <v>3.2901359202707864E-4</v>
      </c>
      <c r="J16" s="366">
        <v>3.6434478756493032E-4</v>
      </c>
      <c r="K16" s="366">
        <v>4.1878176705921716E-4</v>
      </c>
      <c r="L16" s="366">
        <v>4.4458737823585489E-4</v>
      </c>
      <c r="M16" s="366">
        <v>5.0408841351666598E-4</v>
      </c>
      <c r="N16" s="366">
        <v>5.7431163760825936E-4</v>
      </c>
      <c r="O16" s="366">
        <v>6.7714033970552642E-4</v>
      </c>
      <c r="P16" s="366">
        <v>8.2053484088451842E-4</v>
      </c>
      <c r="Q16" s="366">
        <v>9.8601077160807068E-4</v>
      </c>
      <c r="R16" s="366">
        <v>1.5543327954270882E-3</v>
      </c>
      <c r="S16" s="366">
        <v>2.2932823277266898E-3</v>
      </c>
      <c r="T16" s="366">
        <v>0.53697521754678601</v>
      </c>
      <c r="U16" s="366">
        <v>0.88567022651981675</v>
      </c>
      <c r="V16" s="366">
        <v>1.3278217617380683</v>
      </c>
      <c r="W16" s="366">
        <v>2.2947469716810955</v>
      </c>
      <c r="X16" s="366">
        <v>3.2616721816241228</v>
      </c>
      <c r="Y16" s="366">
        <v>4.2285973765932061</v>
      </c>
      <c r="Z16" s="366">
        <v>5.2094184831384629</v>
      </c>
      <c r="AA16" s="366">
        <v>8.229164757957939</v>
      </c>
      <c r="AB16" s="366">
        <v>9.5012416493909839</v>
      </c>
      <c r="AC16" s="366">
        <v>10.773318540824041</v>
      </c>
      <c r="AD16" s="366">
        <v>12.044207786848625</v>
      </c>
      <c r="AE16" s="366">
        <v>13.666254995256116</v>
      </c>
      <c r="AF16" s="366">
        <v>15.29262610134505</v>
      </c>
      <c r="AG16" s="366">
        <v>16.919502225599992</v>
      </c>
      <c r="AH16" s="366">
        <v>18.545966876929711</v>
      </c>
      <c r="AI16" s="366">
        <v>20.172777590727542</v>
      </c>
      <c r="AJ16" s="366">
        <v>22.301380852233198</v>
      </c>
      <c r="AK16" s="366">
        <v>24.444477499388668</v>
      </c>
      <c r="AL16" s="366">
        <v>26.577906692441346</v>
      </c>
      <c r="AM16" s="366">
        <v>28.709789352471727</v>
      </c>
      <c r="AN16" s="366">
        <v>30.8423132050055</v>
      </c>
    </row>
    <row r="17" spans="1:40">
      <c r="A17" s="35" t="s">
        <v>528</v>
      </c>
      <c r="B17" s="366">
        <v>79.574447608087326</v>
      </c>
      <c r="C17" s="366">
        <v>77.723541393606709</v>
      </c>
      <c r="D17" s="366">
        <v>73.343673624859846</v>
      </c>
      <c r="E17" s="366">
        <v>69.065500196260203</v>
      </c>
      <c r="F17" s="366">
        <v>67.406284553393505</v>
      </c>
      <c r="G17" s="366">
        <v>67.384637652354897</v>
      </c>
      <c r="H17" s="366">
        <v>67.025298389076738</v>
      </c>
      <c r="I17" s="366">
        <v>65.816366424692177</v>
      </c>
      <c r="J17" s="366">
        <v>65.823428290900978</v>
      </c>
      <c r="K17" s="366">
        <v>67.897411711103828</v>
      </c>
      <c r="L17" s="366">
        <v>67.806400136783097</v>
      </c>
      <c r="M17" s="366">
        <v>68.101761571847561</v>
      </c>
      <c r="N17" s="366">
        <v>68.70785287613127</v>
      </c>
      <c r="O17" s="366">
        <v>69.2177019922255</v>
      </c>
      <c r="P17" s="366">
        <v>70.751207973961428</v>
      </c>
      <c r="Q17" s="366">
        <v>71.122717586390337</v>
      </c>
      <c r="R17" s="366">
        <v>70.929183252163412</v>
      </c>
      <c r="S17" s="366">
        <v>71.655624426767304</v>
      </c>
      <c r="T17" s="366">
        <v>74.466689771585948</v>
      </c>
      <c r="U17" s="366">
        <v>76.404652068525692</v>
      </c>
      <c r="V17" s="366">
        <v>79.549211608562544</v>
      </c>
      <c r="W17" s="366">
        <v>82.052385797354006</v>
      </c>
      <c r="X17" s="366">
        <v>85.459850841764407</v>
      </c>
      <c r="Y17" s="366">
        <v>87.768054604759058</v>
      </c>
      <c r="Z17" s="366">
        <v>90.524124193649783</v>
      </c>
      <c r="AA17" s="366">
        <v>95.324966501732334</v>
      </c>
      <c r="AB17" s="366">
        <v>97.575954764432751</v>
      </c>
      <c r="AC17" s="366">
        <v>99.90051032016089</v>
      </c>
      <c r="AD17" s="366">
        <v>102.26928955754295</v>
      </c>
      <c r="AE17" s="366">
        <v>105.9456810302715</v>
      </c>
      <c r="AF17" s="366">
        <v>109.7003708659344</v>
      </c>
      <c r="AG17" s="366">
        <v>113.47195764000335</v>
      </c>
      <c r="AH17" s="366">
        <v>117.30461307684648</v>
      </c>
      <c r="AI17" s="366">
        <v>121.16411313780397</v>
      </c>
      <c r="AJ17" s="366">
        <v>136.41795836542596</v>
      </c>
      <c r="AK17" s="366">
        <v>150.92530341530795</v>
      </c>
      <c r="AL17" s="366">
        <v>165.42067674161356</v>
      </c>
      <c r="AM17" s="366">
        <v>180.00536507173476</v>
      </c>
      <c r="AN17" s="366">
        <v>194.63545438102204</v>
      </c>
    </row>
    <row r="18" spans="1:40">
      <c r="A18" s="35" t="s">
        <v>593</v>
      </c>
      <c r="B18" s="366">
        <v>21.159925844501938</v>
      </c>
      <c r="C18" s="366">
        <v>22.368156221779504</v>
      </c>
      <c r="D18" s="366">
        <v>23.972786367647238</v>
      </c>
      <c r="E18" s="366">
        <v>24.840261100237015</v>
      </c>
      <c r="F18" s="366">
        <v>25.679011244840616</v>
      </c>
      <c r="G18" s="366">
        <v>27.77145961466038</v>
      </c>
      <c r="H18" s="366">
        <v>29.8138412327136</v>
      </c>
      <c r="I18" s="366">
        <v>30.781113741908147</v>
      </c>
      <c r="J18" s="366">
        <v>29.940988517388337</v>
      </c>
      <c r="K18" s="366">
        <v>30.877942123597251</v>
      </c>
      <c r="L18" s="366">
        <v>31.858404453358929</v>
      </c>
      <c r="M18" s="366">
        <v>32.855801247111515</v>
      </c>
      <c r="N18" s="366">
        <v>34.109513806596851</v>
      </c>
      <c r="O18" s="366">
        <v>35.472740427327537</v>
      </c>
      <c r="P18" s="366">
        <v>36.957489764019329</v>
      </c>
      <c r="Q18" s="366">
        <v>38.795331879754961</v>
      </c>
      <c r="R18" s="366">
        <v>41.53625268546687</v>
      </c>
      <c r="S18" s="366">
        <v>44.422516510623097</v>
      </c>
      <c r="T18" s="366">
        <v>47.068330323065297</v>
      </c>
      <c r="U18" s="366">
        <v>50.092420235924571</v>
      </c>
      <c r="V18" s="366">
        <v>53.09430601541542</v>
      </c>
      <c r="W18" s="366">
        <v>56.101193610861131</v>
      </c>
      <c r="X18" s="366">
        <v>59.294932235469439</v>
      </c>
      <c r="Y18" s="366">
        <v>62.208575250988467</v>
      </c>
      <c r="Z18" s="366">
        <v>65.260754993222704</v>
      </c>
      <c r="AA18" s="366">
        <v>68.685944332307912</v>
      </c>
      <c r="AB18" s="366">
        <v>72.164311135841018</v>
      </c>
      <c r="AC18" s="366">
        <v>75.755620021906523</v>
      </c>
      <c r="AD18" s="366">
        <v>79.370935744434163</v>
      </c>
      <c r="AE18" s="366">
        <v>82.56366926020678</v>
      </c>
      <c r="AF18" s="366">
        <v>85.243640237577367</v>
      </c>
      <c r="AG18" s="366">
        <v>87.727327503931591</v>
      </c>
      <c r="AH18" s="366">
        <v>90.06025647460541</v>
      </c>
      <c r="AI18" s="366">
        <v>92.324601187401825</v>
      </c>
      <c r="AJ18" s="366">
        <v>94.33941727267856</v>
      </c>
      <c r="AK18" s="366">
        <v>94.4712830067634</v>
      </c>
      <c r="AL18" s="366">
        <v>94.455111897447281</v>
      </c>
      <c r="AM18" s="366">
        <v>94.32409040825695</v>
      </c>
      <c r="AN18" s="366">
        <v>94.171367446896014</v>
      </c>
    </row>
    <row r="19" spans="1:40">
      <c r="A19" s="35" t="s">
        <v>594</v>
      </c>
      <c r="B19" s="366">
        <v>135.88071967287033</v>
      </c>
      <c r="C19" s="366">
        <v>138.94054532007598</v>
      </c>
      <c r="D19" s="366">
        <v>141.49950586883887</v>
      </c>
      <c r="E19" s="366">
        <v>141.66827437011332</v>
      </c>
      <c r="F19" s="366">
        <v>141.95308465235735</v>
      </c>
      <c r="G19" s="366">
        <v>144.1500414503754</v>
      </c>
      <c r="H19" s="366">
        <v>145.78091141582172</v>
      </c>
      <c r="I19" s="366">
        <v>144.75566912030467</v>
      </c>
      <c r="J19" s="366">
        <v>134.81653743277477</v>
      </c>
      <c r="K19" s="366">
        <v>137.62362944364719</v>
      </c>
      <c r="L19" s="366">
        <v>140.60163227648894</v>
      </c>
      <c r="M19" s="366">
        <v>142.81540505872675</v>
      </c>
      <c r="N19" s="366">
        <v>145.47952112401777</v>
      </c>
      <c r="O19" s="366">
        <v>148.10155766393365</v>
      </c>
      <c r="P19" s="366">
        <v>150.94185114566682</v>
      </c>
      <c r="Q19" s="366">
        <v>153.96057070147265</v>
      </c>
      <c r="R19" s="366">
        <v>154.51087442997749</v>
      </c>
      <c r="S19" s="366">
        <v>156.62461889430975</v>
      </c>
      <c r="T19" s="366">
        <v>162.15499094397248</v>
      </c>
      <c r="U19" s="366">
        <v>167.95754419218935</v>
      </c>
      <c r="V19" s="366">
        <v>174.13410973130607</v>
      </c>
      <c r="W19" s="366">
        <v>180.64758910280395</v>
      </c>
      <c r="X19" s="366">
        <v>187.98780783844126</v>
      </c>
      <c r="Y19" s="366">
        <v>195.44570234856022</v>
      </c>
      <c r="Z19" s="366">
        <v>203.13115369606294</v>
      </c>
      <c r="AA19" s="366">
        <v>210.66509380682402</v>
      </c>
      <c r="AB19" s="366">
        <v>217.67608524479289</v>
      </c>
      <c r="AC19" s="366">
        <v>224.97265625710915</v>
      </c>
      <c r="AD19" s="366">
        <v>232.52511726153386</v>
      </c>
      <c r="AE19" s="366">
        <v>240.99657687807479</v>
      </c>
      <c r="AF19" s="366">
        <v>249.47900896508011</v>
      </c>
      <c r="AG19" s="366">
        <v>258.3214239044342</v>
      </c>
      <c r="AH19" s="366">
        <v>267.52088567552175</v>
      </c>
      <c r="AI19" s="366">
        <v>277.20605242933095</v>
      </c>
      <c r="AJ19" s="366">
        <v>287.59196295657489</v>
      </c>
      <c r="AK19" s="366">
        <v>294.52311256697402</v>
      </c>
      <c r="AL19" s="366">
        <v>301.46174740465716</v>
      </c>
      <c r="AM19" s="366">
        <v>308.50950152982955</v>
      </c>
      <c r="AN19" s="366">
        <v>315.55251901753883</v>
      </c>
    </row>
    <row r="20" spans="1:40">
      <c r="A20" s="35" t="s">
        <v>595</v>
      </c>
      <c r="B20" s="366">
        <v>11.267359371541088</v>
      </c>
      <c r="C20" s="366">
        <v>11.536614993993075</v>
      </c>
      <c r="D20" s="366">
        <v>11.86405393912109</v>
      </c>
      <c r="E20" s="366">
        <v>11.98675039617827</v>
      </c>
      <c r="F20" s="366">
        <v>12.037073505286227</v>
      </c>
      <c r="G20" s="366">
        <v>12.249129420015818</v>
      </c>
      <c r="H20" s="366">
        <v>12.506229388958356</v>
      </c>
      <c r="I20" s="366">
        <v>12.499841001124647</v>
      </c>
      <c r="J20" s="366">
        <v>11.807500130727355</v>
      </c>
      <c r="K20" s="366">
        <v>12.130730265049911</v>
      </c>
      <c r="L20" s="366">
        <v>12.405801733421677</v>
      </c>
      <c r="M20" s="366">
        <v>12.580021522850194</v>
      </c>
      <c r="N20" s="366">
        <v>12.802029837427998</v>
      </c>
      <c r="O20" s="366">
        <v>13.013975389369955</v>
      </c>
      <c r="P20" s="366">
        <v>13.246755423273557</v>
      </c>
      <c r="Q20" s="366">
        <v>13.489231794694513</v>
      </c>
      <c r="R20" s="366">
        <v>13.522868045505151</v>
      </c>
      <c r="S20" s="366">
        <v>13.759765555933111</v>
      </c>
      <c r="T20" s="366">
        <v>14.255629976657698</v>
      </c>
      <c r="U20" s="366">
        <v>14.635993480571484</v>
      </c>
      <c r="V20" s="366">
        <v>15.116181885231621</v>
      </c>
      <c r="W20" s="366">
        <v>15.585848014186981</v>
      </c>
      <c r="X20" s="366">
        <v>16.095557255722145</v>
      </c>
      <c r="Y20" s="366">
        <v>16.597110961514055</v>
      </c>
      <c r="Z20" s="366">
        <v>17.083370311552514</v>
      </c>
      <c r="AA20" s="366">
        <v>17.543566392548232</v>
      </c>
      <c r="AB20" s="366">
        <v>17.969894492137364</v>
      </c>
      <c r="AC20" s="366">
        <v>18.432612873257103</v>
      </c>
      <c r="AD20" s="366">
        <v>18.899230399647131</v>
      </c>
      <c r="AE20" s="366">
        <v>19.43021821430866</v>
      </c>
      <c r="AF20" s="366">
        <v>19.924937869134133</v>
      </c>
      <c r="AG20" s="366">
        <v>20.418602506732789</v>
      </c>
      <c r="AH20" s="366">
        <v>20.919795982996817</v>
      </c>
      <c r="AI20" s="366">
        <v>21.430893067540655</v>
      </c>
      <c r="AJ20" s="366">
        <v>21.983032028600451</v>
      </c>
      <c r="AK20" s="366">
        <v>22.365246357381022</v>
      </c>
      <c r="AL20" s="366">
        <v>22.636592590425348</v>
      </c>
      <c r="AM20" s="366">
        <v>22.93776465055705</v>
      </c>
      <c r="AN20" s="366">
        <v>23.236466885975993</v>
      </c>
    </row>
    <row r="21" spans="1:40">
      <c r="A21" s="35" t="s">
        <v>596</v>
      </c>
      <c r="B21" s="366">
        <v>1.1343769600255911</v>
      </c>
      <c r="C21" s="366">
        <v>1.146202761226925</v>
      </c>
      <c r="D21" s="366">
        <v>1.1271807220595313</v>
      </c>
      <c r="E21" s="366">
        <v>1.1058048006161483</v>
      </c>
      <c r="F21" s="366">
        <v>1.1073292605198637</v>
      </c>
      <c r="G21" s="366">
        <v>1.1119450568337426</v>
      </c>
      <c r="H21" s="366">
        <v>1.0861332242903829</v>
      </c>
      <c r="I21" s="366">
        <v>1.0603127830563466</v>
      </c>
      <c r="J21" s="366">
        <v>0.95168278414096974</v>
      </c>
      <c r="K21" s="366">
        <v>0.95265217875348818</v>
      </c>
      <c r="L21" s="366">
        <v>0.97070677791204174</v>
      </c>
      <c r="M21" s="366">
        <v>0.98863244392205862</v>
      </c>
      <c r="N21" s="366">
        <v>1.0051943520128317</v>
      </c>
      <c r="O21" s="366">
        <v>1.0220443944426403</v>
      </c>
      <c r="P21" s="366">
        <v>1.0419144668503153</v>
      </c>
      <c r="Q21" s="366">
        <v>1.063870206701542</v>
      </c>
      <c r="R21" s="366">
        <v>1.0555251618189643</v>
      </c>
      <c r="S21" s="366">
        <v>1.0530614825579305</v>
      </c>
      <c r="T21" s="366">
        <v>1.0965729617591902</v>
      </c>
      <c r="U21" s="366">
        <v>1.1742350528927918</v>
      </c>
      <c r="V21" s="366">
        <v>1.2347091119337861</v>
      </c>
      <c r="W21" s="366">
        <v>1.3047763759937512</v>
      </c>
      <c r="X21" s="366">
        <v>1.3864295289367004</v>
      </c>
      <c r="Y21" s="366">
        <v>1.4736560294080341</v>
      </c>
      <c r="Z21" s="366">
        <v>1.5708003795939152</v>
      </c>
      <c r="AA21" s="366">
        <v>1.6639925597711878</v>
      </c>
      <c r="AB21" s="366">
        <v>1.7526539014779967</v>
      </c>
      <c r="AC21" s="366">
        <v>1.8413582794912611</v>
      </c>
      <c r="AD21" s="366">
        <v>1.9376921634959701</v>
      </c>
      <c r="AE21" s="366">
        <v>2.0450772801231527</v>
      </c>
      <c r="AF21" s="366">
        <v>2.1635673614731159</v>
      </c>
      <c r="AG21" s="366">
        <v>2.2923878203810903</v>
      </c>
      <c r="AH21" s="366">
        <v>2.4294741633562906</v>
      </c>
      <c r="AI21" s="366">
        <v>2.5782885600464098</v>
      </c>
      <c r="AJ21" s="366">
        <v>2.7429928757036937</v>
      </c>
      <c r="AK21" s="366">
        <v>2.8609439115606987</v>
      </c>
      <c r="AL21" s="366">
        <v>3.0102129885876603</v>
      </c>
      <c r="AM21" s="366">
        <v>3.1527241165450852</v>
      </c>
      <c r="AN21" s="366">
        <v>3.2936678663166767</v>
      </c>
    </row>
    <row r="22" spans="1:40">
      <c r="A22" s="35" t="s">
        <v>529</v>
      </c>
      <c r="B22" s="366">
        <v>27.516308224731592</v>
      </c>
      <c r="C22" s="366">
        <v>26.898389797406132</v>
      </c>
      <c r="D22" s="366">
        <v>26.280471370080683</v>
      </c>
      <c r="E22" s="366">
        <v>25.662552942755223</v>
      </c>
      <c r="F22" s="366">
        <v>25.642288979843773</v>
      </c>
      <c r="G22" s="366">
        <v>25.622025016932326</v>
      </c>
      <c r="H22" s="366">
        <v>25.624302228411096</v>
      </c>
      <c r="I22" s="366">
        <v>25.604038252812952</v>
      </c>
      <c r="J22" s="366">
        <v>16.087045061990967</v>
      </c>
      <c r="K22" s="366">
        <v>19.057004883290006</v>
      </c>
      <c r="L22" s="366">
        <v>21.805466646500058</v>
      </c>
      <c r="M22" s="366">
        <v>21.758962969919843</v>
      </c>
      <c r="N22" s="366">
        <v>21.738699007008393</v>
      </c>
      <c r="O22" s="366">
        <v>21.160515523673389</v>
      </c>
      <c r="P22" s="366">
        <v>21.140251560761925</v>
      </c>
      <c r="Q22" s="366">
        <v>21.119987597850475</v>
      </c>
      <c r="R22" s="366">
        <v>9.2154514882510004</v>
      </c>
      <c r="S22" s="366">
        <v>5.917144363871385</v>
      </c>
      <c r="T22" s="366">
        <v>5.8749869899812461</v>
      </c>
      <c r="U22" s="366">
        <v>5.8749869899812444</v>
      </c>
      <c r="V22" s="366">
        <v>5.9012267036499999</v>
      </c>
      <c r="W22" s="366">
        <v>5.9012267036499999</v>
      </c>
      <c r="X22" s="366">
        <v>5.9012267036500008</v>
      </c>
      <c r="Y22" s="366">
        <v>5.9012267036499999</v>
      </c>
      <c r="Z22" s="366">
        <v>5.7586487511028466</v>
      </c>
      <c r="AA22" s="366">
        <v>4.8878413928437725</v>
      </c>
      <c r="AB22" s="366">
        <v>4.0691027829572244</v>
      </c>
      <c r="AC22" s="366">
        <v>3.2503641730706803</v>
      </c>
      <c r="AD22" s="366">
        <v>2.4313858110770785</v>
      </c>
      <c r="AE22" s="366">
        <v>2.1159979026550708</v>
      </c>
      <c r="AF22" s="366">
        <v>1.8008696842249161</v>
      </c>
      <c r="AG22" s="366">
        <v>1.486080140710162</v>
      </c>
      <c r="AH22" s="366">
        <v>1.1715950241855184</v>
      </c>
      <c r="AI22" s="366">
        <v>0.8574465690224401</v>
      </c>
      <c r="AJ22" s="366">
        <v>0.78171593999864786</v>
      </c>
      <c r="AK22" s="366">
        <v>0.70641652798701371</v>
      </c>
      <c r="AL22" s="366">
        <v>0.631166598368052</v>
      </c>
      <c r="AM22" s="366">
        <v>0.5559281352325226</v>
      </c>
      <c r="AN22" s="366">
        <v>0.48072035685221653</v>
      </c>
    </row>
    <row r="23" spans="1:40">
      <c r="A23" s="35" t="s">
        <v>600</v>
      </c>
      <c r="B23" s="366">
        <v>66.389387121935911</v>
      </c>
      <c r="C23" s="366">
        <v>67.592634376499007</v>
      </c>
      <c r="D23" s="366">
        <v>64.540291385447844</v>
      </c>
      <c r="E23" s="366">
        <v>61.487948394396682</v>
      </c>
      <c r="F23" s="366">
        <v>61.244907434340639</v>
      </c>
      <c r="G23" s="366">
        <v>61.506537619376999</v>
      </c>
      <c r="H23" s="366">
        <v>60.99582209503528</v>
      </c>
      <c r="I23" s="366">
        <v>60.434688656924727</v>
      </c>
      <c r="J23" s="366">
        <v>58.644442332884303</v>
      </c>
      <c r="K23" s="366">
        <v>58.755485762146122</v>
      </c>
      <c r="L23" s="366">
        <v>58.5998276296732</v>
      </c>
      <c r="M23" s="366">
        <v>58.377192992204385</v>
      </c>
      <c r="N23" s="366">
        <v>58.57832822942342</v>
      </c>
      <c r="O23" s="366">
        <v>58.760881268121281</v>
      </c>
      <c r="P23" s="366">
        <v>58.621550913331539</v>
      </c>
      <c r="Q23" s="366">
        <v>58.79569513738123</v>
      </c>
      <c r="R23" s="366">
        <v>58.813223557591648</v>
      </c>
      <c r="S23" s="366">
        <v>58.238952992244215</v>
      </c>
      <c r="T23" s="366">
        <v>57.778489093782305</v>
      </c>
      <c r="U23" s="366">
        <v>56.847329026703058</v>
      </c>
      <c r="V23" s="366">
        <v>56.866070983695849</v>
      </c>
      <c r="W23" s="366">
        <v>56.757667211079855</v>
      </c>
      <c r="X23" s="366">
        <v>56.754681753803268</v>
      </c>
      <c r="Y23" s="366">
        <v>55.546690525914983</v>
      </c>
      <c r="Z23" s="366">
        <v>55.215361377337921</v>
      </c>
      <c r="AA23" s="366">
        <v>53.41588407724543</v>
      </c>
      <c r="AB23" s="366">
        <v>52.245569204764458</v>
      </c>
      <c r="AC23" s="366">
        <v>51.075254332283542</v>
      </c>
      <c r="AD23" s="366">
        <v>49.90001895947178</v>
      </c>
      <c r="AE23" s="366">
        <v>47.803135821726727</v>
      </c>
      <c r="AF23" s="366">
        <v>45.707015126156662</v>
      </c>
      <c r="AG23" s="366">
        <v>43.613372759861704</v>
      </c>
      <c r="AH23" s="366">
        <v>41.521191429842219</v>
      </c>
      <c r="AI23" s="366">
        <v>39.431353631689028</v>
      </c>
      <c r="AJ23" s="366">
        <v>35.534503995400748</v>
      </c>
      <c r="AK23" s="366">
        <v>31.657666366306074</v>
      </c>
      <c r="AL23" s="366">
        <v>27.783253402286071</v>
      </c>
      <c r="AM23" s="366">
        <v>23.909579991679923</v>
      </c>
      <c r="AN23" s="366">
        <v>20.037517025664418</v>
      </c>
    </row>
    <row r="24" spans="1:40">
      <c r="A24" s="35" t="s">
        <v>719</v>
      </c>
      <c r="B24" s="366">
        <v>52.998154753537754</v>
      </c>
      <c r="C24" s="366">
        <v>53.954309026899338</v>
      </c>
      <c r="D24" s="366">
        <v>53.952931113072971</v>
      </c>
      <c r="E24" s="366">
        <v>54.858290781784497</v>
      </c>
      <c r="F24" s="366">
        <v>53.795216620832832</v>
      </c>
      <c r="G24" s="366">
        <v>55.4017713107948</v>
      </c>
      <c r="H24" s="366">
        <v>55.056875442936523</v>
      </c>
      <c r="I24" s="366">
        <v>53.590147440049556</v>
      </c>
      <c r="J24" s="366">
        <v>49.614713547596054</v>
      </c>
      <c r="K24" s="366">
        <v>50.434265621388327</v>
      </c>
      <c r="L24" s="366">
        <v>50.8211775109584</v>
      </c>
      <c r="M24" s="366">
        <v>51.528190871689311</v>
      </c>
      <c r="N24" s="366">
        <v>52.385497282496587</v>
      </c>
      <c r="O24" s="366">
        <v>53.447611040461524</v>
      </c>
      <c r="P24" s="366">
        <v>54.619611162711905</v>
      </c>
      <c r="Q24" s="366">
        <v>55.755413164176865</v>
      </c>
      <c r="R24" s="366">
        <v>59.036122492204129</v>
      </c>
      <c r="S24" s="366">
        <v>61.441067898352394</v>
      </c>
      <c r="T24" s="366">
        <v>67.551511193444313</v>
      </c>
      <c r="U24" s="366">
        <v>73.088777692266746</v>
      </c>
      <c r="V24" s="366">
        <v>78.597502421812209</v>
      </c>
      <c r="W24" s="366">
        <v>84.300371755693035</v>
      </c>
      <c r="X24" s="366">
        <v>90.38342994325788</v>
      </c>
      <c r="Y24" s="366">
        <v>96.548011742887269</v>
      </c>
      <c r="Z24" s="366">
        <v>102.92721675478249</v>
      </c>
      <c r="AA24" s="366">
        <v>110.02339423563106</v>
      </c>
      <c r="AB24" s="366">
        <v>117.43610772835392</v>
      </c>
      <c r="AC24" s="366">
        <v>124.98595666954473</v>
      </c>
      <c r="AD24" s="366">
        <v>132.54610783911153</v>
      </c>
      <c r="AE24" s="366">
        <v>139.61908394038272</v>
      </c>
      <c r="AF24" s="366">
        <v>146.33574579892573</v>
      </c>
      <c r="AG24" s="366">
        <v>153.11462699558959</v>
      </c>
      <c r="AH24" s="366">
        <v>160.00024705851152</v>
      </c>
      <c r="AI24" s="366">
        <v>167.07580892237286</v>
      </c>
      <c r="AJ24" s="366">
        <v>173.97400772681368</v>
      </c>
      <c r="AK24" s="366">
        <v>178.62010815710971</v>
      </c>
      <c r="AL24" s="366">
        <v>183.30888779311292</v>
      </c>
      <c r="AM24" s="366">
        <v>188.07863438352018</v>
      </c>
      <c r="AN24" s="366">
        <v>192.98977065912771</v>
      </c>
    </row>
    <row r="25" spans="1:40">
      <c r="A25" s="35" t="s">
        <v>720</v>
      </c>
      <c r="B25" s="366">
        <v>2.7977317278079612</v>
      </c>
      <c r="C25" s="366">
        <v>2.871505402260714</v>
      </c>
      <c r="D25" s="366">
        <v>2.9171955437899681</v>
      </c>
      <c r="E25" s="366">
        <v>2.9343805232347631</v>
      </c>
      <c r="F25" s="366">
        <v>2.9548808915167402</v>
      </c>
      <c r="G25" s="366">
        <v>2.9825162512559467</v>
      </c>
      <c r="H25" s="366">
        <v>3.0138640610275571</v>
      </c>
      <c r="I25" s="366">
        <v>2.9757901259386044</v>
      </c>
      <c r="J25" s="366">
        <v>2.8028842102564897</v>
      </c>
      <c r="K25" s="366">
        <v>2.8483922791978009</v>
      </c>
      <c r="L25" s="366">
        <v>2.8965348363901682</v>
      </c>
      <c r="M25" s="366">
        <v>2.9525409765767865</v>
      </c>
      <c r="N25" s="366">
        <v>3.0153703109428114</v>
      </c>
      <c r="O25" s="366">
        <v>3.0808658676823089</v>
      </c>
      <c r="P25" s="366">
        <v>3.1468692605259938</v>
      </c>
      <c r="Q25" s="366">
        <v>3.2140281731675269</v>
      </c>
      <c r="R25" s="366">
        <v>3.3214898239723576</v>
      </c>
      <c r="S25" s="366">
        <v>3.3951583576785604</v>
      </c>
      <c r="T25" s="366">
        <v>3.441558417110584</v>
      </c>
      <c r="U25" s="366">
        <v>3.5143298237056468</v>
      </c>
      <c r="V25" s="366">
        <v>3.5897208352725469</v>
      </c>
      <c r="W25" s="366">
        <v>3.6694507321555911</v>
      </c>
      <c r="X25" s="366">
        <v>3.766590425487748</v>
      </c>
      <c r="Y25" s="366">
        <v>3.8666184372400116</v>
      </c>
      <c r="Z25" s="366">
        <v>3.9753505939081384</v>
      </c>
      <c r="AA25" s="366">
        <v>4.0768084380586282</v>
      </c>
      <c r="AB25" s="366">
        <v>4.1781119385819991</v>
      </c>
      <c r="AC25" s="366">
        <v>4.2840289246851082</v>
      </c>
      <c r="AD25" s="366">
        <v>4.3938211159893843</v>
      </c>
      <c r="AE25" s="366">
        <v>4.5138782775706412</v>
      </c>
      <c r="AF25" s="366">
        <v>4.6370682991351799</v>
      </c>
      <c r="AG25" s="366">
        <v>4.7683600979636509</v>
      </c>
      <c r="AH25" s="366">
        <v>4.9079383010031998</v>
      </c>
      <c r="AI25" s="366">
        <v>5.0569920336999719</v>
      </c>
      <c r="AJ25" s="366">
        <v>5.1715694514502069</v>
      </c>
      <c r="AK25" s="366">
        <v>5.2146769618194364</v>
      </c>
      <c r="AL25" s="366">
        <v>5.2492702399782196</v>
      </c>
      <c r="AM25" s="366">
        <v>5.2842151103547481</v>
      </c>
      <c r="AN25" s="366">
        <v>5.3182496253228058</v>
      </c>
    </row>
    <row r="26" spans="1:40">
      <c r="A26" s="35" t="s">
        <v>713</v>
      </c>
      <c r="B26" s="366">
        <v>1.4822401893135417</v>
      </c>
      <c r="C26" s="366">
        <v>1.6029903427314194</v>
      </c>
      <c r="D26" s="366">
        <v>1.6146995095840686</v>
      </c>
      <c r="E26" s="366">
        <v>1.6135258690887235</v>
      </c>
      <c r="F26" s="366">
        <v>1.6142459793447319</v>
      </c>
      <c r="G26" s="366">
        <v>1.6227619762088541</v>
      </c>
      <c r="H26" s="366">
        <v>1.6307674034102364</v>
      </c>
      <c r="I26" s="366">
        <v>1.6189134566680028</v>
      </c>
      <c r="J26" s="366">
        <v>1.5744742841605741</v>
      </c>
      <c r="K26" s="366">
        <v>1.5841317390903946</v>
      </c>
      <c r="L26" s="366">
        <v>1.6003988542297098</v>
      </c>
      <c r="M26" s="366">
        <v>1.6131168268761074</v>
      </c>
      <c r="N26" s="366">
        <v>1.6284515472308592</v>
      </c>
      <c r="O26" s="366">
        <v>1.6440464855680652</v>
      </c>
      <c r="P26" s="366">
        <v>1.6603276001526295</v>
      </c>
      <c r="Q26" s="366">
        <v>1.6766311729816055</v>
      </c>
      <c r="R26" s="366">
        <v>1.6868292948506816</v>
      </c>
      <c r="S26" s="366">
        <v>1.6980866249266071</v>
      </c>
      <c r="T26" s="366">
        <v>1.6949436144764236</v>
      </c>
      <c r="U26" s="366">
        <v>2.6099709240030133</v>
      </c>
      <c r="V26" s="366">
        <v>3.4633544473485647</v>
      </c>
      <c r="W26" s="366">
        <v>4.1237760956910376</v>
      </c>
      <c r="X26" s="366">
        <v>4.8951205940686036</v>
      </c>
      <c r="Y26" s="366">
        <v>5.6992362783984172</v>
      </c>
      <c r="Z26" s="366">
        <v>6.5096042654955415</v>
      </c>
      <c r="AA26" s="366">
        <v>7.2594328027187549</v>
      </c>
      <c r="AB26" s="366">
        <v>8.0382904779026063</v>
      </c>
      <c r="AC26" s="366">
        <v>8.8269874467960552</v>
      </c>
      <c r="AD26" s="366">
        <v>9.624013120563653</v>
      </c>
      <c r="AE26" s="366">
        <v>10.450367984400522</v>
      </c>
      <c r="AF26" s="366">
        <v>11.282414336173174</v>
      </c>
      <c r="AG26" s="366">
        <v>12.117366728151184</v>
      </c>
      <c r="AH26" s="366">
        <v>12.954682680957937</v>
      </c>
      <c r="AI26" s="366">
        <v>13.79454182842345</v>
      </c>
      <c r="AJ26" s="366">
        <v>14.64360934524556</v>
      </c>
      <c r="AK26" s="366">
        <v>15.483337671506602</v>
      </c>
      <c r="AL26" s="366">
        <v>16.321324265861605</v>
      </c>
      <c r="AM26" s="366">
        <v>17.159447692611771</v>
      </c>
      <c r="AN26" s="366">
        <v>17.998063715640111</v>
      </c>
    </row>
    <row r="42" spans="1:39">
      <c r="A42" s="132"/>
      <c r="B42" s="132"/>
      <c r="C42" s="132"/>
      <c r="D42" s="132"/>
      <c r="E42" s="132"/>
      <c r="F42" s="132"/>
      <c r="G42" s="132"/>
      <c r="H42" s="132"/>
      <c r="I42" s="132"/>
    </row>
    <row r="43" spans="1:39">
      <c r="A43" s="35" t="s">
        <v>553</v>
      </c>
      <c r="B43" s="35" t="s">
        <v>562</v>
      </c>
      <c r="C43" s="35" t="s">
        <v>563</v>
      </c>
      <c r="D43" s="35" t="s">
        <v>554</v>
      </c>
      <c r="E43" s="35" t="s">
        <v>564</v>
      </c>
      <c r="F43" s="35" t="s">
        <v>565</v>
      </c>
      <c r="G43" s="35" t="s">
        <v>566</v>
      </c>
      <c r="H43" s="35" t="s">
        <v>567</v>
      </c>
      <c r="I43" s="35" t="s">
        <v>555</v>
      </c>
      <c r="J43" s="35" t="s">
        <v>568</v>
      </c>
      <c r="K43" s="35" t="s">
        <v>569</v>
      </c>
      <c r="L43" s="35" t="s">
        <v>570</v>
      </c>
      <c r="M43" s="35" t="s">
        <v>571</v>
      </c>
      <c r="N43" s="35" t="s">
        <v>556</v>
      </c>
      <c r="O43" s="35" t="s">
        <v>572</v>
      </c>
      <c r="P43" s="35" t="s">
        <v>573</v>
      </c>
      <c r="Q43" s="35" t="s">
        <v>574</v>
      </c>
      <c r="R43" s="35" t="s">
        <v>575</v>
      </c>
      <c r="S43" s="35" t="s">
        <v>557</v>
      </c>
      <c r="T43" s="35" t="s">
        <v>576</v>
      </c>
      <c r="U43" s="35" t="s">
        <v>577</v>
      </c>
      <c r="V43" s="35" t="s">
        <v>578</v>
      </c>
      <c r="W43" s="35" t="s">
        <v>579</v>
      </c>
      <c r="X43" s="35" t="s">
        <v>558</v>
      </c>
      <c r="Y43" s="35" t="s">
        <v>580</v>
      </c>
      <c r="Z43" s="35" t="s">
        <v>581</v>
      </c>
      <c r="AA43" s="35" t="s">
        <v>582</v>
      </c>
      <c r="AB43" s="35" t="s">
        <v>583</v>
      </c>
      <c r="AC43" s="35" t="s">
        <v>559</v>
      </c>
      <c r="AD43" s="35" t="s">
        <v>584</v>
      </c>
      <c r="AE43" s="35" t="s">
        <v>585</v>
      </c>
      <c r="AF43" s="35" t="s">
        <v>586</v>
      </c>
      <c r="AG43" s="35" t="s">
        <v>587</v>
      </c>
      <c r="AH43" s="35" t="s">
        <v>560</v>
      </c>
      <c r="AI43" s="35" t="s">
        <v>588</v>
      </c>
      <c r="AJ43" s="35" t="s">
        <v>589</v>
      </c>
      <c r="AK43" s="35" t="s">
        <v>590</v>
      </c>
      <c r="AL43" s="35" t="s">
        <v>591</v>
      </c>
      <c r="AM43" s="35" t="s">
        <v>561</v>
      </c>
    </row>
    <row r="44" spans="1:39">
      <c r="A44" s="185">
        <v>52325.432882070083</v>
      </c>
      <c r="B44" s="185">
        <v>53104.386458423345</v>
      </c>
      <c r="C44" s="185">
        <v>53912.365691429273</v>
      </c>
      <c r="D44" s="185">
        <v>54750.491457321114</v>
      </c>
      <c r="E44" s="185">
        <v>55619.940469824825</v>
      </c>
      <c r="F44" s="185">
        <v>56521.948041648095</v>
      </c>
      <c r="G44" s="185">
        <v>57436.000617299658</v>
      </c>
      <c r="H44" s="185">
        <v>58364.834921819442</v>
      </c>
      <c r="I44" s="185">
        <v>59308.69</v>
      </c>
      <c r="J44" s="185">
        <v>59991.580449204266</v>
      </c>
      <c r="K44" s="185">
        <v>60682.333816399376</v>
      </c>
      <c r="L44" s="185">
        <v>61381.040636574369</v>
      </c>
      <c r="M44" s="185">
        <v>62087.792487153696</v>
      </c>
      <c r="N44" s="185">
        <v>62802.682000000023</v>
      </c>
      <c r="O44" s="185">
        <v>63421.065342005146</v>
      </c>
      <c r="P44" s="185">
        <v>64045.537563425794</v>
      </c>
      <c r="Q44" s="185">
        <v>64676.158618096451</v>
      </c>
      <c r="R44" s="185">
        <v>65312.989050183925</v>
      </c>
      <c r="S44" s="185">
        <v>65956.09</v>
      </c>
      <c r="T44" s="185">
        <v>66518.97719068767</v>
      </c>
      <c r="U44" s="185">
        <v>67086.668213583107</v>
      </c>
      <c r="V44" s="185">
        <v>67659.20406589545</v>
      </c>
      <c r="W44" s="185">
        <v>68236.62609471516</v>
      </c>
      <c r="X44" s="185">
        <v>68818.97600000001</v>
      </c>
      <c r="Y44" s="185">
        <v>69322.810489383541</v>
      </c>
      <c r="Z44" s="185">
        <v>69830.333629884059</v>
      </c>
      <c r="AA44" s="185">
        <v>70341.572426693441</v>
      </c>
      <c r="AB44" s="185">
        <v>70856.554082712813</v>
      </c>
      <c r="AC44" s="185">
        <v>71375.305999999997</v>
      </c>
      <c r="AD44" s="185">
        <v>71818.612994947311</v>
      </c>
      <c r="AE44" s="185">
        <v>72264.673338395412</v>
      </c>
      <c r="AF44" s="185">
        <v>72713.504131197798</v>
      </c>
      <c r="AG44" s="185">
        <v>73165.122580420139</v>
      </c>
      <c r="AH44" s="185">
        <v>73619.545999999973</v>
      </c>
      <c r="AI44" s="185">
        <v>73995.362001779533</v>
      </c>
      <c r="AJ44" s="185">
        <v>74373.096484110356</v>
      </c>
      <c r="AK44" s="185">
        <v>74752.759240528656</v>
      </c>
      <c r="AL44" s="185">
        <v>75134.360114565105</v>
      </c>
      <c r="AM44" s="185">
        <v>75517.908999999985</v>
      </c>
    </row>
    <row r="61" spans="1:40">
      <c r="B61" s="35" t="s">
        <v>553</v>
      </c>
      <c r="C61" s="35" t="s">
        <v>562</v>
      </c>
      <c r="D61" s="35" t="s">
        <v>563</v>
      </c>
      <c r="E61" s="35" t="s">
        <v>554</v>
      </c>
      <c r="F61" s="35" t="s">
        <v>564</v>
      </c>
      <c r="G61" s="35" t="s">
        <v>565</v>
      </c>
      <c r="H61" s="35" t="s">
        <v>566</v>
      </c>
      <c r="I61" s="35" t="s">
        <v>567</v>
      </c>
      <c r="J61" s="35" t="s">
        <v>555</v>
      </c>
      <c r="K61" s="35" t="s">
        <v>568</v>
      </c>
      <c r="L61" s="35" t="s">
        <v>569</v>
      </c>
      <c r="M61" s="35" t="s">
        <v>570</v>
      </c>
      <c r="N61" s="35" t="s">
        <v>571</v>
      </c>
      <c r="O61" s="35" t="s">
        <v>556</v>
      </c>
      <c r="P61" s="35" t="s">
        <v>572</v>
      </c>
      <c r="Q61" s="35" t="s">
        <v>573</v>
      </c>
      <c r="R61" s="35" t="s">
        <v>574</v>
      </c>
      <c r="S61" s="35" t="s">
        <v>575</v>
      </c>
      <c r="T61" s="35" t="s">
        <v>557</v>
      </c>
      <c r="U61" s="35" t="s">
        <v>576</v>
      </c>
      <c r="V61" s="35" t="s">
        <v>577</v>
      </c>
      <c r="W61" s="35" t="s">
        <v>578</v>
      </c>
      <c r="X61" s="35" t="s">
        <v>579</v>
      </c>
      <c r="Y61" s="35" t="s">
        <v>558</v>
      </c>
      <c r="Z61" s="35" t="s">
        <v>580</v>
      </c>
      <c r="AA61" s="35" t="s">
        <v>581</v>
      </c>
      <c r="AB61" s="35" t="s">
        <v>582</v>
      </c>
      <c r="AC61" s="35" t="s">
        <v>583</v>
      </c>
      <c r="AD61" s="35" t="s">
        <v>559</v>
      </c>
      <c r="AE61" s="35" t="s">
        <v>584</v>
      </c>
      <c r="AF61" s="35" t="s">
        <v>585</v>
      </c>
      <c r="AG61" s="35" t="s">
        <v>586</v>
      </c>
      <c r="AH61" s="35" t="s">
        <v>587</v>
      </c>
      <c r="AI61" s="35" t="s">
        <v>560</v>
      </c>
      <c r="AJ61" s="35" t="s">
        <v>588</v>
      </c>
      <c r="AK61" s="35" t="s">
        <v>589</v>
      </c>
      <c r="AL61" s="35" t="s">
        <v>590</v>
      </c>
      <c r="AM61" s="35" t="s">
        <v>591</v>
      </c>
      <c r="AN61" s="35" t="s">
        <v>561</v>
      </c>
    </row>
    <row r="62" spans="1:40">
      <c r="A62" s="35" t="s">
        <v>275</v>
      </c>
      <c r="B62" s="24">
        <v>0.50003199863472492</v>
      </c>
      <c r="C62" s="24">
        <v>0.49999719463506015</v>
      </c>
      <c r="D62" s="24">
        <v>0.4951073253727809</v>
      </c>
      <c r="E62" s="24">
        <v>0.4938667701715751</v>
      </c>
      <c r="F62" s="24">
        <v>0.49666412528850085</v>
      </c>
      <c r="G62" s="24">
        <v>0.49422453886973822</v>
      </c>
      <c r="H62" s="24">
        <v>0.49133579852027892</v>
      </c>
      <c r="I62" s="24">
        <v>0.4969890692968929</v>
      </c>
      <c r="J62" s="24">
        <v>0.51376602852485775</v>
      </c>
      <c r="K62" s="24">
        <v>0.52788120222525303</v>
      </c>
      <c r="L62" s="24">
        <v>0.52383260915917396</v>
      </c>
      <c r="M62" s="24">
        <v>0.52034685091659916</v>
      </c>
      <c r="N62" s="24">
        <v>0.51572378402125685</v>
      </c>
      <c r="O62" s="24">
        <v>0.50988755919505757</v>
      </c>
      <c r="P62" s="24">
        <v>0.50324889160351016</v>
      </c>
      <c r="Q62" s="24">
        <v>0.49601707660007904</v>
      </c>
      <c r="R62" s="24">
        <v>0.49136339512897226</v>
      </c>
      <c r="S62" s="24">
        <v>0.4857189598481978</v>
      </c>
      <c r="T62" s="24">
        <v>0.47466654804405339</v>
      </c>
      <c r="U62" s="24">
        <v>0.4621736174612312</v>
      </c>
      <c r="V62" s="24">
        <v>0.44944005911984025</v>
      </c>
      <c r="W62" s="24">
        <v>0.43728258607884418</v>
      </c>
      <c r="X62" s="24">
        <v>0.42493536627630635</v>
      </c>
      <c r="Y62" s="24">
        <v>0.41251246275599418</v>
      </c>
      <c r="Z62" s="24">
        <v>0.40063550399999742</v>
      </c>
      <c r="AA62" s="24">
        <v>0.3899700018060232</v>
      </c>
      <c r="AB62" s="24">
        <v>0.37975302984569592</v>
      </c>
      <c r="AC62" s="24">
        <v>0.36957459490707112</v>
      </c>
      <c r="AD62" s="24">
        <v>0.3595719649138398</v>
      </c>
      <c r="AE62" s="24">
        <v>0.34962469700925952</v>
      </c>
      <c r="AF62" s="24">
        <v>0.34021552099694635</v>
      </c>
      <c r="AG62" s="24">
        <v>0.33122584911155223</v>
      </c>
      <c r="AH62" s="24">
        <v>0.32232031276249623</v>
      </c>
      <c r="AI62" s="24">
        <v>0.31341712199850252</v>
      </c>
      <c r="AJ62" s="24">
        <v>0.30434186335828989</v>
      </c>
      <c r="AK62" s="24">
        <v>0.29808460678779819</v>
      </c>
      <c r="AL62" s="24">
        <v>0.29415728939836761</v>
      </c>
      <c r="AM62" s="24">
        <v>0.29022839749081941</v>
      </c>
      <c r="AN62" s="24">
        <v>0.28649566030877421</v>
      </c>
    </row>
    <row r="63" spans="1:40">
      <c r="A63" s="35" t="s">
        <v>276</v>
      </c>
      <c r="B63" s="24">
        <v>0.30001919918083497</v>
      </c>
      <c r="C63" s="24">
        <v>0.29583433876883569</v>
      </c>
      <c r="D63" s="24">
        <v>0.29893832744274706</v>
      </c>
      <c r="E63" s="24">
        <v>0.30229653581994426</v>
      </c>
      <c r="F63" s="24">
        <v>0.30270954950206352</v>
      </c>
      <c r="G63" s="24">
        <v>0.30139317192878085</v>
      </c>
      <c r="H63" s="24">
        <v>0.30507953489590833</v>
      </c>
      <c r="I63" s="24">
        <v>0.30306212851866693</v>
      </c>
      <c r="J63" s="24">
        <v>0.28628516929070208</v>
      </c>
      <c r="K63" s="24">
        <v>0.27216999559030686</v>
      </c>
      <c r="L63" s="24">
        <v>0.27621858865638588</v>
      </c>
      <c r="M63" s="24">
        <v>0.27970434689896079</v>
      </c>
      <c r="N63" s="24">
        <v>0.28432741379430299</v>
      </c>
      <c r="O63" s="24">
        <v>0.29016363862050221</v>
      </c>
      <c r="P63" s="24">
        <v>0.29680230621204973</v>
      </c>
      <c r="Q63" s="24">
        <v>0.30403412121548079</v>
      </c>
      <c r="R63" s="24">
        <v>0.30868780268658752</v>
      </c>
      <c r="S63" s="24">
        <v>0.31433223796736209</v>
      </c>
      <c r="T63" s="24">
        <v>0.31620894259745647</v>
      </c>
      <c r="U63" s="24">
        <v>0.31859197840687853</v>
      </c>
      <c r="V63" s="24">
        <v>0.3211836321857966</v>
      </c>
      <c r="W63" s="24">
        <v>0.32417680546678701</v>
      </c>
      <c r="X63" s="24">
        <v>0.32639381775026521</v>
      </c>
      <c r="Y63" s="24">
        <v>0.32919756573534487</v>
      </c>
      <c r="Z63" s="24">
        <v>0.33175102950442348</v>
      </c>
      <c r="AA63" s="24">
        <v>0.33474644147196214</v>
      </c>
      <c r="AB63" s="24">
        <v>0.33713049734375544</v>
      </c>
      <c r="AC63" s="24">
        <v>0.33947000979441455</v>
      </c>
      <c r="AD63" s="24">
        <v>0.34177381554915004</v>
      </c>
      <c r="AE63" s="24">
        <v>0.3438961589111601</v>
      </c>
      <c r="AF63" s="24">
        <v>0.34621389259709429</v>
      </c>
      <c r="AG63" s="24">
        <v>0.34820431765578974</v>
      </c>
      <c r="AH63" s="24">
        <v>0.35015982400926365</v>
      </c>
      <c r="AI63" s="24">
        <v>0.35199820741026561</v>
      </c>
      <c r="AJ63" s="24">
        <v>0.35381970447553412</v>
      </c>
      <c r="AK63" s="24">
        <v>0.35731512130838261</v>
      </c>
      <c r="AL63" s="24">
        <v>0.35887805504614789</v>
      </c>
      <c r="AM63" s="24">
        <v>0.36031196767317741</v>
      </c>
      <c r="AN63" s="24">
        <v>0.36185939030896003</v>
      </c>
    </row>
    <row r="64" spans="1:40">
      <c r="A64" s="35" t="s">
        <v>277</v>
      </c>
      <c r="B64" s="24">
        <v>0.19994880218444014</v>
      </c>
      <c r="C64" s="24">
        <v>0.20416846659610419</v>
      </c>
      <c r="D64" s="24">
        <v>0.20595434718447189</v>
      </c>
      <c r="E64" s="24">
        <v>0.20383669400848059</v>
      </c>
      <c r="F64" s="24">
        <v>0.20062632520943555</v>
      </c>
      <c r="G64" s="24">
        <v>0.20438228920148102</v>
      </c>
      <c r="H64" s="24">
        <v>0.20358466658381277</v>
      </c>
      <c r="I64" s="24">
        <v>0.19994880218444017</v>
      </c>
      <c r="J64" s="24">
        <v>0.19994880218444014</v>
      </c>
      <c r="K64" s="24">
        <v>0.19994880218444017</v>
      </c>
      <c r="L64" s="24">
        <v>0.19994880218444017</v>
      </c>
      <c r="M64" s="24">
        <v>0.19994880218444017</v>
      </c>
      <c r="N64" s="24">
        <v>0.19994880218444017</v>
      </c>
      <c r="O64" s="24">
        <v>0.19994880218444014</v>
      </c>
      <c r="P64" s="24">
        <v>0.19994880218444017</v>
      </c>
      <c r="Q64" s="24">
        <v>0.19994880218444017</v>
      </c>
      <c r="R64" s="24">
        <v>0.19994880218444017</v>
      </c>
      <c r="S64" s="24">
        <v>0.19994880218444017</v>
      </c>
      <c r="T64" s="24">
        <v>0.20912450935849011</v>
      </c>
      <c r="U64" s="24">
        <v>0.2192344041318903</v>
      </c>
      <c r="V64" s="24">
        <v>0.22937630869436312</v>
      </c>
      <c r="W64" s="24">
        <v>0.23854060845436884</v>
      </c>
      <c r="X64" s="24">
        <v>0.24867081597342841</v>
      </c>
      <c r="Y64" s="24">
        <v>0.25828997150866079</v>
      </c>
      <c r="Z64" s="24">
        <v>0.2676134664955791</v>
      </c>
      <c r="AA64" s="24">
        <v>0.27528355672201471</v>
      </c>
      <c r="AB64" s="24">
        <v>0.28311647281054869</v>
      </c>
      <c r="AC64" s="24">
        <v>0.29095539529851427</v>
      </c>
      <c r="AD64" s="24">
        <v>0.29865421953701016</v>
      </c>
      <c r="AE64" s="24">
        <v>0.30647914407958038</v>
      </c>
      <c r="AF64" s="24">
        <v>0.31357058640595931</v>
      </c>
      <c r="AG64" s="24">
        <v>0.32056983323265797</v>
      </c>
      <c r="AH64" s="24">
        <v>0.32751986322824012</v>
      </c>
      <c r="AI64" s="24">
        <v>0.33458467059123181</v>
      </c>
      <c r="AJ64" s="24">
        <v>0.34183843216617599</v>
      </c>
      <c r="AK64" s="24">
        <v>0.3446002719038192</v>
      </c>
      <c r="AL64" s="24">
        <v>0.34696465555548461</v>
      </c>
      <c r="AM64" s="24">
        <v>0.34945963483600312</v>
      </c>
      <c r="AN64" s="24">
        <v>0.35164494938226587</v>
      </c>
    </row>
    <row r="65" spans="1:39">
      <c r="A65" s="35"/>
    </row>
    <row r="66" spans="1:39">
      <c r="A66" s="35"/>
    </row>
    <row r="67" spans="1:39">
      <c r="A67" s="35"/>
    </row>
    <row r="71" spans="1:39">
      <c r="A71" s="35" t="s">
        <v>553</v>
      </c>
      <c r="B71" s="35" t="s">
        <v>562</v>
      </c>
      <c r="C71" s="35" t="s">
        <v>563</v>
      </c>
      <c r="D71" s="35" t="s">
        <v>554</v>
      </c>
      <c r="E71" s="35" t="s">
        <v>564</v>
      </c>
      <c r="F71" s="35" t="s">
        <v>565</v>
      </c>
      <c r="G71" s="35" t="s">
        <v>566</v>
      </c>
      <c r="H71" s="35" t="s">
        <v>567</v>
      </c>
      <c r="I71" s="35" t="s">
        <v>555</v>
      </c>
      <c r="J71" s="35" t="s">
        <v>568</v>
      </c>
      <c r="K71" s="35" t="s">
        <v>569</v>
      </c>
      <c r="L71" s="35" t="s">
        <v>570</v>
      </c>
      <c r="M71" s="35" t="s">
        <v>571</v>
      </c>
      <c r="N71" s="35" t="s">
        <v>556</v>
      </c>
      <c r="O71" s="35" t="s">
        <v>572</v>
      </c>
      <c r="P71" s="35" t="s">
        <v>573</v>
      </c>
      <c r="Q71" s="35" t="s">
        <v>574</v>
      </c>
      <c r="R71" s="35" t="s">
        <v>575</v>
      </c>
      <c r="S71" s="35" t="s">
        <v>557</v>
      </c>
      <c r="T71" s="35" t="s">
        <v>576</v>
      </c>
      <c r="U71" s="35" t="s">
        <v>577</v>
      </c>
      <c r="V71" s="35" t="s">
        <v>578</v>
      </c>
      <c r="W71" s="35" t="s">
        <v>579</v>
      </c>
      <c r="X71" s="35" t="s">
        <v>558</v>
      </c>
      <c r="Y71" s="35" t="s">
        <v>580</v>
      </c>
      <c r="Z71" s="35" t="s">
        <v>581</v>
      </c>
      <c r="AA71" s="35" t="s">
        <v>582</v>
      </c>
      <c r="AB71" s="35" t="s">
        <v>583</v>
      </c>
      <c r="AC71" s="35" t="s">
        <v>559</v>
      </c>
      <c r="AD71" s="35" t="s">
        <v>584</v>
      </c>
      <c r="AE71" s="35" t="s">
        <v>585</v>
      </c>
      <c r="AF71" s="35" t="s">
        <v>586</v>
      </c>
      <c r="AG71" s="35" t="s">
        <v>587</v>
      </c>
      <c r="AH71" s="35" t="s">
        <v>560</v>
      </c>
      <c r="AI71" s="35" t="s">
        <v>588</v>
      </c>
      <c r="AJ71" s="35" t="s">
        <v>589</v>
      </c>
      <c r="AK71" s="35" t="s">
        <v>590</v>
      </c>
      <c r="AL71" s="35" t="s">
        <v>591</v>
      </c>
      <c r="AM71" s="35" t="s">
        <v>561</v>
      </c>
    </row>
    <row r="72" spans="1:39">
      <c r="A72" s="185">
        <v>0.29352841243850591</v>
      </c>
      <c r="B72" s="185">
        <v>0.34230163256441215</v>
      </c>
      <c r="C72" s="185">
        <v>0.34276283853663031</v>
      </c>
      <c r="D72" s="185">
        <v>0.33920423645097458</v>
      </c>
      <c r="E72" s="185">
        <v>0.33594922633119068</v>
      </c>
      <c r="F72" s="185">
        <v>0.33858723199812002</v>
      </c>
      <c r="G72" s="185">
        <v>0.33653140972663231</v>
      </c>
      <c r="H72" s="185">
        <v>0.2836455764124195</v>
      </c>
      <c r="I72" s="185">
        <v>0.26151080872760596</v>
      </c>
      <c r="J72" s="185">
        <v>0.26549092632466803</v>
      </c>
      <c r="K72" s="185">
        <v>0.26737255087381967</v>
      </c>
      <c r="L72" s="185">
        <v>0.2684925356648199</v>
      </c>
      <c r="M72" s="185">
        <v>0.27073138374800854</v>
      </c>
      <c r="N72" s="185">
        <v>0.27315261385142253</v>
      </c>
      <c r="O72" s="185">
        <v>0.27658132525623913</v>
      </c>
      <c r="P72" s="185">
        <v>0.27993337960779291</v>
      </c>
      <c r="Q72" s="185">
        <v>0.28093061396383945</v>
      </c>
      <c r="R72" s="185">
        <v>0.28411263764690403</v>
      </c>
      <c r="S72" s="185">
        <v>0.33580007119835886</v>
      </c>
      <c r="T72" s="185">
        <v>0.34426107757284113</v>
      </c>
      <c r="U72" s="185">
        <v>0.35338769738752107</v>
      </c>
      <c r="V72" s="185">
        <v>0.3618836007130522</v>
      </c>
      <c r="W72" s="185">
        <v>0.37211552507200474</v>
      </c>
      <c r="X72" s="24">
        <v>0.38224785919038856</v>
      </c>
      <c r="Y72" s="24">
        <v>0.39276441247096039</v>
      </c>
      <c r="Z72" s="24">
        <v>0.40172262429822536</v>
      </c>
      <c r="AA72" s="24">
        <v>0.41158062298623499</v>
      </c>
      <c r="AB72" s="24">
        <v>0.42193293580883623</v>
      </c>
      <c r="AC72" s="24">
        <v>0.43261995556489613</v>
      </c>
      <c r="AD72" s="24">
        <v>0.48442393068351663</v>
      </c>
      <c r="AE72" s="24">
        <v>0.4962234233971472</v>
      </c>
      <c r="AF72" s="24">
        <v>0.50856394891866863</v>
      </c>
      <c r="AG72" s="24">
        <v>0.52141222811908161</v>
      </c>
      <c r="AH72" s="24">
        <v>0.53524257421267063</v>
      </c>
      <c r="AI72" s="24">
        <v>0.54987780214894089</v>
      </c>
      <c r="AJ72" s="24">
        <v>0.55446687290197894</v>
      </c>
      <c r="AK72" s="24">
        <v>0.55915530056515883</v>
      </c>
      <c r="AL72" s="24">
        <v>0.56408889161010101</v>
      </c>
      <c r="AM72" s="24">
        <v>0.56803192244008904</v>
      </c>
    </row>
    <row r="82" spans="1:4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spans="1:46">
      <c r="A83" s="35"/>
    </row>
    <row r="84" spans="1:46">
      <c r="A84" s="35"/>
    </row>
    <row r="85" spans="1:46">
      <c r="A85" s="35"/>
    </row>
    <row r="92" spans="1:4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A101" s="35"/>
    </row>
    <row r="102" spans="1:47">
      <c r="C102" s="35" t="s">
        <v>553</v>
      </c>
      <c r="D102" s="35" t="s">
        <v>562</v>
      </c>
      <c r="E102" s="35" t="s">
        <v>563</v>
      </c>
      <c r="F102" s="35" t="s">
        <v>554</v>
      </c>
      <c r="G102" s="35" t="s">
        <v>564</v>
      </c>
      <c r="H102" s="35" t="s">
        <v>565</v>
      </c>
      <c r="I102" s="35" t="s">
        <v>566</v>
      </c>
      <c r="J102" s="35" t="s">
        <v>567</v>
      </c>
      <c r="K102" s="35" t="s">
        <v>555</v>
      </c>
      <c r="L102" s="35" t="s">
        <v>568</v>
      </c>
      <c r="M102" s="35" t="s">
        <v>569</v>
      </c>
      <c r="N102" s="35" t="s">
        <v>570</v>
      </c>
      <c r="O102" s="35" t="s">
        <v>571</v>
      </c>
      <c r="P102" s="35" t="s">
        <v>556</v>
      </c>
      <c r="Q102" s="35" t="s">
        <v>572</v>
      </c>
      <c r="R102" s="35" t="s">
        <v>573</v>
      </c>
      <c r="S102" s="35" t="s">
        <v>574</v>
      </c>
      <c r="T102" s="35" t="s">
        <v>575</v>
      </c>
      <c r="U102" s="35" t="s">
        <v>557</v>
      </c>
      <c r="V102" s="35" t="s">
        <v>576</v>
      </c>
      <c r="W102" s="35" t="s">
        <v>577</v>
      </c>
      <c r="X102" s="35" t="s">
        <v>578</v>
      </c>
      <c r="Y102" s="35" t="s">
        <v>579</v>
      </c>
      <c r="Z102" s="35" t="s">
        <v>558</v>
      </c>
      <c r="AA102" s="35" t="s">
        <v>580</v>
      </c>
      <c r="AB102" s="35" t="s">
        <v>581</v>
      </c>
      <c r="AC102" s="35" t="s">
        <v>582</v>
      </c>
      <c r="AD102" s="35" t="s">
        <v>583</v>
      </c>
      <c r="AE102" s="35" t="s">
        <v>559</v>
      </c>
      <c r="AF102" s="35" t="s">
        <v>584</v>
      </c>
      <c r="AG102" s="35" t="s">
        <v>585</v>
      </c>
      <c r="AH102" s="35" t="s">
        <v>586</v>
      </c>
      <c r="AI102" s="35" t="s">
        <v>587</v>
      </c>
      <c r="AJ102" s="35" t="s">
        <v>560</v>
      </c>
      <c r="AK102" s="35" t="s">
        <v>588</v>
      </c>
      <c r="AL102" s="35" t="s">
        <v>589</v>
      </c>
      <c r="AM102" s="35" t="s">
        <v>590</v>
      </c>
      <c r="AN102" s="35" t="s">
        <v>591</v>
      </c>
      <c r="AO102" s="35" t="s">
        <v>561</v>
      </c>
      <c r="AP102" s="35"/>
      <c r="AQ102" s="35"/>
      <c r="AR102" s="35"/>
      <c r="AS102" s="35"/>
      <c r="AT102" s="35"/>
      <c r="AU102" s="35"/>
    </row>
    <row r="103" spans="1:47">
      <c r="A103" s="35" t="s">
        <v>275</v>
      </c>
      <c r="B103" s="35" t="s">
        <v>530</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531</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c r="AM104" s="185" t="s">
        <v>395</v>
      </c>
      <c r="AN104" s="185" t="s">
        <v>395</v>
      </c>
      <c r="AO104" s="185" t="s">
        <v>395</v>
      </c>
    </row>
    <row r="105" spans="1:47">
      <c r="A105" s="35" t="s">
        <v>275</v>
      </c>
      <c r="B105" s="35" t="s">
        <v>532</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c r="AA105" s="185" t="s">
        <v>395</v>
      </c>
      <c r="AB105" s="185" t="s">
        <v>395</v>
      </c>
      <c r="AC105" s="185" t="s">
        <v>395</v>
      </c>
      <c r="AD105" s="185" t="s">
        <v>395</v>
      </c>
      <c r="AE105" s="185" t="s">
        <v>395</v>
      </c>
      <c r="AF105" s="185" t="s">
        <v>395</v>
      </c>
      <c r="AG105" s="185" t="s">
        <v>395</v>
      </c>
      <c r="AH105" s="185" t="s">
        <v>395</v>
      </c>
      <c r="AI105" s="185" t="s">
        <v>395</v>
      </c>
      <c r="AJ105" s="185" t="s">
        <v>395</v>
      </c>
      <c r="AK105" s="185" t="s">
        <v>395</v>
      </c>
    </row>
    <row r="106" spans="1:47">
      <c r="A106" s="35" t="s">
        <v>275</v>
      </c>
      <c r="B106" s="35" t="s">
        <v>533</v>
      </c>
      <c r="C106" s="185" t="s">
        <v>395</v>
      </c>
      <c r="D106" s="185" t="s">
        <v>395</v>
      </c>
      <c r="E106" s="185" t="s">
        <v>395</v>
      </c>
      <c r="F106" s="185" t="s">
        <v>395</v>
      </c>
      <c r="G106" s="185" t="s">
        <v>395</v>
      </c>
      <c r="H106" s="185" t="s">
        <v>395</v>
      </c>
      <c r="I106" s="185" t="s">
        <v>395</v>
      </c>
      <c r="J106" s="185" t="s">
        <v>395</v>
      </c>
      <c r="K106" s="185" t="s">
        <v>395</v>
      </c>
      <c r="L106" s="185" t="s">
        <v>395</v>
      </c>
      <c r="M106" s="185" t="s">
        <v>395</v>
      </c>
      <c r="N106" s="185" t="s">
        <v>395</v>
      </c>
      <c r="O106" s="185" t="s">
        <v>395</v>
      </c>
      <c r="P106" s="185" t="s">
        <v>395</v>
      </c>
      <c r="Q106" s="185" t="s">
        <v>395</v>
      </c>
      <c r="R106" s="185" t="s">
        <v>395</v>
      </c>
      <c r="S106" s="185" t="s">
        <v>395</v>
      </c>
      <c r="T106" s="185" t="s">
        <v>395</v>
      </c>
      <c r="U106" s="185" t="s">
        <v>395</v>
      </c>
      <c r="V106" s="185" t="s">
        <v>395</v>
      </c>
      <c r="W106" s="185" t="s">
        <v>395</v>
      </c>
      <c r="X106" s="185" t="s">
        <v>395</v>
      </c>
      <c r="Y106" s="185" t="s">
        <v>395</v>
      </c>
      <c r="Z106" s="185" t="s">
        <v>395</v>
      </c>
      <c r="AA106" s="185" t="s">
        <v>395</v>
      </c>
    </row>
    <row r="107" spans="1:47">
      <c r="A107" s="35" t="s">
        <v>275</v>
      </c>
      <c r="B107" s="35" t="s">
        <v>534</v>
      </c>
      <c r="C107" s="185" t="s">
        <v>395</v>
      </c>
      <c r="K107" s="185" t="s">
        <v>395</v>
      </c>
      <c r="L107" s="185" t="s">
        <v>395</v>
      </c>
      <c r="M107" s="185" t="s">
        <v>395</v>
      </c>
      <c r="N107" s="185" t="s">
        <v>395</v>
      </c>
      <c r="O107" s="185" t="s">
        <v>395</v>
      </c>
      <c r="P107" s="185" t="s">
        <v>395</v>
      </c>
      <c r="Q107" s="185" t="s">
        <v>395</v>
      </c>
    </row>
    <row r="108" spans="1:47">
      <c r="A108" s="35" t="s">
        <v>276</v>
      </c>
      <c r="B108" s="35" t="s">
        <v>532</v>
      </c>
      <c r="AL108" s="185" t="s">
        <v>395</v>
      </c>
      <c r="AM108" s="185" t="s">
        <v>395</v>
      </c>
      <c r="AN108" s="185" t="s">
        <v>395</v>
      </c>
      <c r="AO108" s="185" t="s">
        <v>395</v>
      </c>
    </row>
    <row r="109" spans="1:47">
      <c r="A109" s="35" t="s">
        <v>276</v>
      </c>
      <c r="B109" s="35" t="s">
        <v>533</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534</v>
      </c>
      <c r="D110" s="185" t="s">
        <v>395</v>
      </c>
      <c r="E110" s="185" t="s">
        <v>395</v>
      </c>
      <c r="F110" s="185" t="s">
        <v>395</v>
      </c>
      <c r="G110" s="185" t="s">
        <v>395</v>
      </c>
      <c r="H110" s="185" t="s">
        <v>395</v>
      </c>
      <c r="I110" s="185" t="s">
        <v>395</v>
      </c>
      <c r="J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535</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c r="AF111" s="185" t="s">
        <v>395</v>
      </c>
      <c r="AG111" s="185" t="s">
        <v>395</v>
      </c>
      <c r="AH111" s="185" t="s">
        <v>395</v>
      </c>
      <c r="AI111" s="185" t="s">
        <v>395</v>
      </c>
      <c r="AJ111" s="185" t="s">
        <v>395</v>
      </c>
      <c r="AK111" s="185" t="s">
        <v>395</v>
      </c>
      <c r="AL111" s="185" t="s">
        <v>395</v>
      </c>
      <c r="AM111" s="185" t="s">
        <v>395</v>
      </c>
      <c r="AN111" s="185" t="s">
        <v>395</v>
      </c>
      <c r="AO111" s="185" t="s">
        <v>395</v>
      </c>
    </row>
    <row r="112" spans="1:47">
      <c r="A112" s="35" t="s">
        <v>276</v>
      </c>
      <c r="B112" s="35" t="s">
        <v>536</v>
      </c>
      <c r="C112" s="185" t="s">
        <v>395</v>
      </c>
      <c r="D112" s="185" t="s">
        <v>395</v>
      </c>
      <c r="E112" s="185" t="s">
        <v>395</v>
      </c>
      <c r="F112" s="185" t="s">
        <v>395</v>
      </c>
      <c r="G112" s="185" t="s">
        <v>395</v>
      </c>
      <c r="H112" s="185" t="s">
        <v>395</v>
      </c>
      <c r="I112" s="185" t="s">
        <v>395</v>
      </c>
      <c r="J112" s="185" t="s">
        <v>395</v>
      </c>
      <c r="K112" s="185" t="s">
        <v>395</v>
      </c>
      <c r="L112" s="185" t="s">
        <v>395</v>
      </c>
      <c r="M112" s="185" t="s">
        <v>395</v>
      </c>
      <c r="N112" s="185" t="s">
        <v>395</v>
      </c>
      <c r="O112" s="185" t="s">
        <v>395</v>
      </c>
      <c r="P112" s="185" t="s">
        <v>395</v>
      </c>
      <c r="Q112" s="185" t="s">
        <v>395</v>
      </c>
      <c r="R112" s="185" t="s">
        <v>395</v>
      </c>
      <c r="S112" s="185" t="s">
        <v>395</v>
      </c>
      <c r="T112" s="185" t="s">
        <v>395</v>
      </c>
      <c r="U112" s="185" t="s">
        <v>395</v>
      </c>
      <c r="V112" s="185" t="s">
        <v>395</v>
      </c>
      <c r="W112" s="185" t="s">
        <v>395</v>
      </c>
      <c r="X112" s="185" t="s">
        <v>395</v>
      </c>
      <c r="Y112" s="185" t="s">
        <v>395</v>
      </c>
      <c r="Z112" s="185" t="s">
        <v>395</v>
      </c>
      <c r="AA112" s="185" t="s">
        <v>395</v>
      </c>
      <c r="AB112" s="185" t="s">
        <v>395</v>
      </c>
      <c r="AC112" s="185" t="s">
        <v>395</v>
      </c>
      <c r="AD112" s="185" t="s">
        <v>395</v>
      </c>
      <c r="AE112" s="185" t="s">
        <v>395</v>
      </c>
    </row>
    <row r="113" spans="1:41">
      <c r="A113" s="35" t="s">
        <v>276</v>
      </c>
      <c r="B113" s="35" t="s">
        <v>537</v>
      </c>
      <c r="C113" s="185" t="s">
        <v>395</v>
      </c>
      <c r="J113" s="185" t="s">
        <v>395</v>
      </c>
      <c r="K113" s="185" t="s">
        <v>395</v>
      </c>
      <c r="L113" s="185" t="s">
        <v>395</v>
      </c>
      <c r="M113" s="185" t="s">
        <v>395</v>
      </c>
      <c r="N113" s="185" t="s">
        <v>395</v>
      </c>
      <c r="O113" s="185" t="s">
        <v>395</v>
      </c>
      <c r="P113" s="185" t="s">
        <v>395</v>
      </c>
      <c r="Q113" s="185" t="s">
        <v>395</v>
      </c>
      <c r="R113" s="185" t="s">
        <v>395</v>
      </c>
      <c r="S113" s="185" t="s">
        <v>395</v>
      </c>
      <c r="T113" s="185" t="s">
        <v>395</v>
      </c>
    </row>
    <row r="114" spans="1:41">
      <c r="A114" s="35" t="s">
        <v>277</v>
      </c>
      <c r="B114" s="35" t="s">
        <v>536</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537</v>
      </c>
      <c r="D115" s="185" t="s">
        <v>395</v>
      </c>
      <c r="E115" s="185" t="s">
        <v>395</v>
      </c>
      <c r="F115" s="185" t="s">
        <v>395</v>
      </c>
      <c r="G115" s="185" t="s">
        <v>395</v>
      </c>
      <c r="H115" s="185" t="s">
        <v>395</v>
      </c>
      <c r="I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538</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t="s">
        <v>277</v>
      </c>
      <c r="B117" s="35" t="s">
        <v>601</v>
      </c>
      <c r="C117" s="185" t="s">
        <v>395</v>
      </c>
      <c r="D117" s="185" t="s">
        <v>395</v>
      </c>
      <c r="E117" s="185" t="s">
        <v>395</v>
      </c>
      <c r="F117" s="185" t="s">
        <v>395</v>
      </c>
      <c r="G117" s="185" t="s">
        <v>395</v>
      </c>
      <c r="H117" s="185" t="s">
        <v>395</v>
      </c>
      <c r="I117" s="185" t="s">
        <v>395</v>
      </c>
      <c r="J117" s="185" t="s">
        <v>395</v>
      </c>
      <c r="K117" s="185" t="s">
        <v>395</v>
      </c>
      <c r="L117" s="185" t="s">
        <v>395</v>
      </c>
      <c r="M117" s="185" t="s">
        <v>395</v>
      </c>
      <c r="N117" s="185" t="s">
        <v>395</v>
      </c>
      <c r="O117" s="185" t="s">
        <v>395</v>
      </c>
      <c r="P117" s="185" t="s">
        <v>395</v>
      </c>
      <c r="Q117" s="185" t="s">
        <v>395</v>
      </c>
      <c r="R117" s="185" t="s">
        <v>395</v>
      </c>
      <c r="S117" s="185" t="s">
        <v>395</v>
      </c>
      <c r="T117" s="185" t="s">
        <v>395</v>
      </c>
      <c r="U117" s="185" t="s">
        <v>395</v>
      </c>
      <c r="V117" s="185" t="s">
        <v>395</v>
      </c>
      <c r="W117" s="185" t="s">
        <v>395</v>
      </c>
      <c r="X117" s="185" t="s">
        <v>395</v>
      </c>
      <c r="Y117" s="185" t="s">
        <v>395</v>
      </c>
      <c r="Z117" s="185" t="s">
        <v>395</v>
      </c>
      <c r="AA117" s="185" t="s">
        <v>395</v>
      </c>
      <c r="AB117" s="185" t="s">
        <v>395</v>
      </c>
      <c r="AC117" s="185" t="s">
        <v>395</v>
      </c>
      <c r="AD117" s="185" t="s">
        <v>395</v>
      </c>
      <c r="AE117" s="185" t="s">
        <v>395</v>
      </c>
      <c r="AF117" s="185" t="s">
        <v>395</v>
      </c>
      <c r="AG117" s="185" t="s">
        <v>395</v>
      </c>
      <c r="AH117" s="185" t="s">
        <v>395</v>
      </c>
      <c r="AI117" s="185" t="s">
        <v>395</v>
      </c>
      <c r="AJ117" s="185" t="s">
        <v>395</v>
      </c>
      <c r="AK117" s="185" t="s">
        <v>395</v>
      </c>
      <c r="AL117" s="185" t="s">
        <v>395</v>
      </c>
      <c r="AM117" s="185" t="s">
        <v>395</v>
      </c>
      <c r="AN117" s="185" t="s">
        <v>395</v>
      </c>
      <c r="AO117" s="185" t="s">
        <v>395</v>
      </c>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40">
      <c r="A129" s="35"/>
      <c r="B129" s="35"/>
    </row>
    <row r="130" spans="1:40">
      <c r="A130" s="35"/>
      <c r="B130" s="35" t="s">
        <v>553</v>
      </c>
      <c r="C130" s="35" t="s">
        <v>562</v>
      </c>
      <c r="D130" s="35" t="s">
        <v>563</v>
      </c>
      <c r="E130" s="35" t="s">
        <v>554</v>
      </c>
      <c r="F130" s="35" t="s">
        <v>564</v>
      </c>
      <c r="G130" s="35" t="s">
        <v>565</v>
      </c>
      <c r="H130" s="35" t="s">
        <v>566</v>
      </c>
      <c r="I130" s="35" t="s">
        <v>567</v>
      </c>
      <c r="J130" s="35" t="s">
        <v>555</v>
      </c>
      <c r="K130" s="35" t="s">
        <v>568</v>
      </c>
      <c r="L130" s="35" t="s">
        <v>569</v>
      </c>
      <c r="M130" s="35" t="s">
        <v>570</v>
      </c>
      <c r="N130" s="35" t="s">
        <v>571</v>
      </c>
      <c r="O130" s="35" t="s">
        <v>556</v>
      </c>
      <c r="P130" s="35" t="s">
        <v>572</v>
      </c>
      <c r="Q130" s="35" t="s">
        <v>573</v>
      </c>
      <c r="R130" s="35" t="s">
        <v>574</v>
      </c>
      <c r="S130" s="35" t="s">
        <v>575</v>
      </c>
      <c r="T130" s="35" t="s">
        <v>557</v>
      </c>
      <c r="U130" s="35" t="s">
        <v>576</v>
      </c>
      <c r="V130" s="35" t="s">
        <v>577</v>
      </c>
      <c r="W130" s="35" t="s">
        <v>578</v>
      </c>
      <c r="X130" s="35" t="s">
        <v>579</v>
      </c>
      <c r="Y130" s="35" t="s">
        <v>558</v>
      </c>
      <c r="Z130" s="35" t="s">
        <v>580</v>
      </c>
      <c r="AA130" s="35" t="s">
        <v>581</v>
      </c>
      <c r="AB130" s="35" t="s">
        <v>582</v>
      </c>
      <c r="AC130" s="35" t="s">
        <v>583</v>
      </c>
      <c r="AD130" s="35" t="s">
        <v>559</v>
      </c>
      <c r="AE130" s="35" t="s">
        <v>584</v>
      </c>
      <c r="AF130" s="35" t="s">
        <v>585</v>
      </c>
      <c r="AG130" s="35" t="s">
        <v>586</v>
      </c>
      <c r="AH130" s="35" t="s">
        <v>587</v>
      </c>
      <c r="AI130" s="35" t="s">
        <v>560</v>
      </c>
      <c r="AJ130" s="35" t="s">
        <v>588</v>
      </c>
      <c r="AK130" s="35" t="s">
        <v>589</v>
      </c>
      <c r="AL130" s="35" t="s">
        <v>590</v>
      </c>
      <c r="AM130" s="35" t="s">
        <v>591</v>
      </c>
      <c r="AN130" s="35" t="s">
        <v>561</v>
      </c>
    </row>
    <row r="131" spans="1:40">
      <c r="A131" s="35" t="s">
        <v>388</v>
      </c>
      <c r="B131" s="35">
        <v>91.49806454608688</v>
      </c>
      <c r="C131" s="185">
        <v>93.29382081659972</v>
      </c>
      <c r="D131" s="185">
        <v>94.603524780475851</v>
      </c>
      <c r="E131" s="185">
        <v>95.326109518862665</v>
      </c>
      <c r="F131" s="185">
        <v>95.128650726259707</v>
      </c>
      <c r="G131" s="185">
        <v>96.387784461314311</v>
      </c>
      <c r="H131" s="185">
        <v>96.87180216278756</v>
      </c>
      <c r="I131" s="185">
        <v>95.040332975666615</v>
      </c>
      <c r="J131" s="185">
        <v>87.247126499386042</v>
      </c>
      <c r="K131" s="185">
        <v>88.746733984693577</v>
      </c>
      <c r="L131" s="185">
        <v>89.826212656921797</v>
      </c>
      <c r="M131" s="185">
        <v>91.475739392417012</v>
      </c>
      <c r="N131" s="185">
        <v>93.332781256852826</v>
      </c>
      <c r="O131" s="185">
        <v>95.449540351000138</v>
      </c>
      <c r="P131" s="185">
        <v>97.650896261525531</v>
      </c>
      <c r="Q131" s="185">
        <v>99.792777564039142</v>
      </c>
      <c r="R131" s="185">
        <v>105.02130069279679</v>
      </c>
      <c r="S131" s="185">
        <v>108.39606927666955</v>
      </c>
      <c r="T131" s="185">
        <v>110.66649691673314</v>
      </c>
      <c r="U131" s="185">
        <v>112.79665038220702</v>
      </c>
      <c r="V131" s="185">
        <v>114.468810956509</v>
      </c>
      <c r="W131" s="185">
        <v>116.28875291581326</v>
      </c>
      <c r="X131" s="185">
        <v>118.42723430748231</v>
      </c>
      <c r="Y131" s="185">
        <v>121.18912447573976</v>
      </c>
      <c r="Z131" s="185">
        <v>123.53933183316815</v>
      </c>
      <c r="AA131" s="185">
        <v>125.98830187702043</v>
      </c>
      <c r="AB131" s="185">
        <v>130.08217254758682</v>
      </c>
      <c r="AC131" s="185">
        <v>134.13055087043409</v>
      </c>
      <c r="AD131" s="185">
        <v>138.04148114724603</v>
      </c>
      <c r="AE131" s="185">
        <v>140.85697629565175</v>
      </c>
      <c r="AF131" s="185">
        <v>143.15590420978634</v>
      </c>
      <c r="AG131" s="185">
        <v>145.58382044103729</v>
      </c>
      <c r="AH131" s="185">
        <v>148.21365164988811</v>
      </c>
      <c r="AI131" s="185">
        <v>151.20590817156835</v>
      </c>
      <c r="AJ131" s="185">
        <v>153.94527962230029</v>
      </c>
      <c r="AK131" s="185">
        <v>152.67076589057956</v>
      </c>
      <c r="AL131" s="185">
        <v>151.30915180371846</v>
      </c>
      <c r="AM131" s="185">
        <v>149.8999978704195</v>
      </c>
      <c r="AN131" s="185">
        <v>148.33370072734931</v>
      </c>
    </row>
    <row r="132" spans="1:40">
      <c r="A132" s="35" t="s">
        <v>713</v>
      </c>
      <c r="B132" s="35">
        <v>8.9139848511983253</v>
      </c>
      <c r="C132" s="197">
        <v>9.8880716270347087</v>
      </c>
      <c r="D132" s="198">
        <v>9.9825276146040043</v>
      </c>
      <c r="E132" s="198">
        <v>9.9730583320563575</v>
      </c>
      <c r="F132" s="198">
        <v>9.9788658873168288</v>
      </c>
      <c r="G132" s="198">
        <v>10.047562656058821</v>
      </c>
      <c r="H132" s="198">
        <v>10.112140672677889</v>
      </c>
      <c r="I132" s="198">
        <v>10.016513638822072</v>
      </c>
      <c r="J132" s="198">
        <v>9.6580224405031672</v>
      </c>
      <c r="K132" s="198">
        <v>9.735927321623187</v>
      </c>
      <c r="L132" s="35">
        <v>9.8671521588752764</v>
      </c>
      <c r="M132" s="198">
        <v>9.9697461564123397</v>
      </c>
      <c r="N132" s="179">
        <v>10.093449389310356</v>
      </c>
      <c r="O132" s="179">
        <v>10.219251793870678</v>
      </c>
      <c r="P132" s="185">
        <v>10.350589564281643</v>
      </c>
      <c r="Q132" s="185">
        <v>10.482108504763218</v>
      </c>
      <c r="R132" s="185">
        <v>10.564374931949065</v>
      </c>
      <c r="S132" s="185">
        <v>10.655185964051638</v>
      </c>
      <c r="T132" s="185">
        <v>10.629829825558058</v>
      </c>
      <c r="U132" s="185">
        <v>11.321847621013296</v>
      </c>
      <c r="V132" s="185">
        <v>11.516586604727792</v>
      </c>
      <c r="W132" s="185">
        <v>10.154707186856957</v>
      </c>
      <c r="X132" s="185">
        <v>9.6876395006722937</v>
      </c>
      <c r="Y132" s="185">
        <v>9.4849361149186393</v>
      </c>
      <c r="Z132" s="185">
        <v>9.3326698921523459</v>
      </c>
      <c r="AA132" s="185">
        <v>8.6920335097673274</v>
      </c>
      <c r="AB132" s="185">
        <v>8.2855744244829239</v>
      </c>
      <c r="AC132" s="185">
        <v>7.9584886643526289</v>
      </c>
      <c r="AD132" s="185">
        <v>7.6985903487279614</v>
      </c>
      <c r="AE132" s="185">
        <v>7.6752898427208578</v>
      </c>
      <c r="AF132" s="185">
        <v>7.6979024211149607</v>
      </c>
      <c r="AG132" s="185">
        <v>7.7439579498812066</v>
      </c>
      <c r="AH132" s="185">
        <v>7.8090802620689459</v>
      </c>
      <c r="AI132" s="185">
        <v>7.8947184590892192</v>
      </c>
      <c r="AJ132" s="185">
        <v>8.054640331000428</v>
      </c>
      <c r="AK132" s="185">
        <v>8.139223196783945</v>
      </c>
      <c r="AL132" s="185">
        <v>8.2097555568107197</v>
      </c>
      <c r="AM132" s="185">
        <v>8.2813917401923902</v>
      </c>
      <c r="AN132" s="185">
        <v>8.3570016848735236</v>
      </c>
    </row>
    <row r="133" spans="1:40">
      <c r="A133" s="35"/>
      <c r="B133" s="35"/>
    </row>
    <row r="134" spans="1:40">
      <c r="A134" s="35"/>
      <c r="B134" s="35"/>
    </row>
    <row r="135" spans="1:40">
      <c r="A135" s="35"/>
      <c r="B135" s="35"/>
    </row>
    <row r="162" spans="1:13">
      <c r="A162" s="35"/>
      <c r="B162" s="35"/>
      <c r="C162" s="35"/>
      <c r="D162" s="35"/>
      <c r="E162" s="35"/>
      <c r="F162" s="35"/>
      <c r="G162" s="35"/>
      <c r="H162" s="35"/>
      <c r="I162" s="35"/>
      <c r="J162" s="35"/>
      <c r="K162" s="35"/>
      <c r="L162" s="35"/>
      <c r="M162" s="35"/>
    </row>
    <row r="163" spans="1:13">
      <c r="A163" s="35" t="s">
        <v>640</v>
      </c>
      <c r="B163" s="35" t="s">
        <v>4</v>
      </c>
      <c r="C163" s="35" t="s">
        <v>641</v>
      </c>
      <c r="D163" s="35" t="s">
        <v>642</v>
      </c>
      <c r="E163" s="35" t="s">
        <v>662</v>
      </c>
      <c r="F163" s="275"/>
      <c r="G163" s="275"/>
      <c r="H163" s="275"/>
      <c r="I163" s="275"/>
      <c r="J163" s="275"/>
      <c r="K163" s="275"/>
      <c r="L163" s="275"/>
      <c r="M163" s="275"/>
    </row>
    <row r="164" spans="1:13">
      <c r="A164" s="185">
        <v>-1</v>
      </c>
      <c r="B164" s="185">
        <v>-1</v>
      </c>
      <c r="C164" s="185">
        <v>-1</v>
      </c>
      <c r="D164" s="185">
        <v>3</v>
      </c>
      <c r="E164" s="185">
        <v>4</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A7" sqref="A7:A27"/>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 t="shared" ref="L7:AG7" si="1">L45/K45*K7</f>
        <v>73.448079220031588</v>
      </c>
      <c r="M7" s="10">
        <f t="shared" si="1"/>
        <v>74.978600370125463</v>
      </c>
      <c r="N7" s="10">
        <f t="shared" si="1"/>
        <v>76.257262286371599</v>
      </c>
      <c r="O7" s="10">
        <f t="shared" si="1"/>
        <v>77.795805726947279</v>
      </c>
      <c r="P7" s="10">
        <f t="shared" si="1"/>
        <v>79.309550639071276</v>
      </c>
      <c r="Q7" s="10">
        <f t="shared" si="1"/>
        <v>80.844058584134544</v>
      </c>
      <c r="R7" s="10">
        <f t="shared" si="1"/>
        <v>82.31987769589783</v>
      </c>
      <c r="S7" s="10">
        <f t="shared" si="1"/>
        <v>84.821328169704358</v>
      </c>
      <c r="T7" s="10">
        <f t="shared" si="1"/>
        <v>86.492587410156446</v>
      </c>
      <c r="U7" s="10">
        <f t="shared" si="1"/>
        <v>87.128123020167962</v>
      </c>
      <c r="V7" s="10">
        <f t="shared" si="1"/>
        <v>88.12430143846305</v>
      </c>
      <c r="W7" s="10">
        <f t="shared" si="1"/>
        <v>89.103308156876878</v>
      </c>
      <c r="X7" s="10">
        <f t="shared" si="1"/>
        <v>90.039059395252124</v>
      </c>
      <c r="Y7" s="10">
        <f t="shared" si="1"/>
        <v>91.194053199869685</v>
      </c>
      <c r="Z7" s="10">
        <f t="shared" si="1"/>
        <v>92.233835458026036</v>
      </c>
      <c r="AA7" s="10">
        <f t="shared" si="1"/>
        <v>93.530894168872422</v>
      </c>
      <c r="AB7" s="10">
        <f t="shared" si="1"/>
        <v>95.040602955124243</v>
      </c>
      <c r="AC7" s="10">
        <f t="shared" si="1"/>
        <v>96.693914680214363</v>
      </c>
      <c r="AD7" s="10">
        <f t="shared" si="1"/>
        <v>98.378950891956109</v>
      </c>
      <c r="AE7" s="10">
        <f t="shared" si="1"/>
        <v>100.03368462216915</v>
      </c>
      <c r="AF7" s="10">
        <f t="shared" si="1"/>
        <v>108.60821139846006</v>
      </c>
      <c r="AG7" s="10">
        <f t="shared" si="1"/>
        <v>113.96693292147667</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AG8" si="2">L46/K46*K8</f>
        <v>1971.0065401102911</v>
      </c>
      <c r="M8" s="10">
        <f t="shared" si="2"/>
        <v>2014.2302988663346</v>
      </c>
      <c r="N8" s="10">
        <f t="shared" si="2"/>
        <v>2051.6894553633333</v>
      </c>
      <c r="O8" s="10">
        <f t="shared" si="2"/>
        <v>2094.5504716095566</v>
      </c>
      <c r="P8" s="10">
        <f t="shared" si="2"/>
        <v>2137.257439873988</v>
      </c>
      <c r="Q8" s="10">
        <f t="shared" si="2"/>
        <v>2184.1064131643957</v>
      </c>
      <c r="R8" s="10">
        <f t="shared" si="2"/>
        <v>2233.3688914623526</v>
      </c>
      <c r="S8" s="10">
        <f t="shared" si="2"/>
        <v>2266.2144592226496</v>
      </c>
      <c r="T8" s="10">
        <f t="shared" si="2"/>
        <v>2310.7947407979855</v>
      </c>
      <c r="U8" s="10">
        <f t="shared" si="2"/>
        <v>2370.1596954851038</v>
      </c>
      <c r="V8" s="10">
        <f t="shared" si="2"/>
        <v>2441.7992517394532</v>
      </c>
      <c r="W8" s="10">
        <f t="shared" si="2"/>
        <v>2518.6792345603158</v>
      </c>
      <c r="X8" s="10">
        <f t="shared" si="2"/>
        <v>2599.9380083957112</v>
      </c>
      <c r="Y8" s="10">
        <f t="shared" si="2"/>
        <v>2692.2993288319858</v>
      </c>
      <c r="Z8" s="10">
        <f t="shared" si="2"/>
        <v>2786.9128314273225</v>
      </c>
      <c r="AA8" s="10">
        <f t="shared" si="2"/>
        <v>2888.7423687153569</v>
      </c>
      <c r="AB8" s="10">
        <f t="shared" si="2"/>
        <v>2992.2207564389701</v>
      </c>
      <c r="AC8" s="10">
        <f t="shared" si="2"/>
        <v>3097.6290143094598</v>
      </c>
      <c r="AD8" s="10">
        <f t="shared" si="2"/>
        <v>3207.2811127854593</v>
      </c>
      <c r="AE8" s="10">
        <f t="shared" si="2"/>
        <v>3320.5325357036613</v>
      </c>
      <c r="AF8" s="10">
        <f t="shared" si="2"/>
        <v>3937.0430647245321</v>
      </c>
      <c r="AG8" s="10">
        <f t="shared" si="2"/>
        <v>4451.0850231568284</v>
      </c>
      <c r="AH8" s="126"/>
      <c r="AI8" s="126"/>
      <c r="AJ8" s="126"/>
      <c r="AK8" s="126"/>
      <c r="AL8" s="126"/>
      <c r="AM8" s="126"/>
      <c r="AO8">
        <f>AO7+1</f>
        <v>2</v>
      </c>
    </row>
    <row r="9" spans="1:41">
      <c r="A9" s="134" t="s">
        <v>525</v>
      </c>
      <c r="B9" s="185">
        <f t="shared" ref="B9:B37"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ref="L9:AG9" si="4">L47/K47*K9</f>
        <v>52.915844382094704</v>
      </c>
      <c r="M9" s="10">
        <f t="shared" si="4"/>
        <v>53.309473834773513</v>
      </c>
      <c r="N9" s="10">
        <f t="shared" si="4"/>
        <v>53.666214098035397</v>
      </c>
      <c r="O9" s="10">
        <f t="shared" si="4"/>
        <v>54.11541246859214</v>
      </c>
      <c r="P9" s="10">
        <f t="shared" si="4"/>
        <v>54.601066284036456</v>
      </c>
      <c r="Q9" s="10">
        <f t="shared" si="4"/>
        <v>55.087707557626509</v>
      </c>
      <c r="R9" s="10">
        <f t="shared" si="4"/>
        <v>55.600936488982256</v>
      </c>
      <c r="S9" s="10">
        <f t="shared" si="4"/>
        <v>56.298901165572659</v>
      </c>
      <c r="T9" s="10">
        <f t="shared" si="4"/>
        <v>56.616031568907097</v>
      </c>
      <c r="U9" s="10">
        <f t="shared" si="4"/>
        <v>56.912287627201785</v>
      </c>
      <c r="V9" s="10">
        <f t="shared" si="4"/>
        <v>57.510105366828817</v>
      </c>
      <c r="W9" s="10">
        <f t="shared" si="4"/>
        <v>58.266630992444895</v>
      </c>
      <c r="X9" s="10">
        <f t="shared" si="4"/>
        <v>58.61186340423064</v>
      </c>
      <c r="Y9" s="10">
        <f t="shared" si="4"/>
        <v>59.195074898231518</v>
      </c>
      <c r="Z9" s="10">
        <f t="shared" si="4"/>
        <v>59.84241752355733</v>
      </c>
      <c r="AA9" s="10">
        <f t="shared" si="4"/>
        <v>59.809543665687315</v>
      </c>
      <c r="AB9" s="10">
        <f t="shared" si="4"/>
        <v>55.900296381080118</v>
      </c>
      <c r="AC9" s="10">
        <f t="shared" si="4"/>
        <v>52.252783449764081</v>
      </c>
      <c r="AD9" s="10">
        <f t="shared" si="4"/>
        <v>49.057038900238183</v>
      </c>
      <c r="AE9" s="10">
        <f t="shared" si="4"/>
        <v>46.322222960173463</v>
      </c>
      <c r="AF9" s="10">
        <f t="shared" si="4"/>
        <v>45.641037579006216</v>
      </c>
      <c r="AG9" s="10">
        <f t="shared" si="4"/>
        <v>48.12437791940981</v>
      </c>
      <c r="AH9" s="126"/>
      <c r="AI9" s="126"/>
      <c r="AJ9" s="126"/>
      <c r="AK9" s="126"/>
      <c r="AL9" s="126"/>
      <c r="AM9" s="126"/>
      <c r="AO9" s="4">
        <f t="shared" ref="AO9:AO25" si="5">AO8+1</f>
        <v>3</v>
      </c>
    </row>
    <row r="10" spans="1:41" s="366" customFormat="1">
      <c r="A10" s="134" t="s">
        <v>713</v>
      </c>
      <c r="B10" s="366">
        <f t="shared" si="3"/>
        <v>4</v>
      </c>
      <c r="C10" s="331">
        <v>1.4850000000000001</v>
      </c>
      <c r="D10" s="331">
        <v>1.5003</v>
      </c>
      <c r="E10" s="331">
        <v>1.512</v>
      </c>
      <c r="F10" s="331">
        <v>1.5081</v>
      </c>
      <c r="G10" s="331">
        <v>1.5061</v>
      </c>
      <c r="H10" s="331">
        <v>1.5135000000000001</v>
      </c>
      <c r="I10" s="331">
        <v>1.5187999999999999</v>
      </c>
      <c r="J10" s="331">
        <v>1.5059</v>
      </c>
      <c r="K10" s="331">
        <v>1.4520999999999999</v>
      </c>
      <c r="L10" s="10">
        <f t="shared" ref="L10" si="6">L48/K48*K10</f>
        <v>1.4610068398542115</v>
      </c>
      <c r="M10" s="10">
        <f t="shared" ref="M10" si="7">M48/L48*L10</f>
        <v>1.4760096113389127</v>
      </c>
      <c r="N10" s="10">
        <f t="shared" ref="N10" si="8">N48/M48*M10</f>
        <v>1.4877390935321897</v>
      </c>
      <c r="O10" s="10">
        <f t="shared" ref="O10" si="9">O48/N48*N10</f>
        <v>1.5018819395927125</v>
      </c>
      <c r="P10" s="10">
        <f t="shared" ref="P10" si="10">P48/O48*O10</f>
        <v>1.5162647784788554</v>
      </c>
      <c r="Q10" s="10">
        <f t="shared" ref="Q10" si="11">Q48/P48*P10</f>
        <v>1.5312804613173023</v>
      </c>
      <c r="R10" s="10">
        <f t="shared" ref="R10" si="12">R48/Q48*Q10</f>
        <v>1.5463168568577847</v>
      </c>
      <c r="S10" s="10">
        <f t="shared" ref="S10" si="13">S48/R48*R10</f>
        <v>1.5557223409073262</v>
      </c>
      <c r="T10" s="10">
        <f t="shared" ref="T10" si="14">T48/S48*S10</f>
        <v>1.5661047073693906</v>
      </c>
      <c r="U10" s="10">
        <f t="shared" ref="U10" si="15">U48/T48*T10</f>
        <v>1.563205983953819</v>
      </c>
      <c r="V10" s="10">
        <f t="shared" ref="V10" si="16">V48/U48*U10</f>
        <v>2.4071138010141397</v>
      </c>
      <c r="W10" s="10">
        <f t="shared" ref="W10" si="17">W48/V48*V10</f>
        <v>3.1941690274580252</v>
      </c>
      <c r="X10" s="10">
        <f t="shared" ref="X10" si="18">X48/W48*W10</f>
        <v>3.80326012866289</v>
      </c>
      <c r="Y10" s="10">
        <f t="shared" ref="Y10" si="19">Y48/X48*X10</f>
        <v>4.5146527232337341</v>
      </c>
      <c r="Z10" s="10">
        <f t="shared" ref="Z10" si="20">Z48/Y48*Y10</f>
        <v>5.2562693993281648</v>
      </c>
      <c r="AA10" s="10">
        <f t="shared" ref="AA10" si="21">AA48/Z48*Z10</f>
        <v>6.0036524248255336</v>
      </c>
      <c r="AB10" s="10">
        <f t="shared" ref="AB10" si="22">AB48/AA48*AA10</f>
        <v>6.6952013626872482</v>
      </c>
      <c r="AC10" s="10">
        <f t="shared" ref="AC10" si="23">AC48/AB48*AB10</f>
        <v>7.4135231806504089</v>
      </c>
      <c r="AD10" s="10">
        <f t="shared" ref="AD10" si="24">AD48/AC48*AC10</f>
        <v>8.1409195440281525</v>
      </c>
      <c r="AE10" s="10">
        <f t="shared" ref="AE10" si="25">AE48/AD48*AD10</f>
        <v>8.8759972728428664</v>
      </c>
      <c r="AF10" s="10">
        <f t="shared" ref="AF10" si="26">AF48/AE48*AE10</f>
        <v>12.722376218251911</v>
      </c>
      <c r="AG10" s="10">
        <f t="shared" ref="AG10" si="27">AG48/AF48*AF10</f>
        <v>16.599183984395648</v>
      </c>
      <c r="AH10" s="126"/>
      <c r="AI10" s="126"/>
      <c r="AJ10" s="126"/>
      <c r="AK10" s="126"/>
      <c r="AL10" s="126"/>
      <c r="AM10" s="126"/>
      <c r="AO10" s="366">
        <f t="shared" si="5"/>
        <v>4</v>
      </c>
    </row>
    <row r="11" spans="1:41">
      <c r="A11" s="134" t="s">
        <v>522</v>
      </c>
      <c r="B11" s="366">
        <f t="shared" si="3"/>
        <v>5</v>
      </c>
      <c r="C11" s="331">
        <v>93.09690942833015</v>
      </c>
      <c r="D11" s="331">
        <v>96.522000000000006</v>
      </c>
      <c r="E11" s="331">
        <v>99.097999999999999</v>
      </c>
      <c r="F11" s="331">
        <v>100.31</v>
      </c>
      <c r="G11" s="331">
        <v>102.387</v>
      </c>
      <c r="H11" s="331">
        <v>103.53100000000001</v>
      </c>
      <c r="I11" s="331">
        <v>105.003</v>
      </c>
      <c r="J11" s="331">
        <v>104.664</v>
      </c>
      <c r="K11" s="331">
        <v>99.796999999999997</v>
      </c>
      <c r="L11" s="10">
        <f t="shared" ref="L11:AG11" si="28">L49/K49*K11</f>
        <v>101.87231869849077</v>
      </c>
      <c r="M11" s="10">
        <f t="shared" si="28"/>
        <v>103.67116851508942</v>
      </c>
      <c r="N11" s="10">
        <f t="shared" si="28"/>
        <v>105.51679092440064</v>
      </c>
      <c r="O11" s="10">
        <f t="shared" si="28"/>
        <v>107.69015205316666</v>
      </c>
      <c r="P11" s="10">
        <f t="shared" si="28"/>
        <v>109.89074781958783</v>
      </c>
      <c r="Q11" s="10">
        <f t="shared" si="28"/>
        <v>112.05866907008608</v>
      </c>
      <c r="R11" s="10">
        <f t="shared" si="28"/>
        <v>114.20523346879945</v>
      </c>
      <c r="S11" s="10">
        <f t="shared" si="28"/>
        <v>118.50637716504285</v>
      </c>
      <c r="T11" s="10">
        <f t="shared" si="28"/>
        <v>121.10154156692745</v>
      </c>
      <c r="U11" s="10">
        <f t="shared" si="28"/>
        <v>121.95364259032962</v>
      </c>
      <c r="V11" s="10">
        <f t="shared" si="28"/>
        <v>123.5334888679004</v>
      </c>
      <c r="W11" s="10">
        <f t="shared" si="28"/>
        <v>125.19983016259282</v>
      </c>
      <c r="X11" s="10">
        <f t="shared" si="28"/>
        <v>127.09399590303255</v>
      </c>
      <c r="Y11" s="10">
        <f t="shared" si="28"/>
        <v>129.44168343136329</v>
      </c>
      <c r="Z11" s="10">
        <f t="shared" si="28"/>
        <v>131.70529844434296</v>
      </c>
      <c r="AA11" s="10">
        <f t="shared" si="28"/>
        <v>134.45581869120286</v>
      </c>
      <c r="AB11" s="10">
        <f t="shared" si="28"/>
        <v>137.78576173626217</v>
      </c>
      <c r="AC11" s="10">
        <f t="shared" si="28"/>
        <v>141.04611100067848</v>
      </c>
      <c r="AD11" s="10">
        <f t="shared" si="28"/>
        <v>144.30141432172064</v>
      </c>
      <c r="AE11" s="10">
        <f t="shared" si="28"/>
        <v>147.51455669521351</v>
      </c>
      <c r="AF11" s="10">
        <f t="shared" si="28"/>
        <v>162.86936631263288</v>
      </c>
      <c r="AG11" s="10">
        <f t="shared" si="28"/>
        <v>173.23350102370301</v>
      </c>
      <c r="AH11" s="126"/>
      <c r="AI11" s="126"/>
      <c r="AJ11" s="126"/>
      <c r="AK11" s="126"/>
      <c r="AL11" s="126"/>
      <c r="AM11" s="126"/>
      <c r="AO11" s="4">
        <f>AO9+1</f>
        <v>4</v>
      </c>
    </row>
    <row r="12" spans="1:41">
      <c r="A12" s="134" t="s">
        <v>599</v>
      </c>
      <c r="B12" s="366">
        <f t="shared" si="3"/>
        <v>6</v>
      </c>
      <c r="C12" s="331">
        <v>1.2396211872289537E-4</v>
      </c>
      <c r="D12" s="331">
        <v>1E-4</v>
      </c>
      <c r="E12" s="331">
        <v>1E-4</v>
      </c>
      <c r="F12" s="331">
        <v>1E-4</v>
      </c>
      <c r="G12" s="331">
        <v>1E-4</v>
      </c>
      <c r="H12" s="331">
        <v>1E-4</v>
      </c>
      <c r="I12" s="331">
        <v>1E-4</v>
      </c>
      <c r="J12" s="331">
        <v>1E-4</v>
      </c>
      <c r="K12" s="331">
        <v>1E-4</v>
      </c>
      <c r="L12" s="10">
        <f t="shared" ref="L12:AG12" si="29">L50/K50*K12</f>
        <v>1.1494106169546492E-4</v>
      </c>
      <c r="M12" s="10">
        <f t="shared" si="29"/>
        <v>1.2202380640799601E-4</v>
      </c>
      <c r="N12" s="10">
        <f t="shared" si="29"/>
        <v>1.3835477567435538E-4</v>
      </c>
      <c r="O12" s="10">
        <f t="shared" si="29"/>
        <v>1.5762861366746208E-4</v>
      </c>
      <c r="P12" s="10">
        <f t="shared" si="29"/>
        <v>1.8585152383574378E-4</v>
      </c>
      <c r="Q12" s="10">
        <f t="shared" si="29"/>
        <v>2.2520833806035718E-4</v>
      </c>
      <c r="R12" s="10">
        <f t="shared" si="29"/>
        <v>2.7062573838313868E-4</v>
      </c>
      <c r="S12" s="10">
        <f t="shared" si="29"/>
        <v>4.2661041092843647E-4</v>
      </c>
      <c r="T12" s="10">
        <f t="shared" si="29"/>
        <v>6.2942641311096047E-4</v>
      </c>
      <c r="U12" s="10">
        <f t="shared" si="29"/>
        <v>0.14738106208012952</v>
      </c>
      <c r="V12" s="10">
        <f t="shared" si="29"/>
        <v>0.24308574096506877</v>
      </c>
      <c r="W12" s="10">
        <f t="shared" si="29"/>
        <v>0.36444099299799515</v>
      </c>
      <c r="X12" s="10">
        <f t="shared" si="29"/>
        <v>0.62982840704758136</v>
      </c>
      <c r="Y12" s="10">
        <f t="shared" si="29"/>
        <v>0.89521582109716769</v>
      </c>
      <c r="Z12" s="10">
        <f t="shared" si="29"/>
        <v>1.1606032310369261</v>
      </c>
      <c r="AA12" s="10">
        <f t="shared" si="29"/>
        <v>1.4298045864619611</v>
      </c>
      <c r="AB12" s="10">
        <f t="shared" si="29"/>
        <v>2.2586201419147267</v>
      </c>
      <c r="AC12" s="10">
        <f t="shared" si="29"/>
        <v>2.6077611025786269</v>
      </c>
      <c r="AD12" s="10">
        <f t="shared" si="29"/>
        <v>2.9569020632425311</v>
      </c>
      <c r="AE12" s="10">
        <f t="shared" si="29"/>
        <v>3.3057170564577416</v>
      </c>
      <c r="AF12" s="10">
        <f t="shared" si="29"/>
        <v>5.5367273745154177</v>
      </c>
      <c r="AG12" s="10">
        <f t="shared" si="29"/>
        <v>8.4651446260937799</v>
      </c>
      <c r="AH12" s="126"/>
      <c r="AI12" s="126"/>
      <c r="AJ12" s="126"/>
      <c r="AK12" s="126"/>
      <c r="AL12" s="126"/>
      <c r="AM12" s="126"/>
      <c r="AO12" s="4">
        <f t="shared" si="5"/>
        <v>5</v>
      </c>
    </row>
    <row r="13" spans="1:41">
      <c r="A13" s="134" t="s">
        <v>388</v>
      </c>
      <c r="B13" s="366">
        <f t="shared" si="3"/>
        <v>7</v>
      </c>
      <c r="C13" s="331">
        <v>13.345629432701433</v>
      </c>
      <c r="D13" s="331">
        <v>13.752000000000001</v>
      </c>
      <c r="E13" s="331">
        <v>14.013999999999999</v>
      </c>
      <c r="F13" s="331">
        <v>14.365</v>
      </c>
      <c r="G13" s="331">
        <v>14.41</v>
      </c>
      <c r="H13" s="331">
        <v>14.513</v>
      </c>
      <c r="I13" s="331">
        <v>14.522</v>
      </c>
      <c r="J13" s="331">
        <v>14.384</v>
      </c>
      <c r="K13" s="331">
        <v>12.598000000000001</v>
      </c>
      <c r="L13" s="10">
        <f t="shared" ref="L13:AG13" si="30">L51/K51*K13</f>
        <v>12.73800978049694</v>
      </c>
      <c r="M13" s="10">
        <f t="shared" si="30"/>
        <v>12.838794534794701</v>
      </c>
      <c r="N13" s="10">
        <f t="shared" si="30"/>
        <v>12.99280141887821</v>
      </c>
      <c r="O13" s="10">
        <f t="shared" si="30"/>
        <v>13.166182804581259</v>
      </c>
      <c r="P13" s="10">
        <f t="shared" si="30"/>
        <v>13.363812503712621</v>
      </c>
      <c r="Q13" s="10">
        <f t="shared" si="30"/>
        <v>13.56934052410997</v>
      </c>
      <c r="R13" s="10">
        <f t="shared" si="30"/>
        <v>13.769315740260566</v>
      </c>
      <c r="S13" s="10">
        <f t="shared" si="30"/>
        <v>14.257473063261928</v>
      </c>
      <c r="T13" s="10">
        <f t="shared" si="30"/>
        <v>14.572555918799351</v>
      </c>
      <c r="U13" s="10">
        <f t="shared" si="30"/>
        <v>19.236767196606923</v>
      </c>
      <c r="V13" s="10">
        <f t="shared" si="30"/>
        <v>22.329599827742673</v>
      </c>
      <c r="W13" s="10">
        <f t="shared" si="30"/>
        <v>25.379672280104714</v>
      </c>
      <c r="X13" s="10">
        <f t="shared" si="30"/>
        <v>28.443542235799082</v>
      </c>
      <c r="Y13" s="10">
        <f t="shared" si="30"/>
        <v>31.537152397808736</v>
      </c>
      <c r="Z13" s="10">
        <f t="shared" si="30"/>
        <v>34.688966674445176</v>
      </c>
      <c r="AA13" s="10">
        <f t="shared" si="30"/>
        <v>37.802344479842795</v>
      </c>
      <c r="AB13" s="10">
        <f t="shared" si="30"/>
        <v>40.924943192833219</v>
      </c>
      <c r="AC13" s="10">
        <f t="shared" si="30"/>
        <v>44.201116876568925</v>
      </c>
      <c r="AD13" s="10">
        <f t="shared" si="30"/>
        <v>47.473043199791405</v>
      </c>
      <c r="AE13" s="10">
        <f t="shared" si="30"/>
        <v>50.732136784484844</v>
      </c>
      <c r="AF13" s="10">
        <f t="shared" si="30"/>
        <v>66.430985980252402</v>
      </c>
      <c r="AG13" s="10">
        <f t="shared" si="30"/>
        <v>80.632586266656403</v>
      </c>
      <c r="AH13" s="126"/>
      <c r="AI13" s="126"/>
      <c r="AJ13" s="126"/>
      <c r="AK13" s="126"/>
      <c r="AL13" s="126"/>
      <c r="AM13" s="126"/>
      <c r="AO13" s="4">
        <f t="shared" si="5"/>
        <v>6</v>
      </c>
    </row>
    <row r="14" spans="1:41">
      <c r="A14" s="134" t="s">
        <v>387</v>
      </c>
      <c r="B14" s="366">
        <f t="shared" si="3"/>
        <v>8</v>
      </c>
      <c r="C14" s="331">
        <v>123.26923682676239</v>
      </c>
      <c r="D14" s="331">
        <v>126.3672</v>
      </c>
      <c r="E14" s="331">
        <v>127.0218</v>
      </c>
      <c r="F14" s="331">
        <v>131.09700000000001</v>
      </c>
      <c r="G14" s="331">
        <v>129.30420000000001</v>
      </c>
      <c r="H14" s="331">
        <v>133.3638</v>
      </c>
      <c r="I14" s="331">
        <v>132.59819999999999</v>
      </c>
      <c r="J14" s="331">
        <v>130.89420000000001</v>
      </c>
      <c r="K14" s="331">
        <v>120.23159999999999</v>
      </c>
      <c r="L14" s="10">
        <f t="shared" ref="L14:AG14" si="31">L52/K52*K14</f>
        <v>122.12987311685508</v>
      </c>
      <c r="M14" s="10">
        <f t="shared" si="31"/>
        <v>123.61732156326708</v>
      </c>
      <c r="N14" s="10">
        <f t="shared" si="31"/>
        <v>125.25281417791204</v>
      </c>
      <c r="O14" s="10">
        <f t="shared" si="31"/>
        <v>127.18668713627008</v>
      </c>
      <c r="P14" s="10">
        <f t="shared" si="31"/>
        <v>129.23765949069369</v>
      </c>
      <c r="Q14" s="10">
        <f t="shared" si="31"/>
        <v>131.31593208482897</v>
      </c>
      <c r="R14" s="10">
        <f t="shared" si="31"/>
        <v>133.31045213334039</v>
      </c>
      <c r="S14" s="10">
        <f t="shared" si="31"/>
        <v>137.53244153045904</v>
      </c>
      <c r="T14" s="10">
        <f t="shared" si="31"/>
        <v>140.8031593037955</v>
      </c>
      <c r="U14" s="10">
        <f t="shared" si="31"/>
        <v>141.70957085249711</v>
      </c>
      <c r="V14" s="10">
        <f t="shared" si="31"/>
        <v>142.9327798286366</v>
      </c>
      <c r="W14" s="10">
        <f t="shared" si="31"/>
        <v>143.7716284487511</v>
      </c>
      <c r="X14" s="10">
        <f t="shared" si="31"/>
        <v>144.8866508645946</v>
      </c>
      <c r="Y14" s="10">
        <f t="shared" si="31"/>
        <v>146.28563580492516</v>
      </c>
      <c r="Z14" s="10">
        <f t="shared" si="31"/>
        <v>147.67017552145694</v>
      </c>
      <c r="AA14" s="10">
        <f t="shared" si="31"/>
        <v>149.48094413110127</v>
      </c>
      <c r="AB14" s="10">
        <f t="shared" si="31"/>
        <v>152.62294025984662</v>
      </c>
      <c r="AC14" s="10">
        <f t="shared" si="31"/>
        <v>155.91996744189586</v>
      </c>
      <c r="AD14" s="10">
        <f t="shared" si="31"/>
        <v>159.58407739378694</v>
      </c>
      <c r="AE14" s="10">
        <f t="shared" si="31"/>
        <v>163.56414122874526</v>
      </c>
      <c r="AF14" s="10">
        <f t="shared" si="31"/>
        <v>186.77462044793506</v>
      </c>
      <c r="AG14" s="10">
        <f t="shared" si="31"/>
        <v>208.20176285389468</v>
      </c>
      <c r="AH14" s="126"/>
      <c r="AI14" s="126"/>
      <c r="AJ14" s="126"/>
      <c r="AK14" s="126"/>
      <c r="AL14" s="126"/>
      <c r="AM14" s="126"/>
      <c r="AO14" s="4">
        <f t="shared" si="5"/>
        <v>7</v>
      </c>
    </row>
    <row r="15" spans="1:41" s="361" customFormat="1">
      <c r="A15" s="134" t="s">
        <v>719</v>
      </c>
      <c r="B15" s="366">
        <f t="shared" si="3"/>
        <v>9</v>
      </c>
      <c r="C15" s="331">
        <v>82.179491217841601</v>
      </c>
      <c r="D15" s="331">
        <v>84.244799999999998</v>
      </c>
      <c r="E15" s="331">
        <v>84.681200000000004</v>
      </c>
      <c r="F15" s="331">
        <v>87.39800000000001</v>
      </c>
      <c r="G15" s="331">
        <v>86.202800000000011</v>
      </c>
      <c r="H15" s="331">
        <v>88.909199999999998</v>
      </c>
      <c r="I15" s="331">
        <v>88.398800000000008</v>
      </c>
      <c r="J15" s="331">
        <v>87.262800000000013</v>
      </c>
      <c r="K15" s="331">
        <v>80.15440000000001</v>
      </c>
      <c r="L15" s="10">
        <f t="shared" ref="L15:AG15" si="32">L53/K53*K15</f>
        <v>81.478416608108773</v>
      </c>
      <c r="M15" s="10">
        <f t="shared" si="32"/>
        <v>82.103487038710071</v>
      </c>
      <c r="N15" s="10">
        <f t="shared" si="32"/>
        <v>83.245693204367058</v>
      </c>
      <c r="O15" s="10">
        <f t="shared" si="32"/>
        <v>84.630703336663601</v>
      </c>
      <c r="P15" s="10">
        <f t="shared" si="32"/>
        <v>86.346587293541745</v>
      </c>
      <c r="Q15" s="10">
        <f t="shared" si="32"/>
        <v>88.239996725580241</v>
      </c>
      <c r="R15" s="10">
        <f t="shared" si="32"/>
        <v>90.074926758157929</v>
      </c>
      <c r="S15" s="10">
        <f t="shared" si="32"/>
        <v>95.375033701437246</v>
      </c>
      <c r="T15" s="10">
        <f t="shared" si="32"/>
        <v>99.260311722394619</v>
      </c>
      <c r="U15" s="10">
        <f t="shared" si="32"/>
        <v>109.13195827704547</v>
      </c>
      <c r="V15" s="10">
        <f t="shared" si="32"/>
        <v>118.0776165730958</v>
      </c>
      <c r="W15" s="10">
        <f t="shared" si="32"/>
        <v>126.97716458798651</v>
      </c>
      <c r="X15" s="10">
        <f t="shared" si="32"/>
        <v>136.19036037308572</v>
      </c>
      <c r="Y15" s="10">
        <f t="shared" si="32"/>
        <v>146.01776527630264</v>
      </c>
      <c r="Z15" s="10">
        <f t="shared" si="32"/>
        <v>155.9768745821782</v>
      </c>
      <c r="AA15" s="10">
        <f t="shared" si="32"/>
        <v>166.28271560482034</v>
      </c>
      <c r="AB15" s="10">
        <f t="shared" si="32"/>
        <v>177.74685209983971</v>
      </c>
      <c r="AC15" s="10">
        <f t="shared" si="32"/>
        <v>189.72236419890922</v>
      </c>
      <c r="AD15" s="10">
        <f t="shared" si="32"/>
        <v>201.91942367384203</v>
      </c>
      <c r="AE15" s="10">
        <f t="shared" si="32"/>
        <v>214.1331267787607</v>
      </c>
      <c r="AF15" s="10">
        <f t="shared" si="32"/>
        <v>269.91713266348808</v>
      </c>
      <c r="AG15" s="10">
        <f t="shared" si="32"/>
        <v>311.78209380329059</v>
      </c>
      <c r="AH15" s="126"/>
      <c r="AI15" s="126"/>
      <c r="AJ15" s="126"/>
      <c r="AK15" s="126"/>
      <c r="AL15" s="126"/>
      <c r="AM15" s="126"/>
      <c r="AO15" s="361">
        <f t="shared" si="5"/>
        <v>8</v>
      </c>
    </row>
    <row r="16" spans="1:41">
      <c r="A16" s="134" t="s">
        <v>527</v>
      </c>
      <c r="B16" s="366">
        <f t="shared" si="3"/>
        <v>10</v>
      </c>
      <c r="C16" s="331">
        <v>10.112362730183554</v>
      </c>
      <c r="D16" s="331">
        <v>8.5809999999999995</v>
      </c>
      <c r="E16" s="331">
        <v>7.8769999999999998</v>
      </c>
      <c r="F16" s="331">
        <v>7.9880000000000004</v>
      </c>
      <c r="G16" s="331">
        <v>7.7750000000000004</v>
      </c>
      <c r="H16" s="331">
        <v>7.4850000000000003</v>
      </c>
      <c r="I16" s="331">
        <v>7.3470000000000004</v>
      </c>
      <c r="J16" s="331">
        <v>7.0549999999999997</v>
      </c>
      <c r="K16" s="331">
        <v>5.7949999999999999</v>
      </c>
      <c r="L16" s="10">
        <f t="shared" ref="L16:AG16" si="33">L54/K54*K16</f>
        <v>5.8568949475576666</v>
      </c>
      <c r="M16" s="10">
        <f t="shared" si="33"/>
        <v>5.794549461069975</v>
      </c>
      <c r="N16" s="10">
        <f t="shared" si="33"/>
        <v>5.8811252310000599</v>
      </c>
      <c r="O16" s="10">
        <f t="shared" si="33"/>
        <v>5.9975027915539796</v>
      </c>
      <c r="P16" s="10">
        <f t="shared" si="33"/>
        <v>6.1952616236319011</v>
      </c>
      <c r="Q16" s="10">
        <f t="shared" si="33"/>
        <v>6.4146823382810769</v>
      </c>
      <c r="R16" s="10">
        <f t="shared" si="33"/>
        <v>6.6269172445518034</v>
      </c>
      <c r="S16" s="10">
        <f t="shared" si="33"/>
        <v>7.6421166562526022</v>
      </c>
      <c r="T16" s="10">
        <f t="shared" si="33"/>
        <v>8.4224442436208751</v>
      </c>
      <c r="U16" s="10">
        <f t="shared" si="33"/>
        <v>7.6553763563494579</v>
      </c>
      <c r="V16" s="10">
        <f t="shared" si="33"/>
        <v>7.0138847640000677</v>
      </c>
      <c r="W16" s="10">
        <f t="shared" si="33"/>
        <v>6.2303443966618248</v>
      </c>
      <c r="X16" s="10">
        <f t="shared" si="33"/>
        <v>5.4801652109869696</v>
      </c>
      <c r="Y16" s="10">
        <f t="shared" si="33"/>
        <v>4.8400432214480125</v>
      </c>
      <c r="Z16" s="10">
        <f t="shared" si="33"/>
        <v>4.3419825842746338</v>
      </c>
      <c r="AA16" s="10">
        <f t="shared" si="33"/>
        <v>3.9291815631198577</v>
      </c>
      <c r="AB16" s="10">
        <f t="shared" si="33"/>
        <v>3.6527391850792923</v>
      </c>
      <c r="AC16" s="10">
        <f t="shared" si="33"/>
        <v>3.5108268625424999</v>
      </c>
      <c r="AD16" s="10">
        <f t="shared" si="33"/>
        <v>3.3813599304160991</v>
      </c>
      <c r="AE16" s="10">
        <f t="shared" si="33"/>
        <v>3.2601192086567941</v>
      </c>
      <c r="AF16" s="10">
        <f t="shared" si="33"/>
        <v>2.6277012796209229</v>
      </c>
      <c r="AG16" s="10">
        <f t="shared" si="33"/>
        <v>1.9581954495402709</v>
      </c>
      <c r="AH16" s="126"/>
      <c r="AI16" s="126"/>
      <c r="AJ16" s="126"/>
      <c r="AK16" s="126"/>
      <c r="AL16" s="126"/>
      <c r="AM16" s="126"/>
      <c r="AO16" s="4">
        <f>AO14+1</f>
        <v>8</v>
      </c>
    </row>
    <row r="17" spans="1:41">
      <c r="A17" s="134" t="s">
        <v>526</v>
      </c>
      <c r="B17" s="361">
        <f t="shared" si="3"/>
        <v>11</v>
      </c>
      <c r="C17" s="331">
        <v>14.113350558119752</v>
      </c>
      <c r="D17" s="331">
        <v>14.494999999999999</v>
      </c>
      <c r="E17" s="331">
        <v>14.76</v>
      </c>
      <c r="F17" s="331">
        <v>14.999000000000001</v>
      </c>
      <c r="G17" s="331">
        <v>15.18</v>
      </c>
      <c r="H17" s="331">
        <v>15.356</v>
      </c>
      <c r="I17" s="331">
        <v>15.564</v>
      </c>
      <c r="J17" s="331">
        <v>15.58</v>
      </c>
      <c r="K17" s="331">
        <v>14.3</v>
      </c>
      <c r="L17" s="10">
        <f t="shared" ref="L17:AG17" si="34">L55/K55*K17</f>
        <v>14.632885001361297</v>
      </c>
      <c r="M17" s="10">
        <f t="shared" si="34"/>
        <v>14.953878468106453</v>
      </c>
      <c r="N17" s="10">
        <f t="shared" si="34"/>
        <v>15.262115233139815</v>
      </c>
      <c r="O17" s="10">
        <f t="shared" si="34"/>
        <v>15.616416057660365</v>
      </c>
      <c r="P17" s="10">
        <f t="shared" si="34"/>
        <v>15.975074173601731</v>
      </c>
      <c r="Q17" s="10">
        <f t="shared" si="34"/>
        <v>16.364679367870259</v>
      </c>
      <c r="R17" s="10">
        <f t="shared" si="34"/>
        <v>16.762954281872581</v>
      </c>
      <c r="S17" s="10">
        <f t="shared" si="34"/>
        <v>17.202165424601791</v>
      </c>
      <c r="T17" s="10">
        <f t="shared" si="34"/>
        <v>17.5964572511547</v>
      </c>
      <c r="U17" s="10">
        <f t="shared" si="34"/>
        <v>17.976369057084639</v>
      </c>
      <c r="V17" s="10">
        <f t="shared" si="34"/>
        <v>18.463198621994959</v>
      </c>
      <c r="W17" s="10">
        <f t="shared" si="34"/>
        <v>18.995130537032285</v>
      </c>
      <c r="X17" s="10">
        <f t="shared" si="34"/>
        <v>19.543306641844225</v>
      </c>
      <c r="Y17" s="10">
        <f t="shared" si="34"/>
        <v>20.170940909276897</v>
      </c>
      <c r="Z17" s="10">
        <f t="shared" si="34"/>
        <v>20.811467835392943</v>
      </c>
      <c r="AA17" s="10">
        <f t="shared" si="34"/>
        <v>21.488814798629495</v>
      </c>
      <c r="AB17" s="10">
        <f t="shared" si="34"/>
        <v>22.157439214498716</v>
      </c>
      <c r="AC17" s="10">
        <f t="shared" si="34"/>
        <v>22.891486056362833</v>
      </c>
      <c r="AD17" s="10">
        <f t="shared" si="34"/>
        <v>23.651141602969012</v>
      </c>
      <c r="AE17" s="10">
        <f t="shared" si="34"/>
        <v>24.427606139291967</v>
      </c>
      <c r="AF17" s="10">
        <f t="shared" si="34"/>
        <v>28.393717547291047</v>
      </c>
      <c r="AG17" s="10">
        <f t="shared" si="34"/>
        <v>30.718905016003237</v>
      </c>
      <c r="AH17" s="126"/>
      <c r="AI17" s="126"/>
      <c r="AJ17" s="126"/>
      <c r="AK17" s="126"/>
      <c r="AL17" s="126"/>
      <c r="AM17" s="126"/>
      <c r="AO17" s="4">
        <f t="shared" si="5"/>
        <v>9</v>
      </c>
    </row>
    <row r="18" spans="1:41" s="366" customFormat="1">
      <c r="A18" s="134" t="s">
        <v>720</v>
      </c>
      <c r="B18" s="366">
        <f t="shared" si="3"/>
        <v>12</v>
      </c>
      <c r="C18" s="331">
        <v>2.7978000000000001</v>
      </c>
      <c r="D18" s="331">
        <v>2.8571</v>
      </c>
      <c r="E18" s="331">
        <v>2.8963999999999999</v>
      </c>
      <c r="F18" s="331">
        <v>2.907</v>
      </c>
      <c r="G18" s="331">
        <v>2.9222000000000001</v>
      </c>
      <c r="H18" s="331">
        <v>2.9474999999999998</v>
      </c>
      <c r="I18" s="331">
        <v>2.9752000000000001</v>
      </c>
      <c r="J18" s="331">
        <v>2.9392999999999998</v>
      </c>
      <c r="K18" s="331">
        <v>2.7633000000000001</v>
      </c>
      <c r="L18" s="10">
        <f t="shared" ref="L18" si="35">L56/K56*K18</f>
        <v>2.808165373476851</v>
      </c>
      <c r="M18" s="10">
        <f t="shared" ref="M18" si="36">M56/L56*L18</f>
        <v>2.8556280291951528</v>
      </c>
      <c r="N18" s="10">
        <f t="shared" ref="N18" si="37">N56/M56*M18</f>
        <v>2.9108432131158328</v>
      </c>
      <c r="O18" s="10">
        <f t="shared" ref="O18" si="38">O56/N56*N18</f>
        <v>2.9727852294925095</v>
      </c>
      <c r="P18" s="10">
        <f t="shared" ref="P18" si="39">P56/O56*O18</f>
        <v>3.0373558140624981</v>
      </c>
      <c r="Q18" s="10">
        <f t="shared" ref="Q18" si="40">Q56/P56*P18</f>
        <v>3.1024270627346882</v>
      </c>
      <c r="R18" s="10">
        <f t="shared" ref="R18" si="41">R56/Q56*Q18</f>
        <v>3.1686375121793215</v>
      </c>
      <c r="S18" s="10">
        <f t="shared" ref="S18" si="42">S56/R56*R18</f>
        <v>3.2745815174944091</v>
      </c>
      <c r="T18" s="10">
        <f t="shared" ref="T18" si="43">T56/S56*S18</f>
        <v>3.3472096547700914</v>
      </c>
      <c r="U18" s="10">
        <f t="shared" ref="U18" si="44">U56/T56*T18</f>
        <v>3.3929544214498319</v>
      </c>
      <c r="V18" s="10">
        <f t="shared" ref="V18" si="45">V56/U56*U18</f>
        <v>3.4646981014449949</v>
      </c>
      <c r="W18" s="10">
        <f t="shared" ref="W18" si="46">W56/V56*V18</f>
        <v>3.5390243905940397</v>
      </c>
      <c r="X18" s="10">
        <f t="shared" ref="X18" si="47">X56/W56*W18</f>
        <v>3.6176282884114079</v>
      </c>
      <c r="Y18" s="10">
        <f t="shared" ref="Y18" si="48">Y56/X56*X18</f>
        <v>3.713396109858512</v>
      </c>
      <c r="Z18" s="10">
        <f t="shared" ref="Z18" si="49">Z56/Y56*Y18</f>
        <v>3.8120114589562673</v>
      </c>
      <c r="AA18" s="10">
        <f t="shared" ref="AA18" si="50">AA56/Z56*Z18</f>
        <v>3.9192080271989278</v>
      </c>
      <c r="AB18" s="10">
        <f t="shared" ref="AB18" si="51">AB56/AA56*AA18</f>
        <v>4.0192330156430254</v>
      </c>
      <c r="AC18" s="10">
        <f t="shared" ref="AC18" si="52">AC56/AB56*AB18</f>
        <v>4.1191058402041989</v>
      </c>
      <c r="AD18" s="10">
        <f t="shared" ref="AD18" si="53">AD56/AC56*AC18</f>
        <v>4.2235269956082382</v>
      </c>
      <c r="AE18" s="10">
        <f t="shared" ref="AE18" si="54">AE56/AD56*AD18</f>
        <v>4.331768627967123</v>
      </c>
      <c r="AF18" s="10">
        <f t="shared" ref="AF18" si="55">AF56/AE56*AE18</f>
        <v>4.9855738012967672</v>
      </c>
      <c r="AG18" s="10">
        <f t="shared" ref="AG18" si="56">AG56/AF56*AF18</f>
        <v>5.2431417380276653</v>
      </c>
      <c r="AH18" s="126"/>
      <c r="AI18" s="126"/>
      <c r="AJ18" s="126"/>
      <c r="AK18" s="126"/>
      <c r="AL18" s="126"/>
      <c r="AM18" s="126"/>
      <c r="AO18" s="366">
        <f t="shared" si="5"/>
        <v>10</v>
      </c>
    </row>
    <row r="19" spans="1:41">
      <c r="A19" s="134" t="s">
        <v>523</v>
      </c>
      <c r="B19" s="366">
        <f t="shared" si="3"/>
        <v>13</v>
      </c>
      <c r="C19" s="331">
        <v>235.49802282756352</v>
      </c>
      <c r="D19" s="331">
        <v>242.05600000000001</v>
      </c>
      <c r="E19" s="331">
        <v>246.69399999999999</v>
      </c>
      <c r="F19" s="331">
        <v>250.125</v>
      </c>
      <c r="G19" s="331">
        <v>252.709</v>
      </c>
      <c r="H19" s="331">
        <v>254.65</v>
      </c>
      <c r="I19" s="331">
        <v>257.584</v>
      </c>
      <c r="J19" s="331">
        <v>257.30799999999999</v>
      </c>
      <c r="K19" s="331">
        <v>233.197</v>
      </c>
      <c r="L19" s="10">
        <f t="shared" ref="L19:AG19" si="57">L57/K57*K19</f>
        <v>238.5501855210083</v>
      </c>
      <c r="M19" s="10">
        <f t="shared" si="57"/>
        <v>243.64025282909751</v>
      </c>
      <c r="N19" s="10">
        <f t="shared" si="57"/>
        <v>248.74149004004045</v>
      </c>
      <c r="O19" s="10">
        <f t="shared" si="57"/>
        <v>254.48941279230371</v>
      </c>
      <c r="P19" s="10">
        <f t="shared" si="57"/>
        <v>260.34472920803029</v>
      </c>
      <c r="Q19" s="10">
        <f t="shared" si="57"/>
        <v>266.59955095383458</v>
      </c>
      <c r="R19" s="10">
        <f t="shared" si="57"/>
        <v>272.92829669106186</v>
      </c>
      <c r="S19" s="10">
        <f t="shared" si="57"/>
        <v>281.02779174851395</v>
      </c>
      <c r="T19" s="10">
        <f t="shared" si="57"/>
        <v>287.67443833722893</v>
      </c>
      <c r="U19" s="10">
        <f t="shared" si="57"/>
        <v>292.51309522907189</v>
      </c>
      <c r="V19" s="10">
        <f t="shared" si="57"/>
        <v>299.73997453645597</v>
      </c>
      <c r="W19" s="10">
        <f t="shared" si="57"/>
        <v>307.43873455355794</v>
      </c>
      <c r="X19" s="10">
        <f t="shared" si="57"/>
        <v>315.50118549777471</v>
      </c>
      <c r="Y19" s="10">
        <f t="shared" si="57"/>
        <v>324.87155097773393</v>
      </c>
      <c r="Z19" s="10">
        <f t="shared" si="57"/>
        <v>334.55671698106073</v>
      </c>
      <c r="AA19" s="10">
        <f t="shared" si="57"/>
        <v>344.7751490848114</v>
      </c>
      <c r="AB19" s="10">
        <f t="shared" si="57"/>
        <v>355.07381521342705</v>
      </c>
      <c r="AC19" s="10">
        <f t="shared" si="57"/>
        <v>366.40690675688268</v>
      </c>
      <c r="AD19" s="10">
        <f t="shared" si="57"/>
        <v>378.11144733112934</v>
      </c>
      <c r="AE19" s="10">
        <f t="shared" si="57"/>
        <v>390.04000046287274</v>
      </c>
      <c r="AF19" s="10">
        <f t="shared" si="57"/>
        <v>450.38990389582619</v>
      </c>
      <c r="AG19" s="10">
        <f t="shared" si="57"/>
        <v>485.44391981592082</v>
      </c>
      <c r="AH19" s="126"/>
      <c r="AI19" s="126"/>
      <c r="AJ19" s="126"/>
      <c r="AK19" s="126"/>
      <c r="AL19" s="126"/>
      <c r="AM19" s="126"/>
      <c r="AO19" s="4">
        <f>AO17+1</f>
        <v>10</v>
      </c>
    </row>
    <row r="20" spans="1:41">
      <c r="A20" s="134" t="s">
        <v>529</v>
      </c>
      <c r="B20" s="366">
        <f t="shared" si="3"/>
        <v>14</v>
      </c>
      <c r="C20" s="331">
        <v>27.516308224731535</v>
      </c>
      <c r="D20" s="331">
        <v>26.898</v>
      </c>
      <c r="E20" s="331">
        <v>26.286000000000001</v>
      </c>
      <c r="F20" s="331">
        <v>25.675000000000001</v>
      </c>
      <c r="G20" s="331">
        <v>25.675000000000001</v>
      </c>
      <c r="H20" s="331">
        <v>25.675000000000001</v>
      </c>
      <c r="I20" s="331">
        <v>25.658999999999999</v>
      </c>
      <c r="J20" s="331">
        <v>25.655000000000001</v>
      </c>
      <c r="K20" s="331">
        <v>25.658999999999999</v>
      </c>
      <c r="L20" s="10">
        <f t="shared" ref="L20:AG20" si="58">L58/K58*K20</f>
        <v>30.396116031008408</v>
      </c>
      <c r="M20" s="10">
        <f t="shared" si="58"/>
        <v>34.77994041332655</v>
      </c>
      <c r="N20" s="10">
        <f t="shared" si="58"/>
        <v>34.705766577623749</v>
      </c>
      <c r="O20" s="10">
        <f t="shared" si="58"/>
        <v>34.673445351299009</v>
      </c>
      <c r="P20" s="10">
        <f t="shared" si="58"/>
        <v>33.751236832473815</v>
      </c>
      <c r="Q20" s="10">
        <f t="shared" si="58"/>
        <v>33.718915606149054</v>
      </c>
      <c r="R20" s="10">
        <f t="shared" si="58"/>
        <v>33.686594379824314</v>
      </c>
      <c r="S20" s="10">
        <f t="shared" si="58"/>
        <v>14.698738570436237</v>
      </c>
      <c r="T20" s="10">
        <f t="shared" si="58"/>
        <v>9.4379052615014754</v>
      </c>
      <c r="U20" s="10">
        <f t="shared" si="58"/>
        <v>9.3706638226617933</v>
      </c>
      <c r="V20" s="10">
        <f t="shared" si="58"/>
        <v>9.3706638226617898</v>
      </c>
      <c r="W20" s="10">
        <f t="shared" si="58"/>
        <v>9.4125164320398405</v>
      </c>
      <c r="X20" s="10">
        <f t="shared" si="58"/>
        <v>9.4125164320398405</v>
      </c>
      <c r="Y20" s="10">
        <f t="shared" si="58"/>
        <v>9.4125164320398422</v>
      </c>
      <c r="Z20" s="10">
        <f t="shared" si="58"/>
        <v>9.4125164320398405</v>
      </c>
      <c r="AA20" s="10">
        <f t="shared" si="58"/>
        <v>9.1851031519557829</v>
      </c>
      <c r="AB20" s="10">
        <f t="shared" si="58"/>
        <v>7.7961565853571662</v>
      </c>
      <c r="AC20" s="10">
        <f t="shared" si="58"/>
        <v>6.4902602004011252</v>
      </c>
      <c r="AD20" s="10">
        <f t="shared" si="58"/>
        <v>5.1843638154450904</v>
      </c>
      <c r="AE20" s="10">
        <f t="shared" si="58"/>
        <v>3.8780850234471602</v>
      </c>
      <c r="AF20" s="10">
        <f t="shared" si="58"/>
        <v>1.3676359722848861</v>
      </c>
      <c r="AG20" s="10">
        <f t="shared" si="58"/>
        <v>0.76675384378791833</v>
      </c>
      <c r="AH20" s="126"/>
      <c r="AI20" s="126"/>
      <c r="AJ20" s="126"/>
      <c r="AK20" s="126"/>
      <c r="AL20" s="126"/>
      <c r="AM20" s="126"/>
      <c r="AO20" s="4">
        <f t="shared" si="5"/>
        <v>11</v>
      </c>
    </row>
    <row r="21" spans="1:41" s="185" customFormat="1">
      <c r="A21" s="134" t="s">
        <v>524</v>
      </c>
      <c r="B21" s="366">
        <f t="shared" si="3"/>
        <v>15</v>
      </c>
      <c r="C21" s="331">
        <v>17.781500762507015</v>
      </c>
      <c r="D21" s="331">
        <v>18.231000000000002</v>
      </c>
      <c r="E21" s="331">
        <v>18.620999999999999</v>
      </c>
      <c r="F21" s="331">
        <v>18.835000000000001</v>
      </c>
      <c r="G21" s="331">
        <v>19.187000000000001</v>
      </c>
      <c r="H21" s="331">
        <v>19.315000000000001</v>
      </c>
      <c r="I21" s="331">
        <v>19.638999999999999</v>
      </c>
      <c r="J21" s="331">
        <v>19.626000000000001</v>
      </c>
      <c r="K21" s="331">
        <v>18.239999999999998</v>
      </c>
      <c r="L21" s="10">
        <f t="shared" ref="L21:AG21" si="59">L59/K59*K21</f>
        <v>18.628472627121873</v>
      </c>
      <c r="M21" s="10">
        <f t="shared" si="59"/>
        <v>18.980396882042143</v>
      </c>
      <c r="N21" s="10">
        <f t="shared" si="59"/>
        <v>19.339056979576505</v>
      </c>
      <c r="O21" s="10">
        <f t="shared" si="59"/>
        <v>19.75441572976899</v>
      </c>
      <c r="P21" s="10">
        <f t="shared" si="59"/>
        <v>20.181735827498571</v>
      </c>
      <c r="Q21" s="10">
        <f t="shared" si="59"/>
        <v>20.621211851425095</v>
      </c>
      <c r="R21" s="10">
        <f t="shared" si="59"/>
        <v>21.066605831985886</v>
      </c>
      <c r="S21" s="10">
        <f t="shared" si="59"/>
        <v>21.633127892908639</v>
      </c>
      <c r="T21" s="10">
        <f t="shared" si="59"/>
        <v>22.05630244604389</v>
      </c>
      <c r="U21" s="10">
        <f t="shared" si="59"/>
        <v>22.308250948773427</v>
      </c>
      <c r="V21" s="10">
        <f t="shared" si="59"/>
        <v>22.789116454479039</v>
      </c>
      <c r="W21" s="10">
        <f t="shared" si="59"/>
        <v>23.260281343777272</v>
      </c>
      <c r="X21" s="10">
        <f t="shared" si="59"/>
        <v>23.783042613287908</v>
      </c>
      <c r="Y21" s="10">
        <f t="shared" si="59"/>
        <v>24.413741765874807</v>
      </c>
      <c r="Z21" s="10">
        <f t="shared" si="59"/>
        <v>25.054919312489567</v>
      </c>
      <c r="AA21" s="10">
        <f t="shared" si="59"/>
        <v>25.765817874191434</v>
      </c>
      <c r="AB21" s="10">
        <f t="shared" si="59"/>
        <v>26.49039127998763</v>
      </c>
      <c r="AC21" s="10">
        <f t="shared" si="59"/>
        <v>27.21591516072224</v>
      </c>
      <c r="AD21" s="10">
        <f t="shared" si="59"/>
        <v>27.964442989255964</v>
      </c>
      <c r="AE21" s="10">
        <f t="shared" si="59"/>
        <v>28.732623791941926</v>
      </c>
      <c r="AF21" s="10">
        <f t="shared" si="59"/>
        <v>32.941280306151157</v>
      </c>
      <c r="AG21" s="10">
        <f t="shared" si="59"/>
        <v>36.039602521818701</v>
      </c>
      <c r="AH21" s="126"/>
      <c r="AI21" s="126"/>
      <c r="AJ21" s="126"/>
      <c r="AK21" s="126"/>
      <c r="AL21" s="126"/>
      <c r="AM21" s="126"/>
      <c r="AO21" s="185">
        <f t="shared" si="5"/>
        <v>12</v>
      </c>
    </row>
    <row r="22" spans="1:41" s="185" customFormat="1">
      <c r="A22" s="134" t="s">
        <v>595</v>
      </c>
      <c r="B22" s="366">
        <f t="shared" si="3"/>
        <v>16</v>
      </c>
      <c r="C22" s="331">
        <v>11.263564724197627</v>
      </c>
      <c r="D22" s="331">
        <v>11.61</v>
      </c>
      <c r="E22" s="331">
        <v>12.005000000000001</v>
      </c>
      <c r="F22" s="331">
        <v>12.26</v>
      </c>
      <c r="G22" s="331">
        <v>12.374000000000001</v>
      </c>
      <c r="H22" s="331">
        <v>12.574</v>
      </c>
      <c r="I22" s="331">
        <v>12.871</v>
      </c>
      <c r="J22" s="331">
        <v>13.003</v>
      </c>
      <c r="K22" s="331">
        <v>12.263</v>
      </c>
      <c r="L22" s="10">
        <f t="shared" ref="L22:AG22" si="60">L60/K60*K22</f>
        <v>12.598699436232259</v>
      </c>
      <c r="M22" s="10">
        <f t="shared" si="60"/>
        <v>12.884382381758103</v>
      </c>
      <c r="N22" s="10">
        <f t="shared" si="60"/>
        <v>13.065323076579867</v>
      </c>
      <c r="O22" s="10">
        <f t="shared" si="60"/>
        <v>13.295895842324134</v>
      </c>
      <c r="P22" s="10">
        <f t="shared" si="60"/>
        <v>13.516017652587804</v>
      </c>
      <c r="Q22" s="10">
        <f t="shared" si="60"/>
        <v>13.757777680041137</v>
      </c>
      <c r="R22" s="10">
        <f t="shared" si="60"/>
        <v>14.009608102214676</v>
      </c>
      <c r="S22" s="10">
        <f t="shared" si="60"/>
        <v>14.044541944190033</v>
      </c>
      <c r="T22" s="10">
        <f t="shared" si="60"/>
        <v>14.290578288734975</v>
      </c>
      <c r="U22" s="10">
        <f t="shared" si="60"/>
        <v>14.805571752552199</v>
      </c>
      <c r="V22" s="10">
        <f t="shared" si="60"/>
        <v>15.200608601745731</v>
      </c>
      <c r="W22" s="10">
        <f t="shared" si="60"/>
        <v>15.699321313255524</v>
      </c>
      <c r="X22" s="10">
        <f t="shared" si="60"/>
        <v>16.187105829504755</v>
      </c>
      <c r="Y22" s="10">
        <f t="shared" si="60"/>
        <v>16.716478208055868</v>
      </c>
      <c r="Z22" s="10">
        <f t="shared" si="60"/>
        <v>17.237380433423645</v>
      </c>
      <c r="AA22" s="10">
        <f t="shared" si="60"/>
        <v>17.742398290167408</v>
      </c>
      <c r="AB22" s="10">
        <f t="shared" si="60"/>
        <v>18.22034743086353</v>
      </c>
      <c r="AC22" s="10">
        <f t="shared" si="60"/>
        <v>18.663122059479136</v>
      </c>
      <c r="AD22" s="10">
        <f t="shared" si="60"/>
        <v>19.143690803484887</v>
      </c>
      <c r="AE22" s="10">
        <f t="shared" si="60"/>
        <v>19.628309110727574</v>
      </c>
      <c r="AF22" s="10">
        <f t="shared" si="60"/>
        <v>22.257636144617333</v>
      </c>
      <c r="AG22" s="10">
        <f t="shared" si="60"/>
        <v>24.132863880406365</v>
      </c>
      <c r="AH22" s="126"/>
      <c r="AI22" s="126"/>
      <c r="AJ22" s="126"/>
      <c r="AK22" s="126"/>
      <c r="AL22" s="126"/>
      <c r="AM22" s="126"/>
      <c r="AO22" s="185">
        <f t="shared" si="5"/>
        <v>13</v>
      </c>
    </row>
    <row r="23" spans="1:41" s="185" customFormat="1">
      <c r="A23" s="134" t="s">
        <v>594</v>
      </c>
      <c r="B23" s="366">
        <f t="shared" si="3"/>
        <v>17</v>
      </c>
      <c r="C23" s="331">
        <v>135.95535691221758</v>
      </c>
      <c r="D23" s="331">
        <v>140.071</v>
      </c>
      <c r="E23" s="331">
        <v>143.4</v>
      </c>
      <c r="F23" s="331">
        <v>145.137</v>
      </c>
      <c r="G23" s="331">
        <v>146.333</v>
      </c>
      <c r="H23" s="331">
        <v>148.477</v>
      </c>
      <c r="I23" s="331">
        <v>150.38999999999999</v>
      </c>
      <c r="J23" s="331">
        <v>150.78899999999999</v>
      </c>
      <c r="K23" s="331">
        <v>140.006</v>
      </c>
      <c r="L23" s="10">
        <f t="shared" ref="L23:AG23" si="61">L61/K61*K23</f>
        <v>142.921144770501</v>
      </c>
      <c r="M23" s="10">
        <f t="shared" si="61"/>
        <v>146.01377919469206</v>
      </c>
      <c r="N23" s="10">
        <f t="shared" si="61"/>
        <v>148.3127662333151</v>
      </c>
      <c r="O23" s="10">
        <f t="shared" si="61"/>
        <v>151.07943151740997</v>
      </c>
      <c r="P23" s="10">
        <f t="shared" si="61"/>
        <v>153.80239751845056</v>
      </c>
      <c r="Q23" s="10">
        <f t="shared" si="61"/>
        <v>156.75202177654148</v>
      </c>
      <c r="R23" s="10">
        <f t="shared" si="61"/>
        <v>159.88694022332993</v>
      </c>
      <c r="S23" s="10">
        <f t="shared" si="61"/>
        <v>160.45842666913387</v>
      </c>
      <c r="T23" s="10">
        <f t="shared" si="61"/>
        <v>162.65353502237181</v>
      </c>
      <c r="U23" s="10">
        <f t="shared" si="61"/>
        <v>168.39678643595431</v>
      </c>
      <c r="V23" s="10">
        <f t="shared" si="61"/>
        <v>174.42269605757579</v>
      </c>
      <c r="W23" s="10">
        <f t="shared" si="61"/>
        <v>180.8370147408514</v>
      </c>
      <c r="X23" s="10">
        <f t="shared" si="61"/>
        <v>187.60121600466636</v>
      </c>
      <c r="Y23" s="10">
        <f t="shared" si="61"/>
        <v>195.22398012449162</v>
      </c>
      <c r="Z23" s="10">
        <f t="shared" si="61"/>
        <v>202.96894968584363</v>
      </c>
      <c r="AA23" s="10">
        <f t="shared" si="61"/>
        <v>210.95023537859484</v>
      </c>
      <c r="AB23" s="10">
        <f t="shared" si="61"/>
        <v>218.7741777467422</v>
      </c>
      <c r="AC23" s="10">
        <f t="shared" si="61"/>
        <v>226.05504169678784</v>
      </c>
      <c r="AD23" s="10">
        <f t="shared" si="61"/>
        <v>233.63247797132314</v>
      </c>
      <c r="AE23" s="10">
        <f t="shared" si="61"/>
        <v>241.47565415371653</v>
      </c>
      <c r="AF23" s="10">
        <f t="shared" si="61"/>
        <v>287.87648248104176</v>
      </c>
      <c r="AG23" s="10">
        <f t="shared" si="61"/>
        <v>327.69901095849735</v>
      </c>
      <c r="AH23" s="126"/>
      <c r="AI23" s="126"/>
      <c r="AJ23" s="126"/>
      <c r="AK23" s="126"/>
      <c r="AL23" s="126"/>
      <c r="AM23" s="126"/>
      <c r="AO23" s="185">
        <f t="shared" si="5"/>
        <v>14</v>
      </c>
    </row>
    <row r="24" spans="1:41" s="185" customFormat="1">
      <c r="A24" s="134" t="s">
        <v>593</v>
      </c>
      <c r="B24" s="366">
        <f t="shared" si="3"/>
        <v>18</v>
      </c>
      <c r="C24" s="331">
        <v>21.151207305916397</v>
      </c>
      <c r="D24" s="331">
        <v>22.475000000000001</v>
      </c>
      <c r="E24" s="331">
        <v>24.135000000000002</v>
      </c>
      <c r="F24" s="331">
        <v>25.321000000000002</v>
      </c>
      <c r="G24" s="331">
        <v>26.111999999999998</v>
      </c>
      <c r="H24" s="331">
        <v>27.977</v>
      </c>
      <c r="I24" s="331">
        <v>29.995999999999999</v>
      </c>
      <c r="J24" s="331">
        <v>31.335000000000001</v>
      </c>
      <c r="K24" s="331">
        <v>30.035</v>
      </c>
      <c r="L24" s="10">
        <f t="shared" ref="L24:AG24" si="62">L62/K62*K24</f>
        <v>30.974895539726138</v>
      </c>
      <c r="M24" s="10">
        <f t="shared" si="62"/>
        <v>31.958436415715916</v>
      </c>
      <c r="N24" s="10">
        <f t="shared" si="62"/>
        <v>32.958964928091568</v>
      </c>
      <c r="O24" s="10">
        <f t="shared" si="62"/>
        <v>34.216614010127515</v>
      </c>
      <c r="P24" s="10">
        <f t="shared" si="62"/>
        <v>35.584121015778564</v>
      </c>
      <c r="Q24" s="10">
        <f t="shared" si="62"/>
        <v>37.073532305644285</v>
      </c>
      <c r="R24" s="10">
        <f t="shared" si="62"/>
        <v>38.917145047891005</v>
      </c>
      <c r="S24" s="10">
        <f t="shared" si="62"/>
        <v>41.666672050038834</v>
      </c>
      <c r="T24" s="10">
        <f t="shared" si="62"/>
        <v>44.56199843307467</v>
      </c>
      <c r="U24" s="10">
        <f t="shared" si="62"/>
        <v>47.216119816226424</v>
      </c>
      <c r="V24" s="10">
        <f t="shared" si="62"/>
        <v>50.249705046052064</v>
      </c>
      <c r="W24" s="10">
        <f t="shared" si="62"/>
        <v>53.261016423919429</v>
      </c>
      <c r="X24" s="10">
        <f t="shared" si="62"/>
        <v>56.277345322905617</v>
      </c>
      <c r="Y24" s="10">
        <f t="shared" si="62"/>
        <v>59.481111943182775</v>
      </c>
      <c r="Z24" s="10">
        <f t="shared" si="62"/>
        <v>62.403903484293437</v>
      </c>
      <c r="AA24" s="10">
        <f t="shared" si="62"/>
        <v>65.465666742536115</v>
      </c>
      <c r="AB24" s="10">
        <f t="shared" si="62"/>
        <v>68.901610807631997</v>
      </c>
      <c r="AC24" s="10">
        <f t="shared" si="62"/>
        <v>72.390899308692809</v>
      </c>
      <c r="AD24" s="10">
        <f t="shared" si="62"/>
        <v>75.993484518273803</v>
      </c>
      <c r="AE24" s="10">
        <f t="shared" si="62"/>
        <v>79.62015194320054</v>
      </c>
      <c r="AF24" s="10">
        <f t="shared" si="62"/>
        <v>92.614490501982047</v>
      </c>
      <c r="AG24" s="10">
        <f t="shared" si="62"/>
        <v>94.467055408838576</v>
      </c>
      <c r="AH24" s="126"/>
      <c r="AI24" s="126"/>
      <c r="AJ24" s="126"/>
      <c r="AK24" s="126"/>
      <c r="AL24" s="126"/>
      <c r="AM24" s="126"/>
      <c r="AO24" s="185">
        <f t="shared" si="5"/>
        <v>15</v>
      </c>
    </row>
    <row r="25" spans="1:41" s="185" customFormat="1">
      <c r="A25" s="134" t="s">
        <v>596</v>
      </c>
      <c r="B25" s="366">
        <f t="shared" si="3"/>
        <v>19</v>
      </c>
      <c r="C25" s="331">
        <v>1.1351531206547518</v>
      </c>
      <c r="D25" s="331">
        <v>1.153</v>
      </c>
      <c r="E25" s="331">
        <v>1.1359999999999999</v>
      </c>
      <c r="F25" s="331">
        <v>1.123</v>
      </c>
      <c r="G25" s="331">
        <v>1.133</v>
      </c>
      <c r="H25" s="331">
        <v>1.141</v>
      </c>
      <c r="I25" s="331">
        <v>1.1100000000000001</v>
      </c>
      <c r="J25" s="331">
        <v>1.085</v>
      </c>
      <c r="K25" s="331">
        <v>0.97599999999999998</v>
      </c>
      <c r="L25" s="10">
        <f t="shared" ref="L25:AG25" si="63">L63/K63*K25</f>
        <v>0.9769941643976171</v>
      </c>
      <c r="M25" s="10">
        <f t="shared" si="63"/>
        <v>0.99551009120893807</v>
      </c>
      <c r="N25" s="10">
        <f t="shared" si="63"/>
        <v>1.0138937903966549</v>
      </c>
      <c r="O25" s="10">
        <f t="shared" si="63"/>
        <v>1.0308788851844999</v>
      </c>
      <c r="P25" s="10">
        <f t="shared" si="63"/>
        <v>1.0481594766647144</v>
      </c>
      <c r="Q25" s="10">
        <f t="shared" si="63"/>
        <v>1.0685372653492036</v>
      </c>
      <c r="R25" s="10">
        <f t="shared" si="63"/>
        <v>1.0910540140514928</v>
      </c>
      <c r="S25" s="10">
        <f t="shared" si="63"/>
        <v>1.0824957381836071</v>
      </c>
      <c r="T25" s="10">
        <f t="shared" si="63"/>
        <v>1.0799691074629103</v>
      </c>
      <c r="U25" s="10">
        <f t="shared" si="63"/>
        <v>1.1245923836302545</v>
      </c>
      <c r="V25" s="10">
        <f t="shared" si="63"/>
        <v>1.2042388816120519</v>
      </c>
      <c r="W25" s="10">
        <f t="shared" si="63"/>
        <v>1.2662581622038374</v>
      </c>
      <c r="X25" s="10">
        <f t="shared" si="63"/>
        <v>1.3381157715481671</v>
      </c>
      <c r="Y25" s="10">
        <f t="shared" si="63"/>
        <v>1.4218553101847238</v>
      </c>
      <c r="Z25" s="10">
        <f t="shared" si="63"/>
        <v>1.5113106054561063</v>
      </c>
      <c r="AA25" s="10">
        <f t="shared" si="63"/>
        <v>1.6109371694345671</v>
      </c>
      <c r="AB25" s="10">
        <f t="shared" si="63"/>
        <v>1.7065105783148367</v>
      </c>
      <c r="AC25" s="10">
        <f t="shared" si="63"/>
        <v>1.7974373776095769</v>
      </c>
      <c r="AD25" s="10">
        <f t="shared" si="63"/>
        <v>1.8884083128662159</v>
      </c>
      <c r="AE25" s="10">
        <f t="shared" si="63"/>
        <v>1.9872037017871831</v>
      </c>
      <c r="AF25" s="10">
        <f t="shared" si="63"/>
        <v>2.6441684945228023</v>
      </c>
      <c r="AG25" s="10">
        <f t="shared" si="63"/>
        <v>3.3778270355355153</v>
      </c>
      <c r="AH25" s="126"/>
      <c r="AI25" s="126"/>
      <c r="AJ25" s="126"/>
      <c r="AK25" s="126"/>
      <c r="AL25" s="126"/>
      <c r="AM25" s="126"/>
      <c r="AO25" s="185">
        <f t="shared" si="5"/>
        <v>16</v>
      </c>
    </row>
    <row r="26" spans="1:41" s="185" customFormat="1">
      <c r="A26" s="134" t="s">
        <v>600</v>
      </c>
      <c r="B26" s="366">
        <f t="shared" si="3"/>
        <v>20</v>
      </c>
      <c r="C26" s="331">
        <v>66.42036548153871</v>
      </c>
      <c r="D26" s="331">
        <v>67.322999999999993</v>
      </c>
      <c r="E26" s="331">
        <v>64.224999999999994</v>
      </c>
      <c r="F26" s="331">
        <v>61.13</v>
      </c>
      <c r="G26" s="331">
        <v>61.030999999999999</v>
      </c>
      <c r="H26" s="331">
        <v>60.957000000000001</v>
      </c>
      <c r="I26" s="331">
        <v>60.158000000000001</v>
      </c>
      <c r="J26" s="331">
        <v>59.899000000000001</v>
      </c>
      <c r="K26" s="331">
        <v>58.298999999999999</v>
      </c>
      <c r="L26" s="10">
        <f t="shared" ref="L26:AG26" si="64">L64/K64*K26</f>
        <v>58.409389333157741</v>
      </c>
      <c r="M26" s="10">
        <f t="shared" si="64"/>
        <v>58.254648097602491</v>
      </c>
      <c r="N26" s="10">
        <f t="shared" si="64"/>
        <v>58.033324879007971</v>
      </c>
      <c r="O26" s="10">
        <f t="shared" si="64"/>
        <v>58.233275338559991</v>
      </c>
      <c r="P26" s="10">
        <f t="shared" si="64"/>
        <v>58.414753057158386</v>
      </c>
      <c r="Q26" s="10">
        <f t="shared" si="64"/>
        <v>58.276243421278835</v>
      </c>
      <c r="R26" s="10">
        <f t="shared" si="64"/>
        <v>58.449361856956749</v>
      </c>
      <c r="S26" s="10">
        <f t="shared" si="64"/>
        <v>58.466787026831277</v>
      </c>
      <c r="T26" s="10">
        <f t="shared" si="64"/>
        <v>57.895899175274081</v>
      </c>
      <c r="U26" s="10">
        <f t="shared" si="64"/>
        <v>57.438147617776913</v>
      </c>
      <c r="V26" s="10">
        <f t="shared" si="64"/>
        <v>56.512472505333854</v>
      </c>
      <c r="W26" s="10">
        <f t="shared" si="64"/>
        <v>56.531104063709328</v>
      </c>
      <c r="X26" s="10">
        <f t="shared" si="64"/>
        <v>56.42333883842393</v>
      </c>
      <c r="Y26" s="10">
        <f t="shared" si="64"/>
        <v>56.420370966843201</v>
      </c>
      <c r="Z26" s="10">
        <f t="shared" si="64"/>
        <v>55.219495354540392</v>
      </c>
      <c r="AA26" s="10">
        <f t="shared" si="64"/>
        <v>54.890117884749657</v>
      </c>
      <c r="AB26" s="10">
        <f t="shared" si="64"/>
        <v>53.101240321167367</v>
      </c>
      <c r="AC26" s="10">
        <f t="shared" si="64"/>
        <v>51.9378191334701</v>
      </c>
      <c r="AD26" s="10">
        <f t="shared" si="64"/>
        <v>50.77439794577289</v>
      </c>
      <c r="AE26" s="10">
        <f t="shared" si="64"/>
        <v>49.606085241720905</v>
      </c>
      <c r="AF26" s="10">
        <f t="shared" si="64"/>
        <v>39.199085095311816</v>
      </c>
      <c r="AG26" s="10">
        <f t="shared" si="64"/>
        <v>19.919486972837515</v>
      </c>
      <c r="AH26" s="126"/>
      <c r="AI26" s="126"/>
      <c r="AJ26" s="126"/>
      <c r="AK26" s="126"/>
      <c r="AL26" s="126"/>
      <c r="AM26" s="126"/>
    </row>
    <row r="27" spans="1:41" s="185" customFormat="1">
      <c r="A27" s="134" t="s">
        <v>528</v>
      </c>
      <c r="B27" s="366">
        <f t="shared" si="3"/>
        <v>21</v>
      </c>
      <c r="C27" s="331">
        <v>84.250557323845101</v>
      </c>
      <c r="D27" s="331">
        <v>82.983999999999995</v>
      </c>
      <c r="E27" s="331">
        <v>81.257999999999996</v>
      </c>
      <c r="F27" s="331">
        <v>79.501999999999995</v>
      </c>
      <c r="G27" s="331">
        <v>77.766999999999996</v>
      </c>
      <c r="H27" s="331">
        <v>77.397000000000006</v>
      </c>
      <c r="I27" s="331">
        <v>78.260000000000005</v>
      </c>
      <c r="J27" s="331">
        <v>77.688999999999993</v>
      </c>
      <c r="K27" s="331">
        <v>72.408000000000001</v>
      </c>
      <c r="L27" s="10">
        <f t="shared" ref="L27:AG27" si="65">L65/K65*K27</f>
        <v>74.689451990412465</v>
      </c>
      <c r="M27" s="10">
        <f t="shared" si="65"/>
        <v>74.589336176871257</v>
      </c>
      <c r="N27" s="10">
        <f t="shared" si="65"/>
        <v>74.914243756823367</v>
      </c>
      <c r="O27" s="10">
        <f t="shared" si="65"/>
        <v>75.58096471469608</v>
      </c>
      <c r="P27" s="10">
        <f t="shared" si="65"/>
        <v>76.141816006655517</v>
      </c>
      <c r="Q27" s="10">
        <f t="shared" si="65"/>
        <v>77.828724513377651</v>
      </c>
      <c r="R27" s="10">
        <f t="shared" si="65"/>
        <v>78.237397666922149</v>
      </c>
      <c r="S27" s="10">
        <f t="shared" si="65"/>
        <v>78.024503345909693</v>
      </c>
      <c r="T27" s="10">
        <f t="shared" si="65"/>
        <v>78.823613236361709</v>
      </c>
      <c r="U27" s="10">
        <f t="shared" si="65"/>
        <v>81.915880302551045</v>
      </c>
      <c r="V27" s="10">
        <f t="shared" si="65"/>
        <v>84.047704451494852</v>
      </c>
      <c r="W27" s="10">
        <f t="shared" si="65"/>
        <v>87.506826425037872</v>
      </c>
      <c r="X27" s="10">
        <f t="shared" si="65"/>
        <v>90.260402793940969</v>
      </c>
      <c r="Y27" s="10">
        <f t="shared" si="65"/>
        <v>94.008729724669593</v>
      </c>
      <c r="Z27" s="10">
        <f t="shared" si="65"/>
        <v>96.547832023205146</v>
      </c>
      <c r="AA27" s="10">
        <f t="shared" si="65"/>
        <v>99.57960189563498</v>
      </c>
      <c r="AB27" s="10">
        <f t="shared" si="65"/>
        <v>104.86069099824702</v>
      </c>
      <c r="AC27" s="10">
        <f t="shared" si="65"/>
        <v>107.33685430905628</v>
      </c>
      <c r="AD27" s="10">
        <f t="shared" si="65"/>
        <v>109.89394413329489</v>
      </c>
      <c r="AE27" s="10">
        <f t="shared" si="65"/>
        <v>112.49968150483301</v>
      </c>
      <c r="AF27" s="10">
        <f t="shared" si="65"/>
        <v>133.28462725018645</v>
      </c>
      <c r="AG27" s="10">
        <f t="shared" si="65"/>
        <v>214.10559046753878</v>
      </c>
      <c r="AH27" s="126"/>
      <c r="AI27" s="126"/>
      <c r="AJ27" s="126"/>
      <c r="AK27" s="126"/>
      <c r="AL27" s="126"/>
      <c r="AM27" s="126"/>
    </row>
    <row r="28" spans="1:41">
      <c r="A28" s="5" t="s">
        <v>5</v>
      </c>
      <c r="B28" s="185">
        <f t="shared" si="3"/>
        <v>22</v>
      </c>
      <c r="C28" s="339">
        <v>2893.5650000000564</v>
      </c>
      <c r="D28" s="340">
        <v>2970.0601000000001</v>
      </c>
      <c r="E28" s="340">
        <v>3029.9541000000004</v>
      </c>
      <c r="F28" s="340">
        <v>3072.6080999999999</v>
      </c>
      <c r="G28" s="340">
        <v>3100.0580999999997</v>
      </c>
      <c r="H28" s="340">
        <v>3146.024100000001</v>
      </c>
      <c r="I28" s="340">
        <v>3186.0821000000001</v>
      </c>
      <c r="J28" s="340">
        <v>3209.1911000000009</v>
      </c>
      <c r="K28" s="340">
        <v>2976.6450999999997</v>
      </c>
      <c r="L28" s="127">
        <f t="shared" ref="L28:AG28" si="66">SUM(L7:L27)</f>
        <v>3048.4934984332467</v>
      </c>
      <c r="M28" s="127">
        <f t="shared" si="66"/>
        <v>3111.9260147989266</v>
      </c>
      <c r="N28" s="127">
        <f t="shared" si="66"/>
        <v>3165.2478228603163</v>
      </c>
      <c r="O28" s="127">
        <f t="shared" si="66"/>
        <v>3227.5784929643646</v>
      </c>
      <c r="P28" s="127">
        <f t="shared" si="66"/>
        <v>3289.5159727412288</v>
      </c>
      <c r="Q28" s="127">
        <f t="shared" si="66"/>
        <v>3358.3319275229442</v>
      </c>
      <c r="R28" s="127">
        <f t="shared" si="66"/>
        <v>3429.0277340832295</v>
      </c>
      <c r="S28" s="127">
        <f t="shared" si="66"/>
        <v>3473.7841115539413</v>
      </c>
      <c r="T28" s="127">
        <f t="shared" si="66"/>
        <v>3539.0480128803492</v>
      </c>
      <c r="U28" s="127">
        <f t="shared" si="66"/>
        <v>3632.0564402390687</v>
      </c>
      <c r="V28" s="127">
        <f t="shared" si="66"/>
        <v>3739.4363050289508</v>
      </c>
      <c r="W28" s="127">
        <f t="shared" si="66"/>
        <v>3854.913651992169</v>
      </c>
      <c r="X28" s="127">
        <f t="shared" si="66"/>
        <v>3975.0619383527501</v>
      </c>
      <c r="Y28" s="127">
        <f t="shared" si="66"/>
        <v>4112.0752780784787</v>
      </c>
      <c r="Z28" s="127">
        <f t="shared" si="66"/>
        <v>4249.3257584526709</v>
      </c>
      <c r="AA28" s="127">
        <f t="shared" si="66"/>
        <v>4396.8403183291966</v>
      </c>
      <c r="AB28" s="127">
        <f t="shared" si="66"/>
        <v>4545.9503269455172</v>
      </c>
      <c r="AC28" s="127">
        <f t="shared" si="66"/>
        <v>4696.302231002931</v>
      </c>
      <c r="AD28" s="127">
        <f t="shared" si="66"/>
        <v>4852.9355691239043</v>
      </c>
      <c r="AE28" s="127">
        <f t="shared" si="66"/>
        <v>5014.501408012673</v>
      </c>
      <c r="AF28" s="127">
        <f t="shared" si="66"/>
        <v>5894.1258254692066</v>
      </c>
      <c r="AG28" s="127">
        <f t="shared" si="66"/>
        <v>6655.9629596645018</v>
      </c>
      <c r="AH28" s="127"/>
      <c r="AI28" s="127"/>
      <c r="AJ28" s="127"/>
      <c r="AK28" s="127"/>
      <c r="AL28" s="127"/>
      <c r="AM28" s="127"/>
    </row>
    <row r="29" spans="1:41" s="33" customFormat="1">
      <c r="A29" s="248" t="s">
        <v>279</v>
      </c>
      <c r="B29" s="185">
        <f t="shared" si="3"/>
        <v>23</v>
      </c>
      <c r="C29" s="333"/>
      <c r="D29" s="249">
        <v>2.6436281887547874E-2</v>
      </c>
      <c r="E29" s="249">
        <v>2.0165921894981231E-2</v>
      </c>
      <c r="F29" s="249">
        <v>1.407744097509589E-2</v>
      </c>
      <c r="G29" s="249">
        <v>8.9337784405372211E-3</v>
      </c>
      <c r="H29" s="249">
        <v>1.4827464040109817E-2</v>
      </c>
      <c r="I29" s="249">
        <v>1.2732896737821964E-2</v>
      </c>
      <c r="J29" s="249">
        <v>7.2531087632679014E-3</v>
      </c>
      <c r="K29" s="249">
        <v>-7.2462496857853442E-2</v>
      </c>
      <c r="L29" s="249">
        <f t="shared" ref="L29:AE29" si="67">L28/K28-1</f>
        <v>2.4137374802675415E-2</v>
      </c>
      <c r="M29" s="249">
        <f t="shared" si="67"/>
        <v>2.0807824060730562E-2</v>
      </c>
      <c r="N29" s="249">
        <f t="shared" si="67"/>
        <v>1.7134664451473158E-2</v>
      </c>
      <c r="O29" s="249">
        <f t="shared" si="67"/>
        <v>1.969219271043432E-2</v>
      </c>
      <c r="P29" s="249">
        <f t="shared" si="67"/>
        <v>1.9190076991738136E-2</v>
      </c>
      <c r="Q29" s="249">
        <f t="shared" si="67"/>
        <v>2.0919781314929997E-2</v>
      </c>
      <c r="R29" s="249">
        <f t="shared" si="67"/>
        <v>2.1050869326198374E-2</v>
      </c>
      <c r="S29" s="249">
        <f t="shared" si="67"/>
        <v>1.3052206322465842E-2</v>
      </c>
      <c r="T29" s="249">
        <f t="shared" si="67"/>
        <v>1.8787552487599113E-2</v>
      </c>
      <c r="U29" s="249">
        <f t="shared" si="67"/>
        <v>2.6280634515331691E-2</v>
      </c>
      <c r="V29" s="249">
        <f t="shared" si="67"/>
        <v>2.956448132254641E-2</v>
      </c>
      <c r="W29" s="249">
        <f t="shared" si="67"/>
        <v>3.088095037423666E-2</v>
      </c>
      <c r="X29" s="249">
        <f t="shared" si="67"/>
        <v>3.1167568772517029E-2</v>
      </c>
      <c r="Y29" s="249">
        <f t="shared" si="67"/>
        <v>3.4468227627795445E-2</v>
      </c>
      <c r="Z29" s="249">
        <f t="shared" si="67"/>
        <v>3.3377424072432715E-2</v>
      </c>
      <c r="AA29" s="249">
        <f t="shared" si="67"/>
        <v>3.4714815540581423E-2</v>
      </c>
      <c r="AB29" s="249">
        <f t="shared" si="67"/>
        <v>3.3912991562309536E-2</v>
      </c>
      <c r="AC29" s="249">
        <f t="shared" si="67"/>
        <v>3.3073811468247394E-2</v>
      </c>
      <c r="AD29" s="249">
        <f t="shared" si="67"/>
        <v>3.3352482531245231E-2</v>
      </c>
      <c r="AE29" s="249">
        <f t="shared" si="67"/>
        <v>3.3292393147913879E-2</v>
      </c>
      <c r="AF29" s="249">
        <f>(AF28/AE28)^(1/5)-1</f>
        <v>3.2852557030588425E-2</v>
      </c>
      <c r="AG29" s="249">
        <f>(AG28/AF28)^(1/5)-1</f>
        <v>2.4609312382967596E-2</v>
      </c>
      <c r="AH29" s="248"/>
      <c r="AI29" s="248"/>
      <c r="AJ29" s="248"/>
      <c r="AK29" s="248"/>
      <c r="AL29" s="248"/>
      <c r="AM29" s="248"/>
    </row>
    <row r="30" spans="1:41">
      <c r="A30" s="4" t="s">
        <v>611</v>
      </c>
      <c r="B30" s="185">
        <f t="shared" si="3"/>
        <v>24</v>
      </c>
      <c r="C30" s="332">
        <v>52.325432882070082</v>
      </c>
      <c r="D30" s="331">
        <v>53.104386458423342</v>
      </c>
      <c r="E30" s="331">
        <v>53.912365691429272</v>
      </c>
      <c r="F30" s="331">
        <v>54.750491457321111</v>
      </c>
      <c r="G30" s="331">
        <v>55.619940469824826</v>
      </c>
      <c r="H30" s="331">
        <v>56.521948041648095</v>
      </c>
      <c r="I30" s="331">
        <v>57.436000617299655</v>
      </c>
      <c r="J30" s="331">
        <v>58.364834921819444</v>
      </c>
      <c r="K30" s="331">
        <v>59.308690000000006</v>
      </c>
      <c r="L30" s="126">
        <f>INDEX(DriversGams!$A$44:$AN$44,1,MATCH(Drivers!L$3,DriversGams!$A$43:$AN$43,0))/1000</f>
        <v>59.991580449204264</v>
      </c>
      <c r="M30" s="126">
        <f>INDEX(DriversGams!$A$44:$AN$44,1,MATCH(Drivers!M$3,DriversGams!$A$43:$AN$43,0))/1000</f>
        <v>60.682333816399378</v>
      </c>
      <c r="N30" s="126">
        <f>INDEX(DriversGams!$A$44:$AN$44,1,MATCH(Drivers!N$3,DriversGams!$A$43:$AN$43,0))/1000</f>
        <v>61.381040636574369</v>
      </c>
      <c r="O30" s="126">
        <f>INDEX(DriversGams!$A$44:$AN$44,1,MATCH(Drivers!O$3,DriversGams!$A$43:$AN$43,0))/1000</f>
        <v>62.087792487153699</v>
      </c>
      <c r="P30" s="126">
        <f>INDEX(DriversGams!$A$44:$AN$44,1,MATCH(Drivers!P$3,DriversGams!$A$43:$AN$43,0))/1000</f>
        <v>62.802682000000026</v>
      </c>
      <c r="Q30" s="126">
        <f>INDEX(DriversGams!$A$44:$AN$44,1,MATCH(Drivers!Q$3,DriversGams!$A$43:$AN$43,0))/1000</f>
        <v>63.421065342005143</v>
      </c>
      <c r="R30" s="126">
        <f>INDEX(DriversGams!$A$44:$AN$44,1,MATCH(Drivers!R$3,DriversGams!$A$43:$AN$43,0))/1000</f>
        <v>64.045537563425796</v>
      </c>
      <c r="S30" s="126">
        <f>INDEX(DriversGams!$A$44:$AN$44,1,MATCH(Drivers!S$3,DriversGams!$A$43:$AN$43,0))/1000</f>
        <v>64.676158618096451</v>
      </c>
      <c r="T30" s="126">
        <f>INDEX(DriversGams!$A$44:$AN$44,1,MATCH(Drivers!T$3,DriversGams!$A$43:$AN$43,0))/1000</f>
        <v>65.31298905018393</v>
      </c>
      <c r="U30" s="126">
        <f>INDEX(DriversGams!$A$44:$AN$44,1,MATCH(Drivers!U$3,DriversGams!$A$43:$AN$43,0))/1000</f>
        <v>65.956090000000003</v>
      </c>
      <c r="V30" s="126">
        <f>INDEX(DriversGams!$A$44:$AN$44,1,MATCH(Drivers!V$3,DriversGams!$A$43:$AN$43,0))/1000</f>
        <v>66.518977190687664</v>
      </c>
      <c r="W30" s="126">
        <f>INDEX(DriversGams!$A$44:$AN$44,1,MATCH(Drivers!W$3,DriversGams!$A$43:$AN$43,0))/1000</f>
        <v>67.08666821358311</v>
      </c>
      <c r="X30" s="126">
        <f>INDEX(DriversGams!$A$44:$AN$44,1,MATCH(Drivers!X$3,DriversGams!$A$43:$AN$43,0))/1000</f>
        <v>67.659204065895452</v>
      </c>
      <c r="Y30" s="126">
        <f>INDEX(DriversGams!$A$44:$AN$44,1,MATCH(Drivers!Y$3,DriversGams!$A$43:$AN$43,0))/1000</f>
        <v>68.236626094715163</v>
      </c>
      <c r="Z30" s="126">
        <f>INDEX(DriversGams!$A$44:$AN$44,1,MATCH(Drivers!Z$3,DriversGams!$A$43:$AN$43,0))/1000</f>
        <v>68.818976000000006</v>
      </c>
      <c r="AA30" s="126">
        <f>INDEX(DriversGams!$A$44:$AN$44,1,MATCH(Drivers!AA$3,DriversGams!$A$43:$AN$43,0))/1000</f>
        <v>69.322810489383542</v>
      </c>
      <c r="AB30" s="126">
        <f>INDEX(DriversGams!$A$44:$AN$44,1,MATCH(Drivers!AB$3,DriversGams!$A$43:$AN$43,0))/1000</f>
        <v>69.830333629884052</v>
      </c>
      <c r="AC30" s="126">
        <f>INDEX(DriversGams!$A$44:$AN$44,1,MATCH(Drivers!AC$3,DriversGams!$A$43:$AN$43,0))/1000</f>
        <v>70.341572426693446</v>
      </c>
      <c r="AD30" s="126">
        <f>INDEX(DriversGams!$A$44:$AN$44,1,MATCH(Drivers!AD$3,DriversGams!$A$43:$AN$43,0))/1000</f>
        <v>70.856554082712819</v>
      </c>
      <c r="AE30" s="126">
        <f>INDEX(DriversGams!$A$44:$AN$44,1,MATCH(Drivers!AE$3,DriversGams!$A$43:$AN$43,0))/1000</f>
        <v>71.375305999999995</v>
      </c>
      <c r="AF30" s="126">
        <f>INDEX(DriversGams!$A$44:$AN$44,1,MATCH(Drivers!AF$3,DriversGams!$A$43:$AN$43,0))/1000</f>
        <v>73.619545999999971</v>
      </c>
      <c r="AG30" s="126">
        <f>INDEX(DriversGams!$A$44:$AN$44,1,MATCH(Drivers!AG$3,DriversGams!$A$43:$AN$43,0))/1000</f>
        <v>75.517908999999989</v>
      </c>
      <c r="AH30" s="126"/>
      <c r="AI30" s="126"/>
      <c r="AJ30" s="126"/>
      <c r="AK30" s="126"/>
      <c r="AL30" s="126"/>
      <c r="AM30" s="126"/>
    </row>
    <row r="31" spans="1:41">
      <c r="A31" t="s">
        <v>396</v>
      </c>
      <c r="B31" s="185">
        <f t="shared" si="3"/>
        <v>25</v>
      </c>
      <c r="C31" s="334">
        <v>0.5</v>
      </c>
      <c r="D31" s="331">
        <v>0.49195171026156947</v>
      </c>
      <c r="E31" s="331">
        <v>0.47874493927125505</v>
      </c>
      <c r="F31" s="331">
        <v>0.46897253306205494</v>
      </c>
      <c r="G31" s="331">
        <v>0.46311475409836067</v>
      </c>
      <c r="H31" s="331">
        <v>0.4556701030927835</v>
      </c>
      <c r="I31" s="331">
        <v>0.44755970924195226</v>
      </c>
      <c r="J31" s="331">
        <v>0.44456066945606693</v>
      </c>
      <c r="K31" s="331">
        <v>0.45521601685985247</v>
      </c>
      <c r="L31" s="24">
        <f>L81/SUM(L$81:L$83)</f>
        <v>0.52788120222525303</v>
      </c>
      <c r="M31" s="24">
        <f t="shared" ref="M31:AG33" si="68">M81/SUM(M$81:M$83)</f>
        <v>0.52383260915917396</v>
      </c>
      <c r="N31" s="24">
        <f t="shared" si="68"/>
        <v>0.52034685091659905</v>
      </c>
      <c r="O31" s="24">
        <f t="shared" si="68"/>
        <v>0.51572378402125685</v>
      </c>
      <c r="P31" s="24">
        <f t="shared" si="68"/>
        <v>0.50988755919505757</v>
      </c>
      <c r="Q31" s="24">
        <f t="shared" si="68"/>
        <v>0.50324889160351005</v>
      </c>
      <c r="R31" s="24">
        <f t="shared" si="68"/>
        <v>0.49601707660007904</v>
      </c>
      <c r="S31" s="24">
        <f t="shared" si="68"/>
        <v>0.49136339512897226</v>
      </c>
      <c r="T31" s="24">
        <f t="shared" si="68"/>
        <v>0.48571895984819768</v>
      </c>
      <c r="U31" s="24">
        <f t="shared" si="68"/>
        <v>0.47466654804405328</v>
      </c>
      <c r="V31" s="24">
        <f t="shared" si="68"/>
        <v>0.46217361746123109</v>
      </c>
      <c r="W31" s="24">
        <f t="shared" si="68"/>
        <v>0.44944005911984014</v>
      </c>
      <c r="X31" s="24">
        <f t="shared" si="68"/>
        <v>0.43728258607884407</v>
      </c>
      <c r="Y31" s="24">
        <f t="shared" si="68"/>
        <v>0.42493536627630624</v>
      </c>
      <c r="Z31" s="24">
        <f t="shared" si="68"/>
        <v>0.41251246275599407</v>
      </c>
      <c r="AA31" s="24">
        <f t="shared" si="68"/>
        <v>0.40063550399999731</v>
      </c>
      <c r="AB31" s="24">
        <f t="shared" si="68"/>
        <v>0.38997000180602304</v>
      </c>
      <c r="AC31" s="24">
        <f t="shared" si="68"/>
        <v>0.37975302984569576</v>
      </c>
      <c r="AD31" s="24">
        <f t="shared" si="68"/>
        <v>0.36957459490707095</v>
      </c>
      <c r="AE31" s="24">
        <f t="shared" si="68"/>
        <v>0.35957196491383964</v>
      </c>
      <c r="AF31" s="24">
        <f t="shared" si="68"/>
        <v>0.31341712199850247</v>
      </c>
      <c r="AG31" s="24">
        <f t="shared" si="68"/>
        <v>0.2864956603087741</v>
      </c>
      <c r="AH31" s="126"/>
      <c r="AI31" s="126"/>
      <c r="AJ31" s="126"/>
      <c r="AK31" s="126"/>
      <c r="AL31" s="126"/>
      <c r="AM31" s="126"/>
    </row>
    <row r="32" spans="1:41">
      <c r="A32" s="4" t="s">
        <v>397</v>
      </c>
      <c r="B32" s="185">
        <f t="shared" si="3"/>
        <v>26</v>
      </c>
      <c r="C32" s="334">
        <v>0.3</v>
      </c>
      <c r="D32" s="331">
        <v>0.29577464788732394</v>
      </c>
      <c r="E32" s="331">
        <v>0.30060728744939269</v>
      </c>
      <c r="F32" s="331">
        <v>0.3041709053916582</v>
      </c>
      <c r="G32" s="331">
        <v>0.30737704918032788</v>
      </c>
      <c r="H32" s="331">
        <v>0.30824742268041239</v>
      </c>
      <c r="I32" s="331">
        <v>0.3115264797507788</v>
      </c>
      <c r="J32" s="331">
        <v>0.31485355648535562</v>
      </c>
      <c r="K32" s="331">
        <v>0.32560590094836672</v>
      </c>
      <c r="L32" s="24">
        <f t="shared" ref="K32:AA33" si="69">L82/SUM(L$81:L$83)</f>
        <v>0.27216999559030686</v>
      </c>
      <c r="M32" s="24">
        <f t="shared" si="69"/>
        <v>0.27621858865638588</v>
      </c>
      <c r="N32" s="24">
        <f t="shared" si="69"/>
        <v>0.27970434689896073</v>
      </c>
      <c r="O32" s="24">
        <f t="shared" si="69"/>
        <v>0.28432741379430299</v>
      </c>
      <c r="P32" s="24">
        <f t="shared" si="69"/>
        <v>0.29016363862050226</v>
      </c>
      <c r="Q32" s="24">
        <f t="shared" si="69"/>
        <v>0.29680230621204973</v>
      </c>
      <c r="R32" s="24">
        <f t="shared" si="69"/>
        <v>0.30403412121548085</v>
      </c>
      <c r="S32" s="24">
        <f t="shared" si="69"/>
        <v>0.30868780268658763</v>
      </c>
      <c r="T32" s="24">
        <f t="shared" si="69"/>
        <v>0.31433223796736215</v>
      </c>
      <c r="U32" s="24">
        <f t="shared" si="69"/>
        <v>0.31620894259745658</v>
      </c>
      <c r="V32" s="24">
        <f t="shared" si="69"/>
        <v>0.31859197840687864</v>
      </c>
      <c r="W32" s="24">
        <f t="shared" si="69"/>
        <v>0.32118363218579671</v>
      </c>
      <c r="X32" s="24">
        <f t="shared" si="69"/>
        <v>0.32417680546678712</v>
      </c>
      <c r="Y32" s="24">
        <f t="shared" si="69"/>
        <v>0.32639381775026532</v>
      </c>
      <c r="Z32" s="24">
        <f t="shared" si="69"/>
        <v>0.32919756573534503</v>
      </c>
      <c r="AA32" s="24">
        <f t="shared" si="69"/>
        <v>0.33175102950442364</v>
      </c>
      <c r="AB32" s="24">
        <f t="shared" si="68"/>
        <v>0.3347464414719622</v>
      </c>
      <c r="AC32" s="24">
        <f t="shared" si="68"/>
        <v>0.33713049734375555</v>
      </c>
      <c r="AD32" s="24">
        <f t="shared" si="68"/>
        <v>0.33947000979441466</v>
      </c>
      <c r="AE32" s="24">
        <f t="shared" si="68"/>
        <v>0.34177381554915015</v>
      </c>
      <c r="AF32" s="24">
        <f t="shared" si="68"/>
        <v>0.35199820741026583</v>
      </c>
      <c r="AG32" s="24">
        <f t="shared" si="68"/>
        <v>0.36185939030896008</v>
      </c>
      <c r="AH32" s="126"/>
      <c r="AI32" s="126"/>
      <c r="AJ32" s="126"/>
      <c r="AK32" s="126"/>
      <c r="AL32" s="126"/>
      <c r="AM32" s="126"/>
    </row>
    <row r="33" spans="1:41">
      <c r="A33" s="4" t="s">
        <v>398</v>
      </c>
      <c r="B33" s="185">
        <f t="shared" si="3"/>
        <v>27</v>
      </c>
      <c r="C33" s="334">
        <v>0.19999999999999996</v>
      </c>
      <c r="D33" s="331">
        <v>0.21227364185110653</v>
      </c>
      <c r="E33" s="331">
        <v>0.22064777327935226</v>
      </c>
      <c r="F33" s="331">
        <v>0.22685656154628692</v>
      </c>
      <c r="G33" s="331">
        <v>0.22950819672131151</v>
      </c>
      <c r="H33" s="331">
        <v>0.23608247422680412</v>
      </c>
      <c r="I33" s="331">
        <v>0.24091381100726889</v>
      </c>
      <c r="J33" s="334">
        <v>0.24058577405857745</v>
      </c>
      <c r="K33" s="24">
        <f t="shared" si="69"/>
        <v>0.19994880218444017</v>
      </c>
      <c r="L33" s="24">
        <f t="shared" si="69"/>
        <v>0.19994880218444019</v>
      </c>
      <c r="M33" s="24">
        <f t="shared" si="68"/>
        <v>0.19994880218444019</v>
      </c>
      <c r="N33" s="24">
        <f t="shared" si="68"/>
        <v>0.19994880218444014</v>
      </c>
      <c r="O33" s="24">
        <f t="shared" si="68"/>
        <v>0.19994880218444019</v>
      </c>
      <c r="P33" s="24">
        <f t="shared" si="68"/>
        <v>0.19994880218444017</v>
      </c>
      <c r="Q33" s="24">
        <f t="shared" si="68"/>
        <v>0.19994880218444017</v>
      </c>
      <c r="R33" s="24">
        <f t="shared" si="68"/>
        <v>0.19994880218444022</v>
      </c>
      <c r="S33" s="24">
        <f t="shared" si="68"/>
        <v>0.19994880218444022</v>
      </c>
      <c r="T33" s="24">
        <f t="shared" si="68"/>
        <v>0.19994880218444017</v>
      </c>
      <c r="U33" s="24">
        <f t="shared" si="68"/>
        <v>0.20912450935849011</v>
      </c>
      <c r="V33" s="24">
        <f t="shared" si="68"/>
        <v>0.21923440413189033</v>
      </c>
      <c r="W33" s="24">
        <f t="shared" si="68"/>
        <v>0.22937630869436315</v>
      </c>
      <c r="X33" s="24">
        <f t="shared" si="68"/>
        <v>0.23854060845436886</v>
      </c>
      <c r="Y33" s="24">
        <f t="shared" si="68"/>
        <v>0.24867081597342847</v>
      </c>
      <c r="Z33" s="24">
        <f t="shared" si="68"/>
        <v>0.25828997150866084</v>
      </c>
      <c r="AA33" s="24">
        <f t="shared" si="68"/>
        <v>0.26761346649557916</v>
      </c>
      <c r="AB33" s="24">
        <f t="shared" si="68"/>
        <v>0.27528355672201471</v>
      </c>
      <c r="AC33" s="24">
        <f t="shared" si="68"/>
        <v>0.28311647281054869</v>
      </c>
      <c r="AD33" s="24">
        <f t="shared" si="68"/>
        <v>0.29095539529851427</v>
      </c>
      <c r="AE33" s="24">
        <f t="shared" si="68"/>
        <v>0.29865421953701016</v>
      </c>
      <c r="AF33" s="24">
        <f t="shared" si="68"/>
        <v>0.33458467059123187</v>
      </c>
      <c r="AG33" s="24">
        <f t="shared" si="68"/>
        <v>0.35164494938226587</v>
      </c>
      <c r="AH33" s="126"/>
      <c r="AI33" s="126"/>
      <c r="AJ33" s="126"/>
      <c r="AK33" s="126"/>
      <c r="AL33" s="126"/>
      <c r="AM33" s="126"/>
    </row>
    <row r="34" spans="1:41">
      <c r="A34" t="s">
        <v>399</v>
      </c>
      <c r="B34" s="185">
        <f t="shared" si="3"/>
        <v>28</v>
      </c>
      <c r="C34" s="331">
        <v>26.162716441035041</v>
      </c>
      <c r="D34" s="331">
        <v>26.124793740612695</v>
      </c>
      <c r="E34" s="331">
        <v>25.810272238913001</v>
      </c>
      <c r="F34" s="331">
        <v>25.676476665132281</v>
      </c>
      <c r="G34" s="331">
        <v>25.758415053648385</v>
      </c>
      <c r="H34" s="331">
        <v>25.755361891142741</v>
      </c>
      <c r="I34" s="331">
        <v>25.706039736299225</v>
      </c>
      <c r="J34" s="331">
        <v>25.946710085536886</v>
      </c>
      <c r="K34" s="331">
        <v>26.998265626975765</v>
      </c>
      <c r="L34" s="10">
        <f t="shared" ref="L34:AG34" si="70">L31*L$30</f>
        <v>31.668427610918933</v>
      </c>
      <c r="M34" s="10">
        <f t="shared" si="70"/>
        <v>31.787385252912461</v>
      </c>
      <c r="N34" s="10">
        <f t="shared" si="70"/>
        <v>31.939431201225272</v>
      </c>
      <c r="O34" s="10">
        <f t="shared" si="70"/>
        <v>32.020151283001468</v>
      </c>
      <c r="P34" s="10">
        <f t="shared" si="70"/>
        <v>32.022306235883391</v>
      </c>
      <c r="Q34" s="10">
        <f t="shared" si="70"/>
        <v>31.916580837677873</v>
      </c>
      <c r="R34" s="10">
        <f t="shared" si="70"/>
        <v>31.767680311491013</v>
      </c>
      <c r="S34" s="10">
        <f t="shared" si="70"/>
        <v>31.779496882487813</v>
      </c>
      <c r="T34" s="10">
        <f t="shared" si="70"/>
        <v>31.723757106032064</v>
      </c>
      <c r="U34" s="10">
        <f t="shared" si="70"/>
        <v>31.307149562782904</v>
      </c>
      <c r="V34" s="10">
        <f t="shared" si="70"/>
        <v>30.743316318041238</v>
      </c>
      <c r="W34" s="10">
        <f t="shared" si="70"/>
        <v>30.151436128065892</v>
      </c>
      <c r="X34" s="10">
        <f t="shared" si="70"/>
        <v>29.586191725971005</v>
      </c>
      <c r="Y34" s="10">
        <f t="shared" si="70"/>
        <v>28.996155703017145</v>
      </c>
      <c r="Z34" s="10">
        <f t="shared" si="70"/>
        <v>28.388685274105651</v>
      </c>
      <c r="AA34" s="10">
        <f t="shared" si="70"/>
        <v>27.773179119110477</v>
      </c>
      <c r="AB34" s="10">
        <f t="shared" si="70"/>
        <v>27.231735331761076</v>
      </c>
      <c r="AC34" s="10">
        <f t="shared" si="70"/>
        <v>26.712425253147284</v>
      </c>
      <c r="AD34" s="10">
        <f t="shared" si="70"/>
        <v>26.186782271629554</v>
      </c>
      <c r="AE34" s="10">
        <f t="shared" si="70"/>
        <v>25.664559024746566</v>
      </c>
      <c r="AF34" s="10">
        <f t="shared" si="70"/>
        <v>23.073626230156357</v>
      </c>
      <c r="AG34" s="10">
        <f t="shared" si="70"/>
        <v>21.635553204092911</v>
      </c>
      <c r="AH34" s="10"/>
      <c r="AI34" s="10"/>
      <c r="AJ34" s="10"/>
      <c r="AK34" s="10"/>
      <c r="AL34" s="10"/>
      <c r="AM34" s="10"/>
    </row>
    <row r="35" spans="1:41">
      <c r="A35" s="4" t="s">
        <v>400</v>
      </c>
      <c r="B35" s="185">
        <f t="shared" si="3"/>
        <v>29</v>
      </c>
      <c r="C35" s="331">
        <v>15.697629864621025</v>
      </c>
      <c r="D35" s="331">
        <v>15.706931206012538</v>
      </c>
      <c r="E35" s="331">
        <v>16.206450010480257</v>
      </c>
      <c r="F35" s="331">
        <v>16.65350655721161</v>
      </c>
      <c r="G35" s="331">
        <v>17.096293177200256</v>
      </c>
      <c r="H35" s="331">
        <v>17.422744808714206</v>
      </c>
      <c r="I35" s="331">
        <v>17.892835083270921</v>
      </c>
      <c r="J35" s="331">
        <v>18.376375848815535</v>
      </c>
      <c r="K35" s="331">
        <v>19.311259441517389</v>
      </c>
      <c r="L35" s="10">
        <f t="shared" ref="L35:AG35" si="71">L32*L$30</f>
        <v>16.327908186315465</v>
      </c>
      <c r="M35" s="10">
        <f t="shared" si="71"/>
        <v>16.761588603141515</v>
      </c>
      <c r="N35" s="10">
        <f t="shared" si="71"/>
        <v>17.168543883231603</v>
      </c>
      <c r="O35" s="10">
        <f t="shared" si="71"/>
        <v>17.653261466069765</v>
      </c>
      <c r="P35" s="10">
        <f t="shared" si="71"/>
        <v>18.223054724246328</v>
      </c>
      <c r="Q35" s="10">
        <f t="shared" si="71"/>
        <v>18.823518455932224</v>
      </c>
      <c r="R35" s="10">
        <f t="shared" si="71"/>
        <v>19.47202873086923</v>
      </c>
      <c r="S35" s="10">
        <f t="shared" si="71"/>
        <v>19.964741290029401</v>
      </c>
      <c r="T35" s="10">
        <f t="shared" si="71"/>
        <v>20.529978016482133</v>
      </c>
      <c r="U35" s="10">
        <f t="shared" si="71"/>
        <v>20.855905476762679</v>
      </c>
      <c r="V35" s="10">
        <f t="shared" si="71"/>
        <v>21.192412544783217</v>
      </c>
      <c r="W35" s="10">
        <f t="shared" si="71"/>
        <v>21.547139768082058</v>
      </c>
      <c r="X35" s="10">
        <f t="shared" si="71"/>
        <v>21.933544634507442</v>
      </c>
      <c r="Y35" s="10">
        <f t="shared" si="71"/>
        <v>22.272012901451461</v>
      </c>
      <c r="Z35" s="10">
        <f t="shared" si="71"/>
        <v>22.655039375599134</v>
      </c>
      <c r="AA35" s="10">
        <f t="shared" si="71"/>
        <v>22.997913747993049</v>
      </c>
      <c r="AB35" s="10">
        <f t="shared" si="71"/>
        <v>23.375455689403577</v>
      </c>
      <c r="AC35" s="10">
        <f t="shared" si="71"/>
        <v>23.714289296152963</v>
      </c>
      <c r="AD35" s="10">
        <f t="shared" si="71"/>
        <v>24.053675108456993</v>
      </c>
      <c r="AE35" s="10">
        <f t="shared" si="71"/>
        <v>24.394210667608149</v>
      </c>
      <c r="AF35" s="10">
        <f t="shared" si="71"/>
        <v>25.913948222357597</v>
      </c>
      <c r="AG35" s="10">
        <f t="shared" si="71"/>
        <v>27.326864508147526</v>
      </c>
      <c r="AH35" s="10"/>
      <c r="AI35" s="10"/>
      <c r="AJ35" s="10"/>
      <c r="AK35" s="10"/>
      <c r="AL35" s="10"/>
      <c r="AM35" s="10"/>
    </row>
    <row r="36" spans="1:41">
      <c r="A36" s="4" t="s">
        <v>401</v>
      </c>
      <c r="B36" s="185">
        <f t="shared" si="3"/>
        <v>30</v>
      </c>
      <c r="C36" s="331">
        <v>10.465086576414015</v>
      </c>
      <c r="D36" s="331">
        <v>11.272661511798107</v>
      </c>
      <c r="E36" s="331">
        <v>11.895643442036015</v>
      </c>
      <c r="F36" s="331">
        <v>12.420508234977223</v>
      </c>
      <c r="G36" s="331">
        <v>12.765232238976191</v>
      </c>
      <c r="H36" s="331">
        <v>13.343841341791148</v>
      </c>
      <c r="I36" s="331">
        <v>13.837125797729508</v>
      </c>
      <c r="J36" s="331">
        <v>14.041748987467024</v>
      </c>
      <c r="K36" s="186">
        <f t="shared" ref="K36:AG36" si="72">K33*K$30</f>
        <v>11.858701524628286</v>
      </c>
      <c r="L36" s="10">
        <f t="shared" si="72"/>
        <v>11.995244651969873</v>
      </c>
      <c r="M36" s="10">
        <f t="shared" si="72"/>
        <v>12.133359960345405</v>
      </c>
      <c r="N36" s="10">
        <f t="shared" si="72"/>
        <v>12.27306555211749</v>
      </c>
      <c r="O36" s="10">
        <f t="shared" si="72"/>
        <v>12.414379738082467</v>
      </c>
      <c r="P36" s="10">
        <f t="shared" si="72"/>
        <v>12.557321039870306</v>
      </c>
      <c r="Q36" s="10">
        <f t="shared" si="72"/>
        <v>12.680966048395041</v>
      </c>
      <c r="R36" s="10">
        <f t="shared" si="72"/>
        <v>12.80582852106556</v>
      </c>
      <c r="S36" s="10">
        <f t="shared" si="72"/>
        <v>12.931920445579246</v>
      </c>
      <c r="T36" s="10">
        <f t="shared" si="72"/>
        <v>13.059253927669733</v>
      </c>
      <c r="U36" s="10">
        <f t="shared" si="72"/>
        <v>13.793034960454417</v>
      </c>
      <c r="V36" s="10">
        <f t="shared" si="72"/>
        <v>14.583248327863213</v>
      </c>
      <c r="W36" s="10">
        <f t="shared" si="72"/>
        <v>15.388092317435159</v>
      </c>
      <c r="X36" s="10">
        <f t="shared" si="72"/>
        <v>16.139467705417008</v>
      </c>
      <c r="Y36" s="10">
        <f t="shared" si="72"/>
        <v>16.968457490246561</v>
      </c>
      <c r="Z36" s="10">
        <f t="shared" si="72"/>
        <v>17.775251350295218</v>
      </c>
      <c r="AA36" s="10">
        <f t="shared" si="72"/>
        <v>18.551717622280027</v>
      </c>
      <c r="AB36" s="10">
        <f t="shared" si="72"/>
        <v>19.2231426087194</v>
      </c>
      <c r="AC36" s="10">
        <f t="shared" si="72"/>
        <v>19.914857877393196</v>
      </c>
      <c r="AD36" s="10">
        <f t="shared" si="72"/>
        <v>20.616096702626265</v>
      </c>
      <c r="AE36" s="10">
        <f t="shared" si="72"/>
        <v>21.316536307645276</v>
      </c>
      <c r="AF36" s="10">
        <f t="shared" si="72"/>
        <v>24.631971547486032</v>
      </c>
      <c r="AG36" s="10">
        <f t="shared" si="72"/>
        <v>26.555491287759555</v>
      </c>
      <c r="AH36" s="10"/>
      <c r="AI36" s="10"/>
      <c r="AJ36" s="10"/>
      <c r="AK36" s="10"/>
      <c r="AL36" s="10"/>
      <c r="AM36" s="10"/>
    </row>
    <row r="37" spans="1:41">
      <c r="A37" t="s">
        <v>402</v>
      </c>
      <c r="B37" s="185">
        <f t="shared" si="3"/>
        <v>31</v>
      </c>
      <c r="C37" s="335">
        <v>0.30163969294990939</v>
      </c>
      <c r="D37" s="334">
        <v>0.31040000000000001</v>
      </c>
      <c r="E37" s="334">
        <v>0.31530000000000002</v>
      </c>
      <c r="F37" s="334">
        <v>0.31869999999999998</v>
      </c>
      <c r="G37" s="334">
        <v>0.31979999999999997</v>
      </c>
      <c r="H37" s="334">
        <v>0.3246</v>
      </c>
      <c r="I37" s="334">
        <v>0.3276</v>
      </c>
      <c r="J37" s="334">
        <v>0.32619999999999999</v>
      </c>
      <c r="K37" s="334">
        <v>0.2994</v>
      </c>
      <c r="L37" s="24">
        <f t="shared" ref="L37:AG37" si="73">L75/K75*K37</f>
        <v>0.30395677994480769</v>
      </c>
      <c r="M37" s="24">
        <f t="shared" si="73"/>
        <v>0.30611102508961474</v>
      </c>
      <c r="N37" s="186">
        <f t="shared" si="73"/>
        <v>0.30739327972397196</v>
      </c>
      <c r="O37" s="186">
        <f t="shared" si="73"/>
        <v>0.30995650500467115</v>
      </c>
      <c r="P37" s="186">
        <f t="shared" si="73"/>
        <v>0.31272853686251006</v>
      </c>
      <c r="Q37" s="186">
        <f t="shared" si="73"/>
        <v>0.31665401971194501</v>
      </c>
      <c r="R37" s="186">
        <f t="shared" si="73"/>
        <v>0.3204917389929885</v>
      </c>
      <c r="S37" s="186">
        <f t="shared" si="73"/>
        <v>0.321633458402802</v>
      </c>
      <c r="T37" s="186">
        <f t="shared" si="73"/>
        <v>0.32527651199337798</v>
      </c>
      <c r="U37" s="186">
        <f t="shared" si="73"/>
        <v>0.38445271844006768</v>
      </c>
      <c r="V37" s="186">
        <f t="shared" si="73"/>
        <v>0.39413960412118165</v>
      </c>
      <c r="W37" s="186">
        <f t="shared" si="73"/>
        <v>0.40458854114910164</v>
      </c>
      <c r="X37" s="186">
        <f t="shared" si="73"/>
        <v>0.41431537985240569</v>
      </c>
      <c r="Y37" s="186">
        <f t="shared" si="73"/>
        <v>0.42602976430930717</v>
      </c>
      <c r="Z37" s="186">
        <f t="shared" si="73"/>
        <v>0.43763012931832668</v>
      </c>
      <c r="AA37" s="186">
        <f t="shared" si="73"/>
        <v>0.44967038137338766</v>
      </c>
      <c r="AB37" s="186">
        <f t="shared" si="73"/>
        <v>0.45992651049528888</v>
      </c>
      <c r="AC37" s="186">
        <f t="shared" si="73"/>
        <v>0.47121279277765682</v>
      </c>
      <c r="AD37" s="186">
        <f t="shared" si="73"/>
        <v>0.48306500827179838</v>
      </c>
      <c r="AE37" s="186">
        <f t="shared" si="73"/>
        <v>0.49530042496655219</v>
      </c>
      <c r="AF37" s="186">
        <f t="shared" si="73"/>
        <v>0.61279159931853699</v>
      </c>
      <c r="AG37" s="186">
        <f t="shared" si="73"/>
        <v>0.65033165705861606</v>
      </c>
      <c r="AH37" s="126"/>
      <c r="AI37" s="126"/>
      <c r="AJ37" s="126"/>
      <c r="AK37" s="126"/>
      <c r="AL37" s="126"/>
      <c r="AM37" s="126"/>
    </row>
    <row r="38" spans="1:41">
      <c r="A38" s="4" t="s">
        <v>279</v>
      </c>
      <c r="B38" s="4"/>
      <c r="C38" s="109"/>
      <c r="D38" s="341">
        <f>(D37/C37)^(1/(D$5-C$5))-1</f>
        <v>2.9042288713459818E-2</v>
      </c>
      <c r="E38" s="341">
        <f t="shared" ref="E38:L38" si="74">(E37/D37)^(1/(E$5-D$5))-1</f>
        <v>1.5786082474226859E-2</v>
      </c>
      <c r="F38" s="341">
        <f t="shared" si="74"/>
        <v>1.0783380907072537E-2</v>
      </c>
      <c r="G38" s="341">
        <f t="shared" si="74"/>
        <v>3.4515218073423171E-3</v>
      </c>
      <c r="H38" s="341">
        <f t="shared" si="74"/>
        <v>1.5009380863039379E-2</v>
      </c>
      <c r="I38" s="341">
        <f t="shared" si="74"/>
        <v>9.2421441774492852E-3</v>
      </c>
      <c r="J38" s="341">
        <f t="shared" si="74"/>
        <v>-4.2735042735042583E-3</v>
      </c>
      <c r="K38" s="341">
        <f t="shared" si="74"/>
        <v>-8.2158185162476971E-2</v>
      </c>
      <c r="L38" s="109">
        <f t="shared" si="74"/>
        <v>1.5219705894481184E-2</v>
      </c>
      <c r="M38" s="109">
        <f t="shared" ref="M38" si="75">(M37/L37)^(1/(M$5-L$5))-1</f>
        <v>7.0873403291027426E-3</v>
      </c>
      <c r="N38" s="109">
        <f t="shared" ref="N38" si="76">(N37/M37)^(1/(N$5-M$5))-1</f>
        <v>4.1888547920867492E-3</v>
      </c>
      <c r="O38" s="109">
        <f t="shared" ref="O38" si="77">(O37/N37)^(1/(O$5-N$5))-1</f>
        <v>8.3385859411138075E-3</v>
      </c>
      <c r="P38" s="109">
        <f t="shared" ref="P38" si="78">(P37/O37)^(1/(P$5-O$5))-1</f>
        <v>8.9432930526724963E-3</v>
      </c>
      <c r="Q38" s="109">
        <f t="shared" ref="Q38" si="79">(Q37/P37)^(1/(Q$5-P$5))-1</f>
        <v>1.2552365347971994E-2</v>
      </c>
      <c r="R38" s="109">
        <f t="shared" ref="R38" si="80">(R37/Q37)^(1/(R$5-Q$5))-1</f>
        <v>1.2119597548562844E-2</v>
      </c>
      <c r="S38" s="109">
        <f t="shared" ref="S38" si="81">(S37/R37)^(1/(S$5-R$5))-1</f>
        <v>3.5623988730595357E-3</v>
      </c>
      <c r="T38" s="109">
        <f t="shared" ref="T38" si="82">(T37/S37)^(1/(T$5-S$5))-1</f>
        <v>1.132672455367989E-2</v>
      </c>
      <c r="U38" s="109">
        <f t="shared" ref="U38" si="83">(U37/T37)^(1/(U$5-T$5))-1</f>
        <v>0.18192585159021379</v>
      </c>
      <c r="V38" s="109">
        <f t="shared" ref="V38" si="84">(V37/U37)^(1/(V$5-U$5))-1</f>
        <v>2.5196559203479962E-2</v>
      </c>
      <c r="W38" s="109">
        <f t="shared" ref="W38" si="85">(W37/V37)^(1/(W$5-V$5))-1</f>
        <v>2.6510751314164693E-2</v>
      </c>
      <c r="X38" s="109">
        <f t="shared" ref="X38" si="86">(X37/W37)^(1/(X$5-W$5))-1</f>
        <v>2.4041310403102756E-2</v>
      </c>
      <c r="Y38" s="109">
        <f t="shared" ref="Y38" si="87">(Y37/X37)^(1/(Y$5-X$5))-1</f>
        <v>2.8274075804462173E-2</v>
      </c>
      <c r="Z38" s="109">
        <f t="shared" ref="Z38" si="88">(Z37/Y37)^(1/(Z$5-Y$5))-1</f>
        <v>2.7229001306578571E-2</v>
      </c>
      <c r="AA38" s="109">
        <f t="shared" ref="AA38" si="89">(AA37/Z37)^(1/(AA$5-Z$5))-1</f>
        <v>2.7512392882582004E-2</v>
      </c>
      <c r="AB38" s="109">
        <f t="shared" ref="AB38" si="90">(AB37/AA37)^(1/(AB$5-AA$5))-1</f>
        <v>2.2808104662301432E-2</v>
      </c>
      <c r="AC38" s="109">
        <f t="shared" ref="AC38" si="91">(AC37/AB37)^(1/(AC$5-AB$5))-1</f>
        <v>2.4539316662163912E-2</v>
      </c>
      <c r="AD38" s="109">
        <f t="shared" ref="AD38" si="92">(AD37/AC37)^(1/(AD$5-AC$5))-1</f>
        <v>2.5152575812461109E-2</v>
      </c>
      <c r="AE38" s="109">
        <f t="shared" ref="AE38" si="93">(AE37/AD37)^(1/(AE$5-AD$5))-1</f>
        <v>2.5328716601781931E-2</v>
      </c>
      <c r="AF38" s="109">
        <f t="shared" ref="AF38" si="94">(AF37/AE37)^(1/(AF$5-AE$5))-1</f>
        <v>4.3491271029795664E-2</v>
      </c>
      <c r="AG38" s="109">
        <f t="shared" ref="AG38" si="95">(AG37/AF37)^(1/(AG$5-AF$5))-1</f>
        <v>1.1962498082748185E-2</v>
      </c>
      <c r="AH38" s="109"/>
      <c r="AI38" s="109"/>
      <c r="AJ38" s="109"/>
      <c r="AK38" s="109"/>
      <c r="AL38" s="109"/>
      <c r="AM38" s="109"/>
    </row>
    <row r="39" spans="1:41">
      <c r="L39" s="10"/>
      <c r="Y39" s="109"/>
      <c r="Z39" s="109"/>
      <c r="AA39" s="109"/>
    </row>
    <row r="40" spans="1:41">
      <c r="A40" s="214" t="s">
        <v>659</v>
      </c>
    </row>
    <row r="41" spans="1:41" s="338" customFormat="1">
      <c r="C41" s="35" t="s">
        <v>553</v>
      </c>
      <c r="D41" s="35" t="s">
        <v>562</v>
      </c>
      <c r="E41" s="35" t="s">
        <v>563</v>
      </c>
      <c r="F41" s="35" t="s">
        <v>554</v>
      </c>
      <c r="G41" s="35" t="s">
        <v>564</v>
      </c>
      <c r="H41" s="35" t="s">
        <v>565</v>
      </c>
      <c r="I41" s="35" t="s">
        <v>566</v>
      </c>
      <c r="J41" s="35" t="s">
        <v>567</v>
      </c>
      <c r="K41" s="35" t="s">
        <v>555</v>
      </c>
      <c r="L41" s="35" t="s">
        <v>568</v>
      </c>
      <c r="M41" s="35" t="s">
        <v>569</v>
      </c>
      <c r="N41" s="35" t="s">
        <v>570</v>
      </c>
      <c r="O41" s="35" t="s">
        <v>571</v>
      </c>
      <c r="P41" s="35" t="s">
        <v>556</v>
      </c>
      <c r="Q41" s="35" t="s">
        <v>572</v>
      </c>
      <c r="R41" s="35" t="s">
        <v>573</v>
      </c>
      <c r="S41" s="35" t="s">
        <v>574</v>
      </c>
      <c r="T41" s="35" t="s">
        <v>575</v>
      </c>
      <c r="U41" s="35" t="s">
        <v>557</v>
      </c>
      <c r="V41" s="35" t="s">
        <v>576</v>
      </c>
      <c r="W41" s="35" t="s">
        <v>577</v>
      </c>
      <c r="X41" s="35" t="s">
        <v>578</v>
      </c>
      <c r="Y41" s="35" t="s">
        <v>579</v>
      </c>
      <c r="Z41" s="35" t="s">
        <v>558</v>
      </c>
      <c r="AA41" s="35" t="s">
        <v>580</v>
      </c>
      <c r="AB41" s="35" t="s">
        <v>581</v>
      </c>
      <c r="AC41" s="35" t="s">
        <v>582</v>
      </c>
      <c r="AD41" s="35" t="s">
        <v>583</v>
      </c>
      <c r="AE41" s="35" t="s">
        <v>559</v>
      </c>
      <c r="AF41" s="35" t="s">
        <v>560</v>
      </c>
      <c r="AG41" s="35" t="s">
        <v>561</v>
      </c>
      <c r="AH41" s="35"/>
      <c r="AI41" s="35"/>
      <c r="AJ41" s="35"/>
      <c r="AK41" s="35"/>
      <c r="AL41" s="35"/>
      <c r="AM41" s="35"/>
      <c r="AN41" s="35"/>
      <c r="AO41" s="35"/>
    </row>
    <row r="42" spans="1:41" s="338" customFormat="1"/>
    <row r="43" spans="1:41" s="338" customFormat="1">
      <c r="A43" s="338" t="s">
        <v>609</v>
      </c>
      <c r="C43" s="338">
        <v>2012</v>
      </c>
      <c r="D43" s="338">
        <v>2013</v>
      </c>
      <c r="E43" s="338">
        <v>2014</v>
      </c>
      <c r="F43" s="338">
        <v>2015</v>
      </c>
      <c r="G43" s="338">
        <v>2016</v>
      </c>
      <c r="H43" s="338">
        <v>2017</v>
      </c>
      <c r="I43" s="338">
        <v>2018</v>
      </c>
      <c r="J43" s="338">
        <v>2019</v>
      </c>
      <c r="K43" s="338">
        <v>2020</v>
      </c>
      <c r="L43" s="338">
        <v>2021</v>
      </c>
      <c r="M43" s="338">
        <v>2022</v>
      </c>
      <c r="N43" s="338">
        <v>2023</v>
      </c>
      <c r="O43" s="338">
        <v>2024</v>
      </c>
      <c r="P43" s="338">
        <v>2025</v>
      </c>
      <c r="Q43" s="338">
        <v>2026</v>
      </c>
      <c r="R43" s="338">
        <v>2027</v>
      </c>
      <c r="S43" s="338">
        <v>2028</v>
      </c>
      <c r="T43" s="338">
        <v>2029</v>
      </c>
      <c r="U43" s="338">
        <v>2030</v>
      </c>
      <c r="V43" s="338">
        <v>2031</v>
      </c>
      <c r="W43" s="338">
        <v>2032</v>
      </c>
      <c r="X43" s="338">
        <v>2033</v>
      </c>
      <c r="Y43" s="338">
        <v>2034</v>
      </c>
      <c r="Z43" s="338">
        <v>2035</v>
      </c>
      <c r="AA43" s="338">
        <v>2036</v>
      </c>
      <c r="AB43" s="338">
        <v>2037</v>
      </c>
      <c r="AC43" s="338">
        <v>2038</v>
      </c>
      <c r="AD43" s="338">
        <v>2039</v>
      </c>
      <c r="AE43" s="338">
        <v>2040</v>
      </c>
      <c r="AF43" s="338">
        <v>2045</v>
      </c>
      <c r="AG43" s="338">
        <v>2050</v>
      </c>
      <c r="AN43" s="5"/>
    </row>
    <row r="44" spans="1:41" s="338" customFormat="1">
      <c r="A44" s="338" t="s">
        <v>610</v>
      </c>
      <c r="C44" s="338">
        <v>0</v>
      </c>
      <c r="D44" s="338">
        <f>C44+1</f>
        <v>1</v>
      </c>
      <c r="E44" s="338">
        <f t="shared" ref="E44" si="96">D44+1</f>
        <v>2</v>
      </c>
      <c r="F44" s="338">
        <f t="shared" ref="F44" si="97">E44+1</f>
        <v>3</v>
      </c>
      <c r="G44" s="338">
        <f t="shared" ref="G44" si="98">F44+1</f>
        <v>4</v>
      </c>
      <c r="H44" s="338">
        <f t="shared" ref="H44" si="99">G44+1</f>
        <v>5</v>
      </c>
      <c r="I44" s="338">
        <f t="shared" ref="I44" si="100">H44+1</f>
        <v>6</v>
      </c>
      <c r="J44" s="338">
        <f t="shared" ref="J44" si="101">I44+1</f>
        <v>7</v>
      </c>
      <c r="K44" s="338">
        <f t="shared" ref="K44" si="102">J44+1</f>
        <v>8</v>
      </c>
      <c r="L44" s="338">
        <f t="shared" ref="L44" si="103">K44+1</f>
        <v>9</v>
      </c>
      <c r="M44" s="338">
        <f t="shared" ref="M44" si="104">L44+1</f>
        <v>10</v>
      </c>
      <c r="N44" s="338">
        <f t="shared" ref="N44" si="105">M44+1</f>
        <v>11</v>
      </c>
      <c r="O44" s="338">
        <f t="shared" ref="O44" si="106">N44+1</f>
        <v>12</v>
      </c>
      <c r="P44" s="338">
        <f t="shared" ref="P44" si="107">O44+1</f>
        <v>13</v>
      </c>
      <c r="Q44" s="338">
        <f t="shared" ref="Q44" si="108">P44+1</f>
        <v>14</v>
      </c>
      <c r="R44" s="338">
        <f t="shared" ref="R44" si="109">Q44+1</f>
        <v>15</v>
      </c>
      <c r="S44" s="338">
        <f t="shared" ref="S44" si="110">R44+1</f>
        <v>16</v>
      </c>
      <c r="T44" s="338">
        <f t="shared" ref="T44" si="111">S44+1</f>
        <v>17</v>
      </c>
      <c r="U44" s="338">
        <f t="shared" ref="U44" si="112">T44+1</f>
        <v>18</v>
      </c>
      <c r="V44" s="338">
        <f t="shared" ref="V44" si="113">U44+1</f>
        <v>19</v>
      </c>
      <c r="W44" s="338">
        <f t="shared" ref="W44" si="114">V44+1</f>
        <v>20</v>
      </c>
      <c r="X44" s="338">
        <f t="shared" ref="X44" si="115">W44+1</f>
        <v>21</v>
      </c>
      <c r="Y44" s="338">
        <f t="shared" ref="Y44" si="116">X44+1</f>
        <v>22</v>
      </c>
      <c r="Z44" s="338">
        <f t="shared" ref="Z44" si="117">Y44+1</f>
        <v>23</v>
      </c>
      <c r="AA44" s="338">
        <f t="shared" ref="AA44" si="118">Z44+1</f>
        <v>24</v>
      </c>
      <c r="AB44" s="338">
        <f t="shared" ref="AB44" si="119">AA44+1</f>
        <v>25</v>
      </c>
      <c r="AC44" s="338">
        <f t="shared" ref="AC44" si="120">AB44+1</f>
        <v>26</v>
      </c>
      <c r="AD44" s="338">
        <f t="shared" ref="AD44" si="121">AC44+1</f>
        <v>27</v>
      </c>
      <c r="AE44" s="338">
        <f t="shared" ref="AE44" si="122">AD44+1</f>
        <v>28</v>
      </c>
      <c r="AF44" s="338">
        <f t="shared" ref="AF44" si="123">AE44+1</f>
        <v>29</v>
      </c>
      <c r="AG44" s="338">
        <f t="shared" ref="AG44" si="124">AF44+1</f>
        <v>30</v>
      </c>
    </row>
    <row r="45" spans="1:41" s="338" customFormat="1">
      <c r="A45" s="134" t="s">
        <v>138</v>
      </c>
      <c r="B45" s="338">
        <v>1</v>
      </c>
      <c r="C45" s="331">
        <v>69.817113338466598</v>
      </c>
      <c r="D45" s="10">
        <f>INDEX(DriversGams!$A$5:$AN$24,MATCH(Drivers!$A45,DriversGams!$A$5:$A$24,0),MATCH(Drivers!D$3,DriversGams!$A$5:$AN$5,0))</f>
        <v>72.465365655473491</v>
      </c>
      <c r="E45" s="10">
        <f>INDEX(DriversGams!$A$5:$AN$24,MATCH(Drivers!$A45,DriversGams!$A$5:$A$24,0),MATCH(Drivers!E$3,DriversGams!$A$5:$AN$5,0))</f>
        <v>75.217340136618915</v>
      </c>
      <c r="F45" s="10">
        <f>INDEX(DriversGams!$A$5:$AN$24,MATCH(Drivers!$A45,DriversGams!$A$5:$A$24,0),MATCH(Drivers!F$3,DriversGams!$A$5:$AN$5,0))</f>
        <v>73.569411867289702</v>
      </c>
      <c r="G45" s="10">
        <f>INDEX(DriversGams!$A$5:$AN$24,MATCH(Drivers!$A45,DriversGams!$A$5:$A$24,0),MATCH(Drivers!G$3,DriversGams!$A$5:$AN$5,0))</f>
        <v>72.495689891198936</v>
      </c>
      <c r="H45" s="10">
        <f>INDEX(DriversGams!$A$5:$AN$24,MATCH(Drivers!$A45,DriversGams!$A$5:$A$24,0),MATCH(Drivers!H$3,DriversGams!$A$5:$AN$5,0))</f>
        <v>75.198425063231298</v>
      </c>
      <c r="I45" s="10">
        <f>INDEX(DriversGams!$A$5:$AN$24,MATCH(Drivers!$A45,DriversGams!$A$5:$A$24,0),MATCH(Drivers!I$3,DriversGams!$A$5:$AN$5,0))</f>
        <v>74.08903141896819</v>
      </c>
      <c r="J45" s="10">
        <f>INDEX(DriversGams!$A$5:$AN$24,MATCH(Drivers!$A45,DriversGams!$A$5:$A$24,0),MATCH(Drivers!J$3,DriversGams!$A$5:$AN$5,0))</f>
        <v>72.237722093923708</v>
      </c>
      <c r="K45" s="10">
        <f>INDEX(DriversGams!$A$5:$AN$24,MATCH(Drivers!$A45,DriversGams!$A$5:$A$24,0),MATCH(Drivers!K$3,DriversGams!$A$5:$AN$5,0))</f>
        <v>71.029610114281439</v>
      </c>
      <c r="L45" s="10">
        <f>INDEX(DriversGams!$A$5:$AN$24,MATCH(Drivers!$A45,DriversGams!$A$5:$A$24,0),MATCH(Drivers!L$3,DriversGams!$A$5:$AN$5,0))</f>
        <v>72.734969615504838</v>
      </c>
      <c r="M45" s="10">
        <f>INDEX(DriversGams!$A$5:$AN$24,MATCH(Drivers!$A45,DriversGams!$A$5:$A$24,0),MATCH(Drivers!M$3,DriversGams!$A$5:$AN$5,0))</f>
        <v>74.250630889838121</v>
      </c>
      <c r="N45" s="10">
        <f>INDEX(DriversGams!$A$5:$AN$24,MATCH(Drivers!$A45,DriversGams!$A$5:$A$24,0),MATCH(Drivers!N$3,DriversGams!$A$5:$AN$5,0))</f>
        <v>75.51687823918067</v>
      </c>
      <c r="O45" s="10">
        <f>INDEX(DriversGams!$A$5:$AN$24,MATCH(Drivers!$A45,DriversGams!$A$5:$A$24,0),MATCH(Drivers!O$3,DriversGams!$A$5:$AN$5,0))</f>
        <v>77.040483915336807</v>
      </c>
      <c r="P45" s="10">
        <f>INDEX(DriversGams!$A$5:$AN$24,MATCH(Drivers!$A45,DriversGams!$A$5:$A$24,0),MATCH(Drivers!P$3,DriversGams!$A$5:$AN$5,0))</f>
        <v>78.539531832697946</v>
      </c>
      <c r="Q45" s="10">
        <f>INDEX(DriversGams!$A$5:$AN$24,MATCH(Drivers!$A45,DriversGams!$A$5:$A$24,0),MATCH(Drivers!Q$3,DriversGams!$A$5:$AN$5,0))</f>
        <v>80.059141194088667</v>
      </c>
      <c r="R45" s="10">
        <f>INDEX(DriversGams!$A$5:$AN$24,MATCH(Drivers!$A45,DriversGams!$A$5:$A$24,0),MATCH(Drivers!R$3,DriversGams!$A$5:$AN$5,0))</f>
        <v>81.520631533822538</v>
      </c>
      <c r="S45" s="10">
        <f>INDEX(DriversGams!$A$5:$AN$24,MATCH(Drivers!$A45,DriversGams!$A$5:$A$24,0),MATCH(Drivers!S$3,DriversGams!$A$5:$AN$5,0))</f>
        <v>83.997795349937505</v>
      </c>
      <c r="T45" s="10">
        <f>INDEX(DriversGams!$A$5:$AN$24,MATCH(Drivers!$A45,DriversGams!$A$5:$A$24,0),MATCH(Drivers!T$3,DriversGams!$A$5:$AN$5,0))</f>
        <v>85.652828284287693</v>
      </c>
      <c r="U45" s="10">
        <f>INDEX(DriversGams!$A$5:$AN$24,MATCH(Drivers!$A45,DriversGams!$A$5:$A$24,0),MATCH(Drivers!U$3,DriversGams!$A$5:$AN$5,0))</f>
        <v>86.282193459996094</v>
      </c>
      <c r="V45" s="10">
        <f>INDEX(DriversGams!$A$5:$AN$24,MATCH(Drivers!$A45,DriversGams!$A$5:$A$24,0),MATCH(Drivers!V$3,DriversGams!$A$5:$AN$5,0))</f>
        <v>87.26869995214345</v>
      </c>
      <c r="W45" s="10">
        <f>INDEX(DriversGams!$A$5:$AN$24,MATCH(Drivers!$A45,DriversGams!$A$5:$A$24,0),MATCH(Drivers!W$3,DriversGams!$A$5:$AN$5,0))</f>
        <v>88.238201464958848</v>
      </c>
      <c r="X45" s="10">
        <f>INDEX(DriversGams!$A$5:$AN$24,MATCH(Drivers!$A45,DriversGams!$A$5:$A$24,0),MATCH(Drivers!X$3,DriversGams!$A$5:$AN$5,0))</f>
        <v>89.164867466488985</v>
      </c>
      <c r="Y45" s="10">
        <f>INDEX(DriversGams!$A$5:$AN$24,MATCH(Drivers!$A45,DriversGams!$A$5:$A$24,0),MATCH(Drivers!Y$3,DriversGams!$A$5:$AN$5,0))</f>
        <v>90.308647401608695</v>
      </c>
      <c r="Z45" s="10">
        <f>INDEX(DriversGams!$A$5:$AN$24,MATCH(Drivers!$A45,DriversGams!$A$5:$A$24,0),MATCH(Drivers!Z$3,DriversGams!$A$5:$AN$5,0))</f>
        <v>91.33833438262802</v>
      </c>
      <c r="AA45" s="10">
        <f>INDEX(DriversGams!$A$5:$AN$24,MATCH(Drivers!$A45,DriversGams!$A$5:$A$24,0),MATCH(Drivers!AA$3,DriversGams!$A$5:$AN$5,0))</f>
        <v>92.622799911540156</v>
      </c>
      <c r="AB45" s="10">
        <f>INDEX(DriversGams!$A$5:$AN$24,MATCH(Drivers!$A45,DriversGams!$A$5:$A$24,0),MATCH(Drivers!AB$3,DriversGams!$A$5:$AN$5,0))</f>
        <v>94.117850889896303</v>
      </c>
      <c r="AC45" s="10">
        <f>INDEX(DriversGams!$A$5:$AN$24,MATCH(Drivers!$A45,DriversGams!$A$5:$A$24,0),MATCH(Drivers!AC$3,DriversGams!$A$5:$AN$5,0))</f>
        <v>95.755110561849591</v>
      </c>
      <c r="AD45" s="10">
        <f>INDEX(DriversGams!$A$5:$AN$24,MATCH(Drivers!$A45,DriversGams!$A$5:$A$24,0),MATCH(Drivers!AD$3,DriversGams!$A$5:$AN$5,0))</f>
        <v>97.423786706461897</v>
      </c>
      <c r="AE45" s="10">
        <f>INDEX(DriversGams!$A$5:$AN$24,MATCH(Drivers!$A45,DriversGams!$A$5:$A$24,0),MATCH(Drivers!AE$3,DriversGams!$A$5:$AN$5,0))</f>
        <v>99.062454577247692</v>
      </c>
      <c r="AF45" s="10">
        <f>INDEX(DriversGams!$A$5:$AN$24,MATCH(Drivers!$A45,DriversGams!$A$5:$A$24,0),MATCH(Drivers!AF$3,DriversGams!$A$5:$AN$5,0))</f>
        <v>107.55373101583915</v>
      </c>
      <c r="AG45" s="10">
        <f>INDEX(DriversGams!$A$5:$AN$24,MATCH(Drivers!$A45,DriversGams!$A$5:$A$24,0),MATCH(Drivers!AG$3,DriversGams!$A$5:$AN$5,0))</f>
        <v>112.86042455083175</v>
      </c>
      <c r="AH45" s="126"/>
      <c r="AI45" s="126"/>
      <c r="AJ45" s="126"/>
      <c r="AK45" s="126"/>
      <c r="AL45" s="126"/>
      <c r="AM45" s="126"/>
      <c r="AO45" s="338">
        <v>1</v>
      </c>
    </row>
    <row r="46" spans="1:41" s="338" customFormat="1">
      <c r="A46" s="134" t="s">
        <v>4</v>
      </c>
      <c r="B46" s="338">
        <f>B45+1</f>
        <v>2</v>
      </c>
      <c r="C46" s="331">
        <v>1833.8485148656705</v>
      </c>
      <c r="D46" s="10">
        <f>INDEX(DriversGams!$A$5:$AN$24,MATCH(Drivers!$A46,DriversGams!$A$5:$A$24,0),MATCH(Drivers!D$3,DriversGams!$A$5:$AN$5,0))</f>
        <v>1881.2363619913526</v>
      </c>
      <c r="E46" s="10">
        <f>INDEX(DriversGams!$A$5:$AN$24,MATCH(Drivers!$A46,DriversGams!$A$5:$A$24,0),MATCH(Drivers!E$3,DriversGams!$A$5:$AN$5,0))</f>
        <v>1925.6938960672794</v>
      </c>
      <c r="F46" s="10">
        <f>INDEX(DriversGams!$A$5:$AN$24,MATCH(Drivers!$A46,DriversGams!$A$5:$A$24,0),MATCH(Drivers!F$3,DriversGams!$A$5:$AN$5,0))</f>
        <v>1938.1660900695811</v>
      </c>
      <c r="G46" s="10">
        <f>INDEX(DriversGams!$A$5:$AN$24,MATCH(Drivers!$A46,DriversGams!$A$5:$A$24,0),MATCH(Drivers!G$3,DriversGams!$A$5:$AN$5,0))</f>
        <v>1950.3929449164029</v>
      </c>
      <c r="H46" s="10">
        <f>INDEX(DriversGams!$A$5:$AN$24,MATCH(Drivers!$A46,DriversGams!$A$5:$A$24,0),MATCH(Drivers!H$3,DriversGams!$A$5:$AN$5,0))</f>
        <v>1981.987029907631</v>
      </c>
      <c r="I46" s="10">
        <f>INDEX(DriversGams!$A$5:$AN$24,MATCH(Drivers!$A46,DriversGams!$A$5:$A$24,0),MATCH(Drivers!I$3,DriversGams!$A$5:$AN$5,0))</f>
        <v>2012.78982575072</v>
      </c>
      <c r="J46" s="10">
        <f>INDEX(DriversGams!$A$5:$AN$24,MATCH(Drivers!$A46,DriversGams!$A$5:$A$24,0),MATCH(Drivers!J$3,DriversGams!$A$5:$AN$5,0))</f>
        <v>2017.6141059346949</v>
      </c>
      <c r="K46" s="10">
        <f>INDEX(DriversGams!$A$5:$AN$24,MATCH(Drivers!$A46,DriversGams!$A$5:$A$24,0),MATCH(Drivers!K$3,DriversGams!$A$5:$AN$5,0))</f>
        <v>1879.8776114413872</v>
      </c>
      <c r="L46" s="10">
        <f>INDEX(DriversGams!$A$5:$AN$24,MATCH(Drivers!$A46,DriversGams!$A$5:$A$24,0),MATCH(Drivers!L$3,DriversGams!$A$5:$AN$5,0))</f>
        <v>1922.0788931432273</v>
      </c>
      <c r="M46" s="10">
        <f>INDEX(DriversGams!$A$5:$AN$24,MATCH(Drivers!$A46,DriversGams!$A$5:$A$24,0),MATCH(Drivers!M$3,DriversGams!$A$5:$AN$5,0))</f>
        <v>1964.2296788948854</v>
      </c>
      <c r="N46" s="10">
        <f>INDEX(DriversGams!$A$5:$AN$24,MATCH(Drivers!$A46,DriversGams!$A$5:$A$24,0),MATCH(Drivers!N$3,DriversGams!$A$5:$AN$5,0))</f>
        <v>2000.7589610624632</v>
      </c>
      <c r="O46" s="10">
        <f>INDEX(DriversGams!$A$5:$AN$24,MATCH(Drivers!$A46,DriversGams!$A$5:$A$24,0),MATCH(Drivers!O$3,DriversGams!$A$5:$AN$5,0))</f>
        <v>2042.5560089103737</v>
      </c>
      <c r="P46" s="10">
        <f>INDEX(DriversGams!$A$5:$AN$24,MATCH(Drivers!$A46,DriversGams!$A$5:$A$24,0),MATCH(Drivers!P$3,DriversGams!$A$5:$AN$5,0))</f>
        <v>2084.2028328151832</v>
      </c>
      <c r="Q46" s="10">
        <f>INDEX(DriversGams!$A$5:$AN$24,MATCH(Drivers!$A46,DriversGams!$A$5:$A$24,0),MATCH(Drivers!Q$3,DriversGams!$A$5:$AN$5,0))</f>
        <v>2129.8888419148207</v>
      </c>
      <c r="R46" s="10">
        <f>INDEX(DriversGams!$A$5:$AN$24,MATCH(Drivers!$A46,DriversGams!$A$5:$A$24,0),MATCH(Drivers!R$3,DriversGams!$A$5:$AN$5,0))</f>
        <v>2177.9284439321386</v>
      </c>
      <c r="S46" s="10">
        <f>INDEX(DriversGams!$A$5:$AN$24,MATCH(Drivers!$A46,DriversGams!$A$5:$A$24,0),MATCH(Drivers!S$3,DriversGams!$A$5:$AN$5,0))</f>
        <v>2209.958663640004</v>
      </c>
      <c r="T46" s="10">
        <f>INDEX(DriversGams!$A$5:$AN$24,MATCH(Drivers!$A46,DriversGams!$A$5:$A$24,0),MATCH(Drivers!T$3,DriversGams!$A$5:$AN$5,0))</f>
        <v>2253.4322983147731</v>
      </c>
      <c r="U46" s="10">
        <f>INDEX(DriversGams!$A$5:$AN$24,MATCH(Drivers!$A46,DriversGams!$A$5:$A$24,0),MATCH(Drivers!U$3,DriversGams!$A$5:$AN$5,0))</f>
        <v>2311.3235960220495</v>
      </c>
      <c r="V46" s="10">
        <f>INDEX(DriversGams!$A$5:$AN$24,MATCH(Drivers!$A46,DriversGams!$A$5:$A$24,0),MATCH(Drivers!V$3,DriversGams!$A$5:$AN$5,0))</f>
        <v>2381.1847944445199</v>
      </c>
      <c r="W46" s="10">
        <f>INDEX(DriversGams!$A$5:$AN$24,MATCH(Drivers!$A46,DriversGams!$A$5:$A$24,0),MATCH(Drivers!W$3,DriversGams!$A$5:$AN$5,0))</f>
        <v>2456.1563327312092</v>
      </c>
      <c r="X46" s="10">
        <f>INDEX(DriversGams!$A$5:$AN$24,MATCH(Drivers!$A46,DriversGams!$A$5:$A$24,0),MATCH(Drivers!X$3,DriversGams!$A$5:$AN$5,0))</f>
        <v>2535.3979643003127</v>
      </c>
      <c r="Y46" s="10">
        <f>INDEX(DriversGams!$A$5:$AN$24,MATCH(Drivers!$A46,DriversGams!$A$5:$A$24,0),MATCH(Drivers!Y$3,DriversGams!$A$5:$AN$5,0))</f>
        <v>2625.4665363424265</v>
      </c>
      <c r="Z46" s="10">
        <f>INDEX(DriversGams!$A$5:$AN$24,MATCH(Drivers!$A46,DriversGams!$A$5:$A$24,0),MATCH(Drivers!Z$3,DriversGams!$A$5:$AN$5,0))</f>
        <v>2717.7313830814296</v>
      </c>
      <c r="AA46" s="10">
        <f>INDEX(DriversGams!$A$5:$AN$24,MATCH(Drivers!$A46,DriversGams!$A$5:$A$24,0),MATCH(Drivers!AA$3,DriversGams!$A$5:$AN$5,0))</f>
        <v>2817.0331359355423</v>
      </c>
      <c r="AB46" s="10">
        <f>INDEX(DriversGams!$A$5:$AN$24,MATCH(Drivers!$A46,DriversGams!$A$5:$A$24,0),MATCH(Drivers!AB$3,DriversGams!$A$5:$AN$5,0))</f>
        <v>2917.9428086801686</v>
      </c>
      <c r="AC46" s="10">
        <f>INDEX(DriversGams!$A$5:$AN$24,MATCH(Drivers!$A46,DriversGams!$A$5:$A$24,0),MATCH(Drivers!AC$3,DriversGams!$A$5:$AN$5,0))</f>
        <v>3020.7344450816036</v>
      </c>
      <c r="AD46" s="10">
        <f>INDEX(DriversGams!$A$5:$AN$24,MATCH(Drivers!$A46,DriversGams!$A$5:$A$24,0),MATCH(Drivers!AD$3,DriversGams!$A$5:$AN$5,0))</f>
        <v>3127.6645743229751</v>
      </c>
      <c r="AE46" s="10">
        <f>INDEX(DriversGams!$A$5:$AN$24,MATCH(Drivers!$A46,DriversGams!$A$5:$A$24,0),MATCH(Drivers!AE$3,DriversGams!$A$5:$AN$5,0))</f>
        <v>3238.1046795076754</v>
      </c>
      <c r="AF46" s="10">
        <f>INDEX(DriversGams!$A$5:$AN$24,MATCH(Drivers!$A46,DriversGams!$A$5:$A$24,0),MATCH(Drivers!AF$3,DriversGams!$A$5:$AN$5,0))</f>
        <v>3839.3111448932609</v>
      </c>
      <c r="AG46" s="10">
        <f>INDEX(DriversGams!$A$5:$AN$24,MATCH(Drivers!$A46,DriversGams!$A$5:$A$24,0),MATCH(Drivers!AG$3,DriversGams!$A$5:$AN$5,0))</f>
        <v>4340.5926872860318</v>
      </c>
      <c r="AH46" s="126"/>
      <c r="AI46" s="126"/>
      <c r="AJ46" s="126"/>
      <c r="AK46" s="126"/>
      <c r="AL46" s="126"/>
      <c r="AM46" s="126"/>
      <c r="AO46" s="338">
        <f>AO45+1</f>
        <v>2</v>
      </c>
    </row>
    <row r="47" spans="1:41" s="338" customFormat="1">
      <c r="A47" s="134" t="s">
        <v>525</v>
      </c>
      <c r="B47" s="338">
        <f t="shared" ref="B47:B75" si="125">B46+1</f>
        <v>3</v>
      </c>
      <c r="C47" s="331">
        <v>52.810230956688748</v>
      </c>
      <c r="D47" s="10">
        <f>INDEX(DriversGams!$A$5:$AN$24,MATCH(Drivers!$A47,DriversGams!$A$5:$A$24,0),MATCH(Drivers!D$3,DriversGams!$A$5:$AN$5,0))</f>
        <v>51.673953498984289</v>
      </c>
      <c r="E47" s="10">
        <f>INDEX(DriversGams!$A$5:$AN$24,MATCH(Drivers!$A47,DriversGams!$A$5:$A$24,0),MATCH(Drivers!E$3,DriversGams!$A$5:$AN$5,0))</f>
        <v>51.670407837655375</v>
      </c>
      <c r="F47" s="10">
        <f>INDEX(DriversGams!$A$5:$AN$24,MATCH(Drivers!$A47,DriversGams!$A$5:$A$24,0),MATCH(Drivers!F$3,DriversGams!$A$5:$AN$5,0))</f>
        <v>51.70845580223633</v>
      </c>
      <c r="G47" s="10">
        <f>INDEX(DriversGams!$A$5:$AN$24,MATCH(Drivers!$A47,DriversGams!$A$5:$A$24,0),MATCH(Drivers!G$3,DriversGams!$A$5:$AN$5,0))</f>
        <v>51.766421980210993</v>
      </c>
      <c r="H47" s="10">
        <f>INDEX(DriversGams!$A$5:$AN$24,MATCH(Drivers!$A47,DriversGams!$A$5:$A$24,0),MATCH(Drivers!H$3,DriversGams!$A$5:$AN$5,0))</f>
        <v>51.880030983898564</v>
      </c>
      <c r="I47" s="10">
        <f>INDEX(DriversGams!$A$5:$AN$24,MATCH(Drivers!$A47,DriversGams!$A$5:$A$24,0),MATCH(Drivers!I$3,DriversGams!$A$5:$AN$5,0))</f>
        <v>52.23859598931746</v>
      </c>
      <c r="J47" s="10">
        <f>INDEX(DriversGams!$A$5:$AN$24,MATCH(Drivers!$A47,DriversGams!$A$5:$A$24,0),MATCH(Drivers!J$3,DriversGams!$A$5:$AN$5,0))</f>
        <v>52.096561829632542</v>
      </c>
      <c r="K47" s="10">
        <f>INDEX(DriversGams!$A$5:$AN$24,MATCH(Drivers!$A47,DriversGams!$A$5:$A$24,0),MATCH(Drivers!K$3,DriversGams!$A$5:$AN$5,0))</f>
        <v>51.014362647338963</v>
      </c>
      <c r="L47" s="10">
        <f>INDEX(DriversGams!$A$5:$AN$24,MATCH(Drivers!$A47,DriversGams!$A$5:$A$24,0),MATCH(Drivers!L$3,DriversGams!$A$5:$AN$5,0))</f>
        <v>50.714236132528015</v>
      </c>
      <c r="M47" s="10">
        <f>INDEX(DriversGams!$A$5:$AN$24,MATCH(Drivers!$A47,DriversGams!$A$5:$A$24,0),MATCH(Drivers!M$3,DriversGams!$A$5:$AN$5,0))</f>
        <v>51.091488300474623</v>
      </c>
      <c r="N47" s="10">
        <f>INDEX(DriversGams!$A$5:$AN$24,MATCH(Drivers!$A47,DriversGams!$A$5:$A$24,0),MATCH(Drivers!N$3,DriversGams!$A$5:$AN$5,0))</f>
        <v>51.433386084782967</v>
      </c>
      <c r="O47" s="10">
        <f>INDEX(DriversGams!$A$5:$AN$24,MATCH(Drivers!$A47,DriversGams!$A$5:$A$24,0),MATCH(Drivers!O$3,DriversGams!$A$5:$AN$5,0))</f>
        <v>51.863895179001815</v>
      </c>
      <c r="P47" s="10">
        <f>INDEX(DriversGams!$A$5:$AN$24,MATCH(Drivers!$A47,DriversGams!$A$5:$A$24,0),MATCH(Drivers!P$3,DriversGams!$A$5:$AN$5,0))</f>
        <v>52.329342958635856</v>
      </c>
      <c r="Q47" s="10">
        <f>INDEX(DriversGams!$A$5:$AN$24,MATCH(Drivers!$A47,DriversGams!$A$5:$A$24,0),MATCH(Drivers!Q$3,DriversGams!$A$5:$AN$5,0))</f>
        <v>52.795737112388245</v>
      </c>
      <c r="R47" s="10">
        <f>INDEX(DriversGams!$A$5:$AN$24,MATCH(Drivers!$A47,DriversGams!$A$5:$A$24,0),MATCH(Drivers!R$3,DriversGams!$A$5:$AN$5,0))</f>
        <v>53.287612722023752</v>
      </c>
      <c r="S47" s="10">
        <f>INDEX(DriversGams!$A$5:$AN$24,MATCH(Drivers!$A47,DriversGams!$A$5:$A$24,0),MATCH(Drivers!S$3,DriversGams!$A$5:$AN$5,0))</f>
        <v>53.956537990704646</v>
      </c>
      <c r="T47" s="10">
        <f>INDEX(DriversGams!$A$5:$AN$24,MATCH(Drivers!$A47,DriversGams!$A$5:$A$24,0),MATCH(Drivers!T$3,DriversGams!$A$5:$AN$5,0))</f>
        <v>54.260473916651023</v>
      </c>
      <c r="U47" s="10">
        <f>INDEX(DriversGams!$A$5:$AN$24,MATCH(Drivers!$A47,DriversGams!$A$5:$A$24,0),MATCH(Drivers!U$3,DriversGams!$A$5:$AN$5,0))</f>
        <v>54.544403992254857</v>
      </c>
      <c r="V47" s="10">
        <f>INDEX(DriversGams!$A$5:$AN$24,MATCH(Drivers!$A47,DriversGams!$A$5:$A$24,0),MATCH(Drivers!V$3,DriversGams!$A$5:$AN$5,0))</f>
        <v>55.117349021587479</v>
      </c>
      <c r="W47" s="10">
        <f>INDEX(DriversGams!$A$5:$AN$24,MATCH(Drivers!$A47,DriversGams!$A$5:$A$24,0),MATCH(Drivers!W$3,DriversGams!$A$5:$AN$5,0))</f>
        <v>55.842398761713795</v>
      </c>
      <c r="X47" s="10">
        <f>INDEX(DriversGams!$A$5:$AN$24,MATCH(Drivers!$A47,DriversGams!$A$5:$A$24,0),MATCH(Drivers!X$3,DriversGams!$A$5:$AN$5,0))</f>
        <v>56.173267488393861</v>
      </c>
      <c r="Y47" s="10">
        <f>INDEX(DriversGams!$A$5:$AN$24,MATCH(Drivers!$A47,DriversGams!$A$5:$A$24,0),MATCH(Drivers!Y$3,DriversGams!$A$5:$AN$5,0))</f>
        <v>56.732213977245003</v>
      </c>
      <c r="Z47" s="10">
        <f>INDEX(DriversGams!$A$5:$AN$24,MATCH(Drivers!$A47,DriversGams!$A$5:$A$24,0),MATCH(Drivers!Z$3,DriversGams!$A$5:$AN$5,0))</f>
        <v>57.352623367717328</v>
      </c>
      <c r="AA47" s="10">
        <f>INDEX(DriversGams!$A$5:$AN$24,MATCH(Drivers!$A47,DriversGams!$A$5:$A$24,0),MATCH(Drivers!AA$3,DriversGams!$A$5:$AN$5,0))</f>
        <v>57.321117254376894</v>
      </c>
      <c r="AB47" s="10">
        <f>INDEX(DriversGams!$A$5:$AN$24,MATCH(Drivers!$A47,DriversGams!$A$5:$A$24,0),MATCH(Drivers!AB$3,DriversGams!$A$5:$AN$5,0))</f>
        <v>53.574517493812607</v>
      </c>
      <c r="AC47" s="10">
        <f>INDEX(DriversGams!$A$5:$AN$24,MATCH(Drivers!$A47,DriversGams!$A$5:$A$24,0),MATCH(Drivers!AC$3,DriversGams!$A$5:$AN$5,0))</f>
        <v>50.078762408445328</v>
      </c>
      <c r="AD47" s="10">
        <f>INDEX(DriversGams!$A$5:$AN$24,MATCH(Drivers!$A47,DriversGams!$A$5:$A$24,0),MATCH(Drivers!AD$3,DriversGams!$A$5:$AN$5,0))</f>
        <v>47.015979501049529</v>
      </c>
      <c r="AE47" s="10">
        <f>INDEX(DriversGams!$A$5:$AN$24,MATCH(Drivers!$A47,DriversGams!$A$5:$A$24,0),MATCH(Drivers!AE$3,DriversGams!$A$5:$AN$5,0))</f>
        <v>44.394947880312998</v>
      </c>
      <c r="AF47" s="10">
        <f>INDEX(DriversGams!$A$5:$AN$24,MATCH(Drivers!$A47,DriversGams!$A$5:$A$24,0),MATCH(Drivers!AF$3,DriversGams!$A$5:$AN$5,0))</f>
        <v>43.74210379034453</v>
      </c>
      <c r="AG47" s="10">
        <f>INDEX(DriversGams!$A$5:$AN$24,MATCH(Drivers!$A47,DriversGams!$A$5:$A$24,0),MATCH(Drivers!AG$3,DriversGams!$A$5:$AN$5,0))</f>
        <v>46.122122665433579</v>
      </c>
      <c r="AH47" s="126"/>
      <c r="AI47" s="126"/>
      <c r="AJ47" s="126"/>
      <c r="AK47" s="126"/>
      <c r="AL47" s="126"/>
      <c r="AM47" s="126"/>
      <c r="AO47" s="338">
        <f t="shared" ref="AO47:AO63" si="126">AO46+1</f>
        <v>3</v>
      </c>
    </row>
    <row r="48" spans="1:41" s="366" customFormat="1">
      <c r="A48" s="134" t="s">
        <v>713</v>
      </c>
      <c r="B48" s="366">
        <f t="shared" si="125"/>
        <v>4</v>
      </c>
      <c r="C48" s="331">
        <v>1.4850000000000001</v>
      </c>
      <c r="D48" s="10">
        <f>INDEX(DriversGams!$A$5:$AN$30,MATCH(Drivers!$A48,DriversGams!$A$5:$A$30,0),MATCH(Drivers!D$3,DriversGams!$A$5:$AN$5,0))</f>
        <v>1.6029903427314194</v>
      </c>
      <c r="E48" s="10">
        <f>INDEX(DriversGams!$A$5:$AN$30,MATCH(Drivers!$A48,DriversGams!$A$5:$A$30,0),MATCH(Drivers!E$3,DriversGams!$A$5:$AN$5,0))</f>
        <v>1.6146995095840686</v>
      </c>
      <c r="F48" s="10">
        <f>INDEX(DriversGams!$A$5:$AN$30,MATCH(Drivers!$A48,DriversGams!$A$5:$A$30,0),MATCH(Drivers!F$3,DriversGams!$A$5:$AN$5,0))</f>
        <v>1.6135258690887235</v>
      </c>
      <c r="G48" s="10">
        <f>INDEX(DriversGams!$A$5:$AN$30,MATCH(Drivers!$A48,DriversGams!$A$5:$A$30,0),MATCH(Drivers!G$3,DriversGams!$A$5:$AN$5,0))</f>
        <v>1.6142459793447319</v>
      </c>
      <c r="H48" s="10">
        <f>INDEX(DriversGams!$A$5:$AN$30,MATCH(Drivers!$A48,DriversGams!$A$5:$A$30,0),MATCH(Drivers!H$3,DriversGams!$A$5:$AN$5,0))</f>
        <v>1.6227619762088541</v>
      </c>
      <c r="I48" s="10">
        <f>INDEX(DriversGams!$A$5:$AN$30,MATCH(Drivers!$A48,DriversGams!$A$5:$A$30,0),MATCH(Drivers!I$3,DriversGams!$A$5:$AN$5,0))</f>
        <v>1.6307674034102364</v>
      </c>
      <c r="J48" s="10">
        <f>INDEX(DriversGams!$A$5:$AN$30,MATCH(Drivers!$A48,DriversGams!$A$5:$A$30,0),MATCH(Drivers!J$3,DriversGams!$A$5:$AN$5,0))</f>
        <v>1.6189134566680028</v>
      </c>
      <c r="K48" s="10">
        <f>INDEX(DriversGams!$A$5:$AN$30,MATCH(Drivers!$A48,DriversGams!$A$5:$A$30,0),MATCH(Drivers!K$3,DriversGams!$A$5:$AN$5,0))</f>
        <v>1.5744742841605741</v>
      </c>
      <c r="L48" s="10">
        <f>INDEX(DriversGams!$A$5:$AN$30,MATCH(Drivers!$A48,DriversGams!$A$5:$A$30,0),MATCH(Drivers!L$3,DriversGams!$A$5:$AN$5,0))</f>
        <v>1.5841317390903946</v>
      </c>
      <c r="M48" s="10">
        <f>INDEX(DriversGams!$A$5:$AN$30,MATCH(Drivers!$A48,DriversGams!$A$5:$A$30,0),MATCH(Drivers!M$3,DriversGams!$A$5:$AN$5,0))</f>
        <v>1.6003988542297098</v>
      </c>
      <c r="N48" s="10">
        <f>INDEX(DriversGams!$A$5:$AN$30,MATCH(Drivers!$A48,DriversGams!$A$5:$A$30,0),MATCH(Drivers!N$3,DriversGams!$A$5:$AN$5,0))</f>
        <v>1.6131168268761074</v>
      </c>
      <c r="O48" s="10">
        <f>INDEX(DriversGams!$A$5:$AN$30,MATCH(Drivers!$A48,DriversGams!$A$5:$A$30,0),MATCH(Drivers!O$3,DriversGams!$A$5:$AN$5,0))</f>
        <v>1.6284515472308592</v>
      </c>
      <c r="P48" s="10">
        <f>INDEX(DriversGams!$A$5:$AN$30,MATCH(Drivers!$A48,DriversGams!$A$5:$A$30,0),MATCH(Drivers!P$3,DriversGams!$A$5:$AN$5,0))</f>
        <v>1.6440464855680652</v>
      </c>
      <c r="Q48" s="10">
        <f>INDEX(DriversGams!$A$5:$AN$30,MATCH(Drivers!$A48,DriversGams!$A$5:$A$30,0),MATCH(Drivers!Q$3,DriversGams!$A$5:$AN$5,0))</f>
        <v>1.6603276001526295</v>
      </c>
      <c r="R48" s="10">
        <f>INDEX(DriversGams!$A$5:$AN$30,MATCH(Drivers!$A48,DriversGams!$A$5:$A$30,0),MATCH(Drivers!R$3,DriversGams!$A$5:$AN$5,0))</f>
        <v>1.6766311729816055</v>
      </c>
      <c r="S48" s="10">
        <f>INDEX(DriversGams!$A$5:$AN$30,MATCH(Drivers!$A48,DriversGams!$A$5:$A$30,0),MATCH(Drivers!S$3,DriversGams!$A$5:$AN$5,0))</f>
        <v>1.6868292948506816</v>
      </c>
      <c r="T48" s="10">
        <f>INDEX(DriversGams!$A$5:$AN$30,MATCH(Drivers!$A48,DriversGams!$A$5:$A$30,0),MATCH(Drivers!T$3,DriversGams!$A$5:$AN$5,0))</f>
        <v>1.6980866249266071</v>
      </c>
      <c r="U48" s="10">
        <f>INDEX(DriversGams!$A$5:$AN$30,MATCH(Drivers!$A48,DriversGams!$A$5:$A$30,0),MATCH(Drivers!U$3,DriversGams!$A$5:$AN$5,0))</f>
        <v>1.6949436144764236</v>
      </c>
      <c r="V48" s="10">
        <f>INDEX(DriversGams!$A$5:$AN$30,MATCH(Drivers!$A48,DriversGams!$A$5:$A$30,0),MATCH(Drivers!V$3,DriversGams!$A$5:$AN$5,0))</f>
        <v>2.6099709240030133</v>
      </c>
      <c r="W48" s="10">
        <f>INDEX(DriversGams!$A$5:$AN$30,MATCH(Drivers!$A48,DriversGams!$A$5:$A$30,0),MATCH(Drivers!W$3,DriversGams!$A$5:$AN$5,0))</f>
        <v>3.4633544473485647</v>
      </c>
      <c r="X48" s="10">
        <f>INDEX(DriversGams!$A$5:$AN$30,MATCH(Drivers!$A48,DriversGams!$A$5:$A$30,0),MATCH(Drivers!X$3,DriversGams!$A$5:$AN$5,0))</f>
        <v>4.1237760956910376</v>
      </c>
      <c r="Y48" s="10">
        <f>INDEX(DriversGams!$A$5:$AN$30,MATCH(Drivers!$A48,DriversGams!$A$5:$A$30,0),MATCH(Drivers!Y$3,DriversGams!$A$5:$AN$5,0))</f>
        <v>4.8951205940686036</v>
      </c>
      <c r="Z48" s="10">
        <f>INDEX(DriversGams!$A$5:$AN$30,MATCH(Drivers!$A48,DriversGams!$A$5:$A$30,0),MATCH(Drivers!Z$3,DriversGams!$A$5:$AN$5,0))</f>
        <v>5.6992362783984172</v>
      </c>
      <c r="AA48" s="10">
        <f>INDEX(DriversGams!$A$5:$AN$30,MATCH(Drivers!$A48,DriversGams!$A$5:$A$30,0),MATCH(Drivers!AA$3,DriversGams!$A$5:$AN$5,0))</f>
        <v>6.5096042654955415</v>
      </c>
      <c r="AB48" s="10">
        <f>INDEX(DriversGams!$A$5:$AN$30,MATCH(Drivers!$A48,DriversGams!$A$5:$A$30,0),MATCH(Drivers!AB$3,DriversGams!$A$5:$AN$5,0))</f>
        <v>7.2594328027187549</v>
      </c>
      <c r="AC48" s="10">
        <f>INDEX(DriversGams!$A$5:$AN$30,MATCH(Drivers!$A48,DriversGams!$A$5:$A$30,0),MATCH(Drivers!AC$3,DriversGams!$A$5:$AN$5,0))</f>
        <v>8.0382904779026063</v>
      </c>
      <c r="AD48" s="10">
        <f>INDEX(DriversGams!$A$5:$AN$30,MATCH(Drivers!$A48,DriversGams!$A$5:$A$30,0),MATCH(Drivers!AD$3,DriversGams!$A$5:$AN$5,0))</f>
        <v>8.8269874467960552</v>
      </c>
      <c r="AE48" s="10">
        <f>INDEX(DriversGams!$A$5:$AN$30,MATCH(Drivers!$A48,DriversGams!$A$5:$A$30,0),MATCH(Drivers!AE$3,DriversGams!$A$5:$AN$5,0))</f>
        <v>9.624013120563653</v>
      </c>
      <c r="AF48" s="10">
        <f>INDEX(DriversGams!$A$5:$AN$30,MATCH(Drivers!$A48,DriversGams!$A$5:$A$30,0),MATCH(Drivers!AF$3,DriversGams!$A$5:$AN$5,0))</f>
        <v>13.79454182842345</v>
      </c>
      <c r="AG48" s="10">
        <f>INDEX(DriversGams!$A$5:$AN$30,MATCH(Drivers!$A48,DriversGams!$A$5:$A$30,0),MATCH(Drivers!AG$3,DriversGams!$A$5:$AN$5,0))</f>
        <v>17.998063715640111</v>
      </c>
      <c r="AH48" s="126"/>
      <c r="AI48" s="126"/>
      <c r="AJ48" s="126"/>
      <c r="AK48" s="126"/>
      <c r="AL48" s="126"/>
      <c r="AM48" s="126"/>
      <c r="AO48" s="366">
        <f t="shared" si="126"/>
        <v>4</v>
      </c>
    </row>
    <row r="49" spans="1:41" s="338" customFormat="1">
      <c r="A49" s="134" t="s">
        <v>522</v>
      </c>
      <c r="B49" s="366">
        <f t="shared" si="125"/>
        <v>5</v>
      </c>
      <c r="C49" s="331">
        <v>93.09690942833015</v>
      </c>
      <c r="D49" s="10">
        <f>INDEX(DriversGams!$A$5:$AN$24,MATCH(Drivers!$A49,DriversGams!$A$5:$A$24,0),MATCH(Drivers!D$3,DriversGams!$A$5:$AN$5,0))</f>
        <v>94.631701579050159</v>
      </c>
      <c r="E49" s="10">
        <f>INDEX(DriversGams!$A$5:$AN$24,MATCH(Drivers!$A49,DriversGams!$A$5:$A$24,0),MATCH(Drivers!E$3,DriversGams!$A$5:$AN$5,0))</f>
        <v>96.106290326126299</v>
      </c>
      <c r="F49" s="10">
        <f>INDEX(DriversGams!$A$5:$AN$24,MATCH(Drivers!$A49,DriversGams!$A$5:$A$24,0),MATCH(Drivers!F$3,DriversGams!$A$5:$AN$5,0))</f>
        <v>95.577057058635461</v>
      </c>
      <c r="G49" s="10">
        <f>INDEX(DriversGams!$A$5:$AN$24,MATCH(Drivers!$A49,DriversGams!$A$5:$A$24,0),MATCH(Drivers!G$3,DriversGams!$A$5:$AN$5,0))</f>
        <v>96.428923836572537</v>
      </c>
      <c r="H49" s="10">
        <f>INDEX(DriversGams!$A$5:$AN$24,MATCH(Drivers!$A49,DriversGams!$A$5:$A$24,0),MATCH(Drivers!H$3,DriversGams!$A$5:$AN$5,0))</f>
        <v>97.204037109463115</v>
      </c>
      <c r="I49" s="10">
        <f>INDEX(DriversGams!$A$5:$AN$24,MATCH(Drivers!$A49,DriversGams!$A$5:$A$24,0),MATCH(Drivers!I$3,DriversGams!$A$5:$AN$5,0))</f>
        <v>98.156401132955267</v>
      </c>
      <c r="J49" s="10">
        <f>INDEX(DriversGams!$A$5:$AN$24,MATCH(Drivers!$A49,DriversGams!$A$5:$A$24,0),MATCH(Drivers!J$3,DriversGams!$A$5:$AN$5,0))</f>
        <v>96.586555962909529</v>
      </c>
      <c r="K49" s="10">
        <f>INDEX(DriversGams!$A$5:$AN$24,MATCH(Drivers!$A49,DriversGams!$A$5:$A$24,0),MATCH(Drivers!K$3,DriversGams!$A$5:$AN$5,0))</f>
        <v>93.821766320402006</v>
      </c>
      <c r="L49" s="10">
        <f>INDEX(DriversGams!$A$5:$AN$24,MATCH(Drivers!$A49,DriversGams!$A$5:$A$24,0),MATCH(Drivers!L$3,DriversGams!$A$5:$AN$5,0))</f>
        <v>95.772827634571399</v>
      </c>
      <c r="M49" s="10">
        <f>INDEX(DriversGams!$A$5:$AN$24,MATCH(Drivers!$A49,DriversGams!$A$5:$A$24,0),MATCH(Drivers!M$3,DriversGams!$A$5:$AN$5,0))</f>
        <v>97.463973331720766</v>
      </c>
      <c r="N49" s="10">
        <f>INDEX(DriversGams!$A$5:$AN$24,MATCH(Drivers!$A49,DriversGams!$A$5:$A$24,0),MATCH(Drivers!N$3,DriversGams!$A$5:$AN$5,0))</f>
        <v>99.199091164943155</v>
      </c>
      <c r="O49" s="10">
        <f>INDEX(DriversGams!$A$5:$AN$24,MATCH(Drivers!$A49,DriversGams!$A$5:$A$24,0),MATCH(Drivers!O$3,DriversGams!$A$5:$AN$5,0))</f>
        <v>101.24232472860669</v>
      </c>
      <c r="P49" s="10">
        <f>INDEX(DriversGams!$A$5:$AN$24,MATCH(Drivers!$A49,DriversGams!$A$5:$A$24,0),MATCH(Drivers!P$3,DriversGams!$A$5:$AN$5,0))</f>
        <v>103.3111622864775</v>
      </c>
      <c r="Q49" s="10">
        <f>INDEX(DriversGams!$A$5:$AN$24,MATCH(Drivers!$A49,DriversGams!$A$5:$A$24,0),MATCH(Drivers!Q$3,DriversGams!$A$5:$AN$5,0))</f>
        <v>105.34928167849611</v>
      </c>
      <c r="R49" s="10">
        <f>INDEX(DriversGams!$A$5:$AN$24,MATCH(Drivers!$A49,DriversGams!$A$5:$A$24,0),MATCH(Drivers!R$3,DriversGams!$A$5:$AN$5,0))</f>
        <v>107.3673229363273</v>
      </c>
      <c r="S49" s="10">
        <f>INDEX(DriversGams!$A$5:$AN$24,MATCH(Drivers!$A49,DriversGams!$A$5:$A$24,0),MATCH(Drivers!S$3,DriversGams!$A$5:$AN$5,0))</f>
        <v>111.41094046771019</v>
      </c>
      <c r="T49" s="10">
        <f>INDEX(DriversGams!$A$5:$AN$24,MATCH(Drivers!$A49,DriversGams!$A$5:$A$24,0),MATCH(Drivers!T$3,DriversGams!$A$5:$AN$5,0))</f>
        <v>113.85072230560755</v>
      </c>
      <c r="U49" s="10">
        <f>INDEX(DriversGams!$A$5:$AN$24,MATCH(Drivers!$A49,DriversGams!$A$5:$A$24,0),MATCH(Drivers!U$3,DriversGams!$A$5:$AN$5,0))</f>
        <v>114.65180473392718</v>
      </c>
      <c r="V49" s="10">
        <f>INDEX(DriversGams!$A$5:$AN$24,MATCH(Drivers!$A49,DriversGams!$A$5:$A$24,0),MATCH(Drivers!V$3,DriversGams!$A$5:$AN$5,0))</f>
        <v>116.13705948383351</v>
      </c>
      <c r="W49" s="10">
        <f>INDEX(DriversGams!$A$5:$AN$24,MATCH(Drivers!$A49,DriversGams!$A$5:$A$24,0),MATCH(Drivers!W$3,DriversGams!$A$5:$AN$5,0))</f>
        <v>117.7036304585188</v>
      </c>
      <c r="X49" s="10">
        <f>INDEX(DriversGams!$A$5:$AN$24,MATCH(Drivers!$A49,DriversGams!$A$5:$A$24,0),MATCH(Drivers!X$3,DriversGams!$A$5:$AN$5,0))</f>
        <v>119.48438514524935</v>
      </c>
      <c r="Y49" s="10">
        <f>INDEX(DriversGams!$A$5:$AN$24,MATCH(Drivers!$A49,DriversGams!$A$5:$A$24,0),MATCH(Drivers!Y$3,DriversGams!$A$5:$AN$5,0))</f>
        <v>121.69150751041431</v>
      </c>
      <c r="Z49" s="10">
        <f>INDEX(DriversGams!$A$5:$AN$24,MATCH(Drivers!$A49,DriversGams!$A$5:$A$24,0),MATCH(Drivers!Z$3,DriversGams!$A$5:$AN$5,0))</f>
        <v>123.81959110798871</v>
      </c>
      <c r="AA49" s="10">
        <f>INDEX(DriversGams!$A$5:$AN$24,MATCH(Drivers!$A49,DriversGams!$A$5:$A$24,0),MATCH(Drivers!AA$3,DriversGams!$A$5:$AN$5,0))</f>
        <v>126.40542703352179</v>
      </c>
      <c r="AB49" s="10">
        <f>INDEX(DriversGams!$A$5:$AN$24,MATCH(Drivers!$A49,DriversGams!$A$5:$A$24,0),MATCH(Drivers!AB$3,DriversGams!$A$5:$AN$5,0))</f>
        <v>129.53599346571718</v>
      </c>
      <c r="AC49" s="10">
        <f>INDEX(DriversGams!$A$5:$AN$24,MATCH(Drivers!$A49,DriversGams!$A$5:$A$24,0),MATCH(Drivers!AC$3,DriversGams!$A$5:$AN$5,0))</f>
        <v>132.60113296699438</v>
      </c>
      <c r="AD49" s="10">
        <f>INDEX(DriversGams!$A$5:$AN$24,MATCH(Drivers!$A49,DriversGams!$A$5:$A$24,0),MATCH(Drivers!AD$3,DriversGams!$A$5:$AN$5,0))</f>
        <v>135.6615286451094</v>
      </c>
      <c r="AE49" s="10">
        <f>INDEX(DriversGams!$A$5:$AN$24,MATCH(Drivers!$A49,DriversGams!$A$5:$A$24,0),MATCH(Drivers!AE$3,DriversGams!$A$5:$AN$5,0))</f>
        <v>138.68228771522203</v>
      </c>
      <c r="AF49" s="10">
        <f>INDEX(DriversGams!$A$5:$AN$24,MATCH(Drivers!$A49,DriversGams!$A$5:$A$24,0),MATCH(Drivers!AF$3,DriversGams!$A$5:$AN$5,0))</f>
        <v>153.11774529230129</v>
      </c>
      <c r="AG49" s="10">
        <f>INDEX(DriversGams!$A$5:$AN$24,MATCH(Drivers!$A49,DriversGams!$A$5:$A$24,0),MATCH(Drivers!AG$3,DriversGams!$A$5:$AN$5,0))</f>
        <v>162.86133903735566</v>
      </c>
      <c r="AH49" s="126"/>
      <c r="AI49" s="126"/>
      <c r="AJ49" s="126"/>
      <c r="AK49" s="126"/>
      <c r="AL49" s="126"/>
      <c r="AM49" s="126"/>
      <c r="AO49" s="338">
        <f>AO47+1</f>
        <v>4</v>
      </c>
    </row>
    <row r="50" spans="1:41" s="338" customFormat="1">
      <c r="A50" s="134" t="s">
        <v>599</v>
      </c>
      <c r="B50" s="366">
        <f t="shared" si="125"/>
        <v>6</v>
      </c>
      <c r="C50" s="331">
        <v>1.2396211872289537E-4</v>
      </c>
      <c r="D50" s="10">
        <f>INDEX(DriversGams!$A$5:$AN$24,MATCH(Drivers!$A50,DriversGams!$A$5:$A$24,0),MATCH(Drivers!D$3,DriversGams!$A$5:$AN$5,0))</f>
        <v>1.3879371019451459E-4</v>
      </c>
      <c r="E50" s="10">
        <f>INDEX(DriversGams!$A$5:$AN$24,MATCH(Drivers!$A50,DriversGams!$A$5:$A$24,0),MATCH(Drivers!E$3,DriversGams!$A$5:$AN$5,0))</f>
        <v>1.7403375894005379E-4</v>
      </c>
      <c r="F50" s="10">
        <f>INDEX(DriversGams!$A$5:$AN$24,MATCH(Drivers!$A50,DriversGams!$A$5:$A$24,0),MATCH(Drivers!F$3,DriversGams!$A$5:$AN$5,0))</f>
        <v>2.0463462326235279E-4</v>
      </c>
      <c r="G50" s="10">
        <f>INDEX(DriversGams!$A$5:$AN$24,MATCH(Drivers!$A50,DriversGams!$A$5:$A$24,0),MATCH(Drivers!G$3,DriversGams!$A$5:$AN$5,0))</f>
        <v>2.3068335658214055E-4</v>
      </c>
      <c r="H50" s="10">
        <f>INDEX(DriversGams!$A$5:$AN$24,MATCH(Drivers!$A50,DriversGams!$A$5:$A$24,0),MATCH(Drivers!H$3,DriversGams!$A$5:$AN$5,0))</f>
        <v>2.6899348622501812E-4</v>
      </c>
      <c r="I50" s="10">
        <f>INDEX(DriversGams!$A$5:$AN$24,MATCH(Drivers!$A50,DriversGams!$A$5:$A$24,0),MATCH(Drivers!I$3,DriversGams!$A$5:$AN$5,0))</f>
        <v>3.1059642231736728E-4</v>
      </c>
      <c r="J50" s="10">
        <f>INDEX(DriversGams!$A$5:$AN$24,MATCH(Drivers!$A50,DriversGams!$A$5:$A$24,0),MATCH(Drivers!J$3,DriversGams!$A$5:$AN$5,0))</f>
        <v>3.2901359202707864E-4</v>
      </c>
      <c r="K50" s="10">
        <f>INDEX(DriversGams!$A$5:$AN$24,MATCH(Drivers!$A50,DriversGams!$A$5:$A$24,0),MATCH(Drivers!K$3,DriversGams!$A$5:$AN$5,0))</f>
        <v>3.6434478756493032E-4</v>
      </c>
      <c r="L50" s="10">
        <f>INDEX(DriversGams!$A$5:$AN$24,MATCH(Drivers!$A50,DriversGams!$A$5:$A$24,0),MATCH(Drivers!L$3,DriversGams!$A$5:$AN$5,0))</f>
        <v>4.1878176705921716E-4</v>
      </c>
      <c r="M50" s="10">
        <f>INDEX(DriversGams!$A$5:$AN$24,MATCH(Drivers!$A50,DriversGams!$A$5:$A$24,0),MATCH(Drivers!M$3,DriversGams!$A$5:$AN$5,0))</f>
        <v>4.4458737823585489E-4</v>
      </c>
      <c r="N50" s="10">
        <f>INDEX(DriversGams!$A$5:$AN$24,MATCH(Drivers!$A50,DriversGams!$A$5:$A$24,0),MATCH(Drivers!N$3,DriversGams!$A$5:$AN$5,0))</f>
        <v>5.0408841351666598E-4</v>
      </c>
      <c r="O50" s="10">
        <f>INDEX(DriversGams!$A$5:$AN$24,MATCH(Drivers!$A50,DriversGams!$A$5:$A$24,0),MATCH(Drivers!O$3,DriversGams!$A$5:$AN$5,0))</f>
        <v>5.7431163760825936E-4</v>
      </c>
      <c r="P50" s="10">
        <f>INDEX(DriversGams!$A$5:$AN$24,MATCH(Drivers!$A50,DriversGams!$A$5:$A$24,0),MATCH(Drivers!P$3,DriversGams!$A$5:$AN$5,0))</f>
        <v>6.7714033970552642E-4</v>
      </c>
      <c r="Q50" s="10">
        <f>INDEX(DriversGams!$A$5:$AN$24,MATCH(Drivers!$A50,DriversGams!$A$5:$A$24,0),MATCH(Drivers!Q$3,DriversGams!$A$5:$AN$5,0))</f>
        <v>8.2053484088451842E-4</v>
      </c>
      <c r="R50" s="10">
        <f>INDEX(DriversGams!$A$5:$AN$24,MATCH(Drivers!$A50,DriversGams!$A$5:$A$24,0),MATCH(Drivers!R$3,DriversGams!$A$5:$AN$5,0))</f>
        <v>9.8601077160807068E-4</v>
      </c>
      <c r="S50" s="10">
        <f>INDEX(DriversGams!$A$5:$AN$24,MATCH(Drivers!$A50,DriversGams!$A$5:$A$24,0),MATCH(Drivers!S$3,DriversGams!$A$5:$AN$5,0))</f>
        <v>1.5543327954270882E-3</v>
      </c>
      <c r="T50" s="10">
        <f>INDEX(DriversGams!$A$5:$AN$24,MATCH(Drivers!$A50,DriversGams!$A$5:$A$24,0),MATCH(Drivers!T$3,DriversGams!$A$5:$AN$5,0))</f>
        <v>2.2932823277266898E-3</v>
      </c>
      <c r="U50" s="10">
        <f>INDEX(DriversGams!$A$5:$AN$24,MATCH(Drivers!$A50,DriversGams!$A$5:$A$24,0),MATCH(Drivers!U$3,DriversGams!$A$5:$AN$5,0))</f>
        <v>0.53697521754678601</v>
      </c>
      <c r="V50" s="10">
        <f>INDEX(DriversGams!$A$5:$AN$24,MATCH(Drivers!$A50,DriversGams!$A$5:$A$24,0),MATCH(Drivers!V$3,DriversGams!$A$5:$AN$5,0))</f>
        <v>0.88567022651981675</v>
      </c>
      <c r="W50" s="10">
        <f>INDEX(DriversGams!$A$5:$AN$24,MATCH(Drivers!$A50,DriversGams!$A$5:$A$24,0),MATCH(Drivers!W$3,DriversGams!$A$5:$AN$5,0))</f>
        <v>1.3278217617380683</v>
      </c>
      <c r="X50" s="10">
        <f>INDEX(DriversGams!$A$5:$AN$24,MATCH(Drivers!$A50,DriversGams!$A$5:$A$24,0),MATCH(Drivers!X$3,DriversGams!$A$5:$AN$5,0))</f>
        <v>2.2947469716810955</v>
      </c>
      <c r="Y50" s="10">
        <f>INDEX(DriversGams!$A$5:$AN$24,MATCH(Drivers!$A50,DriversGams!$A$5:$A$24,0),MATCH(Drivers!Y$3,DriversGams!$A$5:$AN$5,0))</f>
        <v>3.2616721816241228</v>
      </c>
      <c r="Z50" s="10">
        <f>INDEX(DriversGams!$A$5:$AN$24,MATCH(Drivers!$A50,DriversGams!$A$5:$A$24,0),MATCH(Drivers!Z$3,DriversGams!$A$5:$AN$5,0))</f>
        <v>4.2285973765932061</v>
      </c>
      <c r="AA50" s="10">
        <f>INDEX(DriversGams!$A$5:$AN$24,MATCH(Drivers!$A50,DriversGams!$A$5:$A$24,0),MATCH(Drivers!AA$3,DriversGams!$A$5:$AN$5,0))</f>
        <v>5.2094184831384629</v>
      </c>
      <c r="AB50" s="10">
        <f>INDEX(DriversGams!$A$5:$AN$24,MATCH(Drivers!$A50,DriversGams!$A$5:$A$24,0),MATCH(Drivers!AB$3,DriversGams!$A$5:$AN$5,0))</f>
        <v>8.229164757957939</v>
      </c>
      <c r="AC50" s="10">
        <f>INDEX(DriversGams!$A$5:$AN$24,MATCH(Drivers!$A50,DriversGams!$A$5:$A$24,0),MATCH(Drivers!AC$3,DriversGams!$A$5:$AN$5,0))</f>
        <v>9.5012416493909839</v>
      </c>
      <c r="AD50" s="10">
        <f>INDEX(DriversGams!$A$5:$AN$24,MATCH(Drivers!$A50,DriversGams!$A$5:$A$24,0),MATCH(Drivers!AD$3,DriversGams!$A$5:$AN$5,0))</f>
        <v>10.773318540824041</v>
      </c>
      <c r="AE50" s="10">
        <f>INDEX(DriversGams!$A$5:$AN$24,MATCH(Drivers!$A50,DriversGams!$A$5:$A$24,0),MATCH(Drivers!AE$3,DriversGams!$A$5:$AN$5,0))</f>
        <v>12.044207786848625</v>
      </c>
      <c r="AF50" s="10">
        <f>INDEX(DriversGams!$A$5:$AN$24,MATCH(Drivers!$A50,DriversGams!$A$5:$A$24,0),MATCH(Drivers!AF$3,DriversGams!$A$5:$AN$5,0))</f>
        <v>20.172777590727542</v>
      </c>
      <c r="AG50" s="10">
        <f>INDEX(DriversGams!$A$5:$AN$24,MATCH(Drivers!$A50,DriversGams!$A$5:$A$24,0),MATCH(Drivers!AG$3,DriversGams!$A$5:$AN$5,0))</f>
        <v>30.8423132050055</v>
      </c>
      <c r="AH50" s="126"/>
      <c r="AI50" s="126"/>
      <c r="AJ50" s="126"/>
      <c r="AK50" s="126"/>
      <c r="AL50" s="126"/>
      <c r="AM50" s="126"/>
      <c r="AO50" s="338">
        <f t="shared" si="126"/>
        <v>5</v>
      </c>
    </row>
    <row r="51" spans="1:41" s="338" customFormat="1">
      <c r="A51" s="134" t="s">
        <v>388</v>
      </c>
      <c r="B51" s="366">
        <f t="shared" si="125"/>
        <v>7</v>
      </c>
      <c r="C51" s="331">
        <v>13.345629432701433</v>
      </c>
      <c r="D51" s="10">
        <f>INDEX(DriversGams!$A$5:$AN$24,MATCH(Drivers!$A51,DriversGams!$A$5:$A$24,0),MATCH(Drivers!D$3,DriversGams!$A$5:$AN$5,0))</f>
        <v>13.569528279063448</v>
      </c>
      <c r="E51" s="10">
        <f>INDEX(DriversGams!$A$5:$AN$24,MATCH(Drivers!$A51,DriversGams!$A$5:$A$24,0),MATCH(Drivers!E$3,DriversGams!$A$5:$AN$5,0))</f>
        <v>13.695588710455654</v>
      </c>
      <c r="F51" s="10">
        <f>INDEX(DriversGams!$A$5:$AN$24,MATCH(Drivers!$A51,DriversGams!$A$5:$A$24,0),MATCH(Drivers!F$3,DriversGams!$A$5:$AN$5,0))</f>
        <v>13.765138277648598</v>
      </c>
      <c r="G51" s="10">
        <f>INDEX(DriversGams!$A$5:$AN$24,MATCH(Drivers!$A51,DriversGams!$A$5:$A$24,0),MATCH(Drivers!G$3,DriversGams!$A$5:$AN$5,0))</f>
        <v>13.746132654038782</v>
      </c>
      <c r="H51" s="10">
        <f>INDEX(DriversGams!$A$5:$AN$24,MATCH(Drivers!$A51,DriversGams!$A$5:$A$24,0),MATCH(Drivers!H$3,DriversGams!$A$5:$AN$5,0))</f>
        <v>13.867325645889938</v>
      </c>
      <c r="I51" s="10">
        <f>INDEX(DriversGams!$A$5:$AN$24,MATCH(Drivers!$A51,DriversGams!$A$5:$A$24,0),MATCH(Drivers!I$3,DriversGams!$A$5:$AN$5,0))</f>
        <v>13.913912876235184</v>
      </c>
      <c r="J51" s="10">
        <f>INDEX(DriversGams!$A$5:$AN$24,MATCH(Drivers!$A51,DriversGams!$A$5:$A$24,0),MATCH(Drivers!J$3,DriversGams!$A$5:$AN$5,0))</f>
        <v>13.737631974460474</v>
      </c>
      <c r="K51" s="10">
        <f>INDEX(DriversGams!$A$5:$AN$24,MATCH(Drivers!$A51,DriversGams!$A$5:$A$24,0),MATCH(Drivers!K$3,DriversGams!$A$5:$AN$5,0))</f>
        <v>12.987527372638118</v>
      </c>
      <c r="L51" s="10">
        <f>INDEX(DriversGams!$A$5:$AN$24,MATCH(Drivers!$A51,DriversGams!$A$5:$A$24,0),MATCH(Drivers!L$3,DriversGams!$A$5:$AN$5,0))</f>
        <v>13.131866224570254</v>
      </c>
      <c r="M51" s="10">
        <f>INDEX(DriversGams!$A$5:$AN$24,MATCH(Drivers!$A51,DriversGams!$A$5:$A$24,0),MATCH(Drivers!M$3,DriversGams!$A$5:$AN$5,0))</f>
        <v>13.235767221171839</v>
      </c>
      <c r="N51" s="10">
        <f>INDEX(DriversGams!$A$5:$AN$24,MATCH(Drivers!$A51,DriversGams!$A$5:$A$24,0),MATCH(Drivers!N$3,DriversGams!$A$5:$AN$5,0))</f>
        <v>13.394535964036521</v>
      </c>
      <c r="O51" s="10">
        <f>INDEX(DriversGams!$A$5:$AN$24,MATCH(Drivers!$A51,DriversGams!$A$5:$A$24,0),MATCH(Drivers!O$3,DriversGams!$A$5:$AN$5,0))</f>
        <v>13.573278263824127</v>
      </c>
      <c r="P51" s="10">
        <f>INDEX(DriversGams!$A$5:$AN$24,MATCH(Drivers!$A51,DriversGams!$A$5:$A$24,0),MATCH(Drivers!P$3,DriversGams!$A$5:$AN$5,0))</f>
        <v>13.777018629526207</v>
      </c>
      <c r="Q51" s="10">
        <f>INDEX(DriversGams!$A$5:$AN$24,MATCH(Drivers!$A51,DriversGams!$A$5:$A$24,0),MATCH(Drivers!Q$3,DriversGams!$A$5:$AN$5,0))</f>
        <v>13.988901530840279</v>
      </c>
      <c r="R51" s="10">
        <f>INDEX(DriversGams!$A$5:$AN$24,MATCH(Drivers!$A51,DriversGams!$A$5:$A$24,0),MATCH(Drivers!R$3,DriversGams!$A$5:$AN$5,0))</f>
        <v>14.195059936428873</v>
      </c>
      <c r="S51" s="10">
        <f>INDEX(DriversGams!$A$5:$AN$24,MATCH(Drivers!$A51,DriversGams!$A$5:$A$24,0),MATCH(Drivers!S$3,DriversGams!$A$5:$AN$5,0))</f>
        <v>14.698310975850521</v>
      </c>
      <c r="T51" s="10">
        <f>INDEX(DriversGams!$A$5:$AN$24,MATCH(Drivers!$A51,DriversGams!$A$5:$A$24,0),MATCH(Drivers!T$3,DriversGams!$A$5:$AN$5,0))</f>
        <v>15.023136123567721</v>
      </c>
      <c r="U51" s="10">
        <f>INDEX(DriversGams!$A$5:$AN$24,MATCH(Drivers!$A51,DriversGams!$A$5:$A$24,0),MATCH(Drivers!U$3,DriversGams!$A$5:$AN$5,0))</f>
        <v>19.831563782108223</v>
      </c>
      <c r="V51" s="10">
        <f>INDEX(DriversGams!$A$5:$AN$24,MATCH(Drivers!$A51,DriversGams!$A$5:$A$24,0),MATCH(Drivers!V$3,DriversGams!$A$5:$AN$5,0))</f>
        <v>23.020026113896115</v>
      </c>
      <c r="W51" s="10">
        <f>INDEX(DriversGams!$A$5:$AN$24,MATCH(Drivers!$A51,DriversGams!$A$5:$A$24,0),MATCH(Drivers!W$3,DriversGams!$A$5:$AN$5,0))</f>
        <v>26.164406131643492</v>
      </c>
      <c r="X51" s="10">
        <f>INDEX(DriversGams!$A$5:$AN$24,MATCH(Drivers!$A51,DriversGams!$A$5:$A$24,0),MATCH(Drivers!X$3,DriversGams!$A$5:$AN$5,0))</f>
        <v>29.323010268473475</v>
      </c>
      <c r="Y51" s="10">
        <f>INDEX(DriversGams!$A$5:$AN$24,MATCH(Drivers!$A51,DriversGams!$A$5:$A$24,0),MATCH(Drivers!Y$3,DriversGams!$A$5:$AN$5,0))</f>
        <v>32.512274172217865</v>
      </c>
      <c r="Z51" s="10">
        <f>INDEX(DriversGams!$A$5:$AN$24,MATCH(Drivers!$A51,DriversGams!$A$5:$A$24,0),MATCH(Drivers!Z$3,DriversGams!$A$5:$AN$5,0))</f>
        <v>35.761541848935387</v>
      </c>
      <c r="AA51" s="10">
        <f>INDEX(DriversGams!$A$5:$AN$24,MATCH(Drivers!$A51,DriversGams!$A$5:$A$24,0),MATCH(Drivers!AA$3,DriversGams!$A$5:$AN$5,0))</f>
        <v>38.97118460722762</v>
      </c>
      <c r="AB51" s="10">
        <f>INDEX(DriversGams!$A$5:$AN$24,MATCH(Drivers!$A51,DriversGams!$A$5:$A$24,0),MATCH(Drivers!AB$3,DriversGams!$A$5:$AN$5,0))</f>
        <v>42.190333381535261</v>
      </c>
      <c r="AC51" s="10">
        <f>INDEX(DriversGams!$A$5:$AN$24,MATCH(Drivers!$A51,DriversGams!$A$5:$A$24,0),MATCH(Drivers!AC$3,DriversGams!$A$5:$AN$5,0))</f>
        <v>45.567805630704505</v>
      </c>
      <c r="AD51" s="10">
        <f>INDEX(DriversGams!$A$5:$AN$24,MATCH(Drivers!$A51,DriversGams!$A$5:$A$24,0),MATCH(Drivers!AD$3,DriversGams!$A$5:$AN$5,0))</f>
        <v>48.940899191913196</v>
      </c>
      <c r="AE51" s="10">
        <f>INDEX(DriversGams!$A$5:$AN$24,MATCH(Drivers!$A51,DriversGams!$A$5:$A$24,0),MATCH(Drivers!AE$3,DriversGams!$A$5:$AN$5,0))</f>
        <v>52.300763229156829</v>
      </c>
      <c r="AF51" s="10">
        <f>INDEX(DriversGams!$A$5:$AN$24,MATCH(Drivers!$A51,DriversGams!$A$5:$A$24,0),MATCH(Drivers!AF$3,DriversGams!$A$5:$AN$5,0))</f>
        <v>68.485017368619367</v>
      </c>
      <c r="AG51" s="10">
        <f>INDEX(DriversGams!$A$5:$AN$24,MATCH(Drivers!$A51,DriversGams!$A$5:$A$24,0),MATCH(Drivers!AG$3,DriversGams!$A$5:$AN$5,0))</f>
        <v>83.12572799371361</v>
      </c>
      <c r="AH51" s="126"/>
      <c r="AI51" s="126"/>
      <c r="AJ51" s="126"/>
      <c r="AK51" s="126"/>
      <c r="AL51" s="126"/>
      <c r="AM51" s="126"/>
      <c r="AO51" s="338">
        <f t="shared" si="126"/>
        <v>6</v>
      </c>
    </row>
    <row r="52" spans="1:41" s="338" customFormat="1">
      <c r="A52" s="134" t="s">
        <v>387</v>
      </c>
      <c r="B52" s="366">
        <f t="shared" si="125"/>
        <v>8</v>
      </c>
      <c r="C52" s="331">
        <v>123.26923682676239</v>
      </c>
      <c r="D52" s="10">
        <f>INDEX(DriversGams!$A$5:$AN$24,MATCH(Drivers!$A52,DriversGams!$A$5:$A$24,0),MATCH(Drivers!D$3,DriversGams!$A$5:$AN$5,0))</f>
        <v>156.81366722123803</v>
      </c>
      <c r="E52" s="10">
        <f>INDEX(DriversGams!$A$5:$AN$24,MATCH(Drivers!$A52,DriversGams!$A$5:$A$24,0),MATCH(Drivers!E$3,DriversGams!$A$5:$AN$5,0))</f>
        <v>158.31946826735353</v>
      </c>
      <c r="F52" s="10">
        <f>INDEX(DriversGams!$A$5:$AN$24,MATCH(Drivers!$A52,DriversGams!$A$5:$A$24,0),MATCH(Drivers!F$3,DriversGams!$A$5:$AN$5,0))</f>
        <v>162.42901584612258</v>
      </c>
      <c r="G52" s="10">
        <f>INDEX(DriversGams!$A$5:$AN$24,MATCH(Drivers!$A52,DriversGams!$A$5:$A$24,0),MATCH(Drivers!G$3,DriversGams!$A$5:$AN$5,0))</f>
        <v>160.50636316920804</v>
      </c>
      <c r="H52" s="10">
        <f>INDEX(DriversGams!$A$5:$AN$24,MATCH(Drivers!$A52,DriversGams!$A$5:$A$24,0),MATCH(Drivers!H$3,DriversGams!$A$5:$AN$5,0))</f>
        <v>165.81070190434502</v>
      </c>
      <c r="I52" s="10">
        <f>INDEX(DriversGams!$A$5:$AN$24,MATCH(Drivers!$A52,DriversGams!$A$5:$A$24,0),MATCH(Drivers!I$3,DriversGams!$A$5:$AN$5,0))</f>
        <v>166.2218667625005</v>
      </c>
      <c r="J52" s="10">
        <f>INDEX(DriversGams!$A$5:$AN$24,MATCH(Drivers!$A52,DriversGams!$A$5:$A$24,0),MATCH(Drivers!J$3,DriversGams!$A$5:$AN$5,0))</f>
        <v>164.47804785623893</v>
      </c>
      <c r="K52" s="10">
        <f>INDEX(DriversGams!$A$5:$AN$24,MATCH(Drivers!$A52,DriversGams!$A$5:$A$24,0),MATCH(Drivers!K$3,DriversGams!$A$5:$AN$5,0))</f>
        <v>156.4411082824756</v>
      </c>
      <c r="L52" s="10">
        <f>INDEX(DriversGams!$A$5:$AN$24,MATCH(Drivers!$A52,DriversGams!$A$5:$A$24,0),MATCH(Drivers!L$3,DriversGams!$A$5:$AN$5,0))</f>
        <v>158.91107416684909</v>
      </c>
      <c r="M52" s="10">
        <f>INDEX(DriversGams!$A$5:$AN$24,MATCH(Drivers!$A52,DriversGams!$A$5:$A$24,0),MATCH(Drivers!M$3,DriversGams!$A$5:$AN$5,0))</f>
        <v>160.84648951081641</v>
      </c>
      <c r="N52" s="10">
        <f>INDEX(DriversGams!$A$5:$AN$24,MATCH(Drivers!$A52,DriversGams!$A$5:$A$24,0),MATCH(Drivers!N$3,DriversGams!$A$5:$AN$5,0))</f>
        <v>162.97453469380375</v>
      </c>
      <c r="O52" s="10">
        <f>INDEX(DriversGams!$A$5:$AN$24,MATCH(Drivers!$A52,DriversGams!$A$5:$A$24,0),MATCH(Drivers!O$3,DriversGams!$A$5:$AN$5,0))</f>
        <v>165.49082183364919</v>
      </c>
      <c r="P52" s="10">
        <f>INDEX(DriversGams!$A$5:$AN$24,MATCH(Drivers!$A52,DriversGams!$A$5:$A$24,0),MATCH(Drivers!P$3,DriversGams!$A$5:$AN$5,0))</f>
        <v>168.15947456872672</v>
      </c>
      <c r="Q52" s="10">
        <f>INDEX(DriversGams!$A$5:$AN$24,MATCH(Drivers!$A52,DriversGams!$A$5:$A$24,0),MATCH(Drivers!Q$3,DriversGams!$A$5:$AN$5,0))</f>
        <v>170.86364941077838</v>
      </c>
      <c r="R52" s="10">
        <f>INDEX(DriversGams!$A$5:$AN$24,MATCH(Drivers!$A52,DriversGams!$A$5:$A$24,0),MATCH(Drivers!R$3,DriversGams!$A$5:$AN$5,0))</f>
        <v>173.45884840073393</v>
      </c>
      <c r="S52" s="10">
        <f>INDEX(DriversGams!$A$5:$AN$24,MATCH(Drivers!$A52,DriversGams!$A$5:$A$24,0),MATCH(Drivers!S$3,DriversGams!$A$5:$AN$5,0))</f>
        <v>178.95235177623672</v>
      </c>
      <c r="T52" s="10">
        <f>INDEX(DriversGams!$A$5:$AN$24,MATCH(Drivers!$A52,DriversGams!$A$5:$A$24,0),MATCH(Drivers!T$3,DriversGams!$A$5:$AN$5,0))</f>
        <v>183.20809413797809</v>
      </c>
      <c r="U52" s="10">
        <f>INDEX(DriversGams!$A$5:$AN$24,MATCH(Drivers!$A52,DriversGams!$A$5:$A$24,0),MATCH(Drivers!U$3,DriversGams!$A$5:$AN$5,0))</f>
        <v>184.38748480764326</v>
      </c>
      <c r="V52" s="10">
        <f>INDEX(DriversGams!$A$5:$AN$24,MATCH(Drivers!$A52,DriversGams!$A$5:$A$24,0),MATCH(Drivers!V$3,DriversGams!$A$5:$AN$5,0))</f>
        <v>185.97908109254951</v>
      </c>
      <c r="W52" s="10">
        <f>INDEX(DriversGams!$A$5:$AN$24,MATCH(Drivers!$A52,DriversGams!$A$5:$A$24,0),MATCH(Drivers!W$3,DriversGams!$A$5:$AN$5,0))</f>
        <v>187.07056126757786</v>
      </c>
      <c r="X52" s="10">
        <f>INDEX(DriversGams!$A$5:$AN$24,MATCH(Drivers!$A52,DriversGams!$A$5:$A$24,0),MATCH(Drivers!X$3,DriversGams!$A$5:$AN$5,0))</f>
        <v>188.52138902412739</v>
      </c>
      <c r="Y52" s="10">
        <f>INDEX(DriversGams!$A$5:$AN$24,MATCH(Drivers!$A52,DriversGams!$A$5:$A$24,0),MATCH(Drivers!Y$3,DriversGams!$A$5:$AN$5,0))</f>
        <v>190.3416987807621</v>
      </c>
      <c r="Z52" s="10">
        <f>INDEX(DriversGams!$A$5:$AN$24,MATCH(Drivers!$A52,DriversGams!$A$5:$A$24,0),MATCH(Drivers!Z$3,DriversGams!$A$5:$AN$5,0))</f>
        <v>192.14321292276247</v>
      </c>
      <c r="AA52" s="10">
        <f>INDEX(DriversGams!$A$5:$AN$24,MATCH(Drivers!$A52,DriversGams!$A$5:$A$24,0),MATCH(Drivers!AA$3,DriversGams!$A$5:$AN$5,0))</f>
        <v>194.4993210352377</v>
      </c>
      <c r="AB52" s="10">
        <f>INDEX(DriversGams!$A$5:$AN$24,MATCH(Drivers!$A52,DriversGams!$A$5:$A$24,0),MATCH(Drivers!AB$3,DriversGams!$A$5:$AN$5,0))</f>
        <v>198.58757534275892</v>
      </c>
      <c r="AC52" s="10">
        <f>INDEX(DriversGams!$A$5:$AN$24,MATCH(Drivers!$A52,DriversGams!$A$5:$A$24,0),MATCH(Drivers!AC$3,DriversGams!$A$5:$AN$5,0))</f>
        <v>202.87755057720005</v>
      </c>
      <c r="AD52" s="10">
        <f>INDEX(DriversGams!$A$5:$AN$24,MATCH(Drivers!$A52,DriversGams!$A$5:$A$24,0),MATCH(Drivers!AD$3,DriversGams!$A$5:$AN$5,0))</f>
        <v>207.64516093706123</v>
      </c>
      <c r="AE52" s="10">
        <f>INDEX(DriversGams!$A$5:$AN$24,MATCH(Drivers!$A52,DriversGams!$A$5:$A$24,0),MATCH(Drivers!AE$3,DriversGams!$A$5:$AN$5,0))</f>
        <v>212.82387932204387</v>
      </c>
      <c r="AF52" s="10">
        <f>INDEX(DriversGams!$A$5:$AN$24,MATCH(Drivers!$A52,DriversGams!$A$5:$A$24,0),MATCH(Drivers!AF$3,DriversGams!$A$5:$AN$5,0))</f>
        <v>243.02453449770002</v>
      </c>
      <c r="AG52" s="10">
        <f>INDEX(DriversGams!$A$5:$AN$24,MATCH(Drivers!$A52,DriversGams!$A$5:$A$24,0),MATCH(Drivers!AG$3,DriversGams!$A$5:$AN$5,0))</f>
        <v>270.9047748447864</v>
      </c>
      <c r="AH52" s="126"/>
      <c r="AI52" s="126"/>
      <c r="AJ52" s="126"/>
      <c r="AK52" s="126"/>
      <c r="AL52" s="126"/>
      <c r="AM52" s="126"/>
      <c r="AO52" s="338">
        <f t="shared" si="126"/>
        <v>7</v>
      </c>
    </row>
    <row r="53" spans="1:41" s="361" customFormat="1">
      <c r="A53" s="134" t="s">
        <v>719</v>
      </c>
      <c r="B53" s="366">
        <f t="shared" si="125"/>
        <v>9</v>
      </c>
      <c r="C53" s="331">
        <v>82.179491217841601</v>
      </c>
      <c r="D53" s="10">
        <f>INDEX(DriversGams!$A$5:$AN$24,MATCH(Drivers!$A53,DriversGams!$A$5:$A$24,0),MATCH(Drivers!D$3,DriversGams!$A$5:$AN$5,0))</f>
        <v>53.954309026899338</v>
      </c>
      <c r="E53" s="10">
        <f>INDEX(DriversGams!$A$5:$AN$24,MATCH(Drivers!$A53,DriversGams!$A$5:$A$24,0),MATCH(Drivers!E$3,DriversGams!$A$5:$AN$5,0))</f>
        <v>53.952931113072971</v>
      </c>
      <c r="F53" s="10">
        <f>INDEX(DriversGams!$A$5:$AN$24,MATCH(Drivers!$A53,DriversGams!$A$5:$A$24,0),MATCH(Drivers!F$3,DriversGams!$A$5:$AN$5,0))</f>
        <v>54.858290781784497</v>
      </c>
      <c r="G53" s="10">
        <f>INDEX(DriversGams!$A$5:$AN$24,MATCH(Drivers!$A53,DriversGams!$A$5:$A$24,0),MATCH(Drivers!G$3,DriversGams!$A$5:$AN$5,0))</f>
        <v>53.795216620832832</v>
      </c>
      <c r="H53" s="10">
        <f>INDEX(DriversGams!$A$5:$AN$24,MATCH(Drivers!$A53,DriversGams!$A$5:$A$24,0),MATCH(Drivers!H$3,DriversGams!$A$5:$AN$5,0))</f>
        <v>55.4017713107948</v>
      </c>
      <c r="I53" s="10">
        <f>INDEX(DriversGams!$A$5:$AN$24,MATCH(Drivers!$A53,DriversGams!$A$5:$A$24,0),MATCH(Drivers!I$3,DriversGams!$A$5:$AN$5,0))</f>
        <v>55.056875442936523</v>
      </c>
      <c r="J53" s="10">
        <f>INDEX(DriversGams!$A$5:$AN$24,MATCH(Drivers!$A53,DriversGams!$A$5:$A$24,0),MATCH(Drivers!J$3,DriversGams!$A$5:$AN$5,0))</f>
        <v>53.590147440049556</v>
      </c>
      <c r="K53" s="10">
        <f>INDEX(DriversGams!$A$5:$AN$24,MATCH(Drivers!$A53,DriversGams!$A$5:$A$24,0),MATCH(Drivers!K$3,DriversGams!$A$5:$AN$5,0))</f>
        <v>49.614713547596054</v>
      </c>
      <c r="L53" s="10">
        <f>INDEX(DriversGams!$A$5:$AN$24,MATCH(Drivers!$A53,DriversGams!$A$5:$A$24,0),MATCH(Drivers!L$3,DriversGams!$A$5:$AN$5,0))</f>
        <v>50.434265621388327</v>
      </c>
      <c r="M53" s="10">
        <f>INDEX(DriversGams!$A$5:$AN$24,MATCH(Drivers!$A53,DriversGams!$A$5:$A$24,0),MATCH(Drivers!M$3,DriversGams!$A$5:$AN$5,0))</f>
        <v>50.8211775109584</v>
      </c>
      <c r="N53" s="10">
        <f>INDEX(DriversGams!$A$5:$AN$24,MATCH(Drivers!$A53,DriversGams!$A$5:$A$24,0),MATCH(Drivers!N$3,DriversGams!$A$5:$AN$5,0))</f>
        <v>51.528190871689311</v>
      </c>
      <c r="O53" s="10">
        <f>INDEX(DriversGams!$A$5:$AN$24,MATCH(Drivers!$A53,DriversGams!$A$5:$A$24,0),MATCH(Drivers!O$3,DriversGams!$A$5:$AN$5,0))</f>
        <v>52.385497282496587</v>
      </c>
      <c r="P53" s="10">
        <f>INDEX(DriversGams!$A$5:$AN$24,MATCH(Drivers!$A53,DriversGams!$A$5:$A$24,0),MATCH(Drivers!P$3,DriversGams!$A$5:$AN$5,0))</f>
        <v>53.447611040461524</v>
      </c>
      <c r="Q53" s="10">
        <f>INDEX(DriversGams!$A$5:$AN$24,MATCH(Drivers!$A53,DriversGams!$A$5:$A$24,0),MATCH(Drivers!Q$3,DriversGams!$A$5:$AN$5,0))</f>
        <v>54.619611162711905</v>
      </c>
      <c r="R53" s="10">
        <f>INDEX(DriversGams!$A$5:$AN$24,MATCH(Drivers!$A53,DriversGams!$A$5:$A$24,0),MATCH(Drivers!R$3,DriversGams!$A$5:$AN$5,0))</f>
        <v>55.755413164176865</v>
      </c>
      <c r="S53" s="10">
        <f>INDEX(DriversGams!$A$5:$AN$24,MATCH(Drivers!$A53,DriversGams!$A$5:$A$24,0),MATCH(Drivers!S$3,DriversGams!$A$5:$AN$5,0))</f>
        <v>59.036122492204129</v>
      </c>
      <c r="T53" s="10">
        <f>INDEX(DriversGams!$A$5:$AN$24,MATCH(Drivers!$A53,DriversGams!$A$5:$A$24,0),MATCH(Drivers!T$3,DriversGams!$A$5:$AN$5,0))</f>
        <v>61.441067898352394</v>
      </c>
      <c r="U53" s="10">
        <f>INDEX(DriversGams!$A$5:$AN$24,MATCH(Drivers!$A53,DriversGams!$A$5:$A$24,0),MATCH(Drivers!U$3,DriversGams!$A$5:$AN$5,0))</f>
        <v>67.551511193444313</v>
      </c>
      <c r="V53" s="10">
        <f>INDEX(DriversGams!$A$5:$AN$24,MATCH(Drivers!$A53,DriversGams!$A$5:$A$24,0),MATCH(Drivers!V$3,DriversGams!$A$5:$AN$5,0))</f>
        <v>73.088777692266746</v>
      </c>
      <c r="W53" s="10">
        <f>INDEX(DriversGams!$A$5:$AN$24,MATCH(Drivers!$A53,DriversGams!$A$5:$A$24,0),MATCH(Drivers!W$3,DriversGams!$A$5:$AN$5,0))</f>
        <v>78.597502421812209</v>
      </c>
      <c r="X53" s="10">
        <f>INDEX(DriversGams!$A$5:$AN$24,MATCH(Drivers!$A53,DriversGams!$A$5:$A$24,0),MATCH(Drivers!X$3,DriversGams!$A$5:$AN$5,0))</f>
        <v>84.300371755693035</v>
      </c>
      <c r="Y53" s="10">
        <f>INDEX(DriversGams!$A$5:$AN$24,MATCH(Drivers!$A53,DriversGams!$A$5:$A$24,0),MATCH(Drivers!Y$3,DriversGams!$A$5:$AN$5,0))</f>
        <v>90.38342994325788</v>
      </c>
      <c r="Z53" s="10">
        <f>INDEX(DriversGams!$A$5:$AN$24,MATCH(Drivers!$A53,DriversGams!$A$5:$A$24,0),MATCH(Drivers!Z$3,DriversGams!$A$5:$AN$5,0))</f>
        <v>96.548011742887269</v>
      </c>
      <c r="AA53" s="10">
        <f>INDEX(DriversGams!$A$5:$AN$24,MATCH(Drivers!$A53,DriversGams!$A$5:$A$24,0),MATCH(Drivers!AA$3,DriversGams!$A$5:$AN$5,0))</f>
        <v>102.92721675478249</v>
      </c>
      <c r="AB53" s="10">
        <f>INDEX(DriversGams!$A$5:$AN$24,MATCH(Drivers!$A53,DriversGams!$A$5:$A$24,0),MATCH(Drivers!AB$3,DriversGams!$A$5:$AN$5,0))</f>
        <v>110.02339423563106</v>
      </c>
      <c r="AC53" s="10">
        <f>INDEX(DriversGams!$A$5:$AN$24,MATCH(Drivers!$A53,DriversGams!$A$5:$A$24,0),MATCH(Drivers!AC$3,DriversGams!$A$5:$AN$5,0))</f>
        <v>117.43610772835392</v>
      </c>
      <c r="AD53" s="10">
        <f>INDEX(DriversGams!$A$5:$AN$24,MATCH(Drivers!$A53,DriversGams!$A$5:$A$24,0),MATCH(Drivers!AD$3,DriversGams!$A$5:$AN$5,0))</f>
        <v>124.98595666954473</v>
      </c>
      <c r="AE53" s="10">
        <f>INDEX(DriversGams!$A$5:$AN$24,MATCH(Drivers!$A53,DriversGams!$A$5:$A$24,0),MATCH(Drivers!AE$3,DriversGams!$A$5:$AN$5,0))</f>
        <v>132.54610783911153</v>
      </c>
      <c r="AF53" s="10">
        <f>INDEX(DriversGams!$A$5:$AN$24,MATCH(Drivers!$A53,DriversGams!$A$5:$A$24,0),MATCH(Drivers!AF$3,DriversGams!$A$5:$AN$5,0))</f>
        <v>167.07580892237286</v>
      </c>
      <c r="AG53" s="10">
        <f>INDEX(DriversGams!$A$5:$AN$24,MATCH(Drivers!$A53,DriversGams!$A$5:$A$24,0),MATCH(Drivers!AG$3,DriversGams!$A$5:$AN$5,0))</f>
        <v>192.98977065912771</v>
      </c>
      <c r="AH53" s="126"/>
      <c r="AI53" s="126"/>
      <c r="AJ53" s="126"/>
      <c r="AK53" s="126"/>
      <c r="AL53" s="126"/>
      <c r="AM53" s="126"/>
      <c r="AO53" s="361">
        <f t="shared" si="126"/>
        <v>8</v>
      </c>
    </row>
    <row r="54" spans="1:41" s="338" customFormat="1">
      <c r="A54" s="134" t="s">
        <v>527</v>
      </c>
      <c r="B54" s="366">
        <f t="shared" si="125"/>
        <v>10</v>
      </c>
      <c r="C54" s="331">
        <v>10.112362730183554</v>
      </c>
      <c r="D54" s="10">
        <f>INDEX(DriversGams!$A$5:$AN$24,MATCH(Drivers!$A54,DriversGams!$A$5:$A$24,0),MATCH(Drivers!D$3,DriversGams!$A$5:$AN$5,0))</f>
        <v>9.9113738543590006</v>
      </c>
      <c r="E54" s="10">
        <f>INDEX(DriversGams!$A$5:$AN$24,MATCH(Drivers!$A54,DriversGams!$A$5:$A$24,0),MATCH(Drivers!E$3,DriversGams!$A$5:$AN$5,0))</f>
        <v>9.8582336122061562</v>
      </c>
      <c r="F54" s="10">
        <f>INDEX(DriversGams!$A$5:$AN$24,MATCH(Drivers!$A54,DriversGams!$A$5:$A$24,0),MATCH(Drivers!F$3,DriversGams!$A$5:$AN$5,0))</f>
        <v>10.072411693340438</v>
      </c>
      <c r="G54" s="10">
        <f>INDEX(DriversGams!$A$5:$AN$24,MATCH(Drivers!$A54,DriversGams!$A$5:$A$24,0),MATCH(Drivers!G$3,DriversGams!$A$5:$AN$5,0))</f>
        <v>10.10502807854863</v>
      </c>
      <c r="H54" s="10">
        <f>INDEX(DriversGams!$A$5:$AN$24,MATCH(Drivers!$A54,DriversGams!$A$5:$A$24,0),MATCH(Drivers!H$3,DriversGams!$A$5:$AN$5,0))</f>
        <v>10.122526605999147</v>
      </c>
      <c r="I54" s="10">
        <f>INDEX(DriversGams!$A$5:$AN$24,MATCH(Drivers!$A54,DriversGams!$A$5:$A$24,0),MATCH(Drivers!I$3,DriversGams!$A$5:$AN$5,0))</f>
        <v>10.190265480846662</v>
      </c>
      <c r="J54" s="10">
        <f>INDEX(DriversGams!$A$5:$AN$24,MATCH(Drivers!$A54,DriversGams!$A$5:$A$24,0),MATCH(Drivers!J$3,DriversGams!$A$5:$AN$5,0))</f>
        <v>9.72918997629146</v>
      </c>
      <c r="K54" s="10">
        <f>INDEX(DriversGams!$A$5:$AN$24,MATCH(Drivers!$A54,DriversGams!$A$5:$A$24,0),MATCH(Drivers!K$3,DriversGams!$A$5:$AN$5,0))</f>
        <v>8.5092869062933474</v>
      </c>
      <c r="L54" s="10">
        <f>INDEX(DriversGams!$A$5:$AN$24,MATCH(Drivers!$A54,DriversGams!$A$5:$A$24,0),MATCH(Drivers!L$3,DriversGams!$A$5:$AN$5,0))</f>
        <v>8.6001724743378976</v>
      </c>
      <c r="M54" s="10">
        <f>INDEX(DriversGams!$A$5:$AN$24,MATCH(Drivers!$A54,DriversGams!$A$5:$A$24,0),MATCH(Drivers!M$3,DriversGams!$A$5:$AN$5,0))</f>
        <v>8.5086253420106832</v>
      </c>
      <c r="N54" s="10">
        <f>INDEX(DriversGams!$A$5:$AN$24,MATCH(Drivers!$A54,DriversGams!$A$5:$A$24,0),MATCH(Drivers!N$3,DriversGams!$A$5:$AN$5,0))</f>
        <v>8.6357518416600936</v>
      </c>
      <c r="O54" s="10">
        <f>INDEX(DriversGams!$A$5:$AN$24,MATCH(Drivers!$A54,DriversGams!$A$5:$A$24,0),MATCH(Drivers!O$3,DriversGams!$A$5:$AN$5,0))</f>
        <v>8.8066388221963887</v>
      </c>
      <c r="P54" s="10">
        <f>INDEX(DriversGams!$A$5:$AN$24,MATCH(Drivers!$A54,DriversGams!$A$5:$A$24,0),MATCH(Drivers!P$3,DriversGams!$A$5:$AN$5,0))</f>
        <v>9.097024782576808</v>
      </c>
      <c r="Q54" s="10">
        <f>INDEX(DriversGams!$A$5:$AN$24,MATCH(Drivers!$A54,DriversGams!$A$5:$A$24,0),MATCH(Drivers!Q$3,DriversGams!$A$5:$AN$5,0))</f>
        <v>9.4192187108138672</v>
      </c>
      <c r="R54" s="10">
        <f>INDEX(DriversGams!$A$5:$AN$24,MATCH(Drivers!$A54,DriversGams!$A$5:$A$24,0),MATCH(Drivers!R$3,DriversGams!$A$5:$AN$5,0))</f>
        <v>9.7308611109843408</v>
      </c>
      <c r="S54" s="10">
        <f>INDEX(DriversGams!$A$5:$AN$24,MATCH(Drivers!$A54,DriversGams!$A$5:$A$24,0),MATCH(Drivers!S$3,DriversGams!$A$5:$AN$5,0))</f>
        <v>11.221563968838062</v>
      </c>
      <c r="T54" s="10">
        <f>INDEX(DriversGams!$A$5:$AN$24,MATCH(Drivers!$A54,DriversGams!$A$5:$A$24,0),MATCH(Drivers!T$3,DriversGams!$A$5:$AN$5,0))</f>
        <v>12.367384731877289</v>
      </c>
      <c r="U54" s="10">
        <f>INDEX(DriversGams!$A$5:$AN$24,MATCH(Drivers!$A54,DriversGams!$A$5:$A$24,0),MATCH(Drivers!U$3,DriversGams!$A$5:$AN$5,0))</f>
        <v>11.24103430402625</v>
      </c>
      <c r="V54" s="10">
        <f>INDEX(DriversGams!$A$5:$AN$24,MATCH(Drivers!$A54,DriversGams!$A$5:$A$24,0),MATCH(Drivers!V$3,DriversGams!$A$5:$AN$5,0))</f>
        <v>10.299078133659393</v>
      </c>
      <c r="W54" s="10">
        <f>INDEX(DriversGams!$A$5:$AN$24,MATCH(Drivers!$A54,DriversGams!$A$5:$A$24,0),MATCH(Drivers!W$3,DriversGams!$A$5:$AN$5,0))</f>
        <v>9.1485397750151147</v>
      </c>
      <c r="X54" s="10">
        <f>INDEX(DriversGams!$A$5:$AN$24,MATCH(Drivers!$A54,DriversGams!$A$5:$A$24,0),MATCH(Drivers!X$3,DriversGams!$A$5:$AN$5,0))</f>
        <v>8.0469884511088416</v>
      </c>
      <c r="Y54" s="10">
        <f>INDEX(DriversGams!$A$5:$AN$24,MATCH(Drivers!$A54,DriversGams!$A$5:$A$24,0),MATCH(Drivers!Y$3,DriversGams!$A$5:$AN$5,0))</f>
        <v>7.1070433839795415</v>
      </c>
      <c r="Z54" s="10">
        <f>INDEX(DriversGams!$A$5:$AN$24,MATCH(Drivers!$A54,DriversGams!$A$5:$A$24,0),MATCH(Drivers!Z$3,DriversGams!$A$5:$AN$5,0))</f>
        <v>6.3756989735499374</v>
      </c>
      <c r="AA54" s="10">
        <f>INDEX(DriversGams!$A$5:$AN$24,MATCH(Drivers!$A54,DriversGams!$A$5:$A$24,0),MATCH(Drivers!AA$3,DriversGams!$A$5:$AN$5,0))</f>
        <v>5.7695484430552249</v>
      </c>
      <c r="AB54" s="10">
        <f>INDEX(DriversGams!$A$5:$AN$24,MATCH(Drivers!$A54,DriversGams!$A$5:$A$24,0),MATCH(Drivers!AB$3,DriversGams!$A$5:$AN$5,0))</f>
        <v>5.3636248006384557</v>
      </c>
      <c r="AC54" s="10">
        <f>INDEX(DriversGams!$A$5:$AN$24,MATCH(Drivers!$A54,DriversGams!$A$5:$A$24,0),MATCH(Drivers!AC$3,DriversGams!$A$5:$AN$5,0))</f>
        <v>5.1552429769966945</v>
      </c>
      <c r="AD54" s="10">
        <f>INDEX(DriversGams!$A$5:$AN$24,MATCH(Drivers!$A54,DriversGams!$A$5:$A$24,0),MATCH(Drivers!AD$3,DriversGams!$A$5:$AN$5,0))</f>
        <v>4.9651357689999474</v>
      </c>
      <c r="AE54" s="10">
        <f>INDEX(DriversGams!$A$5:$AN$24,MATCH(Drivers!$A54,DriversGams!$A$5:$A$24,0),MATCH(Drivers!AE$3,DriversGams!$A$5:$AN$5,0))</f>
        <v>4.7871077989954589</v>
      </c>
      <c r="AF54" s="10">
        <f>INDEX(DriversGams!$A$5:$AN$24,MATCH(Drivers!$A54,DriversGams!$A$5:$A$24,0),MATCH(Drivers!AF$3,DriversGams!$A$5:$AN$5,0))</f>
        <v>3.8584752532059694</v>
      </c>
      <c r="AG54" s="10">
        <f>INDEX(DriversGams!$A$5:$AN$24,MATCH(Drivers!$A54,DriversGams!$A$5:$A$24,0),MATCH(Drivers!AG$3,DriversGams!$A$5:$AN$5,0))</f>
        <v>2.8753834165204903</v>
      </c>
      <c r="AH54" s="126"/>
      <c r="AI54" s="126"/>
      <c r="AJ54" s="126"/>
      <c r="AK54" s="126"/>
      <c r="AL54" s="126"/>
      <c r="AM54" s="126"/>
      <c r="AO54" s="338">
        <f>AO52+1</f>
        <v>8</v>
      </c>
    </row>
    <row r="55" spans="1:41" s="338" customFormat="1">
      <c r="A55" s="134" t="s">
        <v>526</v>
      </c>
      <c r="B55" s="361">
        <f t="shared" si="125"/>
        <v>11</v>
      </c>
      <c r="C55" s="331">
        <v>14.113350558119752</v>
      </c>
      <c r="D55" s="10">
        <f>INDEX(DriversGams!$A$5:$AN$24,MATCH(Drivers!$A55,DriversGams!$A$5:$A$24,0),MATCH(Drivers!D$3,DriversGams!$A$5:$AN$5,0))</f>
        <v>11.657558442238008</v>
      </c>
      <c r="E55" s="10">
        <f>INDEX(DriversGams!$A$5:$AN$24,MATCH(Drivers!$A55,DriversGams!$A$5:$A$24,0),MATCH(Drivers!E$3,DriversGams!$A$5:$AN$5,0))</f>
        <v>11.898967828105141</v>
      </c>
      <c r="F55" s="10">
        <f>INDEX(DriversGams!$A$5:$AN$24,MATCH(Drivers!$A55,DriversGams!$A$5:$A$24,0),MATCH(Drivers!F$3,DriversGams!$A$5:$AN$5,0))</f>
        <v>12.003376099442466</v>
      </c>
      <c r="G55" s="10">
        <f>INDEX(DriversGams!$A$5:$AN$24,MATCH(Drivers!$A55,DriversGams!$A$5:$A$24,0),MATCH(Drivers!G$3,DriversGams!$A$5:$AN$5,0))</f>
        <v>12.099074480243127</v>
      </c>
      <c r="H55" s="10">
        <f>INDEX(DriversGams!$A$5:$AN$24,MATCH(Drivers!$A55,DriversGams!$A$5:$A$24,0),MATCH(Drivers!H$3,DriversGams!$A$5:$AN$5,0))</f>
        <v>12.289705060585462</v>
      </c>
      <c r="I55" s="10">
        <f>INDEX(DriversGams!$A$5:$AN$24,MATCH(Drivers!$A55,DriversGams!$A$5:$A$24,0),MATCH(Drivers!I$3,DriversGams!$A$5:$AN$5,0))</f>
        <v>12.418663445225834</v>
      </c>
      <c r="J55" s="10">
        <f>INDEX(DriversGams!$A$5:$AN$24,MATCH(Drivers!$A55,DriversGams!$A$5:$A$24,0),MATCH(Drivers!J$3,DriversGams!$A$5:$AN$5,0))</f>
        <v>12.280571948194263</v>
      </c>
      <c r="K55" s="10">
        <f>INDEX(DriversGams!$A$5:$AN$24,MATCH(Drivers!$A55,DriversGams!$A$5:$A$24,0),MATCH(Drivers!K$3,DriversGams!$A$5:$AN$5,0))</f>
        <v>11.416020135152012</v>
      </c>
      <c r="L55" s="10">
        <f>INDEX(DriversGams!$A$5:$AN$24,MATCH(Drivers!$A55,DriversGams!$A$5:$A$24,0),MATCH(Drivers!L$3,DriversGams!$A$5:$AN$5,0))</f>
        <v>11.681769916846463</v>
      </c>
      <c r="M55" s="10">
        <f>INDEX(DriversGams!$A$5:$AN$24,MATCH(Drivers!$A55,DriversGams!$A$5:$A$24,0),MATCH(Drivers!M$3,DriversGams!$A$5:$AN$5,0))</f>
        <v>11.938026411924431</v>
      </c>
      <c r="N55" s="10">
        <f>INDEX(DriversGams!$A$5:$AN$24,MATCH(Drivers!$A55,DriversGams!$A$5:$A$24,0),MATCH(Drivers!N$3,DriversGams!$A$5:$AN$5,0))</f>
        <v>12.184098937519884</v>
      </c>
      <c r="O55" s="10">
        <f>INDEX(DriversGams!$A$5:$AN$24,MATCH(Drivers!$A55,DriversGams!$A$5:$A$24,0),MATCH(Drivers!O$3,DriversGams!$A$5:$AN$5,0))</f>
        <v>12.466945465256076</v>
      </c>
      <c r="P55" s="10">
        <f>INDEX(DriversGams!$A$5:$AN$24,MATCH(Drivers!$A55,DriversGams!$A$5:$A$24,0),MATCH(Drivers!P$3,DriversGams!$A$5:$AN$5,0))</f>
        <v>12.753270519327568</v>
      </c>
      <c r="Q55" s="10">
        <f>INDEX(DriversGams!$A$5:$AN$24,MATCH(Drivers!$A55,DriversGams!$A$5:$A$24,0),MATCH(Drivers!Q$3,DriversGams!$A$5:$AN$5,0))</f>
        <v>13.064301340483466</v>
      </c>
      <c r="R55" s="10">
        <f>INDEX(DriversGams!$A$5:$AN$24,MATCH(Drivers!$A55,DriversGams!$A$5:$A$24,0),MATCH(Drivers!R$3,DriversGams!$A$5:$AN$5,0))</f>
        <v>13.382253399055244</v>
      </c>
      <c r="S55" s="10">
        <f>INDEX(DriversGams!$A$5:$AN$24,MATCH(Drivers!$A55,DriversGams!$A$5:$A$24,0),MATCH(Drivers!S$3,DriversGams!$A$5:$AN$5,0))</f>
        <v>13.732885794088794</v>
      </c>
      <c r="T55" s="10">
        <f>INDEX(DriversGams!$A$5:$AN$24,MATCH(Drivers!$A55,DriversGams!$A$5:$A$24,0),MATCH(Drivers!T$3,DriversGams!$A$5:$AN$5,0))</f>
        <v>14.047658061994658</v>
      </c>
      <c r="U55" s="10">
        <f>INDEX(DriversGams!$A$5:$AN$24,MATCH(Drivers!$A55,DriversGams!$A$5:$A$24,0),MATCH(Drivers!U$3,DriversGams!$A$5:$AN$5,0))</f>
        <v>14.350950427454672</v>
      </c>
      <c r="V55" s="10">
        <f>INDEX(DriversGams!$A$5:$AN$24,MATCH(Drivers!$A55,DriversGams!$A$5:$A$24,0),MATCH(Drivers!V$3,DriversGams!$A$5:$AN$5,0))</f>
        <v>14.739597708252118</v>
      </c>
      <c r="W55" s="10">
        <f>INDEX(DriversGams!$A$5:$AN$24,MATCH(Drivers!$A55,DriversGams!$A$5:$A$24,0),MATCH(Drivers!W$3,DriversGams!$A$5:$AN$5,0))</f>
        <v>15.16425123640569</v>
      </c>
      <c r="X55" s="10">
        <f>INDEX(DriversGams!$A$5:$AN$24,MATCH(Drivers!$A55,DriversGams!$A$5:$A$24,0),MATCH(Drivers!X$3,DriversGams!$A$5:$AN$5,0))</f>
        <v>15.601872876275783</v>
      </c>
      <c r="Y55" s="10">
        <f>INDEX(DriversGams!$A$5:$AN$24,MATCH(Drivers!$A55,DriversGams!$A$5:$A$24,0),MATCH(Drivers!Y$3,DriversGams!$A$5:$AN$5,0))</f>
        <v>16.102927801766885</v>
      </c>
      <c r="Z55" s="10">
        <f>INDEX(DriversGams!$A$5:$AN$24,MATCH(Drivers!$A55,DriversGams!$A$5:$A$24,0),MATCH(Drivers!Z$3,DriversGams!$A$5:$AN$5,0))</f>
        <v>16.614275234329668</v>
      </c>
      <c r="AA55" s="10">
        <f>INDEX(DriversGams!$A$5:$AN$24,MATCH(Drivers!$A55,DriversGams!$A$5:$A$24,0),MATCH(Drivers!AA$3,DriversGams!$A$5:$AN$5,0))</f>
        <v>17.155016952566911</v>
      </c>
      <c r="AB55" s="10">
        <f>INDEX(DriversGams!$A$5:$AN$24,MATCH(Drivers!$A55,DriversGams!$A$5:$A$24,0),MATCH(Drivers!AB$3,DriversGams!$A$5:$AN$5,0))</f>
        <v>17.688795259868815</v>
      </c>
      <c r="AC55" s="10">
        <f>INDEX(DriversGams!$A$5:$AN$24,MATCH(Drivers!$A55,DriversGams!$A$5:$A$24,0),MATCH(Drivers!AC$3,DriversGams!$A$5:$AN$5,0))</f>
        <v>18.274801800209062</v>
      </c>
      <c r="AD55" s="10">
        <f>INDEX(DriversGams!$A$5:$AN$24,MATCH(Drivers!$A55,DriversGams!$A$5:$A$24,0),MATCH(Drivers!AD$3,DriversGams!$A$5:$AN$5,0))</f>
        <v>18.881252360757038</v>
      </c>
      <c r="AE55" s="10">
        <f>INDEX(DriversGams!$A$5:$AN$24,MATCH(Drivers!$A55,DriversGams!$A$5:$A$24,0),MATCH(Drivers!AE$3,DriversGams!$A$5:$AN$5,0))</f>
        <v>19.501121925854545</v>
      </c>
      <c r="AF55" s="10">
        <f>INDEX(DriversGams!$A$5:$AN$24,MATCH(Drivers!$A55,DriversGams!$A$5:$A$24,0),MATCH(Drivers!AF$3,DriversGams!$A$5:$AN$5,0))</f>
        <v>22.667360225992557</v>
      </c>
      <c r="AG55" s="10">
        <f>INDEX(DriversGams!$A$5:$AN$24,MATCH(Drivers!$A55,DriversGams!$A$5:$A$24,0),MATCH(Drivers!AG$3,DriversGams!$A$5:$AN$5,0))</f>
        <v>24.523611062413643</v>
      </c>
      <c r="AH55" s="126"/>
      <c r="AI55" s="126"/>
      <c r="AJ55" s="126"/>
      <c r="AK55" s="126"/>
      <c r="AL55" s="126"/>
      <c r="AM55" s="126"/>
      <c r="AO55" s="338">
        <f t="shared" si="126"/>
        <v>9</v>
      </c>
    </row>
    <row r="56" spans="1:41" s="366" customFormat="1">
      <c r="A56" s="134" t="s">
        <v>720</v>
      </c>
      <c r="B56" s="366">
        <f t="shared" si="125"/>
        <v>12</v>
      </c>
      <c r="C56" s="331">
        <v>2.7978000000000001</v>
      </c>
      <c r="D56" s="10">
        <f>INDEX(DriversGams!$A$5:$AN$30,MATCH(Drivers!$A56,DriversGams!$A$5:$A$30,0),MATCH(Drivers!D$3,DriversGams!$A$5:$AN$5,0))</f>
        <v>2.871505402260714</v>
      </c>
      <c r="E56" s="10">
        <f>INDEX(DriversGams!$A$5:$AN$30,MATCH(Drivers!$A56,DriversGams!$A$5:$A$30,0),MATCH(Drivers!E$3,DriversGams!$A$5:$AN$5,0))</f>
        <v>2.9171955437899681</v>
      </c>
      <c r="F56" s="10">
        <f>INDEX(DriversGams!$A$5:$AN$30,MATCH(Drivers!$A56,DriversGams!$A$5:$A$30,0),MATCH(Drivers!F$3,DriversGams!$A$5:$AN$5,0))</f>
        <v>2.9343805232347631</v>
      </c>
      <c r="G56" s="10">
        <f>INDEX(DriversGams!$A$5:$AN$30,MATCH(Drivers!$A56,DriversGams!$A$5:$A$30,0),MATCH(Drivers!G$3,DriversGams!$A$5:$AN$5,0))</f>
        <v>2.9548808915167402</v>
      </c>
      <c r="H56" s="10">
        <f>INDEX(DriversGams!$A$5:$AN$30,MATCH(Drivers!$A56,DriversGams!$A$5:$A$30,0),MATCH(Drivers!H$3,DriversGams!$A$5:$AN$5,0))</f>
        <v>2.9825162512559467</v>
      </c>
      <c r="I56" s="10">
        <f>INDEX(DriversGams!$A$5:$AN$30,MATCH(Drivers!$A56,DriversGams!$A$5:$A$30,0),MATCH(Drivers!I$3,DriversGams!$A$5:$AN$5,0))</f>
        <v>3.0138640610275571</v>
      </c>
      <c r="J56" s="10">
        <f>INDEX(DriversGams!$A$5:$AN$30,MATCH(Drivers!$A56,DriversGams!$A$5:$A$30,0),MATCH(Drivers!J$3,DriversGams!$A$5:$AN$5,0))</f>
        <v>2.9757901259386044</v>
      </c>
      <c r="K56" s="10">
        <f>INDEX(DriversGams!$A$5:$AN$30,MATCH(Drivers!$A56,DriversGams!$A$5:$A$30,0),MATCH(Drivers!K$3,DriversGams!$A$5:$AN$5,0))</f>
        <v>2.8028842102564897</v>
      </c>
      <c r="L56" s="10">
        <f>INDEX(DriversGams!$A$5:$AN$30,MATCH(Drivers!$A56,DriversGams!$A$5:$A$30,0),MATCH(Drivers!L$3,DriversGams!$A$5:$AN$5,0))</f>
        <v>2.8483922791978009</v>
      </c>
      <c r="M56" s="10">
        <f>INDEX(DriversGams!$A$5:$AN$30,MATCH(Drivers!$A56,DriversGams!$A$5:$A$30,0),MATCH(Drivers!M$3,DriversGams!$A$5:$AN$5,0))</f>
        <v>2.8965348363901682</v>
      </c>
      <c r="N56" s="10">
        <f>INDEX(DriversGams!$A$5:$AN$30,MATCH(Drivers!$A56,DriversGams!$A$5:$A$30,0),MATCH(Drivers!N$3,DriversGams!$A$5:$AN$5,0))</f>
        <v>2.9525409765767865</v>
      </c>
      <c r="O56" s="10">
        <f>INDEX(DriversGams!$A$5:$AN$30,MATCH(Drivers!$A56,DriversGams!$A$5:$A$30,0),MATCH(Drivers!O$3,DriversGams!$A$5:$AN$5,0))</f>
        <v>3.0153703109428114</v>
      </c>
      <c r="P56" s="10">
        <f>INDEX(DriversGams!$A$5:$AN$30,MATCH(Drivers!$A56,DriversGams!$A$5:$A$30,0),MATCH(Drivers!P$3,DriversGams!$A$5:$AN$5,0))</f>
        <v>3.0808658676823089</v>
      </c>
      <c r="Q56" s="10">
        <f>INDEX(DriversGams!$A$5:$AN$30,MATCH(Drivers!$A56,DriversGams!$A$5:$A$30,0),MATCH(Drivers!Q$3,DriversGams!$A$5:$AN$5,0))</f>
        <v>3.1468692605259938</v>
      </c>
      <c r="R56" s="10">
        <f>INDEX(DriversGams!$A$5:$AN$30,MATCH(Drivers!$A56,DriversGams!$A$5:$A$30,0),MATCH(Drivers!R$3,DriversGams!$A$5:$AN$5,0))</f>
        <v>3.2140281731675269</v>
      </c>
      <c r="S56" s="10">
        <f>INDEX(DriversGams!$A$5:$AN$30,MATCH(Drivers!$A56,DriversGams!$A$5:$A$30,0),MATCH(Drivers!S$3,DriversGams!$A$5:$AN$5,0))</f>
        <v>3.3214898239723576</v>
      </c>
      <c r="T56" s="10">
        <f>INDEX(DriversGams!$A$5:$AN$30,MATCH(Drivers!$A56,DriversGams!$A$5:$A$30,0),MATCH(Drivers!T$3,DriversGams!$A$5:$AN$5,0))</f>
        <v>3.3951583576785604</v>
      </c>
      <c r="U56" s="10">
        <f>INDEX(DriversGams!$A$5:$AN$30,MATCH(Drivers!$A56,DriversGams!$A$5:$A$30,0),MATCH(Drivers!U$3,DriversGams!$A$5:$AN$5,0))</f>
        <v>3.441558417110584</v>
      </c>
      <c r="V56" s="10">
        <f>INDEX(DriversGams!$A$5:$AN$30,MATCH(Drivers!$A56,DriversGams!$A$5:$A$30,0),MATCH(Drivers!V$3,DriversGams!$A$5:$AN$5,0))</f>
        <v>3.5143298237056468</v>
      </c>
      <c r="W56" s="10">
        <f>INDEX(DriversGams!$A$5:$AN$30,MATCH(Drivers!$A56,DriversGams!$A$5:$A$30,0),MATCH(Drivers!W$3,DriversGams!$A$5:$AN$5,0))</f>
        <v>3.5897208352725469</v>
      </c>
      <c r="X56" s="10">
        <f>INDEX(DriversGams!$A$5:$AN$30,MATCH(Drivers!$A56,DriversGams!$A$5:$A$30,0),MATCH(Drivers!X$3,DriversGams!$A$5:$AN$5,0))</f>
        <v>3.6694507321555911</v>
      </c>
      <c r="Y56" s="10">
        <f>INDEX(DriversGams!$A$5:$AN$30,MATCH(Drivers!$A56,DriversGams!$A$5:$A$30,0),MATCH(Drivers!Y$3,DriversGams!$A$5:$AN$5,0))</f>
        <v>3.766590425487748</v>
      </c>
      <c r="Z56" s="10">
        <f>INDEX(DriversGams!$A$5:$AN$30,MATCH(Drivers!$A56,DriversGams!$A$5:$A$30,0),MATCH(Drivers!Z$3,DriversGams!$A$5:$AN$5,0))</f>
        <v>3.8666184372400116</v>
      </c>
      <c r="AA56" s="10">
        <f>INDEX(DriversGams!$A$5:$AN$30,MATCH(Drivers!$A56,DriversGams!$A$5:$A$30,0),MATCH(Drivers!AA$3,DriversGams!$A$5:$AN$5,0))</f>
        <v>3.9753505939081384</v>
      </c>
      <c r="AB56" s="10">
        <f>INDEX(DriversGams!$A$5:$AN$30,MATCH(Drivers!$A56,DriversGams!$A$5:$A$30,0),MATCH(Drivers!AB$3,DriversGams!$A$5:$AN$5,0))</f>
        <v>4.0768084380586282</v>
      </c>
      <c r="AC56" s="10">
        <f>INDEX(DriversGams!$A$5:$AN$30,MATCH(Drivers!$A56,DriversGams!$A$5:$A$30,0),MATCH(Drivers!AC$3,DriversGams!$A$5:$AN$5,0))</f>
        <v>4.1781119385819991</v>
      </c>
      <c r="AD56" s="10">
        <f>INDEX(DriversGams!$A$5:$AN$30,MATCH(Drivers!$A56,DriversGams!$A$5:$A$30,0),MATCH(Drivers!AD$3,DriversGams!$A$5:$AN$5,0))</f>
        <v>4.2840289246851082</v>
      </c>
      <c r="AE56" s="10">
        <f>INDEX(DriversGams!$A$5:$AN$30,MATCH(Drivers!$A56,DriversGams!$A$5:$A$30,0),MATCH(Drivers!AE$3,DriversGams!$A$5:$AN$5,0))</f>
        <v>4.3938211159893843</v>
      </c>
      <c r="AF56" s="10">
        <f>INDEX(DriversGams!$A$5:$AN$30,MATCH(Drivers!$A56,DriversGams!$A$5:$A$30,0),MATCH(Drivers!AF$3,DriversGams!$A$5:$AN$5,0))</f>
        <v>5.0569920336999719</v>
      </c>
      <c r="AG56" s="10">
        <f>INDEX(DriversGams!$A$5:$AN$30,MATCH(Drivers!$A56,DriversGams!$A$5:$A$30,0),MATCH(Drivers!AG$3,DriversGams!$A$5:$AN$5,0))</f>
        <v>5.3182496253228058</v>
      </c>
      <c r="AH56" s="126"/>
      <c r="AI56" s="126"/>
      <c r="AJ56" s="126"/>
      <c r="AK56" s="126"/>
      <c r="AL56" s="126"/>
      <c r="AM56" s="126"/>
      <c r="AO56" s="366">
        <f t="shared" si="126"/>
        <v>10</v>
      </c>
    </row>
    <row r="57" spans="1:41" s="338" customFormat="1">
      <c r="A57" s="134" t="s">
        <v>523</v>
      </c>
      <c r="B57" s="366">
        <f t="shared" si="125"/>
        <v>13</v>
      </c>
      <c r="C57" s="331">
        <v>235.49802282756352</v>
      </c>
      <c r="D57" s="10">
        <f>INDEX(DriversGams!$A$5:$AN$24,MATCH(Drivers!$A57,DriversGams!$A$5:$A$24,0),MATCH(Drivers!D$3,DriversGams!$A$5:$AN$5,0))</f>
        <v>241.97894662126265</v>
      </c>
      <c r="E57" s="10">
        <f>INDEX(DriversGams!$A$5:$AN$24,MATCH(Drivers!$A57,DriversGams!$A$5:$A$24,0),MATCH(Drivers!E$3,DriversGams!$A$5:$AN$5,0))</f>
        <v>246.51935147818989</v>
      </c>
      <c r="F57" s="10">
        <f>INDEX(DriversGams!$A$5:$AN$24,MATCH(Drivers!$A57,DriversGams!$A$5:$A$24,0),MATCH(Drivers!F$3,DriversGams!$A$5:$AN$5,0))</f>
        <v>247.6385861083466</v>
      </c>
      <c r="G57" s="10">
        <f>INDEX(DriversGams!$A$5:$AN$24,MATCH(Drivers!$A57,DriversGams!$A$5:$A$24,0),MATCH(Drivers!G$3,DriversGams!$A$5:$AN$5,0))</f>
        <v>248.71341587263328</v>
      </c>
      <c r="H57" s="10">
        <f>INDEX(DriversGams!$A$5:$AN$24,MATCH(Drivers!$A57,DriversGams!$A$5:$A$24,0),MATCH(Drivers!H$3,DriversGams!$A$5:$AN$5,0))</f>
        <v>251.36494045580878</v>
      </c>
      <c r="I57" s="10">
        <f>INDEX(DriversGams!$A$5:$AN$24,MATCH(Drivers!$A57,DriversGams!$A$5:$A$24,0),MATCH(Drivers!I$3,DriversGams!$A$5:$AN$5,0))</f>
        <v>253.71180413661682</v>
      </c>
      <c r="J57" s="10">
        <f>INDEX(DriversGams!$A$5:$AN$24,MATCH(Drivers!$A57,DriversGams!$A$5:$A$24,0),MATCH(Drivers!J$3,DriversGams!$A$5:$AN$5,0))</f>
        <v>250.27898963985359</v>
      </c>
      <c r="K57" s="10">
        <f>INDEX(DriversGams!$A$5:$AN$24,MATCH(Drivers!$A57,DriversGams!$A$5:$A$24,0),MATCH(Drivers!K$3,DriversGams!$A$5:$AN$5,0))</f>
        <v>230.42578597039824</v>
      </c>
      <c r="L57" s="10">
        <f>INDEX(DriversGams!$A$5:$AN$24,MATCH(Drivers!$A57,DriversGams!$A$5:$A$24,0),MATCH(Drivers!L$3,DriversGams!$A$5:$AN$5,0))</f>
        <v>235.71535651000079</v>
      </c>
      <c r="M57" s="10">
        <f>INDEX(DriversGams!$A$5:$AN$24,MATCH(Drivers!$A57,DriversGams!$A$5:$A$24,0),MATCH(Drivers!M$3,DriversGams!$A$5:$AN$5,0))</f>
        <v>240.74493562169039</v>
      </c>
      <c r="N57" s="10">
        <f>INDEX(DriversGams!$A$5:$AN$24,MATCH(Drivers!$A57,DriversGams!$A$5:$A$24,0),MATCH(Drivers!N$3,DriversGams!$A$5:$AN$5,0))</f>
        <v>245.78555189785587</v>
      </c>
      <c r="O57" s="10">
        <f>INDEX(DriversGams!$A$5:$AN$24,MATCH(Drivers!$A57,DriversGams!$A$5:$A$24,0),MATCH(Drivers!O$3,DriversGams!$A$5:$AN$5,0))</f>
        <v>251.46516877923682</v>
      </c>
      <c r="P57" s="10">
        <f>INDEX(DriversGams!$A$5:$AN$24,MATCH(Drivers!$A57,DriversGams!$A$5:$A$24,0),MATCH(Drivers!P$3,DriversGams!$A$5:$AN$5,0))</f>
        <v>257.25090310343126</v>
      </c>
      <c r="Q57" s="10">
        <f>INDEX(DriversGams!$A$5:$AN$24,MATCH(Drivers!$A57,DriversGams!$A$5:$A$24,0),MATCH(Drivers!Q$3,DriversGams!$A$5:$AN$5,0))</f>
        <v>263.43139520616711</v>
      </c>
      <c r="R57" s="10">
        <f>INDEX(DriversGams!$A$5:$AN$24,MATCH(Drivers!$A57,DriversGams!$A$5:$A$24,0),MATCH(Drivers!R$3,DriversGams!$A$5:$AN$5,0))</f>
        <v>269.68493281903267</v>
      </c>
      <c r="S57" s="10">
        <f>INDEX(DriversGams!$A$5:$AN$24,MATCH(Drivers!$A57,DriversGams!$A$5:$A$24,0),MATCH(Drivers!S$3,DriversGams!$A$5:$AN$5,0))</f>
        <v>277.68817691984333</v>
      </c>
      <c r="T57" s="10">
        <f>INDEX(DriversGams!$A$5:$AN$24,MATCH(Drivers!$A57,DriversGams!$A$5:$A$24,0),MATCH(Drivers!T$3,DriversGams!$A$5:$AN$5,0))</f>
        <v>284.2558375855985</v>
      </c>
      <c r="U57" s="10">
        <f>INDEX(DriversGams!$A$5:$AN$24,MATCH(Drivers!$A57,DriversGams!$A$5:$A$24,0),MATCH(Drivers!U$3,DriversGams!$A$5:$AN$5,0))</f>
        <v>289.03699393556866</v>
      </c>
      <c r="V57" s="10">
        <f>INDEX(DriversGams!$A$5:$AN$24,MATCH(Drivers!$A57,DriversGams!$A$5:$A$24,0),MATCH(Drivers!V$3,DriversGams!$A$5:$AN$5,0))</f>
        <v>296.17799208098722</v>
      </c>
      <c r="W57" s="10">
        <f>INDEX(DriversGams!$A$5:$AN$24,MATCH(Drivers!$A57,DriversGams!$A$5:$A$24,0),MATCH(Drivers!W$3,DriversGams!$A$5:$AN$5,0))</f>
        <v>303.78526330633832</v>
      </c>
      <c r="X57" s="10">
        <f>INDEX(DriversGams!$A$5:$AN$24,MATCH(Drivers!$A57,DriversGams!$A$5:$A$24,0),MATCH(Drivers!X$3,DriversGams!$A$5:$AN$5,0))</f>
        <v>311.75190351041016</v>
      </c>
      <c r="Y57" s="10">
        <f>INDEX(DriversGams!$A$5:$AN$24,MATCH(Drivers!$A57,DriversGams!$A$5:$A$24,0),MATCH(Drivers!Y$3,DriversGams!$A$5:$AN$5,0))</f>
        <v>321.01091554979956</v>
      </c>
      <c r="Z57" s="10">
        <f>INDEX(DriversGams!$A$5:$AN$24,MATCH(Drivers!$A57,DriversGams!$A$5:$A$24,0),MATCH(Drivers!Z$3,DriversGams!$A$5:$AN$5,0))</f>
        <v>330.58098715694018</v>
      </c>
      <c r="AA57" s="10">
        <f>INDEX(DriversGams!$A$5:$AN$24,MATCH(Drivers!$A57,DriversGams!$A$5:$A$24,0),MATCH(Drivers!AA$3,DriversGams!$A$5:$AN$5,0))</f>
        <v>340.67798775682741</v>
      </c>
      <c r="AB57" s="10">
        <f>INDEX(DriversGams!$A$5:$AN$24,MATCH(Drivers!$A57,DriversGams!$A$5:$A$24,0),MATCH(Drivers!AB$3,DriversGams!$A$5:$AN$5,0))</f>
        <v>350.85426891453091</v>
      </c>
      <c r="AC57" s="10">
        <f>INDEX(DriversGams!$A$5:$AN$24,MATCH(Drivers!$A57,DriversGams!$A$5:$A$24,0),MATCH(Drivers!AC$3,DriversGams!$A$5:$AN$5,0))</f>
        <v>362.05268281511815</v>
      </c>
      <c r="AD57" s="10">
        <f>INDEX(DriversGams!$A$5:$AN$24,MATCH(Drivers!$A57,DriversGams!$A$5:$A$24,0),MATCH(Drivers!AD$3,DriversGams!$A$5:$AN$5,0))</f>
        <v>373.61813160409571</v>
      </c>
      <c r="AE57" s="10">
        <f>INDEX(DriversGams!$A$5:$AN$24,MATCH(Drivers!$A57,DriversGams!$A$5:$A$24,0),MATCH(Drivers!AE$3,DriversGams!$A$5:$AN$5,0))</f>
        <v>385.40493088055132</v>
      </c>
      <c r="AF57" s="10">
        <f>INDEX(DriversGams!$A$5:$AN$24,MATCH(Drivers!$A57,DriversGams!$A$5:$A$24,0),MATCH(Drivers!AF$3,DriversGams!$A$5:$AN$5,0))</f>
        <v>445.0376617123199</v>
      </c>
      <c r="AG57" s="10">
        <f>INDEX(DriversGams!$A$5:$AN$24,MATCH(Drivers!$A57,DriversGams!$A$5:$A$24,0),MATCH(Drivers!AG$3,DriversGams!$A$5:$AN$5,0))</f>
        <v>479.67511060663094</v>
      </c>
      <c r="AH57" s="126"/>
      <c r="AI57" s="126"/>
      <c r="AJ57" s="126"/>
      <c r="AK57" s="126"/>
      <c r="AL57" s="126"/>
      <c r="AM57" s="126"/>
      <c r="AO57" s="338">
        <f>AO55+1</f>
        <v>10</v>
      </c>
    </row>
    <row r="58" spans="1:41" s="338" customFormat="1">
      <c r="A58" s="134" t="s">
        <v>529</v>
      </c>
      <c r="B58" s="366">
        <f t="shared" si="125"/>
        <v>14</v>
      </c>
      <c r="C58" s="331">
        <v>27.516308224731535</v>
      </c>
      <c r="D58" s="10">
        <f>INDEX(DriversGams!$A$5:$AN$24,MATCH(Drivers!$A58,DriversGams!$A$5:$A$24,0),MATCH(Drivers!D$3,DriversGams!$A$5:$AN$5,0))</f>
        <v>26.898389797406132</v>
      </c>
      <c r="E58" s="10">
        <f>INDEX(DriversGams!$A$5:$AN$24,MATCH(Drivers!$A58,DriversGams!$A$5:$A$24,0),MATCH(Drivers!E$3,DriversGams!$A$5:$AN$5,0))</f>
        <v>26.280471370080683</v>
      </c>
      <c r="F58" s="10">
        <f>INDEX(DriversGams!$A$5:$AN$24,MATCH(Drivers!$A58,DriversGams!$A$5:$A$24,0),MATCH(Drivers!F$3,DriversGams!$A$5:$AN$5,0))</f>
        <v>25.662552942755223</v>
      </c>
      <c r="G58" s="10">
        <f>INDEX(DriversGams!$A$5:$AN$24,MATCH(Drivers!$A58,DriversGams!$A$5:$A$24,0),MATCH(Drivers!G$3,DriversGams!$A$5:$AN$5,0))</f>
        <v>25.642288979843773</v>
      </c>
      <c r="H58" s="10">
        <f>INDEX(DriversGams!$A$5:$AN$24,MATCH(Drivers!$A58,DriversGams!$A$5:$A$24,0),MATCH(Drivers!H$3,DriversGams!$A$5:$AN$5,0))</f>
        <v>25.622025016932326</v>
      </c>
      <c r="I58" s="10">
        <f>INDEX(DriversGams!$A$5:$AN$24,MATCH(Drivers!$A58,DriversGams!$A$5:$A$24,0),MATCH(Drivers!I$3,DriversGams!$A$5:$AN$5,0))</f>
        <v>25.624302228411096</v>
      </c>
      <c r="J58" s="10">
        <f>INDEX(DriversGams!$A$5:$AN$24,MATCH(Drivers!$A58,DriversGams!$A$5:$A$24,0),MATCH(Drivers!J$3,DriversGams!$A$5:$AN$5,0))</f>
        <v>25.604038252812952</v>
      </c>
      <c r="K58" s="10">
        <f>INDEX(DriversGams!$A$5:$AN$24,MATCH(Drivers!$A58,DriversGams!$A$5:$A$24,0),MATCH(Drivers!K$3,DriversGams!$A$5:$AN$5,0))</f>
        <v>16.087045061990967</v>
      </c>
      <c r="L58" s="10">
        <f>INDEX(DriversGams!$A$5:$AN$24,MATCH(Drivers!$A58,DriversGams!$A$5:$A$24,0),MATCH(Drivers!L$3,DriversGams!$A$5:$AN$5,0))</f>
        <v>19.057004883290006</v>
      </c>
      <c r="M58" s="10">
        <f>INDEX(DriversGams!$A$5:$AN$24,MATCH(Drivers!$A58,DriversGams!$A$5:$A$24,0),MATCH(Drivers!M$3,DriversGams!$A$5:$AN$5,0))</f>
        <v>21.805466646500058</v>
      </c>
      <c r="N58" s="10">
        <f>INDEX(DriversGams!$A$5:$AN$24,MATCH(Drivers!$A58,DriversGams!$A$5:$A$24,0),MATCH(Drivers!N$3,DriversGams!$A$5:$AN$5,0))</f>
        <v>21.758962969919843</v>
      </c>
      <c r="O58" s="10">
        <f>INDEX(DriversGams!$A$5:$AN$24,MATCH(Drivers!$A58,DriversGams!$A$5:$A$24,0),MATCH(Drivers!O$3,DriversGams!$A$5:$AN$5,0))</f>
        <v>21.738699007008393</v>
      </c>
      <c r="P58" s="10">
        <f>INDEX(DriversGams!$A$5:$AN$24,MATCH(Drivers!$A58,DriversGams!$A$5:$A$24,0),MATCH(Drivers!P$3,DriversGams!$A$5:$AN$5,0))</f>
        <v>21.160515523673389</v>
      </c>
      <c r="Q58" s="10">
        <f>INDEX(DriversGams!$A$5:$AN$24,MATCH(Drivers!$A58,DriversGams!$A$5:$A$24,0),MATCH(Drivers!Q$3,DriversGams!$A$5:$AN$5,0))</f>
        <v>21.140251560761925</v>
      </c>
      <c r="R58" s="10">
        <f>INDEX(DriversGams!$A$5:$AN$24,MATCH(Drivers!$A58,DriversGams!$A$5:$A$24,0),MATCH(Drivers!R$3,DriversGams!$A$5:$AN$5,0))</f>
        <v>21.119987597850475</v>
      </c>
      <c r="S58" s="10">
        <f>INDEX(DriversGams!$A$5:$AN$24,MATCH(Drivers!$A58,DriversGams!$A$5:$A$24,0),MATCH(Drivers!S$3,DriversGams!$A$5:$AN$5,0))</f>
        <v>9.2154514882510004</v>
      </c>
      <c r="T58" s="10">
        <f>INDEX(DriversGams!$A$5:$AN$24,MATCH(Drivers!$A58,DriversGams!$A$5:$A$24,0),MATCH(Drivers!T$3,DriversGams!$A$5:$AN$5,0))</f>
        <v>5.917144363871385</v>
      </c>
      <c r="U58" s="10">
        <f>INDEX(DriversGams!$A$5:$AN$24,MATCH(Drivers!$A58,DriversGams!$A$5:$A$24,0),MATCH(Drivers!U$3,DriversGams!$A$5:$AN$5,0))</f>
        <v>5.8749869899812461</v>
      </c>
      <c r="V58" s="10">
        <f>INDEX(DriversGams!$A$5:$AN$24,MATCH(Drivers!$A58,DriversGams!$A$5:$A$24,0),MATCH(Drivers!V$3,DriversGams!$A$5:$AN$5,0))</f>
        <v>5.8749869899812444</v>
      </c>
      <c r="W58" s="10">
        <f>INDEX(DriversGams!$A$5:$AN$24,MATCH(Drivers!$A58,DriversGams!$A$5:$A$24,0),MATCH(Drivers!W$3,DriversGams!$A$5:$AN$5,0))</f>
        <v>5.9012267036499999</v>
      </c>
      <c r="X58" s="10">
        <f>INDEX(DriversGams!$A$5:$AN$24,MATCH(Drivers!$A58,DriversGams!$A$5:$A$24,0),MATCH(Drivers!X$3,DriversGams!$A$5:$AN$5,0))</f>
        <v>5.9012267036499999</v>
      </c>
      <c r="Y58" s="10">
        <f>INDEX(DriversGams!$A$5:$AN$24,MATCH(Drivers!$A58,DriversGams!$A$5:$A$24,0),MATCH(Drivers!Y$3,DriversGams!$A$5:$AN$5,0))</f>
        <v>5.9012267036500008</v>
      </c>
      <c r="Z58" s="10">
        <f>INDEX(DriversGams!$A$5:$AN$24,MATCH(Drivers!$A58,DriversGams!$A$5:$A$24,0),MATCH(Drivers!Z$3,DriversGams!$A$5:$AN$5,0))</f>
        <v>5.9012267036499999</v>
      </c>
      <c r="AA58" s="10">
        <f>INDEX(DriversGams!$A$5:$AN$24,MATCH(Drivers!$A58,DriversGams!$A$5:$A$24,0),MATCH(Drivers!AA$3,DriversGams!$A$5:$AN$5,0))</f>
        <v>5.7586487511028466</v>
      </c>
      <c r="AB58" s="10">
        <f>INDEX(DriversGams!$A$5:$AN$24,MATCH(Drivers!$A58,DriversGams!$A$5:$A$24,0),MATCH(Drivers!AB$3,DriversGams!$A$5:$AN$5,0))</f>
        <v>4.8878413928437725</v>
      </c>
      <c r="AC58" s="10">
        <f>INDEX(DriversGams!$A$5:$AN$24,MATCH(Drivers!$A58,DriversGams!$A$5:$A$24,0),MATCH(Drivers!AC$3,DriversGams!$A$5:$AN$5,0))</f>
        <v>4.0691027829572244</v>
      </c>
      <c r="AD58" s="10">
        <f>INDEX(DriversGams!$A$5:$AN$24,MATCH(Drivers!$A58,DriversGams!$A$5:$A$24,0),MATCH(Drivers!AD$3,DriversGams!$A$5:$AN$5,0))</f>
        <v>3.2503641730706803</v>
      </c>
      <c r="AE58" s="10">
        <f>INDEX(DriversGams!$A$5:$AN$24,MATCH(Drivers!$A58,DriversGams!$A$5:$A$24,0),MATCH(Drivers!AE$3,DriversGams!$A$5:$AN$5,0))</f>
        <v>2.4313858110770785</v>
      </c>
      <c r="AF58" s="10">
        <f>INDEX(DriversGams!$A$5:$AN$24,MATCH(Drivers!$A58,DriversGams!$A$5:$A$24,0),MATCH(Drivers!AF$3,DriversGams!$A$5:$AN$5,0))</f>
        <v>0.8574465690224401</v>
      </c>
      <c r="AG58" s="10">
        <f>INDEX(DriversGams!$A$5:$AN$24,MATCH(Drivers!$A58,DriversGams!$A$5:$A$24,0),MATCH(Drivers!AG$3,DriversGams!$A$5:$AN$5,0))</f>
        <v>0.48072035685221653</v>
      </c>
      <c r="AH58" s="126"/>
      <c r="AI58" s="126"/>
      <c r="AJ58" s="126"/>
      <c r="AK58" s="126"/>
      <c r="AL58" s="126"/>
      <c r="AM58" s="126"/>
      <c r="AO58" s="338">
        <f t="shared" si="126"/>
        <v>11</v>
      </c>
    </row>
    <row r="59" spans="1:41" s="338" customFormat="1">
      <c r="A59" s="134" t="s">
        <v>524</v>
      </c>
      <c r="B59" s="366">
        <f t="shared" si="125"/>
        <v>15</v>
      </c>
      <c r="C59" s="331">
        <v>17.781500762507015</v>
      </c>
      <c r="D59" s="10">
        <f>INDEX(DriversGams!$A$5:$AN$24,MATCH(Drivers!$A59,DriversGams!$A$5:$A$24,0),MATCH(Drivers!D$3,DriversGams!$A$5:$AN$5,0))</f>
        <v>18.102306558037096</v>
      </c>
      <c r="E59" s="10">
        <f>INDEX(DriversGams!$A$5:$AN$24,MATCH(Drivers!$A59,DriversGams!$A$5:$A$24,0),MATCH(Drivers!E$3,DriversGams!$A$5:$AN$5,0))</f>
        <v>18.434424635703653</v>
      </c>
      <c r="F59" s="10">
        <f>INDEX(DriversGams!$A$5:$AN$24,MATCH(Drivers!$A59,DriversGams!$A$5:$A$24,0),MATCH(Drivers!F$3,DriversGams!$A$5:$AN$5,0))</f>
        <v>18.445016746451419</v>
      </c>
      <c r="G59" s="10">
        <f>INDEX(DriversGams!$A$5:$AN$24,MATCH(Drivers!$A59,DriversGams!$A$5:$A$24,0),MATCH(Drivers!G$3,DriversGams!$A$5:$AN$5,0))</f>
        <v>18.652457448194337</v>
      </c>
      <c r="H59" s="10">
        <f>INDEX(DriversGams!$A$5:$AN$24,MATCH(Drivers!$A59,DriversGams!$A$5:$A$24,0),MATCH(Drivers!H$3,DriversGams!$A$5:$AN$5,0))</f>
        <v>18.773366169489023</v>
      </c>
      <c r="I59" s="10">
        <f>INDEX(DriversGams!$A$5:$AN$24,MATCH(Drivers!$A59,DriversGams!$A$5:$A$24,0),MATCH(Drivers!I$3,DriversGams!$A$5:$AN$5,0))</f>
        <v>19.079186125697198</v>
      </c>
      <c r="J59" s="10">
        <f>INDEX(DriversGams!$A$5:$AN$24,MATCH(Drivers!$A59,DriversGams!$A$5:$A$24,0),MATCH(Drivers!J$3,DriversGams!$A$5:$AN$5,0))</f>
        <v>18.865987172314377</v>
      </c>
      <c r="K59" s="10">
        <f>INDEX(DriversGams!$A$5:$AN$24,MATCH(Drivers!$A59,DriversGams!$A$5:$A$24,0),MATCH(Drivers!K$3,DriversGams!$A$5:$AN$5,0))</f>
        <v>17.773712988726906</v>
      </c>
      <c r="L59" s="10">
        <f>INDEX(DriversGams!$A$5:$AN$24,MATCH(Drivers!$A59,DriversGams!$A$5:$A$24,0),MATCH(Drivers!L$3,DriversGams!$A$5:$AN$5,0))</f>
        <v>18.152254709036168</v>
      </c>
      <c r="M59" s="10">
        <f>INDEX(DriversGams!$A$5:$AN$24,MATCH(Drivers!$A59,DriversGams!$A$5:$A$24,0),MATCH(Drivers!M$3,DriversGams!$A$5:$AN$5,0))</f>
        <v>18.495182379032027</v>
      </c>
      <c r="N59" s="10">
        <f>INDEX(DriversGams!$A$5:$AN$24,MATCH(Drivers!$A59,DriversGams!$A$5:$A$24,0),MATCH(Drivers!N$3,DriversGams!$A$5:$AN$5,0))</f>
        <v>18.844673696690169</v>
      </c>
      <c r="O59" s="10">
        <f>INDEX(DriversGams!$A$5:$AN$24,MATCH(Drivers!$A59,DriversGams!$A$5:$A$24,0),MATCH(Drivers!O$3,DriversGams!$A$5:$AN$5,0))</f>
        <v>19.249414223733897</v>
      </c>
      <c r="P59" s="10">
        <f>INDEX(DriversGams!$A$5:$AN$24,MATCH(Drivers!$A59,DriversGams!$A$5:$A$24,0),MATCH(Drivers!P$3,DriversGams!$A$5:$AN$5,0))</f>
        <v>19.665810318654966</v>
      </c>
      <c r="Q59" s="10">
        <f>INDEX(DriversGams!$A$5:$AN$24,MATCH(Drivers!$A59,DriversGams!$A$5:$A$24,0),MATCH(Drivers!Q$3,DriversGams!$A$5:$AN$5,0))</f>
        <v>20.094051585908087</v>
      </c>
      <c r="R59" s="10">
        <f>INDEX(DriversGams!$A$5:$AN$24,MATCH(Drivers!$A59,DriversGams!$A$5:$A$24,0),MATCH(Drivers!R$3,DriversGams!$A$5:$AN$5,0))</f>
        <v>20.528059523265224</v>
      </c>
      <c r="S59" s="10">
        <f>INDEX(DriversGams!$A$5:$AN$24,MATCH(Drivers!$A59,DriversGams!$A$5:$A$24,0),MATCH(Drivers!S$3,DriversGams!$A$5:$AN$5,0))</f>
        <v>21.080099025053773</v>
      </c>
      <c r="T59" s="10">
        <f>INDEX(DriversGams!$A$5:$AN$24,MATCH(Drivers!$A59,DriversGams!$A$5:$A$24,0),MATCH(Drivers!T$3,DriversGams!$A$5:$AN$5,0))</f>
        <v>21.492455552003261</v>
      </c>
      <c r="U59" s="10">
        <f>INDEX(DriversGams!$A$5:$AN$24,MATCH(Drivers!$A59,DriversGams!$A$5:$A$24,0),MATCH(Drivers!U$3,DriversGams!$A$5:$AN$5,0))</f>
        <v>21.737963248025974</v>
      </c>
      <c r="V59" s="10">
        <f>INDEX(DriversGams!$A$5:$AN$24,MATCH(Drivers!$A59,DriversGams!$A$5:$A$24,0),MATCH(Drivers!V$3,DriversGams!$A$5:$AN$5,0))</f>
        <v>22.206535917137298</v>
      </c>
      <c r="W59" s="10">
        <f>INDEX(DriversGams!$A$5:$AN$24,MATCH(Drivers!$A59,DriversGams!$A$5:$A$24,0),MATCH(Drivers!W$3,DriversGams!$A$5:$AN$5,0))</f>
        <v>22.665655956213616</v>
      </c>
      <c r="X59" s="10">
        <f>INDEX(DriversGams!$A$5:$AN$24,MATCH(Drivers!$A59,DriversGams!$A$5:$A$24,0),MATCH(Drivers!X$3,DriversGams!$A$5:$AN$5,0))</f>
        <v>23.17505336662505</v>
      </c>
      <c r="Y59" s="10">
        <f>INDEX(DriversGams!$A$5:$AN$24,MATCH(Drivers!$A59,DriversGams!$A$5:$A$24,0),MATCH(Drivers!Y$3,DriversGams!$A$5:$AN$5,0))</f>
        <v>23.78962933813343</v>
      </c>
      <c r="Z59" s="10">
        <f>INDEX(DriversGams!$A$5:$AN$24,MATCH(Drivers!$A59,DriversGams!$A$5:$A$24,0),MATCH(Drivers!Z$3,DriversGams!$A$5:$AN$5,0))</f>
        <v>24.414415834205073</v>
      </c>
      <c r="AA59" s="10">
        <f>INDEX(DriversGams!$A$5:$AN$24,MATCH(Drivers!$A59,DriversGams!$A$5:$A$24,0),MATCH(Drivers!AA$3,DriversGams!$A$5:$AN$5,0))</f>
        <v>25.10714099866712</v>
      </c>
      <c r="AB59" s="10">
        <f>INDEX(DriversGams!$A$5:$AN$24,MATCH(Drivers!$A59,DriversGams!$A$5:$A$24,0),MATCH(Drivers!AB$3,DriversGams!$A$5:$AN$5,0))</f>
        <v>25.813191423770515</v>
      </c>
      <c r="AC59" s="10">
        <f>INDEX(DriversGams!$A$5:$AN$24,MATCH(Drivers!$A59,DriversGams!$A$5:$A$24,0),MATCH(Drivers!AC$3,DriversGams!$A$5:$AN$5,0))</f>
        <v>26.520168025889173</v>
      </c>
      <c r="AD59" s="10">
        <f>INDEX(DriversGams!$A$5:$AN$24,MATCH(Drivers!$A59,DriversGams!$A$5:$A$24,0),MATCH(Drivers!AD$3,DriversGams!$A$5:$AN$5,0))</f>
        <v>27.249560503325217</v>
      </c>
      <c r="AE59" s="10">
        <f>INDEX(DriversGams!$A$5:$AN$24,MATCH(Drivers!$A59,DriversGams!$A$5:$A$24,0),MATCH(Drivers!AE$3,DriversGams!$A$5:$AN$5,0))</f>
        <v>27.998103546658008</v>
      </c>
      <c r="AF59" s="10">
        <f>INDEX(DriversGams!$A$5:$AN$24,MATCH(Drivers!$A59,DriversGams!$A$5:$A$24,0),MATCH(Drivers!AF$3,DriversGams!$A$5:$AN$5,0))</f>
        <v>32.099170046202453</v>
      </c>
      <c r="AG59" s="10">
        <f>INDEX(DriversGams!$A$5:$AN$24,MATCH(Drivers!$A59,DriversGams!$A$5:$A$24,0),MATCH(Drivers!AG$3,DriversGams!$A$5:$AN$5,0))</f>
        <v>35.118286811984873</v>
      </c>
      <c r="AH59" s="126"/>
      <c r="AI59" s="126"/>
      <c r="AJ59" s="126"/>
      <c r="AK59" s="126"/>
      <c r="AL59" s="126"/>
      <c r="AM59" s="126"/>
      <c r="AO59" s="338">
        <f t="shared" si="126"/>
        <v>12</v>
      </c>
    </row>
    <row r="60" spans="1:41" s="338" customFormat="1">
      <c r="A60" s="134" t="s">
        <v>595</v>
      </c>
      <c r="B60" s="366">
        <f t="shared" si="125"/>
        <v>16</v>
      </c>
      <c r="C60" s="331">
        <v>11.263564724197627</v>
      </c>
      <c r="D60" s="10">
        <f>INDEX(DriversGams!$A$5:$AN$24,MATCH(Drivers!$A60,DriversGams!$A$5:$A$24,0),MATCH(Drivers!D$3,DriversGams!$A$5:$AN$5,0))</f>
        <v>11.536614993993075</v>
      </c>
      <c r="E60" s="10">
        <f>INDEX(DriversGams!$A$5:$AN$24,MATCH(Drivers!$A60,DriversGams!$A$5:$A$24,0),MATCH(Drivers!E$3,DriversGams!$A$5:$AN$5,0))</f>
        <v>11.86405393912109</v>
      </c>
      <c r="F60" s="10">
        <f>INDEX(DriversGams!$A$5:$AN$24,MATCH(Drivers!$A60,DriversGams!$A$5:$A$24,0),MATCH(Drivers!F$3,DriversGams!$A$5:$AN$5,0))</f>
        <v>11.98675039617827</v>
      </c>
      <c r="G60" s="10">
        <f>INDEX(DriversGams!$A$5:$AN$24,MATCH(Drivers!$A60,DriversGams!$A$5:$A$24,0),MATCH(Drivers!G$3,DriversGams!$A$5:$AN$5,0))</f>
        <v>12.037073505286227</v>
      </c>
      <c r="H60" s="10">
        <f>INDEX(DriversGams!$A$5:$AN$24,MATCH(Drivers!$A60,DriversGams!$A$5:$A$24,0),MATCH(Drivers!H$3,DriversGams!$A$5:$AN$5,0))</f>
        <v>12.249129420015818</v>
      </c>
      <c r="I60" s="10">
        <f>INDEX(DriversGams!$A$5:$AN$24,MATCH(Drivers!$A60,DriversGams!$A$5:$A$24,0),MATCH(Drivers!I$3,DriversGams!$A$5:$AN$5,0))</f>
        <v>12.506229388958356</v>
      </c>
      <c r="J60" s="10">
        <f>INDEX(DriversGams!$A$5:$AN$24,MATCH(Drivers!$A60,DriversGams!$A$5:$A$24,0),MATCH(Drivers!J$3,DriversGams!$A$5:$AN$5,0))</f>
        <v>12.499841001124647</v>
      </c>
      <c r="K60" s="10">
        <f>INDEX(DriversGams!$A$5:$AN$24,MATCH(Drivers!$A60,DriversGams!$A$5:$A$24,0),MATCH(Drivers!K$3,DriversGams!$A$5:$AN$5,0))</f>
        <v>11.807500130727355</v>
      </c>
      <c r="L60" s="10">
        <f>INDEX(DriversGams!$A$5:$AN$24,MATCH(Drivers!$A60,DriversGams!$A$5:$A$24,0),MATCH(Drivers!L$3,DriversGams!$A$5:$AN$5,0))</f>
        <v>12.130730265049911</v>
      </c>
      <c r="M60" s="10">
        <f>INDEX(DriversGams!$A$5:$AN$24,MATCH(Drivers!$A60,DriversGams!$A$5:$A$24,0),MATCH(Drivers!M$3,DriversGams!$A$5:$AN$5,0))</f>
        <v>12.405801733421677</v>
      </c>
      <c r="N60" s="10">
        <f>INDEX(DriversGams!$A$5:$AN$24,MATCH(Drivers!$A60,DriversGams!$A$5:$A$24,0),MATCH(Drivers!N$3,DriversGams!$A$5:$AN$5,0))</f>
        <v>12.580021522850194</v>
      </c>
      <c r="O60" s="10">
        <f>INDEX(DriversGams!$A$5:$AN$24,MATCH(Drivers!$A60,DriversGams!$A$5:$A$24,0),MATCH(Drivers!O$3,DriversGams!$A$5:$AN$5,0))</f>
        <v>12.802029837427998</v>
      </c>
      <c r="P60" s="10">
        <f>INDEX(DriversGams!$A$5:$AN$24,MATCH(Drivers!$A60,DriversGams!$A$5:$A$24,0),MATCH(Drivers!P$3,DriversGams!$A$5:$AN$5,0))</f>
        <v>13.013975389369955</v>
      </c>
      <c r="Q60" s="10">
        <f>INDEX(DriversGams!$A$5:$AN$24,MATCH(Drivers!$A60,DriversGams!$A$5:$A$24,0),MATCH(Drivers!Q$3,DriversGams!$A$5:$AN$5,0))</f>
        <v>13.246755423273557</v>
      </c>
      <c r="R60" s="10">
        <f>INDEX(DriversGams!$A$5:$AN$24,MATCH(Drivers!$A60,DriversGams!$A$5:$A$24,0),MATCH(Drivers!R$3,DriversGams!$A$5:$AN$5,0))</f>
        <v>13.489231794694513</v>
      </c>
      <c r="S60" s="10">
        <f>INDEX(DriversGams!$A$5:$AN$24,MATCH(Drivers!$A60,DriversGams!$A$5:$A$24,0),MATCH(Drivers!S$3,DriversGams!$A$5:$AN$5,0))</f>
        <v>13.522868045505151</v>
      </c>
      <c r="T60" s="10">
        <f>INDEX(DriversGams!$A$5:$AN$24,MATCH(Drivers!$A60,DriversGams!$A$5:$A$24,0),MATCH(Drivers!T$3,DriversGams!$A$5:$AN$5,0))</f>
        <v>13.759765555933111</v>
      </c>
      <c r="U60" s="10">
        <f>INDEX(DriversGams!$A$5:$AN$24,MATCH(Drivers!$A60,DriversGams!$A$5:$A$24,0),MATCH(Drivers!U$3,DriversGams!$A$5:$AN$5,0))</f>
        <v>14.255629976657698</v>
      </c>
      <c r="V60" s="10">
        <f>INDEX(DriversGams!$A$5:$AN$24,MATCH(Drivers!$A60,DriversGams!$A$5:$A$24,0),MATCH(Drivers!V$3,DriversGams!$A$5:$AN$5,0))</f>
        <v>14.635993480571484</v>
      </c>
      <c r="W60" s="10">
        <f>INDEX(DriversGams!$A$5:$AN$24,MATCH(Drivers!$A60,DriversGams!$A$5:$A$24,0),MATCH(Drivers!W$3,DriversGams!$A$5:$AN$5,0))</f>
        <v>15.116181885231621</v>
      </c>
      <c r="X60" s="10">
        <f>INDEX(DriversGams!$A$5:$AN$24,MATCH(Drivers!$A60,DriversGams!$A$5:$A$24,0),MATCH(Drivers!X$3,DriversGams!$A$5:$AN$5,0))</f>
        <v>15.585848014186981</v>
      </c>
      <c r="Y60" s="10">
        <f>INDEX(DriversGams!$A$5:$AN$24,MATCH(Drivers!$A60,DriversGams!$A$5:$A$24,0),MATCH(Drivers!Y$3,DriversGams!$A$5:$AN$5,0))</f>
        <v>16.095557255722145</v>
      </c>
      <c r="Z60" s="10">
        <f>INDEX(DriversGams!$A$5:$AN$24,MATCH(Drivers!$A60,DriversGams!$A$5:$A$24,0),MATCH(Drivers!Z$3,DriversGams!$A$5:$AN$5,0))</f>
        <v>16.597110961514055</v>
      </c>
      <c r="AA60" s="10">
        <f>INDEX(DriversGams!$A$5:$AN$24,MATCH(Drivers!$A60,DriversGams!$A$5:$A$24,0),MATCH(Drivers!AA$3,DriversGams!$A$5:$AN$5,0))</f>
        <v>17.083370311552514</v>
      </c>
      <c r="AB60" s="10">
        <f>INDEX(DriversGams!$A$5:$AN$24,MATCH(Drivers!$A60,DriversGams!$A$5:$A$24,0),MATCH(Drivers!AB$3,DriversGams!$A$5:$AN$5,0))</f>
        <v>17.543566392548232</v>
      </c>
      <c r="AC60" s="10">
        <f>INDEX(DriversGams!$A$5:$AN$24,MATCH(Drivers!$A60,DriversGams!$A$5:$A$24,0),MATCH(Drivers!AC$3,DriversGams!$A$5:$AN$5,0))</f>
        <v>17.969894492137364</v>
      </c>
      <c r="AD60" s="10">
        <f>INDEX(DriversGams!$A$5:$AN$24,MATCH(Drivers!$A60,DriversGams!$A$5:$A$24,0),MATCH(Drivers!AD$3,DriversGams!$A$5:$AN$5,0))</f>
        <v>18.432612873257103</v>
      </c>
      <c r="AE60" s="10">
        <f>INDEX(DriversGams!$A$5:$AN$24,MATCH(Drivers!$A60,DriversGams!$A$5:$A$24,0),MATCH(Drivers!AE$3,DriversGams!$A$5:$AN$5,0))</f>
        <v>18.899230399647131</v>
      </c>
      <c r="AF60" s="10">
        <f>INDEX(DriversGams!$A$5:$AN$24,MATCH(Drivers!$A60,DriversGams!$A$5:$A$24,0),MATCH(Drivers!AF$3,DriversGams!$A$5:$AN$5,0))</f>
        <v>21.430893067540655</v>
      </c>
      <c r="AG60" s="10">
        <f>INDEX(DriversGams!$A$5:$AN$24,MATCH(Drivers!$A60,DriversGams!$A$5:$A$24,0),MATCH(Drivers!AG$3,DriversGams!$A$5:$AN$5,0))</f>
        <v>23.236466885975993</v>
      </c>
      <c r="AH60" s="126"/>
      <c r="AI60" s="126"/>
      <c r="AJ60" s="126"/>
      <c r="AK60" s="126"/>
      <c r="AL60" s="126"/>
      <c r="AM60" s="126"/>
      <c r="AO60" s="338">
        <f t="shared" si="126"/>
        <v>13</v>
      </c>
    </row>
    <row r="61" spans="1:41" s="338" customFormat="1">
      <c r="A61" s="134" t="s">
        <v>594</v>
      </c>
      <c r="B61" s="338">
        <f t="shared" si="125"/>
        <v>17</v>
      </c>
      <c r="C61" s="331">
        <v>135.95535691221758</v>
      </c>
      <c r="D61" s="10">
        <f>INDEX(DriversGams!$A$5:$AN$24,MATCH(Drivers!$A61,DriversGams!$A$5:$A$24,0),MATCH(Drivers!D$3,DriversGams!$A$5:$AN$5,0))</f>
        <v>138.94054532007598</v>
      </c>
      <c r="E61" s="10">
        <f>INDEX(DriversGams!$A$5:$AN$24,MATCH(Drivers!$A61,DriversGams!$A$5:$A$24,0),MATCH(Drivers!E$3,DriversGams!$A$5:$AN$5,0))</f>
        <v>141.49950586883887</v>
      </c>
      <c r="F61" s="10">
        <f>INDEX(DriversGams!$A$5:$AN$24,MATCH(Drivers!$A61,DriversGams!$A$5:$A$24,0),MATCH(Drivers!F$3,DriversGams!$A$5:$AN$5,0))</f>
        <v>141.66827437011332</v>
      </c>
      <c r="G61" s="10">
        <f>INDEX(DriversGams!$A$5:$AN$24,MATCH(Drivers!$A61,DriversGams!$A$5:$A$24,0),MATCH(Drivers!G$3,DriversGams!$A$5:$AN$5,0))</f>
        <v>141.95308465235735</v>
      </c>
      <c r="H61" s="10">
        <f>INDEX(DriversGams!$A$5:$AN$24,MATCH(Drivers!$A61,DriversGams!$A$5:$A$24,0),MATCH(Drivers!H$3,DriversGams!$A$5:$AN$5,0))</f>
        <v>144.1500414503754</v>
      </c>
      <c r="I61" s="10">
        <f>INDEX(DriversGams!$A$5:$AN$24,MATCH(Drivers!$A61,DriversGams!$A$5:$A$24,0),MATCH(Drivers!I$3,DriversGams!$A$5:$AN$5,0))</f>
        <v>145.78091141582172</v>
      </c>
      <c r="J61" s="10">
        <f>INDEX(DriversGams!$A$5:$AN$24,MATCH(Drivers!$A61,DriversGams!$A$5:$A$24,0),MATCH(Drivers!J$3,DriversGams!$A$5:$AN$5,0))</f>
        <v>144.75566912030467</v>
      </c>
      <c r="K61" s="10">
        <f>INDEX(DriversGams!$A$5:$AN$24,MATCH(Drivers!$A61,DriversGams!$A$5:$A$24,0),MATCH(Drivers!K$3,DriversGams!$A$5:$AN$5,0))</f>
        <v>134.81653743277477</v>
      </c>
      <c r="L61" s="10">
        <f>INDEX(DriversGams!$A$5:$AN$24,MATCH(Drivers!$A61,DriversGams!$A$5:$A$24,0),MATCH(Drivers!L$3,DriversGams!$A$5:$AN$5,0))</f>
        <v>137.62362944364719</v>
      </c>
      <c r="M61" s="10">
        <f>INDEX(DriversGams!$A$5:$AN$24,MATCH(Drivers!$A61,DriversGams!$A$5:$A$24,0),MATCH(Drivers!M$3,DriversGams!$A$5:$AN$5,0))</f>
        <v>140.60163227648894</v>
      </c>
      <c r="N61" s="10">
        <f>INDEX(DriversGams!$A$5:$AN$24,MATCH(Drivers!$A61,DriversGams!$A$5:$A$24,0),MATCH(Drivers!N$3,DriversGams!$A$5:$AN$5,0))</f>
        <v>142.81540505872675</v>
      </c>
      <c r="O61" s="10">
        <f>INDEX(DriversGams!$A$5:$AN$24,MATCH(Drivers!$A61,DriversGams!$A$5:$A$24,0),MATCH(Drivers!O$3,DriversGams!$A$5:$AN$5,0))</f>
        <v>145.47952112401777</v>
      </c>
      <c r="P61" s="10">
        <f>INDEX(DriversGams!$A$5:$AN$24,MATCH(Drivers!$A61,DriversGams!$A$5:$A$24,0),MATCH(Drivers!P$3,DriversGams!$A$5:$AN$5,0))</f>
        <v>148.10155766393365</v>
      </c>
      <c r="Q61" s="10">
        <f>INDEX(DriversGams!$A$5:$AN$24,MATCH(Drivers!$A61,DriversGams!$A$5:$A$24,0),MATCH(Drivers!Q$3,DriversGams!$A$5:$AN$5,0))</f>
        <v>150.94185114566682</v>
      </c>
      <c r="R61" s="10">
        <f>INDEX(DriversGams!$A$5:$AN$24,MATCH(Drivers!$A61,DriversGams!$A$5:$A$24,0),MATCH(Drivers!R$3,DriversGams!$A$5:$AN$5,0))</f>
        <v>153.96057070147265</v>
      </c>
      <c r="S61" s="10">
        <f>INDEX(DriversGams!$A$5:$AN$24,MATCH(Drivers!$A61,DriversGams!$A$5:$A$24,0),MATCH(Drivers!S$3,DriversGams!$A$5:$AN$5,0))</f>
        <v>154.51087442997749</v>
      </c>
      <c r="T61" s="10">
        <f>INDEX(DriversGams!$A$5:$AN$24,MATCH(Drivers!$A61,DriversGams!$A$5:$A$24,0),MATCH(Drivers!T$3,DriversGams!$A$5:$AN$5,0))</f>
        <v>156.62461889430975</v>
      </c>
      <c r="U61" s="10">
        <f>INDEX(DriversGams!$A$5:$AN$24,MATCH(Drivers!$A61,DriversGams!$A$5:$A$24,0),MATCH(Drivers!U$3,DriversGams!$A$5:$AN$5,0))</f>
        <v>162.15499094397248</v>
      </c>
      <c r="V61" s="10">
        <f>INDEX(DriversGams!$A$5:$AN$24,MATCH(Drivers!$A61,DriversGams!$A$5:$A$24,0),MATCH(Drivers!V$3,DriversGams!$A$5:$AN$5,0))</f>
        <v>167.95754419218935</v>
      </c>
      <c r="W61" s="10">
        <f>INDEX(DriversGams!$A$5:$AN$24,MATCH(Drivers!$A61,DriversGams!$A$5:$A$24,0),MATCH(Drivers!W$3,DriversGams!$A$5:$AN$5,0))</f>
        <v>174.13410973130607</v>
      </c>
      <c r="X61" s="10">
        <f>INDEX(DriversGams!$A$5:$AN$24,MATCH(Drivers!$A61,DriversGams!$A$5:$A$24,0),MATCH(Drivers!X$3,DriversGams!$A$5:$AN$5,0))</f>
        <v>180.64758910280395</v>
      </c>
      <c r="Y61" s="10">
        <f>INDEX(DriversGams!$A$5:$AN$24,MATCH(Drivers!$A61,DriversGams!$A$5:$A$24,0),MATCH(Drivers!Y$3,DriversGams!$A$5:$AN$5,0))</f>
        <v>187.98780783844126</v>
      </c>
      <c r="Z61" s="10">
        <f>INDEX(DriversGams!$A$5:$AN$24,MATCH(Drivers!$A61,DriversGams!$A$5:$A$24,0),MATCH(Drivers!Z$3,DriversGams!$A$5:$AN$5,0))</f>
        <v>195.44570234856022</v>
      </c>
      <c r="AA61" s="10">
        <f>INDEX(DriversGams!$A$5:$AN$24,MATCH(Drivers!$A61,DriversGams!$A$5:$A$24,0),MATCH(Drivers!AA$3,DriversGams!$A$5:$AN$5,0))</f>
        <v>203.13115369606294</v>
      </c>
      <c r="AB61" s="10">
        <f>INDEX(DriversGams!$A$5:$AN$24,MATCH(Drivers!$A61,DriversGams!$A$5:$A$24,0),MATCH(Drivers!AB$3,DriversGams!$A$5:$AN$5,0))</f>
        <v>210.66509380682402</v>
      </c>
      <c r="AC61" s="10">
        <f>INDEX(DriversGams!$A$5:$AN$24,MATCH(Drivers!$A61,DriversGams!$A$5:$A$24,0),MATCH(Drivers!AC$3,DriversGams!$A$5:$AN$5,0))</f>
        <v>217.67608524479289</v>
      </c>
      <c r="AD61" s="10">
        <f>INDEX(DriversGams!$A$5:$AN$24,MATCH(Drivers!$A61,DriversGams!$A$5:$A$24,0),MATCH(Drivers!AD$3,DriversGams!$A$5:$AN$5,0))</f>
        <v>224.97265625710915</v>
      </c>
      <c r="AE61" s="10">
        <f>INDEX(DriversGams!$A$5:$AN$24,MATCH(Drivers!$A61,DriversGams!$A$5:$A$24,0),MATCH(Drivers!AE$3,DriversGams!$A$5:$AN$5,0))</f>
        <v>232.52511726153386</v>
      </c>
      <c r="AF61" s="10">
        <f>INDEX(DriversGams!$A$5:$AN$24,MATCH(Drivers!$A61,DriversGams!$A$5:$A$24,0),MATCH(Drivers!AF$3,DriversGams!$A$5:$AN$5,0))</f>
        <v>277.20605242933095</v>
      </c>
      <c r="AG61" s="10">
        <f>INDEX(DriversGams!$A$5:$AN$24,MATCH(Drivers!$A61,DriversGams!$A$5:$A$24,0),MATCH(Drivers!AG$3,DriversGams!$A$5:$AN$5,0))</f>
        <v>315.55251901753883</v>
      </c>
      <c r="AH61" s="126"/>
      <c r="AI61" s="126"/>
      <c r="AJ61" s="126"/>
      <c r="AK61" s="126"/>
      <c r="AL61" s="126"/>
      <c r="AM61" s="126"/>
      <c r="AO61" s="338">
        <f t="shared" si="126"/>
        <v>14</v>
      </c>
    </row>
    <row r="62" spans="1:41" s="338" customFormat="1">
      <c r="A62" s="134" t="s">
        <v>593</v>
      </c>
      <c r="B62" s="338">
        <f t="shared" si="125"/>
        <v>18</v>
      </c>
      <c r="C62" s="331">
        <v>21.151207305916397</v>
      </c>
      <c r="D62" s="10">
        <f>INDEX(DriversGams!$A$5:$AN$24,MATCH(Drivers!$A62,DriversGams!$A$5:$A$24,0),MATCH(Drivers!D$3,DriversGams!$A$5:$AN$5,0))</f>
        <v>22.368156221779504</v>
      </c>
      <c r="E62" s="10">
        <f>INDEX(DriversGams!$A$5:$AN$24,MATCH(Drivers!$A62,DriversGams!$A$5:$A$24,0),MATCH(Drivers!E$3,DriversGams!$A$5:$AN$5,0))</f>
        <v>23.972786367647238</v>
      </c>
      <c r="F62" s="10">
        <f>INDEX(DriversGams!$A$5:$AN$24,MATCH(Drivers!$A62,DriversGams!$A$5:$A$24,0),MATCH(Drivers!F$3,DriversGams!$A$5:$AN$5,0))</f>
        <v>24.840261100237015</v>
      </c>
      <c r="G62" s="10">
        <f>INDEX(DriversGams!$A$5:$AN$24,MATCH(Drivers!$A62,DriversGams!$A$5:$A$24,0),MATCH(Drivers!G$3,DriversGams!$A$5:$AN$5,0))</f>
        <v>25.679011244840616</v>
      </c>
      <c r="H62" s="10">
        <f>INDEX(DriversGams!$A$5:$AN$24,MATCH(Drivers!$A62,DriversGams!$A$5:$A$24,0),MATCH(Drivers!H$3,DriversGams!$A$5:$AN$5,0))</f>
        <v>27.77145961466038</v>
      </c>
      <c r="I62" s="10">
        <f>INDEX(DriversGams!$A$5:$AN$24,MATCH(Drivers!$A62,DriversGams!$A$5:$A$24,0),MATCH(Drivers!I$3,DriversGams!$A$5:$AN$5,0))</f>
        <v>29.8138412327136</v>
      </c>
      <c r="J62" s="10">
        <f>INDEX(DriversGams!$A$5:$AN$24,MATCH(Drivers!$A62,DriversGams!$A$5:$A$24,0),MATCH(Drivers!J$3,DriversGams!$A$5:$AN$5,0))</f>
        <v>30.781113741908147</v>
      </c>
      <c r="K62" s="10">
        <f>INDEX(DriversGams!$A$5:$AN$24,MATCH(Drivers!$A62,DriversGams!$A$5:$A$24,0),MATCH(Drivers!K$3,DriversGams!$A$5:$AN$5,0))</f>
        <v>29.940988517388337</v>
      </c>
      <c r="L62" s="10">
        <f>INDEX(DriversGams!$A$5:$AN$24,MATCH(Drivers!$A62,DriversGams!$A$5:$A$24,0),MATCH(Drivers!L$3,DriversGams!$A$5:$AN$5,0))</f>
        <v>30.877942123597251</v>
      </c>
      <c r="M62" s="10">
        <f>INDEX(DriversGams!$A$5:$AN$24,MATCH(Drivers!$A62,DriversGams!$A$5:$A$24,0),MATCH(Drivers!M$3,DriversGams!$A$5:$AN$5,0))</f>
        <v>31.858404453358929</v>
      </c>
      <c r="N62" s="10">
        <f>INDEX(DriversGams!$A$5:$AN$24,MATCH(Drivers!$A62,DriversGams!$A$5:$A$24,0),MATCH(Drivers!N$3,DriversGams!$A$5:$AN$5,0))</f>
        <v>32.855801247111515</v>
      </c>
      <c r="O62" s="10">
        <f>INDEX(DriversGams!$A$5:$AN$24,MATCH(Drivers!$A62,DriversGams!$A$5:$A$24,0),MATCH(Drivers!O$3,DriversGams!$A$5:$AN$5,0))</f>
        <v>34.109513806596851</v>
      </c>
      <c r="P62" s="10">
        <f>INDEX(DriversGams!$A$5:$AN$24,MATCH(Drivers!$A62,DriversGams!$A$5:$A$24,0),MATCH(Drivers!P$3,DriversGams!$A$5:$AN$5,0))</f>
        <v>35.472740427327537</v>
      </c>
      <c r="Q62" s="10">
        <f>INDEX(DriversGams!$A$5:$AN$24,MATCH(Drivers!$A62,DriversGams!$A$5:$A$24,0),MATCH(Drivers!Q$3,DriversGams!$A$5:$AN$5,0))</f>
        <v>36.957489764019329</v>
      </c>
      <c r="R62" s="10">
        <f>INDEX(DriversGams!$A$5:$AN$24,MATCH(Drivers!$A62,DriversGams!$A$5:$A$24,0),MATCH(Drivers!R$3,DriversGams!$A$5:$AN$5,0))</f>
        <v>38.795331879754961</v>
      </c>
      <c r="S62" s="10">
        <f>INDEX(DriversGams!$A$5:$AN$24,MATCH(Drivers!$A62,DriversGams!$A$5:$A$24,0),MATCH(Drivers!S$3,DriversGams!$A$5:$AN$5,0))</f>
        <v>41.53625268546687</v>
      </c>
      <c r="T62" s="10">
        <f>INDEX(DriversGams!$A$5:$AN$24,MATCH(Drivers!$A62,DriversGams!$A$5:$A$24,0),MATCH(Drivers!T$3,DriversGams!$A$5:$AN$5,0))</f>
        <v>44.422516510623097</v>
      </c>
      <c r="U62" s="10">
        <f>INDEX(DriversGams!$A$5:$AN$24,MATCH(Drivers!$A62,DriversGams!$A$5:$A$24,0),MATCH(Drivers!U$3,DriversGams!$A$5:$AN$5,0))</f>
        <v>47.068330323065297</v>
      </c>
      <c r="V62" s="10">
        <f>INDEX(DriversGams!$A$5:$AN$24,MATCH(Drivers!$A62,DriversGams!$A$5:$A$24,0),MATCH(Drivers!V$3,DriversGams!$A$5:$AN$5,0))</f>
        <v>50.092420235924571</v>
      </c>
      <c r="W62" s="10">
        <f>INDEX(DriversGams!$A$5:$AN$24,MATCH(Drivers!$A62,DriversGams!$A$5:$A$24,0),MATCH(Drivers!W$3,DriversGams!$A$5:$AN$5,0))</f>
        <v>53.09430601541542</v>
      </c>
      <c r="X62" s="10">
        <f>INDEX(DriversGams!$A$5:$AN$24,MATCH(Drivers!$A62,DriversGams!$A$5:$A$24,0),MATCH(Drivers!X$3,DriversGams!$A$5:$AN$5,0))</f>
        <v>56.101193610861131</v>
      </c>
      <c r="Y62" s="10">
        <f>INDEX(DriversGams!$A$5:$AN$24,MATCH(Drivers!$A62,DriversGams!$A$5:$A$24,0),MATCH(Drivers!Y$3,DriversGams!$A$5:$AN$5,0))</f>
        <v>59.294932235469439</v>
      </c>
      <c r="Z62" s="10">
        <f>INDEX(DriversGams!$A$5:$AN$24,MATCH(Drivers!$A62,DriversGams!$A$5:$A$24,0),MATCH(Drivers!Z$3,DriversGams!$A$5:$AN$5,0))</f>
        <v>62.208575250988467</v>
      </c>
      <c r="AA62" s="10">
        <f>INDEX(DriversGams!$A$5:$AN$24,MATCH(Drivers!$A62,DriversGams!$A$5:$A$24,0),MATCH(Drivers!AA$3,DriversGams!$A$5:$AN$5,0))</f>
        <v>65.260754993222704</v>
      </c>
      <c r="AB62" s="10">
        <f>INDEX(DriversGams!$A$5:$AN$24,MATCH(Drivers!$A62,DriversGams!$A$5:$A$24,0),MATCH(Drivers!AB$3,DriversGams!$A$5:$AN$5,0))</f>
        <v>68.685944332307912</v>
      </c>
      <c r="AC62" s="10">
        <f>INDEX(DriversGams!$A$5:$AN$24,MATCH(Drivers!$A62,DriversGams!$A$5:$A$24,0),MATCH(Drivers!AC$3,DriversGams!$A$5:$AN$5,0))</f>
        <v>72.164311135841018</v>
      </c>
      <c r="AD62" s="10">
        <f>INDEX(DriversGams!$A$5:$AN$24,MATCH(Drivers!$A62,DriversGams!$A$5:$A$24,0),MATCH(Drivers!AD$3,DriversGams!$A$5:$AN$5,0))</f>
        <v>75.755620021906523</v>
      </c>
      <c r="AE62" s="10">
        <f>INDEX(DriversGams!$A$5:$AN$24,MATCH(Drivers!$A62,DriversGams!$A$5:$A$24,0),MATCH(Drivers!AE$3,DriversGams!$A$5:$AN$5,0))</f>
        <v>79.370935744434163</v>
      </c>
      <c r="AF62" s="10">
        <f>INDEX(DriversGams!$A$5:$AN$24,MATCH(Drivers!$A62,DriversGams!$A$5:$A$24,0),MATCH(Drivers!AF$3,DriversGams!$A$5:$AN$5,0))</f>
        <v>92.324601187401825</v>
      </c>
      <c r="AG62" s="10">
        <f>INDEX(DriversGams!$A$5:$AN$24,MATCH(Drivers!$A62,DriversGams!$A$5:$A$24,0),MATCH(Drivers!AG$3,DriversGams!$A$5:$AN$5,0))</f>
        <v>94.171367446896014</v>
      </c>
      <c r="AH62" s="126"/>
      <c r="AI62" s="126"/>
      <c r="AJ62" s="126"/>
      <c r="AK62" s="126"/>
      <c r="AL62" s="126"/>
      <c r="AM62" s="126"/>
      <c r="AO62" s="338">
        <f t="shared" si="126"/>
        <v>15</v>
      </c>
    </row>
    <row r="63" spans="1:41" s="338" customFormat="1">
      <c r="A63" s="134" t="s">
        <v>596</v>
      </c>
      <c r="B63" s="338">
        <f t="shared" si="125"/>
        <v>19</v>
      </c>
      <c r="C63" s="331">
        <v>1.1351531206547518</v>
      </c>
      <c r="D63" s="10">
        <f>INDEX(DriversGams!$A$5:$AN$24,MATCH(Drivers!$A63,DriversGams!$A$5:$A$24,0),MATCH(Drivers!D$3,DriversGams!$A$5:$AN$5,0))</f>
        <v>1.146202761226925</v>
      </c>
      <c r="E63" s="10">
        <f>INDEX(DriversGams!$A$5:$AN$24,MATCH(Drivers!$A63,DriversGams!$A$5:$A$24,0),MATCH(Drivers!E$3,DriversGams!$A$5:$AN$5,0))</f>
        <v>1.1271807220595313</v>
      </c>
      <c r="F63" s="10">
        <f>INDEX(DriversGams!$A$5:$AN$24,MATCH(Drivers!$A63,DriversGams!$A$5:$A$24,0),MATCH(Drivers!F$3,DriversGams!$A$5:$AN$5,0))</f>
        <v>1.1058048006161483</v>
      </c>
      <c r="G63" s="10">
        <f>INDEX(DriversGams!$A$5:$AN$24,MATCH(Drivers!$A63,DriversGams!$A$5:$A$24,0),MATCH(Drivers!G$3,DriversGams!$A$5:$AN$5,0))</f>
        <v>1.1073292605198637</v>
      </c>
      <c r="H63" s="10">
        <f>INDEX(DriversGams!$A$5:$AN$24,MATCH(Drivers!$A63,DriversGams!$A$5:$A$24,0),MATCH(Drivers!H$3,DriversGams!$A$5:$AN$5,0))</f>
        <v>1.1119450568337426</v>
      </c>
      <c r="I63" s="10">
        <f>INDEX(DriversGams!$A$5:$AN$24,MATCH(Drivers!$A63,DriversGams!$A$5:$A$24,0),MATCH(Drivers!I$3,DriversGams!$A$5:$AN$5,0))</f>
        <v>1.0861332242903829</v>
      </c>
      <c r="J63" s="10">
        <f>INDEX(DriversGams!$A$5:$AN$24,MATCH(Drivers!$A63,DriversGams!$A$5:$A$24,0),MATCH(Drivers!J$3,DriversGams!$A$5:$AN$5,0))</f>
        <v>1.0603127830563466</v>
      </c>
      <c r="K63" s="10">
        <f>INDEX(DriversGams!$A$5:$AN$24,MATCH(Drivers!$A63,DriversGams!$A$5:$A$24,0),MATCH(Drivers!K$3,DriversGams!$A$5:$AN$5,0))</f>
        <v>0.95168278414096974</v>
      </c>
      <c r="L63" s="10">
        <f>INDEX(DriversGams!$A$5:$AN$24,MATCH(Drivers!$A63,DriversGams!$A$5:$A$24,0),MATCH(Drivers!L$3,DriversGams!$A$5:$AN$5,0))</f>
        <v>0.95265217875348818</v>
      </c>
      <c r="M63" s="10">
        <f>INDEX(DriversGams!$A$5:$AN$24,MATCH(Drivers!$A63,DriversGams!$A$5:$A$24,0),MATCH(Drivers!M$3,DriversGams!$A$5:$AN$5,0))</f>
        <v>0.97070677791204174</v>
      </c>
      <c r="N63" s="10">
        <f>INDEX(DriversGams!$A$5:$AN$24,MATCH(Drivers!$A63,DriversGams!$A$5:$A$24,0),MATCH(Drivers!N$3,DriversGams!$A$5:$AN$5,0))</f>
        <v>0.98863244392205862</v>
      </c>
      <c r="O63" s="10">
        <f>INDEX(DriversGams!$A$5:$AN$24,MATCH(Drivers!$A63,DriversGams!$A$5:$A$24,0),MATCH(Drivers!O$3,DriversGams!$A$5:$AN$5,0))</f>
        <v>1.0051943520128317</v>
      </c>
      <c r="P63" s="10">
        <f>INDEX(DriversGams!$A$5:$AN$24,MATCH(Drivers!$A63,DriversGams!$A$5:$A$24,0),MATCH(Drivers!P$3,DriversGams!$A$5:$AN$5,0))</f>
        <v>1.0220443944426403</v>
      </c>
      <c r="Q63" s="10">
        <f>INDEX(DriversGams!$A$5:$AN$24,MATCH(Drivers!$A63,DriversGams!$A$5:$A$24,0),MATCH(Drivers!Q$3,DriversGams!$A$5:$AN$5,0))</f>
        <v>1.0419144668503153</v>
      </c>
      <c r="R63" s="10">
        <f>INDEX(DriversGams!$A$5:$AN$24,MATCH(Drivers!$A63,DriversGams!$A$5:$A$24,0),MATCH(Drivers!R$3,DriversGams!$A$5:$AN$5,0))</f>
        <v>1.063870206701542</v>
      </c>
      <c r="S63" s="10">
        <f>INDEX(DriversGams!$A$5:$AN$24,MATCH(Drivers!$A63,DriversGams!$A$5:$A$24,0),MATCH(Drivers!S$3,DriversGams!$A$5:$AN$5,0))</f>
        <v>1.0555251618189643</v>
      </c>
      <c r="T63" s="10">
        <f>INDEX(DriversGams!$A$5:$AN$24,MATCH(Drivers!$A63,DriversGams!$A$5:$A$24,0),MATCH(Drivers!T$3,DriversGams!$A$5:$AN$5,0))</f>
        <v>1.0530614825579305</v>
      </c>
      <c r="U63" s="10">
        <f>INDEX(DriversGams!$A$5:$AN$24,MATCH(Drivers!$A63,DriversGams!$A$5:$A$24,0),MATCH(Drivers!U$3,DriversGams!$A$5:$AN$5,0))</f>
        <v>1.0965729617591902</v>
      </c>
      <c r="V63" s="10">
        <f>INDEX(DriversGams!$A$5:$AN$24,MATCH(Drivers!$A63,DriversGams!$A$5:$A$24,0),MATCH(Drivers!V$3,DriversGams!$A$5:$AN$5,0))</f>
        <v>1.1742350528927918</v>
      </c>
      <c r="W63" s="10">
        <f>INDEX(DriversGams!$A$5:$AN$24,MATCH(Drivers!$A63,DriversGams!$A$5:$A$24,0),MATCH(Drivers!W$3,DriversGams!$A$5:$AN$5,0))</f>
        <v>1.2347091119337861</v>
      </c>
      <c r="X63" s="10">
        <f>INDEX(DriversGams!$A$5:$AN$24,MATCH(Drivers!$A63,DriversGams!$A$5:$A$24,0),MATCH(Drivers!X$3,DriversGams!$A$5:$AN$5,0))</f>
        <v>1.3047763759937512</v>
      </c>
      <c r="Y63" s="10">
        <f>INDEX(DriversGams!$A$5:$AN$24,MATCH(Drivers!$A63,DriversGams!$A$5:$A$24,0),MATCH(Drivers!Y$3,DriversGams!$A$5:$AN$5,0))</f>
        <v>1.3864295289367004</v>
      </c>
      <c r="Z63" s="10">
        <f>INDEX(DriversGams!$A$5:$AN$24,MATCH(Drivers!$A63,DriversGams!$A$5:$A$24,0),MATCH(Drivers!Z$3,DriversGams!$A$5:$AN$5,0))</f>
        <v>1.4736560294080341</v>
      </c>
      <c r="AA63" s="10">
        <f>INDEX(DriversGams!$A$5:$AN$24,MATCH(Drivers!$A63,DriversGams!$A$5:$A$24,0),MATCH(Drivers!AA$3,DriversGams!$A$5:$AN$5,0))</f>
        <v>1.5708003795939152</v>
      </c>
      <c r="AB63" s="10">
        <f>INDEX(DriversGams!$A$5:$AN$24,MATCH(Drivers!$A63,DriversGams!$A$5:$A$24,0),MATCH(Drivers!AB$3,DriversGams!$A$5:$AN$5,0))</f>
        <v>1.6639925597711878</v>
      </c>
      <c r="AC63" s="10">
        <f>INDEX(DriversGams!$A$5:$AN$24,MATCH(Drivers!$A63,DriversGams!$A$5:$A$24,0),MATCH(Drivers!AC$3,DriversGams!$A$5:$AN$5,0))</f>
        <v>1.7526539014779967</v>
      </c>
      <c r="AD63" s="10">
        <f>INDEX(DriversGams!$A$5:$AN$24,MATCH(Drivers!$A63,DriversGams!$A$5:$A$24,0),MATCH(Drivers!AD$3,DriversGams!$A$5:$AN$5,0))</f>
        <v>1.8413582794912611</v>
      </c>
      <c r="AE63" s="10">
        <f>INDEX(DriversGams!$A$5:$AN$24,MATCH(Drivers!$A63,DriversGams!$A$5:$A$24,0),MATCH(Drivers!AE$3,DriversGams!$A$5:$AN$5,0))</f>
        <v>1.9376921634959701</v>
      </c>
      <c r="AF63" s="10">
        <f>INDEX(DriversGams!$A$5:$AN$24,MATCH(Drivers!$A63,DriversGams!$A$5:$A$24,0),MATCH(Drivers!AF$3,DriversGams!$A$5:$AN$5,0))</f>
        <v>2.5782885600464098</v>
      </c>
      <c r="AG63" s="10">
        <f>INDEX(DriversGams!$A$5:$AN$24,MATCH(Drivers!$A63,DriversGams!$A$5:$A$24,0),MATCH(Drivers!AG$3,DriversGams!$A$5:$AN$5,0))</f>
        <v>3.2936678663166767</v>
      </c>
      <c r="AH63" s="126"/>
      <c r="AI63" s="126"/>
      <c r="AJ63" s="126"/>
      <c r="AK63" s="126"/>
      <c r="AL63" s="126"/>
      <c r="AM63" s="126"/>
      <c r="AO63" s="338">
        <f t="shared" si="126"/>
        <v>16</v>
      </c>
    </row>
    <row r="64" spans="1:41" s="338" customFormat="1">
      <c r="A64" s="134" t="s">
        <v>600</v>
      </c>
      <c r="B64" s="338">
        <f t="shared" si="125"/>
        <v>20</v>
      </c>
      <c r="C64" s="331">
        <v>66.42036548153871</v>
      </c>
      <c r="D64" s="10">
        <f>INDEX(DriversGams!$A$5:$AN$24,MATCH(Drivers!$A64,DriversGams!$A$5:$A$24,0),MATCH(Drivers!D$3,DriversGams!$A$5:$AN$5,0))</f>
        <v>67.592634376499007</v>
      </c>
      <c r="E64" s="10">
        <f>INDEX(DriversGams!$A$5:$AN$24,MATCH(Drivers!$A64,DriversGams!$A$5:$A$24,0),MATCH(Drivers!E$3,DriversGams!$A$5:$AN$5,0))</f>
        <v>64.540291385447844</v>
      </c>
      <c r="F64" s="10">
        <f>INDEX(DriversGams!$A$5:$AN$24,MATCH(Drivers!$A64,DriversGams!$A$5:$A$24,0),MATCH(Drivers!F$3,DriversGams!$A$5:$AN$5,0))</f>
        <v>61.487948394396682</v>
      </c>
      <c r="G64" s="10">
        <f>INDEX(DriversGams!$A$5:$AN$24,MATCH(Drivers!$A64,DriversGams!$A$5:$A$24,0),MATCH(Drivers!G$3,DriversGams!$A$5:$AN$5,0))</f>
        <v>61.244907434340639</v>
      </c>
      <c r="H64" s="10">
        <f>INDEX(DriversGams!$A$5:$AN$24,MATCH(Drivers!$A64,DriversGams!$A$5:$A$24,0),MATCH(Drivers!H$3,DriversGams!$A$5:$AN$5,0))</f>
        <v>61.506537619376999</v>
      </c>
      <c r="I64" s="10">
        <f>INDEX(DriversGams!$A$5:$AN$24,MATCH(Drivers!$A64,DriversGams!$A$5:$A$24,0),MATCH(Drivers!I$3,DriversGams!$A$5:$AN$5,0))</f>
        <v>60.99582209503528</v>
      </c>
      <c r="J64" s="10">
        <f>INDEX(DriversGams!$A$5:$AN$24,MATCH(Drivers!$A64,DriversGams!$A$5:$A$24,0),MATCH(Drivers!J$3,DriversGams!$A$5:$AN$5,0))</f>
        <v>60.434688656924727</v>
      </c>
      <c r="K64" s="10">
        <f>INDEX(DriversGams!$A$5:$AN$24,MATCH(Drivers!$A64,DriversGams!$A$5:$A$24,0),MATCH(Drivers!K$3,DriversGams!$A$5:$AN$5,0))</f>
        <v>58.644442332884303</v>
      </c>
      <c r="L64" s="10">
        <f>INDEX(DriversGams!$A$5:$AN$24,MATCH(Drivers!$A64,DriversGams!$A$5:$A$24,0),MATCH(Drivers!L$3,DriversGams!$A$5:$AN$5,0))</f>
        <v>58.755485762146122</v>
      </c>
      <c r="M64" s="10">
        <f>INDEX(DriversGams!$A$5:$AN$24,MATCH(Drivers!$A64,DriversGams!$A$5:$A$24,0),MATCH(Drivers!M$3,DriversGams!$A$5:$AN$5,0))</f>
        <v>58.5998276296732</v>
      </c>
      <c r="N64" s="10">
        <f>INDEX(DriversGams!$A$5:$AN$24,MATCH(Drivers!$A64,DriversGams!$A$5:$A$24,0),MATCH(Drivers!N$3,DriversGams!$A$5:$AN$5,0))</f>
        <v>58.377192992204385</v>
      </c>
      <c r="O64" s="10">
        <f>INDEX(DriversGams!$A$5:$AN$24,MATCH(Drivers!$A64,DriversGams!$A$5:$A$24,0),MATCH(Drivers!O$3,DriversGams!$A$5:$AN$5,0))</f>
        <v>58.57832822942342</v>
      </c>
      <c r="P64" s="10">
        <f>INDEX(DriversGams!$A$5:$AN$24,MATCH(Drivers!$A64,DriversGams!$A$5:$A$24,0),MATCH(Drivers!P$3,DriversGams!$A$5:$AN$5,0))</f>
        <v>58.760881268121281</v>
      </c>
      <c r="Q64" s="10">
        <f>INDEX(DriversGams!$A$5:$AN$24,MATCH(Drivers!$A64,DriversGams!$A$5:$A$24,0),MATCH(Drivers!Q$3,DriversGams!$A$5:$AN$5,0))</f>
        <v>58.621550913331539</v>
      </c>
      <c r="R64" s="10">
        <f>INDEX(DriversGams!$A$5:$AN$24,MATCH(Drivers!$A64,DriversGams!$A$5:$A$24,0),MATCH(Drivers!R$3,DriversGams!$A$5:$AN$5,0))</f>
        <v>58.79569513738123</v>
      </c>
      <c r="S64" s="10">
        <f>INDEX(DriversGams!$A$5:$AN$24,MATCH(Drivers!$A64,DriversGams!$A$5:$A$24,0),MATCH(Drivers!S$3,DriversGams!$A$5:$AN$5,0))</f>
        <v>58.813223557591648</v>
      </c>
      <c r="T64" s="10">
        <f>INDEX(DriversGams!$A$5:$AN$24,MATCH(Drivers!$A64,DriversGams!$A$5:$A$24,0),MATCH(Drivers!T$3,DriversGams!$A$5:$AN$5,0))</f>
        <v>58.238952992244215</v>
      </c>
      <c r="U64" s="10">
        <f>INDEX(DriversGams!$A$5:$AN$24,MATCH(Drivers!$A64,DriversGams!$A$5:$A$24,0),MATCH(Drivers!U$3,DriversGams!$A$5:$AN$5,0))</f>
        <v>57.778489093782305</v>
      </c>
      <c r="V64" s="10">
        <f>INDEX(DriversGams!$A$5:$AN$24,MATCH(Drivers!$A64,DriversGams!$A$5:$A$24,0),MATCH(Drivers!V$3,DriversGams!$A$5:$AN$5,0))</f>
        <v>56.847329026703058</v>
      </c>
      <c r="W64" s="10">
        <f>INDEX(DriversGams!$A$5:$AN$24,MATCH(Drivers!$A64,DriversGams!$A$5:$A$24,0),MATCH(Drivers!W$3,DriversGams!$A$5:$AN$5,0))</f>
        <v>56.866070983695849</v>
      </c>
      <c r="X64" s="10">
        <f>INDEX(DriversGams!$A$5:$AN$24,MATCH(Drivers!$A64,DriversGams!$A$5:$A$24,0),MATCH(Drivers!X$3,DriversGams!$A$5:$AN$5,0))</f>
        <v>56.757667211079855</v>
      </c>
      <c r="Y64" s="10">
        <f>INDEX(DriversGams!$A$5:$AN$24,MATCH(Drivers!$A64,DriversGams!$A$5:$A$24,0),MATCH(Drivers!Y$3,DriversGams!$A$5:$AN$5,0))</f>
        <v>56.754681753803268</v>
      </c>
      <c r="Z64" s="10">
        <f>INDEX(DriversGams!$A$5:$AN$24,MATCH(Drivers!$A64,DriversGams!$A$5:$A$24,0),MATCH(Drivers!Z$3,DriversGams!$A$5:$AN$5,0))</f>
        <v>55.546690525914983</v>
      </c>
      <c r="AA64" s="10">
        <f>INDEX(DriversGams!$A$5:$AN$24,MATCH(Drivers!$A64,DriversGams!$A$5:$A$24,0),MATCH(Drivers!AA$3,DriversGams!$A$5:$AN$5,0))</f>
        <v>55.215361377337921</v>
      </c>
      <c r="AB64" s="10">
        <f>INDEX(DriversGams!$A$5:$AN$24,MATCH(Drivers!$A64,DriversGams!$A$5:$A$24,0),MATCH(Drivers!AB$3,DriversGams!$A$5:$AN$5,0))</f>
        <v>53.41588407724543</v>
      </c>
      <c r="AC64" s="10">
        <f>INDEX(DriversGams!$A$5:$AN$24,MATCH(Drivers!$A64,DriversGams!$A$5:$A$24,0),MATCH(Drivers!AC$3,DriversGams!$A$5:$AN$5,0))</f>
        <v>52.245569204764458</v>
      </c>
      <c r="AD64" s="10">
        <f>INDEX(DriversGams!$A$5:$AN$24,MATCH(Drivers!$A64,DriversGams!$A$5:$A$24,0),MATCH(Drivers!AD$3,DriversGams!$A$5:$AN$5,0))</f>
        <v>51.075254332283542</v>
      </c>
      <c r="AE64" s="10">
        <f>INDEX(DriversGams!$A$5:$AN$24,MATCH(Drivers!$A64,DriversGams!$A$5:$A$24,0),MATCH(Drivers!AE$3,DriversGams!$A$5:$AN$5,0))</f>
        <v>49.90001895947178</v>
      </c>
      <c r="AF64" s="10">
        <f>INDEX(DriversGams!$A$5:$AN$24,MATCH(Drivers!$A64,DriversGams!$A$5:$A$24,0),MATCH(Drivers!AF$3,DriversGams!$A$5:$AN$5,0))</f>
        <v>39.431353631689028</v>
      </c>
      <c r="AG64" s="10">
        <f>INDEX(DriversGams!$A$5:$AN$24,MATCH(Drivers!$A64,DriversGams!$A$5:$A$24,0),MATCH(Drivers!AG$3,DriversGams!$A$5:$AN$5,0))</f>
        <v>20.037517025664418</v>
      </c>
      <c r="AH64" s="126"/>
      <c r="AI64" s="126"/>
      <c r="AJ64" s="126"/>
      <c r="AK64" s="126"/>
      <c r="AL64" s="126"/>
      <c r="AM64" s="126"/>
    </row>
    <row r="65" spans="1:39" s="338" customFormat="1">
      <c r="A65" s="134" t="s">
        <v>528</v>
      </c>
      <c r="B65" s="338">
        <f t="shared" si="125"/>
        <v>21</v>
      </c>
      <c r="C65" s="331">
        <v>84.250557323845101</v>
      </c>
      <c r="D65" s="10">
        <f>INDEX(DriversGams!$A$5:$AN$24,MATCH(Drivers!$A65,DriversGams!$A$5:$A$24,0),MATCH(Drivers!D$3,DriversGams!$A$5:$AN$5,0))</f>
        <v>77.723541393606709</v>
      </c>
      <c r="E65" s="10">
        <f>INDEX(DriversGams!$A$5:$AN$24,MATCH(Drivers!$A65,DriversGams!$A$5:$A$24,0),MATCH(Drivers!E$3,DriversGams!$A$5:$AN$5,0))</f>
        <v>73.343673624859846</v>
      </c>
      <c r="F65" s="10">
        <f>INDEX(DriversGams!$A$5:$AN$24,MATCH(Drivers!$A65,DriversGams!$A$5:$A$24,0),MATCH(Drivers!F$3,DriversGams!$A$5:$AN$5,0))</f>
        <v>69.065500196260203</v>
      </c>
      <c r="G65" s="10">
        <f>INDEX(DriversGams!$A$5:$AN$24,MATCH(Drivers!$A65,DriversGams!$A$5:$A$24,0),MATCH(Drivers!G$3,DriversGams!$A$5:$AN$5,0))</f>
        <v>67.406284553393505</v>
      </c>
      <c r="H65" s="10">
        <f>INDEX(DriversGams!$A$5:$AN$24,MATCH(Drivers!$A65,DriversGams!$A$5:$A$24,0),MATCH(Drivers!H$3,DriversGams!$A$5:$AN$5,0))</f>
        <v>67.384637652354897</v>
      </c>
      <c r="I65" s="10">
        <f>INDEX(DriversGams!$A$5:$AN$24,MATCH(Drivers!$A65,DriversGams!$A$5:$A$24,0),MATCH(Drivers!I$3,DriversGams!$A$5:$AN$5,0))</f>
        <v>67.025298389076738</v>
      </c>
      <c r="J65" s="10">
        <f>INDEX(DriversGams!$A$5:$AN$24,MATCH(Drivers!$A65,DriversGams!$A$5:$A$24,0),MATCH(Drivers!J$3,DriversGams!$A$5:$AN$5,0))</f>
        <v>65.816366424692177</v>
      </c>
      <c r="K65" s="10">
        <f>INDEX(DriversGams!$A$5:$AN$24,MATCH(Drivers!$A65,DriversGams!$A$5:$A$24,0),MATCH(Drivers!K$3,DriversGams!$A$5:$AN$5,0))</f>
        <v>65.823428290900978</v>
      </c>
      <c r="L65" s="10">
        <f>INDEX(DriversGams!$A$5:$AN$24,MATCH(Drivers!$A65,DriversGams!$A$5:$A$24,0),MATCH(Drivers!L$3,DriversGams!$A$5:$AN$5,0))</f>
        <v>67.897411711103828</v>
      </c>
      <c r="M65" s="10">
        <f>INDEX(DriversGams!$A$5:$AN$24,MATCH(Drivers!$A65,DriversGams!$A$5:$A$24,0),MATCH(Drivers!M$3,DriversGams!$A$5:$AN$5,0))</f>
        <v>67.806400136783097</v>
      </c>
      <c r="N65" s="10">
        <f>INDEX(DriversGams!$A$5:$AN$24,MATCH(Drivers!$A65,DriversGams!$A$5:$A$24,0),MATCH(Drivers!N$3,DriversGams!$A$5:$AN$5,0))</f>
        <v>68.101761571847561</v>
      </c>
      <c r="O65" s="10">
        <f>INDEX(DriversGams!$A$5:$AN$24,MATCH(Drivers!$A65,DriversGams!$A$5:$A$24,0),MATCH(Drivers!O$3,DriversGams!$A$5:$AN$5,0))</f>
        <v>68.70785287613127</v>
      </c>
      <c r="P65" s="10">
        <f>INDEX(DriversGams!$A$5:$AN$24,MATCH(Drivers!$A65,DriversGams!$A$5:$A$24,0),MATCH(Drivers!P$3,DriversGams!$A$5:$AN$5,0))</f>
        <v>69.2177019922255</v>
      </c>
      <c r="Q65" s="10">
        <f>INDEX(DriversGams!$A$5:$AN$24,MATCH(Drivers!$A65,DriversGams!$A$5:$A$24,0),MATCH(Drivers!Q$3,DriversGams!$A$5:$AN$5,0))</f>
        <v>70.751207973961428</v>
      </c>
      <c r="R65" s="10">
        <f>INDEX(DriversGams!$A$5:$AN$24,MATCH(Drivers!$A65,DriversGams!$A$5:$A$24,0),MATCH(Drivers!R$3,DriversGams!$A$5:$AN$5,0))</f>
        <v>71.122717586390337</v>
      </c>
      <c r="S65" s="10">
        <f>INDEX(DriversGams!$A$5:$AN$24,MATCH(Drivers!$A65,DriversGams!$A$5:$A$24,0),MATCH(Drivers!S$3,DriversGams!$A$5:$AN$5,0))</f>
        <v>70.929183252163412</v>
      </c>
      <c r="T65" s="10">
        <f>INDEX(DriversGams!$A$5:$AN$24,MATCH(Drivers!$A65,DriversGams!$A$5:$A$24,0),MATCH(Drivers!T$3,DriversGams!$A$5:$AN$5,0))</f>
        <v>71.655624426767304</v>
      </c>
      <c r="U65" s="10">
        <f>INDEX(DriversGams!$A$5:$AN$24,MATCH(Drivers!$A65,DriversGams!$A$5:$A$24,0),MATCH(Drivers!U$3,DriversGams!$A$5:$AN$5,0))</f>
        <v>74.466689771585948</v>
      </c>
      <c r="V65" s="10">
        <f>INDEX(DriversGams!$A$5:$AN$24,MATCH(Drivers!$A65,DriversGams!$A$5:$A$24,0),MATCH(Drivers!V$3,DriversGams!$A$5:$AN$5,0))</f>
        <v>76.404652068525692</v>
      </c>
      <c r="W65" s="10">
        <f>INDEX(DriversGams!$A$5:$AN$24,MATCH(Drivers!$A65,DriversGams!$A$5:$A$24,0),MATCH(Drivers!W$3,DriversGams!$A$5:$AN$5,0))</f>
        <v>79.549211608562544</v>
      </c>
      <c r="X65" s="10">
        <f>INDEX(DriversGams!$A$5:$AN$24,MATCH(Drivers!$A65,DriversGams!$A$5:$A$24,0),MATCH(Drivers!X$3,DriversGams!$A$5:$AN$5,0))</f>
        <v>82.052385797354006</v>
      </c>
      <c r="Y65" s="10">
        <f>INDEX(DriversGams!$A$5:$AN$24,MATCH(Drivers!$A65,DriversGams!$A$5:$A$24,0),MATCH(Drivers!Y$3,DriversGams!$A$5:$AN$5,0))</f>
        <v>85.459850841764407</v>
      </c>
      <c r="Z65" s="10">
        <f>INDEX(DriversGams!$A$5:$AN$24,MATCH(Drivers!$A65,DriversGams!$A$5:$A$24,0),MATCH(Drivers!Z$3,DriversGams!$A$5:$AN$5,0))</f>
        <v>87.768054604759058</v>
      </c>
      <c r="AA65" s="10">
        <f>INDEX(DriversGams!$A$5:$AN$24,MATCH(Drivers!$A65,DriversGams!$A$5:$A$24,0),MATCH(Drivers!AA$3,DriversGams!$A$5:$AN$5,0))</f>
        <v>90.524124193649783</v>
      </c>
      <c r="AB65" s="10">
        <f>INDEX(DriversGams!$A$5:$AN$24,MATCH(Drivers!$A65,DriversGams!$A$5:$A$24,0),MATCH(Drivers!AB$3,DriversGams!$A$5:$AN$5,0))</f>
        <v>95.324966501732334</v>
      </c>
      <c r="AC65" s="10">
        <f>INDEX(DriversGams!$A$5:$AN$24,MATCH(Drivers!$A65,DriversGams!$A$5:$A$24,0),MATCH(Drivers!AC$3,DriversGams!$A$5:$AN$5,0))</f>
        <v>97.575954764432751</v>
      </c>
      <c r="AD65" s="10">
        <f>INDEX(DriversGams!$A$5:$AN$24,MATCH(Drivers!$A65,DriversGams!$A$5:$A$24,0),MATCH(Drivers!AD$3,DriversGams!$A$5:$AN$5,0))</f>
        <v>99.90051032016089</v>
      </c>
      <c r="AE65" s="10">
        <f>INDEX(DriversGams!$A$5:$AN$24,MATCH(Drivers!$A65,DriversGams!$A$5:$A$24,0),MATCH(Drivers!AE$3,DriversGams!$A$5:$AN$5,0))</f>
        <v>102.26928955754295</v>
      </c>
      <c r="AF65" s="10">
        <f>INDEX(DriversGams!$A$5:$AN$24,MATCH(Drivers!$A65,DriversGams!$A$5:$A$24,0),MATCH(Drivers!AF$3,DriversGams!$A$5:$AN$5,0))</f>
        <v>121.16411313780397</v>
      </c>
      <c r="AG65" s="10">
        <f>INDEX(DriversGams!$A$5:$AN$24,MATCH(Drivers!$A65,DriversGams!$A$5:$A$24,0),MATCH(Drivers!AG$3,DriversGams!$A$5:$AN$5,0))</f>
        <v>194.63545438102204</v>
      </c>
      <c r="AH65" s="126"/>
      <c r="AI65" s="126"/>
      <c r="AJ65" s="126"/>
      <c r="AK65" s="126"/>
      <c r="AL65" s="126"/>
      <c r="AM65" s="126"/>
    </row>
    <row r="66" spans="1:39" s="338" customFormat="1">
      <c r="A66" s="5" t="s">
        <v>5</v>
      </c>
      <c r="B66" s="338">
        <f t="shared" si="125"/>
        <v>22</v>
      </c>
      <c r="C66" s="339">
        <v>2893.5650000000564</v>
      </c>
      <c r="D66" s="127">
        <f t="shared" ref="D66:K66" si="127">SUM(D45:D65)</f>
        <v>2956.6757921312487</v>
      </c>
      <c r="E66" s="127">
        <f t="shared" si="127"/>
        <v>3008.5269323779553</v>
      </c>
      <c r="F66" s="127">
        <f t="shared" si="127"/>
        <v>3018.5980535783833</v>
      </c>
      <c r="G66" s="127">
        <f t="shared" si="127"/>
        <v>3028.3410061328846</v>
      </c>
      <c r="H66" s="127">
        <f t="shared" si="127"/>
        <v>3078.3011832686366</v>
      </c>
      <c r="I66" s="127">
        <f t="shared" si="127"/>
        <v>3115.3439085971868</v>
      </c>
      <c r="J66" s="127">
        <f t="shared" si="127"/>
        <v>3107.0425744055851</v>
      </c>
      <c r="K66" s="127">
        <f t="shared" si="127"/>
        <v>2905.3608531167015</v>
      </c>
      <c r="L66" s="127">
        <f t="shared" ref="L66:AG66" si="128">SUM(L45:L65)</f>
        <v>2969.6554853165039</v>
      </c>
      <c r="M66" s="127">
        <f t="shared" si="128"/>
        <v>3030.1715933466598</v>
      </c>
      <c r="N66" s="127">
        <f t="shared" si="128"/>
        <v>3082.2995941530753</v>
      </c>
      <c r="O66" s="127">
        <f t="shared" si="128"/>
        <v>3143.2060128061412</v>
      </c>
      <c r="P66" s="127">
        <f t="shared" si="128"/>
        <v>3204.0089890083846</v>
      </c>
      <c r="Q66" s="127">
        <f t="shared" si="128"/>
        <v>3271.0831694908807</v>
      </c>
      <c r="R66" s="127">
        <f t="shared" si="128"/>
        <v>3340.0784897391563</v>
      </c>
      <c r="S66" s="127">
        <f t="shared" si="128"/>
        <v>3390.326700472865</v>
      </c>
      <c r="T66" s="127">
        <f t="shared" si="128"/>
        <v>3455.7991794039308</v>
      </c>
      <c r="U66" s="127">
        <f t="shared" si="128"/>
        <v>3543.3086672164372</v>
      </c>
      <c r="V66" s="127">
        <f t="shared" si="128"/>
        <v>3645.2161236618495</v>
      </c>
      <c r="W66" s="127">
        <f t="shared" si="128"/>
        <v>3754.8134565955615</v>
      </c>
      <c r="X66" s="127">
        <f t="shared" si="128"/>
        <v>3869.3797342686153</v>
      </c>
      <c r="Y66" s="127">
        <f t="shared" si="128"/>
        <v>4000.2506935605793</v>
      </c>
      <c r="Z66" s="127">
        <f t="shared" si="128"/>
        <v>4131.4155441704006</v>
      </c>
      <c r="AA66" s="127">
        <f t="shared" si="128"/>
        <v>4272.7284837284105</v>
      </c>
      <c r="AB66" s="127">
        <f t="shared" si="128"/>
        <v>4417.445048950337</v>
      </c>
      <c r="AC66" s="127">
        <f t="shared" si="128"/>
        <v>4562.2250261656436</v>
      </c>
      <c r="AD66" s="127">
        <f t="shared" si="128"/>
        <v>4713.1646773808779</v>
      </c>
      <c r="AE66" s="127">
        <f t="shared" si="128"/>
        <v>4869.0020961434338</v>
      </c>
      <c r="AF66" s="127">
        <f t="shared" si="128"/>
        <v>5719.9898130538459</v>
      </c>
      <c r="AG66" s="127">
        <f t="shared" si="128"/>
        <v>6457.2155784610659</v>
      </c>
      <c r="AH66" s="127"/>
      <c r="AI66" s="127"/>
      <c r="AJ66" s="127"/>
      <c r="AK66" s="127"/>
      <c r="AL66" s="127"/>
      <c r="AM66" s="127"/>
    </row>
    <row r="67" spans="1:39" s="33" customFormat="1">
      <c r="A67" s="248" t="s">
        <v>279</v>
      </c>
      <c r="B67" s="338">
        <f t="shared" si="125"/>
        <v>23</v>
      </c>
      <c r="C67" s="333"/>
      <c r="D67" s="249">
        <v>2.6436281887547874E-2</v>
      </c>
      <c r="E67" s="249">
        <v>2.0165921894981231E-2</v>
      </c>
      <c r="F67" s="249">
        <v>1.407744097509589E-2</v>
      </c>
      <c r="G67" s="249">
        <v>8.9337784405372211E-3</v>
      </c>
      <c r="H67" s="249">
        <v>1.4827464040109817E-2</v>
      </c>
      <c r="I67" s="249">
        <v>1.2732896737821964E-2</v>
      </c>
      <c r="J67" s="249">
        <v>7.2531087632679014E-3</v>
      </c>
      <c r="K67" s="249">
        <v>-7.2462496857853442E-2</v>
      </c>
      <c r="L67" s="249">
        <f t="shared" ref="L67" si="129">L66/K66-1</f>
        <v>2.2129654611003247E-2</v>
      </c>
      <c r="M67" s="249">
        <f t="shared" ref="M67" si="130">M66/L66-1</f>
        <v>2.0378157779371575E-2</v>
      </c>
      <c r="N67" s="249">
        <f t="shared" ref="N67" si="131">N66/M66-1</f>
        <v>1.7202986431815503E-2</v>
      </c>
      <c r="O67" s="249">
        <f t="shared" ref="O67" si="132">O66/N66-1</f>
        <v>1.9760057967305178E-2</v>
      </c>
      <c r="P67" s="249">
        <f t="shared" ref="P67" si="133">P66/O66-1</f>
        <v>1.9344254227854574E-2</v>
      </c>
      <c r="Q67" s="249">
        <f t="shared" ref="Q67" si="134">Q66/P66-1</f>
        <v>2.0934454526376101E-2</v>
      </c>
      <c r="R67" s="249">
        <f t="shared" ref="R67" si="135">R66/Q66-1</f>
        <v>2.1092499540149134E-2</v>
      </c>
      <c r="S67" s="249">
        <f t="shared" ref="S67" si="136">S66/R66-1</f>
        <v>1.5044020937853064E-2</v>
      </c>
      <c r="T67" s="249">
        <f t="shared" ref="T67" si="137">T66/S66-1</f>
        <v>1.931155452420974E-2</v>
      </c>
      <c r="U67" s="249">
        <f t="shared" ref="U67" si="138">U66/T66-1</f>
        <v>2.5322503788429263E-2</v>
      </c>
      <c r="V67" s="249">
        <f t="shared" ref="V67" si="139">V66/U66-1</f>
        <v>2.8760535989507563E-2</v>
      </c>
      <c r="W67" s="249">
        <f t="shared" ref="W67" si="140">W66/V66-1</f>
        <v>3.0066072686964596E-2</v>
      </c>
      <c r="X67" s="249">
        <f t="shared" ref="X67" si="141">X66/W66-1</f>
        <v>3.0511842731310912E-2</v>
      </c>
      <c r="Y67" s="249">
        <f t="shared" ref="Y67" si="142">Y66/X66-1</f>
        <v>3.382220621380827E-2</v>
      </c>
      <c r="Z67" s="249">
        <f t="shared" ref="Z67" si="143">Z66/Y66-1</f>
        <v>3.2789157644785627E-2</v>
      </c>
      <c r="AA67" s="249">
        <f t="shared" ref="AA67" si="144">AA66/Z66-1</f>
        <v>3.4204484648707956E-2</v>
      </c>
      <c r="AB67" s="249">
        <f t="shared" ref="AB67" si="145">AB66/AA66-1</f>
        <v>3.3869824814060312E-2</v>
      </c>
      <c r="AC67" s="249">
        <f t="shared" ref="AC67" si="146">AC66/AB66-1</f>
        <v>3.2774596086873498E-2</v>
      </c>
      <c r="AD67" s="249">
        <f t="shared" ref="AD67" si="147">AD66/AC66-1</f>
        <v>3.3084657234036641E-2</v>
      </c>
      <c r="AE67" s="249">
        <f t="shared" ref="AE67" si="148">AE66/AD66-1</f>
        <v>3.3064284706715519E-2</v>
      </c>
      <c r="AF67" s="249">
        <f>(AF66/AE66)^(1/5)-1</f>
        <v>3.2740143537490551E-2</v>
      </c>
      <c r="AG67" s="249">
        <f>(AG66/AF66)^(1/5)-1</f>
        <v>2.4542565156857599E-2</v>
      </c>
      <c r="AH67" s="248"/>
      <c r="AI67" s="248"/>
      <c r="AJ67" s="248"/>
      <c r="AK67" s="248"/>
      <c r="AL67" s="248"/>
      <c r="AM67" s="248"/>
    </row>
    <row r="68" spans="1:39" s="338" customFormat="1">
      <c r="A68" s="338" t="s">
        <v>611</v>
      </c>
      <c r="B68" s="338">
        <f t="shared" si="125"/>
        <v>24</v>
      </c>
      <c r="C68" s="332">
        <v>52.325432882070082</v>
      </c>
      <c r="D68" s="126">
        <f>INDEX(DriversGams!$A$44:$AN$44,1,MATCH(Drivers!D$3,DriversGams!$A$43:$AN$43,0))/1000</f>
        <v>53.104386458423342</v>
      </c>
      <c r="E68" s="126">
        <f>INDEX(DriversGams!$A$44:$AN$44,1,MATCH(Drivers!E$3,DriversGams!$A$43:$AN$43,0))/1000</f>
        <v>53.912365691429272</v>
      </c>
      <c r="F68" s="126">
        <f>INDEX(DriversGams!$A$44:$AN$44,1,MATCH(Drivers!F$3,DriversGams!$A$43:$AN$43,0))/1000</f>
        <v>54.750491457321111</v>
      </c>
      <c r="G68" s="126">
        <f>INDEX(DriversGams!$A$44:$AN$44,1,MATCH(Drivers!G$3,DriversGams!$A$43:$AN$43,0))/1000</f>
        <v>55.619940469824826</v>
      </c>
      <c r="H68" s="126">
        <f>INDEX(DriversGams!$A$44:$AN$44,1,MATCH(Drivers!H$3,DriversGams!$A$43:$AN$43,0))/1000</f>
        <v>56.521948041648095</v>
      </c>
      <c r="I68" s="126">
        <f>INDEX(DriversGams!$A$44:$AN$44,1,MATCH(Drivers!I$3,DriversGams!$A$43:$AN$43,0))/1000</f>
        <v>57.436000617299655</v>
      </c>
      <c r="J68" s="126">
        <f>INDEX(DriversGams!$A$44:$AN$44,1,MATCH(Drivers!J$3,DriversGams!$A$43:$AN$43,0))/1000</f>
        <v>58.364834921819444</v>
      </c>
      <c r="K68" s="126">
        <f>INDEX(DriversGams!$A$44:$AN$44,1,MATCH(Drivers!K$3,DriversGams!$A$43:$AN$43,0))/1000</f>
        <v>59.308690000000006</v>
      </c>
      <c r="L68" s="126">
        <f>INDEX(DriversGams!$A$44:$AN$44,1,MATCH(Drivers!L$3,DriversGams!$A$43:$AN$43,0))/1000</f>
        <v>59.991580449204264</v>
      </c>
      <c r="M68" s="126">
        <f>INDEX(DriversGams!$A$44:$AN$44,1,MATCH(Drivers!M$3,DriversGams!$A$43:$AN$43,0))/1000</f>
        <v>60.682333816399378</v>
      </c>
      <c r="N68" s="126">
        <f>INDEX(DriversGams!$A$44:$AN$44,1,MATCH(Drivers!N$3,DriversGams!$A$43:$AN$43,0))/1000</f>
        <v>61.381040636574369</v>
      </c>
      <c r="O68" s="126">
        <f>INDEX(DriversGams!$A$44:$AN$44,1,MATCH(Drivers!O$3,DriversGams!$A$43:$AN$43,0))/1000</f>
        <v>62.087792487153699</v>
      </c>
      <c r="P68" s="126">
        <f>INDEX(DriversGams!$A$44:$AN$44,1,MATCH(Drivers!P$3,DriversGams!$A$43:$AN$43,0))/1000</f>
        <v>62.802682000000026</v>
      </c>
      <c r="Q68" s="126">
        <f>INDEX(DriversGams!$A$44:$AN$44,1,MATCH(Drivers!Q$3,DriversGams!$A$43:$AN$43,0))/1000</f>
        <v>63.421065342005143</v>
      </c>
      <c r="R68" s="126">
        <f>INDEX(DriversGams!$A$44:$AN$44,1,MATCH(Drivers!R$3,DriversGams!$A$43:$AN$43,0))/1000</f>
        <v>64.045537563425796</v>
      </c>
      <c r="S68" s="126">
        <f>INDEX(DriversGams!$A$44:$AN$44,1,MATCH(Drivers!S$3,DriversGams!$A$43:$AN$43,0))/1000</f>
        <v>64.676158618096451</v>
      </c>
      <c r="T68" s="126">
        <f>INDEX(DriversGams!$A$44:$AN$44,1,MATCH(Drivers!T$3,DriversGams!$A$43:$AN$43,0))/1000</f>
        <v>65.31298905018393</v>
      </c>
      <c r="U68" s="126">
        <f>INDEX(DriversGams!$A$44:$AN$44,1,MATCH(Drivers!U$3,DriversGams!$A$43:$AN$43,0))/1000</f>
        <v>65.956090000000003</v>
      </c>
      <c r="V68" s="126">
        <f>INDEX(DriversGams!$A$44:$AN$44,1,MATCH(Drivers!V$3,DriversGams!$A$43:$AN$43,0))/1000</f>
        <v>66.518977190687664</v>
      </c>
      <c r="W68" s="126">
        <f>INDEX(DriversGams!$A$44:$AN$44,1,MATCH(Drivers!W$3,DriversGams!$A$43:$AN$43,0))/1000</f>
        <v>67.08666821358311</v>
      </c>
      <c r="X68" s="126">
        <f>INDEX(DriversGams!$A$44:$AN$44,1,MATCH(Drivers!X$3,DriversGams!$A$43:$AN$43,0))/1000</f>
        <v>67.659204065895452</v>
      </c>
      <c r="Y68" s="126">
        <f>INDEX(DriversGams!$A$44:$AN$44,1,MATCH(Drivers!Y$3,DriversGams!$A$43:$AN$43,0))/1000</f>
        <v>68.236626094715163</v>
      </c>
      <c r="Z68" s="126">
        <f>INDEX(DriversGams!$A$44:$AN$44,1,MATCH(Drivers!Z$3,DriversGams!$A$43:$AN$43,0))/1000</f>
        <v>68.818976000000006</v>
      </c>
      <c r="AA68" s="126">
        <f>INDEX(DriversGams!$A$44:$AN$44,1,MATCH(Drivers!AA$3,DriversGams!$A$43:$AN$43,0))/1000</f>
        <v>69.322810489383542</v>
      </c>
      <c r="AB68" s="126">
        <f>INDEX(DriversGams!$A$44:$AN$44,1,MATCH(Drivers!AB$3,DriversGams!$A$43:$AN$43,0))/1000</f>
        <v>69.830333629884052</v>
      </c>
      <c r="AC68" s="126">
        <f>INDEX(DriversGams!$A$44:$AN$44,1,MATCH(Drivers!AC$3,DriversGams!$A$43:$AN$43,0))/1000</f>
        <v>70.341572426693446</v>
      </c>
      <c r="AD68" s="126">
        <f>INDEX(DriversGams!$A$44:$AN$44,1,MATCH(Drivers!AD$3,DriversGams!$A$43:$AN$43,0))/1000</f>
        <v>70.856554082712819</v>
      </c>
      <c r="AE68" s="126">
        <f>INDEX(DriversGams!$A$44:$AN$44,1,MATCH(Drivers!AE$3,DriversGams!$A$43:$AN$43,0))/1000</f>
        <v>71.375305999999995</v>
      </c>
      <c r="AF68" s="126">
        <f>INDEX(DriversGams!$A$44:$AN$44,1,MATCH(Drivers!AF$3,DriversGams!$A$43:$AN$43,0))/1000</f>
        <v>73.619545999999971</v>
      </c>
      <c r="AG68" s="126">
        <f>INDEX(DriversGams!$A$44:$AN$44,1,MATCH(Drivers!AG$3,DriversGams!$A$43:$AN$43,0))/1000</f>
        <v>75.517908999999989</v>
      </c>
      <c r="AH68" s="126"/>
      <c r="AI68" s="126"/>
      <c r="AJ68" s="126"/>
      <c r="AK68" s="126"/>
      <c r="AL68" s="126"/>
      <c r="AM68" s="126"/>
    </row>
    <row r="69" spans="1:39" s="338" customFormat="1">
      <c r="A69" s="338" t="s">
        <v>396</v>
      </c>
      <c r="B69" s="338">
        <f t="shared" si="125"/>
        <v>25</v>
      </c>
      <c r="C69" s="334">
        <v>0.5</v>
      </c>
      <c r="D69" s="24">
        <f>INDEX(DriversGams!$B62:$AN62,1,MATCH(Drivers!D$3,DriversGams!$B$61:$AN$61,0))</f>
        <v>0.49999719463506015</v>
      </c>
      <c r="E69" s="24">
        <f>INDEX(DriversGams!$B62:$AN62,1,MATCH(Drivers!E$3,DriversGams!$B$61:$AN$61,0))</f>
        <v>0.4951073253727809</v>
      </c>
      <c r="F69" s="24">
        <f>INDEX(DriversGams!$B62:$AN62,1,MATCH(Drivers!F$3,DriversGams!$B$61:$AN$61,0))</f>
        <v>0.4938667701715751</v>
      </c>
      <c r="G69" s="24">
        <f>INDEX(DriversGams!$B62:$AN62,1,MATCH(Drivers!G$3,DriversGams!$B$61:$AN$61,0))</f>
        <v>0.49666412528850085</v>
      </c>
      <c r="H69" s="24">
        <f>INDEX(DriversGams!$B62:$AN62,1,MATCH(Drivers!H$3,DriversGams!$B$61:$AN$61,0))</f>
        <v>0.49422453886973822</v>
      </c>
      <c r="I69" s="24">
        <f>INDEX(DriversGams!$B62:$AN62,1,MATCH(Drivers!I$3,DriversGams!$B$61:$AN$61,0))</f>
        <v>0.49133579852027892</v>
      </c>
      <c r="J69" s="24">
        <f>INDEX(DriversGams!$B62:$AN62,1,MATCH(Drivers!J$3,DriversGams!$B$61:$AN$61,0))</f>
        <v>0.4969890692968929</v>
      </c>
      <c r="K69" s="24">
        <f>INDEX(DriversGams!$B62:$AN62,1,MATCH(Drivers!K$3,DriversGams!$B$61:$AN$61,0))</f>
        <v>0.51376602852485775</v>
      </c>
      <c r="L69" s="24">
        <f>INDEX(DriversGams!$B62:$AN62,1,MATCH(Drivers!L$3,DriversGams!$B$61:$AN$61,0))</f>
        <v>0.52788120222525303</v>
      </c>
      <c r="M69" s="24">
        <f>INDEX(DriversGams!$B62:$AN62,1,MATCH(Drivers!M$3,DriversGams!$B$61:$AN$61,0))</f>
        <v>0.52383260915917396</v>
      </c>
      <c r="N69" s="24">
        <f>INDEX(DriversGams!$B62:$AN62,1,MATCH(Drivers!N$3,DriversGams!$B$61:$AN$61,0))</f>
        <v>0.52034685091659916</v>
      </c>
      <c r="O69" s="24">
        <f>INDEX(DriversGams!$B62:$AN62,1,MATCH(Drivers!O$3,DriversGams!$B$61:$AN$61,0))</f>
        <v>0.51572378402125685</v>
      </c>
      <c r="P69" s="24">
        <f>INDEX(DriversGams!$B62:$AN62,1,MATCH(Drivers!P$3,DriversGams!$B$61:$AN$61,0))</f>
        <v>0.50988755919505757</v>
      </c>
      <c r="Q69" s="24">
        <f>INDEX(DriversGams!$B62:$AN62,1,MATCH(Drivers!Q$3,DriversGams!$B$61:$AN$61,0))</f>
        <v>0.50324889160351016</v>
      </c>
      <c r="R69" s="24">
        <f>INDEX(DriversGams!$B62:$AN62,1,MATCH(Drivers!R$3,DriversGams!$B$61:$AN$61,0))</f>
        <v>0.49601707660007904</v>
      </c>
      <c r="S69" s="24">
        <f>INDEX(DriversGams!$B62:$AN62,1,MATCH(Drivers!S$3,DriversGams!$B$61:$AN$61,0))</f>
        <v>0.49136339512897226</v>
      </c>
      <c r="T69" s="24">
        <f>INDEX(DriversGams!$B62:$AN62,1,MATCH(Drivers!T$3,DriversGams!$B$61:$AN$61,0))</f>
        <v>0.4857189598481978</v>
      </c>
      <c r="U69" s="24">
        <f>INDEX(DriversGams!$B62:$AN62,1,MATCH(Drivers!U$3,DriversGams!$B$61:$AN$61,0))</f>
        <v>0.47466654804405339</v>
      </c>
      <c r="V69" s="24">
        <f>INDEX(DriversGams!$B62:$AN62,1,MATCH(Drivers!V$3,DriversGams!$B$61:$AN$61,0))</f>
        <v>0.4621736174612312</v>
      </c>
      <c r="W69" s="24">
        <f>INDEX(DriversGams!$B62:$AN62,1,MATCH(Drivers!W$3,DriversGams!$B$61:$AN$61,0))</f>
        <v>0.44944005911984025</v>
      </c>
      <c r="X69" s="24">
        <f>INDEX(DriversGams!$B62:$AN62,1,MATCH(Drivers!X$3,DriversGams!$B$61:$AN$61,0))</f>
        <v>0.43728258607884418</v>
      </c>
      <c r="Y69" s="24">
        <f>INDEX(DriversGams!$B62:$AN62,1,MATCH(Drivers!Y$3,DriversGams!$B$61:$AN$61,0))</f>
        <v>0.42493536627630635</v>
      </c>
      <c r="Z69" s="24">
        <f>INDEX(DriversGams!$B62:$AN62,1,MATCH(Drivers!Z$3,DriversGams!$B$61:$AN$61,0))</f>
        <v>0.41251246275599418</v>
      </c>
      <c r="AA69" s="24">
        <f>INDEX(DriversGams!$B62:$AN62,1,MATCH(Drivers!AA$3,DriversGams!$B$61:$AN$61,0))</f>
        <v>0.40063550399999742</v>
      </c>
      <c r="AB69" s="24">
        <f>INDEX(DriversGams!$B62:$AN62,1,MATCH(Drivers!AB$3,DriversGams!$B$61:$AN$61,0))</f>
        <v>0.3899700018060232</v>
      </c>
      <c r="AC69" s="24">
        <f>INDEX(DriversGams!$B62:$AN62,1,MATCH(Drivers!AC$3,DriversGams!$B$61:$AN$61,0))</f>
        <v>0.37975302984569592</v>
      </c>
      <c r="AD69" s="24">
        <f>INDEX(DriversGams!$B62:$AN62,1,MATCH(Drivers!AD$3,DriversGams!$B$61:$AN$61,0))</f>
        <v>0.36957459490707112</v>
      </c>
      <c r="AE69" s="24">
        <f>INDEX(DriversGams!$B62:$AN62,1,MATCH(Drivers!AE$3,DriversGams!$B$61:$AN$61,0))</f>
        <v>0.3595719649138398</v>
      </c>
      <c r="AF69" s="24">
        <f>INDEX(DriversGams!$B62:$AN62,1,MATCH(Drivers!AF$3,DriversGams!$B$61:$AN$61,0))</f>
        <v>0.31341712199850252</v>
      </c>
      <c r="AG69" s="24">
        <f>INDEX(DriversGams!$B62:$AN62,1,MATCH(Drivers!AG$3,DriversGams!$B$61:$AN$61,0))</f>
        <v>0.28649566030877421</v>
      </c>
      <c r="AH69" s="126"/>
      <c r="AI69" s="126"/>
      <c r="AJ69" s="126"/>
      <c r="AK69" s="126"/>
      <c r="AL69" s="126"/>
      <c r="AM69" s="126"/>
    </row>
    <row r="70" spans="1:39" s="338" customFormat="1">
      <c r="A70" s="338" t="s">
        <v>397</v>
      </c>
      <c r="B70" s="338">
        <f t="shared" si="125"/>
        <v>26</v>
      </c>
      <c r="C70" s="334">
        <v>0.3</v>
      </c>
      <c r="D70" s="24">
        <f>INDEX(DriversGams!$B63:$AN63,1,MATCH(Drivers!D$3,DriversGams!$B$61:$AN$61,0))</f>
        <v>0.29583433876883569</v>
      </c>
      <c r="E70" s="24">
        <f>INDEX(DriversGams!$B63:$AN63,1,MATCH(Drivers!E$3,DriversGams!$B$61:$AN$61,0))</f>
        <v>0.29893832744274706</v>
      </c>
      <c r="F70" s="24">
        <f>INDEX(DriversGams!$B63:$AN63,1,MATCH(Drivers!F$3,DriversGams!$B$61:$AN$61,0))</f>
        <v>0.30229653581994426</v>
      </c>
      <c r="G70" s="24">
        <f>INDEX(DriversGams!$B63:$AN63,1,MATCH(Drivers!G$3,DriversGams!$B$61:$AN$61,0))</f>
        <v>0.30270954950206352</v>
      </c>
      <c r="H70" s="24">
        <f>INDEX(DriversGams!$B63:$AN63,1,MATCH(Drivers!H$3,DriversGams!$B$61:$AN$61,0))</f>
        <v>0.30139317192878085</v>
      </c>
      <c r="I70" s="24">
        <f>INDEX(DriversGams!$B63:$AN63,1,MATCH(Drivers!I$3,DriversGams!$B$61:$AN$61,0))</f>
        <v>0.30507953489590833</v>
      </c>
      <c r="J70" s="24">
        <f>INDEX(DriversGams!$B63:$AN63,1,MATCH(Drivers!J$3,DriversGams!$B$61:$AN$61,0))</f>
        <v>0.30306212851866693</v>
      </c>
      <c r="K70" s="24">
        <f>INDEX(DriversGams!$B63:$AN63,1,MATCH(Drivers!K$3,DriversGams!$B$61:$AN$61,0))</f>
        <v>0.28628516929070208</v>
      </c>
      <c r="L70" s="24">
        <f>INDEX(DriversGams!$B63:$AN63,1,MATCH(Drivers!L$3,DriversGams!$B$61:$AN$61,0))</f>
        <v>0.27216999559030686</v>
      </c>
      <c r="M70" s="24">
        <f>INDEX(DriversGams!$B63:$AN63,1,MATCH(Drivers!M$3,DriversGams!$B$61:$AN$61,0))</f>
        <v>0.27621858865638588</v>
      </c>
      <c r="N70" s="24">
        <f>INDEX(DriversGams!$B63:$AN63,1,MATCH(Drivers!N$3,DriversGams!$B$61:$AN$61,0))</f>
        <v>0.27970434689896079</v>
      </c>
      <c r="O70" s="24">
        <f>INDEX(DriversGams!$B63:$AN63,1,MATCH(Drivers!O$3,DriversGams!$B$61:$AN$61,0))</f>
        <v>0.28432741379430299</v>
      </c>
      <c r="P70" s="24">
        <f>INDEX(DriversGams!$B63:$AN63,1,MATCH(Drivers!P$3,DriversGams!$B$61:$AN$61,0))</f>
        <v>0.29016363862050221</v>
      </c>
      <c r="Q70" s="24">
        <f>INDEX(DriversGams!$B63:$AN63,1,MATCH(Drivers!Q$3,DriversGams!$B$61:$AN$61,0))</f>
        <v>0.29680230621204973</v>
      </c>
      <c r="R70" s="24">
        <f>INDEX(DriversGams!$B63:$AN63,1,MATCH(Drivers!R$3,DriversGams!$B$61:$AN$61,0))</f>
        <v>0.30403412121548079</v>
      </c>
      <c r="S70" s="24">
        <f>INDEX(DriversGams!$B63:$AN63,1,MATCH(Drivers!S$3,DriversGams!$B$61:$AN$61,0))</f>
        <v>0.30868780268658752</v>
      </c>
      <c r="T70" s="24">
        <f>INDEX(DriversGams!$B63:$AN63,1,MATCH(Drivers!T$3,DriversGams!$B$61:$AN$61,0))</f>
        <v>0.31433223796736209</v>
      </c>
      <c r="U70" s="24">
        <f>INDEX(DriversGams!$B63:$AN63,1,MATCH(Drivers!U$3,DriversGams!$B$61:$AN$61,0))</f>
        <v>0.31620894259745647</v>
      </c>
      <c r="V70" s="24">
        <f>INDEX(DriversGams!$B63:$AN63,1,MATCH(Drivers!V$3,DriversGams!$B$61:$AN$61,0))</f>
        <v>0.31859197840687853</v>
      </c>
      <c r="W70" s="24">
        <f>INDEX(DriversGams!$B63:$AN63,1,MATCH(Drivers!W$3,DriversGams!$B$61:$AN$61,0))</f>
        <v>0.3211836321857966</v>
      </c>
      <c r="X70" s="24">
        <f>INDEX(DriversGams!$B63:$AN63,1,MATCH(Drivers!X$3,DriversGams!$B$61:$AN$61,0))</f>
        <v>0.32417680546678701</v>
      </c>
      <c r="Y70" s="24">
        <f>INDEX(DriversGams!$B63:$AN63,1,MATCH(Drivers!Y$3,DriversGams!$B$61:$AN$61,0))</f>
        <v>0.32639381775026521</v>
      </c>
      <c r="Z70" s="24">
        <f>INDEX(DriversGams!$B63:$AN63,1,MATCH(Drivers!Z$3,DriversGams!$B$61:$AN$61,0))</f>
        <v>0.32919756573534487</v>
      </c>
      <c r="AA70" s="24">
        <f>INDEX(DriversGams!$B63:$AN63,1,MATCH(Drivers!AA$3,DriversGams!$B$61:$AN$61,0))</f>
        <v>0.33175102950442348</v>
      </c>
      <c r="AB70" s="24">
        <f>INDEX(DriversGams!$B63:$AN63,1,MATCH(Drivers!AB$3,DriversGams!$B$61:$AN$61,0))</f>
        <v>0.33474644147196214</v>
      </c>
      <c r="AC70" s="24">
        <f>INDEX(DriversGams!$B63:$AN63,1,MATCH(Drivers!AC$3,DriversGams!$B$61:$AN$61,0))</f>
        <v>0.33713049734375544</v>
      </c>
      <c r="AD70" s="24">
        <f>INDEX(DriversGams!$B63:$AN63,1,MATCH(Drivers!AD$3,DriversGams!$B$61:$AN$61,0))</f>
        <v>0.33947000979441455</v>
      </c>
      <c r="AE70" s="24">
        <f>INDEX(DriversGams!$B63:$AN63,1,MATCH(Drivers!AE$3,DriversGams!$B$61:$AN$61,0))</f>
        <v>0.34177381554915004</v>
      </c>
      <c r="AF70" s="24">
        <f>INDEX(DriversGams!$B63:$AN63,1,MATCH(Drivers!AF$3,DriversGams!$B$61:$AN$61,0))</f>
        <v>0.35199820741026561</v>
      </c>
      <c r="AG70" s="24">
        <f>INDEX(DriversGams!$B63:$AN63,1,MATCH(Drivers!AG$3,DriversGams!$B$61:$AN$61,0))</f>
        <v>0.36185939030896003</v>
      </c>
      <c r="AH70" s="126"/>
      <c r="AI70" s="126"/>
      <c r="AJ70" s="126"/>
      <c r="AK70" s="126"/>
      <c r="AL70" s="126"/>
      <c r="AM70" s="126"/>
    </row>
    <row r="71" spans="1:39" s="338" customFormat="1">
      <c r="A71" s="338" t="s">
        <v>398</v>
      </c>
      <c r="B71" s="338">
        <f t="shared" si="125"/>
        <v>27</v>
      </c>
      <c r="C71" s="334">
        <v>0.19999999999999996</v>
      </c>
      <c r="D71" s="24">
        <f>INDEX(DriversGams!$B64:$AN64,1,MATCH(Drivers!D$3,DriversGams!$B$61:$AN$61,0))</f>
        <v>0.20416846659610419</v>
      </c>
      <c r="E71" s="24">
        <f>INDEX(DriversGams!$B64:$AN64,1,MATCH(Drivers!E$3,DriversGams!$B$61:$AN$61,0))</f>
        <v>0.20595434718447189</v>
      </c>
      <c r="F71" s="24">
        <f>INDEX(DriversGams!$B64:$AN64,1,MATCH(Drivers!F$3,DriversGams!$B$61:$AN$61,0))</f>
        <v>0.20383669400848059</v>
      </c>
      <c r="G71" s="24">
        <f>INDEX(DriversGams!$B64:$AN64,1,MATCH(Drivers!G$3,DriversGams!$B$61:$AN$61,0))</f>
        <v>0.20062632520943555</v>
      </c>
      <c r="H71" s="24">
        <f>INDEX(DriversGams!$B64:$AN64,1,MATCH(Drivers!H$3,DriversGams!$B$61:$AN$61,0))</f>
        <v>0.20438228920148102</v>
      </c>
      <c r="I71" s="24">
        <f>INDEX(DriversGams!$B64:$AN64,1,MATCH(Drivers!I$3,DriversGams!$B$61:$AN$61,0))</f>
        <v>0.20358466658381277</v>
      </c>
      <c r="J71" s="24">
        <f>INDEX(DriversGams!$B64:$AN64,1,MATCH(Drivers!J$3,DriversGams!$B$61:$AN$61,0))</f>
        <v>0.19994880218444017</v>
      </c>
      <c r="K71" s="24">
        <f>INDEX(DriversGams!$B64:$AN64,1,MATCH(Drivers!K$3,DriversGams!$B$61:$AN$61,0))</f>
        <v>0.19994880218444014</v>
      </c>
      <c r="L71" s="24">
        <f>INDEX(DriversGams!$B64:$AN64,1,MATCH(Drivers!L$3,DriversGams!$B$61:$AN$61,0))</f>
        <v>0.19994880218444017</v>
      </c>
      <c r="M71" s="24">
        <f>INDEX(DriversGams!$B64:$AN64,1,MATCH(Drivers!M$3,DriversGams!$B$61:$AN$61,0))</f>
        <v>0.19994880218444017</v>
      </c>
      <c r="N71" s="24">
        <f>INDEX(DriversGams!$B64:$AN64,1,MATCH(Drivers!N$3,DriversGams!$B$61:$AN$61,0))</f>
        <v>0.19994880218444017</v>
      </c>
      <c r="O71" s="24">
        <f>INDEX(DriversGams!$B64:$AN64,1,MATCH(Drivers!O$3,DriversGams!$B$61:$AN$61,0))</f>
        <v>0.19994880218444017</v>
      </c>
      <c r="P71" s="24">
        <f>INDEX(DriversGams!$B64:$AN64,1,MATCH(Drivers!P$3,DriversGams!$B$61:$AN$61,0))</f>
        <v>0.19994880218444014</v>
      </c>
      <c r="Q71" s="24">
        <f>INDEX(DriversGams!$B64:$AN64,1,MATCH(Drivers!Q$3,DriversGams!$B$61:$AN$61,0))</f>
        <v>0.19994880218444017</v>
      </c>
      <c r="R71" s="24">
        <f>INDEX(DriversGams!$B64:$AN64,1,MATCH(Drivers!R$3,DriversGams!$B$61:$AN$61,0))</f>
        <v>0.19994880218444017</v>
      </c>
      <c r="S71" s="24">
        <f>INDEX(DriversGams!$B64:$AN64,1,MATCH(Drivers!S$3,DriversGams!$B$61:$AN$61,0))</f>
        <v>0.19994880218444017</v>
      </c>
      <c r="T71" s="24">
        <f>INDEX(DriversGams!$B64:$AN64,1,MATCH(Drivers!T$3,DriversGams!$B$61:$AN$61,0))</f>
        <v>0.19994880218444017</v>
      </c>
      <c r="U71" s="24">
        <f>INDEX(DriversGams!$B64:$AN64,1,MATCH(Drivers!U$3,DriversGams!$B$61:$AN$61,0))</f>
        <v>0.20912450935849011</v>
      </c>
      <c r="V71" s="24">
        <f>INDEX(DriversGams!$B64:$AN64,1,MATCH(Drivers!V$3,DriversGams!$B$61:$AN$61,0))</f>
        <v>0.2192344041318903</v>
      </c>
      <c r="W71" s="24">
        <f>INDEX(DriversGams!$B64:$AN64,1,MATCH(Drivers!W$3,DriversGams!$B$61:$AN$61,0))</f>
        <v>0.22937630869436312</v>
      </c>
      <c r="X71" s="24">
        <f>INDEX(DriversGams!$B64:$AN64,1,MATCH(Drivers!X$3,DriversGams!$B$61:$AN$61,0))</f>
        <v>0.23854060845436884</v>
      </c>
      <c r="Y71" s="24">
        <f>INDEX(DriversGams!$B64:$AN64,1,MATCH(Drivers!Y$3,DriversGams!$B$61:$AN$61,0))</f>
        <v>0.24867081597342841</v>
      </c>
      <c r="Z71" s="24">
        <f>INDEX(DriversGams!$B64:$AN64,1,MATCH(Drivers!Z$3,DriversGams!$B$61:$AN$61,0))</f>
        <v>0.25828997150866079</v>
      </c>
      <c r="AA71" s="24">
        <f>INDEX(DriversGams!$B64:$AN64,1,MATCH(Drivers!AA$3,DriversGams!$B$61:$AN$61,0))</f>
        <v>0.2676134664955791</v>
      </c>
      <c r="AB71" s="24">
        <f>INDEX(DriversGams!$B64:$AN64,1,MATCH(Drivers!AB$3,DriversGams!$B$61:$AN$61,0))</f>
        <v>0.27528355672201471</v>
      </c>
      <c r="AC71" s="24">
        <f>INDEX(DriversGams!$B64:$AN64,1,MATCH(Drivers!AC$3,DriversGams!$B$61:$AN$61,0))</f>
        <v>0.28311647281054869</v>
      </c>
      <c r="AD71" s="24">
        <f>INDEX(DriversGams!$B64:$AN64,1,MATCH(Drivers!AD$3,DriversGams!$B$61:$AN$61,0))</f>
        <v>0.29095539529851427</v>
      </c>
      <c r="AE71" s="24">
        <f>INDEX(DriversGams!$B64:$AN64,1,MATCH(Drivers!AE$3,DriversGams!$B$61:$AN$61,0))</f>
        <v>0.29865421953701016</v>
      </c>
      <c r="AF71" s="24">
        <f>INDEX(DriversGams!$B64:$AN64,1,MATCH(Drivers!AF$3,DriversGams!$B$61:$AN$61,0))</f>
        <v>0.33458467059123181</v>
      </c>
      <c r="AG71" s="24">
        <f>INDEX(DriversGams!$B64:$AN64,1,MATCH(Drivers!AG$3,DriversGams!$B$61:$AN$61,0))</f>
        <v>0.35164494938226587</v>
      </c>
      <c r="AH71" s="126"/>
      <c r="AI71" s="126"/>
      <c r="AJ71" s="126"/>
      <c r="AK71" s="126"/>
      <c r="AL71" s="126"/>
      <c r="AM71" s="126"/>
    </row>
    <row r="72" spans="1:39" s="338" customFormat="1">
      <c r="A72" s="338" t="s">
        <v>399</v>
      </c>
      <c r="B72" s="338">
        <f t="shared" si="125"/>
        <v>28</v>
      </c>
      <c r="C72" s="331">
        <v>26.162716441035041</v>
      </c>
      <c r="D72" s="10">
        <f t="shared" ref="D72:K72" si="149">D69*D$30</f>
        <v>26.552044252027748</v>
      </c>
      <c r="E72" s="10">
        <f t="shared" si="149"/>
        <v>26.692407182002825</v>
      </c>
      <c r="F72" s="10">
        <f t="shared" si="149"/>
        <v>27.039448381333592</v>
      </c>
      <c r="G72" s="10">
        <f t="shared" si="149"/>
        <v>27.624429082044035</v>
      </c>
      <c r="H72" s="10">
        <f t="shared" si="149"/>
        <v>27.934533706902833</v>
      </c>
      <c r="I72" s="10">
        <f t="shared" si="149"/>
        <v>28.220363227112159</v>
      </c>
      <c r="J72" s="10">
        <f t="shared" si="149"/>
        <v>29.006684987461838</v>
      </c>
      <c r="K72" s="10">
        <f t="shared" si="149"/>
        <v>30.47079011831195</v>
      </c>
      <c r="L72" s="10">
        <f t="shared" ref="L72:L74" si="150">L69*L$30</f>
        <v>31.668427610918933</v>
      </c>
      <c r="M72" s="10">
        <f t="shared" ref="M72:AG72" si="151">M69*M$30</f>
        <v>31.787385252912461</v>
      </c>
      <c r="N72" s="10">
        <f t="shared" si="151"/>
        <v>31.939431201225279</v>
      </c>
      <c r="O72" s="10">
        <f t="shared" si="151"/>
        <v>32.020151283001468</v>
      </c>
      <c r="P72" s="10">
        <f t="shared" si="151"/>
        <v>32.022306235883391</v>
      </c>
      <c r="Q72" s="10">
        <f t="shared" si="151"/>
        <v>31.916580837677881</v>
      </c>
      <c r="R72" s="10">
        <f t="shared" si="151"/>
        <v>31.767680311491013</v>
      </c>
      <c r="S72" s="10">
        <f t="shared" si="151"/>
        <v>31.779496882487813</v>
      </c>
      <c r="T72" s="10">
        <f t="shared" si="151"/>
        <v>31.723757106032071</v>
      </c>
      <c r="U72" s="10">
        <f t="shared" si="151"/>
        <v>31.307149562782911</v>
      </c>
      <c r="V72" s="10">
        <f t="shared" si="151"/>
        <v>30.743316318041245</v>
      </c>
      <c r="W72" s="10">
        <f t="shared" si="151"/>
        <v>30.1514361280659</v>
      </c>
      <c r="X72" s="10">
        <f t="shared" si="151"/>
        <v>29.586191725971013</v>
      </c>
      <c r="Y72" s="10">
        <f t="shared" si="151"/>
        <v>28.996155703017152</v>
      </c>
      <c r="Z72" s="10">
        <f t="shared" si="151"/>
        <v>28.388685274105661</v>
      </c>
      <c r="AA72" s="10">
        <f t="shared" si="151"/>
        <v>27.773179119110484</v>
      </c>
      <c r="AB72" s="10">
        <f t="shared" si="151"/>
        <v>27.231735331761087</v>
      </c>
      <c r="AC72" s="10">
        <f t="shared" si="151"/>
        <v>26.712425253147298</v>
      </c>
      <c r="AD72" s="10">
        <f t="shared" si="151"/>
        <v>26.186782271629568</v>
      </c>
      <c r="AE72" s="10">
        <f t="shared" si="151"/>
        <v>25.664559024746577</v>
      </c>
      <c r="AF72" s="10">
        <f t="shared" si="151"/>
        <v>23.073626230156361</v>
      </c>
      <c r="AG72" s="10">
        <f t="shared" si="151"/>
        <v>21.635553204092918</v>
      </c>
      <c r="AH72" s="10"/>
      <c r="AI72" s="10"/>
      <c r="AJ72" s="10"/>
      <c r="AK72" s="10"/>
      <c r="AL72" s="10"/>
      <c r="AM72" s="10"/>
    </row>
    <row r="73" spans="1:39" s="338" customFormat="1">
      <c r="A73" s="338" t="s">
        <v>400</v>
      </c>
      <c r="B73" s="338">
        <f t="shared" si="125"/>
        <v>29</v>
      </c>
      <c r="C73" s="331">
        <v>15.697629864621025</v>
      </c>
      <c r="D73" s="10">
        <f t="shared" ref="D73:K73" si="152">D70*D$30</f>
        <v>15.710101053652382</v>
      </c>
      <c r="E73" s="10">
        <f t="shared" si="152"/>
        <v>16.116472428277607</v>
      </c>
      <c r="F73" s="10">
        <f t="shared" si="152"/>
        <v>16.550883901987625</v>
      </c>
      <c r="G73" s="10">
        <f t="shared" si="152"/>
        <v>16.836687122952263</v>
      </c>
      <c r="H73" s="10">
        <f t="shared" si="152"/>
        <v>17.035329203866063</v>
      </c>
      <c r="I73" s="10">
        <f t="shared" si="152"/>
        <v>17.522548354606883</v>
      </c>
      <c r="J73" s="10">
        <f t="shared" si="152"/>
        <v>17.688171102047225</v>
      </c>
      <c r="K73" s="10">
        <f t="shared" si="152"/>
        <v>16.979198357059772</v>
      </c>
      <c r="L73" s="10">
        <f t="shared" si="150"/>
        <v>16.327908186315465</v>
      </c>
      <c r="M73" s="10">
        <f t="shared" ref="M73:AG73" si="153">M70*M$30</f>
        <v>16.761588603141515</v>
      </c>
      <c r="N73" s="10">
        <f t="shared" si="153"/>
        <v>17.168543883231607</v>
      </c>
      <c r="O73" s="10">
        <f t="shared" si="153"/>
        <v>17.653261466069765</v>
      </c>
      <c r="P73" s="10">
        <f t="shared" si="153"/>
        <v>18.223054724246325</v>
      </c>
      <c r="Q73" s="10">
        <f t="shared" si="153"/>
        <v>18.823518455932224</v>
      </c>
      <c r="R73" s="10">
        <f t="shared" si="153"/>
        <v>19.472028730869226</v>
      </c>
      <c r="S73" s="10">
        <f t="shared" si="153"/>
        <v>19.964741290029394</v>
      </c>
      <c r="T73" s="10">
        <f t="shared" si="153"/>
        <v>20.529978016482129</v>
      </c>
      <c r="U73" s="10">
        <f t="shared" si="153"/>
        <v>20.855905476762672</v>
      </c>
      <c r="V73" s="10">
        <f t="shared" si="153"/>
        <v>21.19241254478321</v>
      </c>
      <c r="W73" s="10">
        <f t="shared" si="153"/>
        <v>21.547139768082051</v>
      </c>
      <c r="X73" s="10">
        <f t="shared" si="153"/>
        <v>21.933544634507435</v>
      </c>
      <c r="Y73" s="10">
        <f t="shared" si="153"/>
        <v>22.272012901451454</v>
      </c>
      <c r="Z73" s="10">
        <f t="shared" si="153"/>
        <v>22.655039375599124</v>
      </c>
      <c r="AA73" s="10">
        <f t="shared" si="153"/>
        <v>22.997913747993035</v>
      </c>
      <c r="AB73" s="10">
        <f t="shared" si="153"/>
        <v>23.375455689403573</v>
      </c>
      <c r="AC73" s="10">
        <f t="shared" si="153"/>
        <v>23.714289296152955</v>
      </c>
      <c r="AD73" s="10">
        <f t="shared" si="153"/>
        <v>24.053675108456986</v>
      </c>
      <c r="AE73" s="10">
        <f t="shared" si="153"/>
        <v>24.394210667608139</v>
      </c>
      <c r="AF73" s="10">
        <f t="shared" si="153"/>
        <v>25.913948222357579</v>
      </c>
      <c r="AG73" s="10">
        <f t="shared" si="153"/>
        <v>27.326864508147523</v>
      </c>
      <c r="AH73" s="10"/>
      <c r="AI73" s="10"/>
      <c r="AJ73" s="10"/>
      <c r="AK73" s="10"/>
      <c r="AL73" s="10"/>
      <c r="AM73" s="10"/>
    </row>
    <row r="74" spans="1:39" s="338" customFormat="1">
      <c r="A74" s="338" t="s">
        <v>401</v>
      </c>
      <c r="B74" s="338">
        <f t="shared" si="125"/>
        <v>30</v>
      </c>
      <c r="C74" s="331">
        <v>10.465086576414015</v>
      </c>
      <c r="D74" s="10">
        <f t="shared" ref="D74:K74" si="154">D71*D$30</f>
        <v>10.842241152743213</v>
      </c>
      <c r="E74" s="10">
        <f t="shared" si="154"/>
        <v>11.103486081148835</v>
      </c>
      <c r="F74" s="10">
        <f t="shared" si="154"/>
        <v>11.160159173999894</v>
      </c>
      <c r="G74" s="10">
        <f t="shared" si="154"/>
        <v>11.158824264828521</v>
      </c>
      <c r="H74" s="10">
        <f t="shared" si="154"/>
        <v>11.552085130879204</v>
      </c>
      <c r="I74" s="10">
        <f t="shared" si="154"/>
        <v>11.693089035580615</v>
      </c>
      <c r="J74" s="10">
        <f t="shared" si="154"/>
        <v>11.669978832310381</v>
      </c>
      <c r="K74" s="10">
        <f t="shared" si="154"/>
        <v>11.858701524628284</v>
      </c>
      <c r="L74" s="10">
        <f t="shared" si="150"/>
        <v>11.995244651969871</v>
      </c>
      <c r="M74" s="10">
        <f t="shared" ref="M74:AG74" si="155">M71*M$30</f>
        <v>12.133359960345404</v>
      </c>
      <c r="N74" s="10">
        <f t="shared" si="155"/>
        <v>12.273065552117492</v>
      </c>
      <c r="O74" s="10">
        <f t="shared" si="155"/>
        <v>12.414379738082465</v>
      </c>
      <c r="P74" s="10">
        <f t="shared" si="155"/>
        <v>12.557321039870304</v>
      </c>
      <c r="Q74" s="10">
        <f t="shared" si="155"/>
        <v>12.680966048395041</v>
      </c>
      <c r="R74" s="10">
        <f t="shared" si="155"/>
        <v>12.805828521065557</v>
      </c>
      <c r="S74" s="10">
        <f t="shared" si="155"/>
        <v>12.931920445579243</v>
      </c>
      <c r="T74" s="10">
        <f t="shared" si="155"/>
        <v>13.059253927669733</v>
      </c>
      <c r="U74" s="10">
        <f t="shared" si="155"/>
        <v>13.793034960454417</v>
      </c>
      <c r="V74" s="10">
        <f t="shared" si="155"/>
        <v>14.583248327863211</v>
      </c>
      <c r="W74" s="10">
        <f t="shared" si="155"/>
        <v>15.388092317435158</v>
      </c>
      <c r="X74" s="10">
        <f t="shared" si="155"/>
        <v>16.139467705417008</v>
      </c>
      <c r="Y74" s="10">
        <f t="shared" si="155"/>
        <v>16.968457490246557</v>
      </c>
      <c r="Z74" s="10">
        <f t="shared" si="155"/>
        <v>17.775251350295211</v>
      </c>
      <c r="AA74" s="10">
        <f t="shared" si="155"/>
        <v>18.551717622280023</v>
      </c>
      <c r="AB74" s="10">
        <f t="shared" si="155"/>
        <v>19.2231426087194</v>
      </c>
      <c r="AC74" s="10">
        <f t="shared" si="155"/>
        <v>19.914857877393196</v>
      </c>
      <c r="AD74" s="10">
        <f t="shared" si="155"/>
        <v>20.616096702626265</v>
      </c>
      <c r="AE74" s="10">
        <f t="shared" si="155"/>
        <v>21.316536307645276</v>
      </c>
      <c r="AF74" s="10">
        <f t="shared" si="155"/>
        <v>24.631971547486028</v>
      </c>
      <c r="AG74" s="10">
        <f t="shared" si="155"/>
        <v>26.555491287759555</v>
      </c>
      <c r="AH74" s="10"/>
      <c r="AI74" s="10"/>
      <c r="AJ74" s="10"/>
      <c r="AK74" s="10"/>
      <c r="AL74" s="10"/>
      <c r="AM74" s="10"/>
    </row>
    <row r="75" spans="1:39" s="338" customFormat="1">
      <c r="A75" s="338" t="s">
        <v>402</v>
      </c>
      <c r="B75" s="338">
        <f t="shared" si="125"/>
        <v>31</v>
      </c>
      <c r="C75" s="335">
        <v>0.30163969294990939</v>
      </c>
      <c r="D75" s="338">
        <f>INDEX(DriversGams!$A72:$AN72,1,MATCH(Drivers!D$3,DriversGams!$A$71:$AN$71,0))</f>
        <v>0.34230163256441215</v>
      </c>
      <c r="E75" s="338">
        <f>INDEX(DriversGams!$A72:$AN72,1,MATCH(Drivers!E$3,DriversGams!$A$71:$AN$71,0))</f>
        <v>0.34276283853663031</v>
      </c>
      <c r="F75" s="338">
        <f>INDEX(DriversGams!$A72:$AN72,1,MATCH(Drivers!F$3,DriversGams!$A$71:$AN$71,0))</f>
        <v>0.33920423645097458</v>
      </c>
      <c r="G75" s="338">
        <f>INDEX(DriversGams!$A72:$AN72,1,MATCH(Drivers!G$3,DriversGams!$A$71:$AN$71,0))</f>
        <v>0.33594922633119068</v>
      </c>
      <c r="H75" s="338">
        <f>INDEX(DriversGams!$A72:$AN72,1,MATCH(Drivers!H$3,DriversGams!$A$71:$AN$71,0))</f>
        <v>0.33858723199812002</v>
      </c>
      <c r="I75" s="338">
        <f>INDEX(DriversGams!$A72:$AN72,1,MATCH(Drivers!I$3,DriversGams!$A$71:$AN$71,0))</f>
        <v>0.33653140972663231</v>
      </c>
      <c r="J75" s="338">
        <f>INDEX(DriversGams!$A72:$AN72,1,MATCH(Drivers!J$3,DriversGams!$A$71:$AN$71,0))</f>
        <v>0.2836455764124195</v>
      </c>
      <c r="K75" s="338">
        <f>INDEX(DriversGams!$A72:$AN72,1,MATCH(Drivers!K$3,DriversGams!$A$71:$AN$71,0))</f>
        <v>0.26151080872760596</v>
      </c>
      <c r="L75" s="338">
        <f>INDEX(DriversGams!$A72:$AN72,1,MATCH(Drivers!L$3,DriversGams!$A$71:$AN$71,0))</f>
        <v>0.26549092632466803</v>
      </c>
      <c r="M75" s="338">
        <f>INDEX(DriversGams!$A72:$AN72,1,MATCH(Drivers!M$3,DriversGams!$A$71:$AN$71,0))</f>
        <v>0.26737255087381967</v>
      </c>
      <c r="N75" s="338">
        <f>INDEX(DriversGams!$A72:$AN72,1,MATCH(Drivers!N$3,DriversGams!$A$71:$AN$71,0))</f>
        <v>0.2684925356648199</v>
      </c>
      <c r="O75" s="338">
        <f>INDEX(DriversGams!$A72:$AN72,1,MATCH(Drivers!O$3,DriversGams!$A$71:$AN$71,0))</f>
        <v>0.27073138374800854</v>
      </c>
      <c r="P75" s="338">
        <f>INDEX(DriversGams!$A72:$AN72,1,MATCH(Drivers!P$3,DriversGams!$A$71:$AN$71,0))</f>
        <v>0.27315261385142253</v>
      </c>
      <c r="Q75" s="338">
        <f>INDEX(DriversGams!$A72:$AN72,1,MATCH(Drivers!Q$3,DriversGams!$A$71:$AN$71,0))</f>
        <v>0.27658132525623913</v>
      </c>
      <c r="R75" s="338">
        <f>INDEX(DriversGams!$A72:$AN72,1,MATCH(Drivers!R$3,DriversGams!$A$71:$AN$71,0))</f>
        <v>0.27993337960779291</v>
      </c>
      <c r="S75" s="338">
        <f>INDEX(DriversGams!$A72:$AN72,1,MATCH(Drivers!S$3,DriversGams!$A$71:$AN$71,0))</f>
        <v>0.28093061396383945</v>
      </c>
      <c r="T75" s="338">
        <f>INDEX(DriversGams!$A72:$AN72,1,MATCH(Drivers!T$3,DriversGams!$A$71:$AN$71,0))</f>
        <v>0.28411263764690403</v>
      </c>
      <c r="U75" s="338">
        <f>INDEX(DriversGams!$A72:$AN72,1,MATCH(Drivers!U$3,DriversGams!$A$71:$AN$71,0))</f>
        <v>0.33580007119835886</v>
      </c>
      <c r="V75" s="338">
        <f>INDEX(DriversGams!$A72:$AN72,1,MATCH(Drivers!V$3,DriversGams!$A$71:$AN$71,0))</f>
        <v>0.34426107757284113</v>
      </c>
      <c r="W75" s="338">
        <f>INDEX(DriversGams!$A72:$AN72,1,MATCH(Drivers!W$3,DriversGams!$A$71:$AN$71,0))</f>
        <v>0.35338769738752107</v>
      </c>
      <c r="X75" s="338">
        <f>INDEX(DriversGams!$A72:$AN72,1,MATCH(Drivers!X$3,DriversGams!$A$71:$AN$71,0))</f>
        <v>0.3618836007130522</v>
      </c>
      <c r="Y75" s="338">
        <f>INDEX(DriversGams!$A72:$AN72,1,MATCH(Drivers!Y$3,DriversGams!$A$71:$AN$71,0))</f>
        <v>0.37211552507200474</v>
      </c>
      <c r="Z75" s="338">
        <f>INDEX(DriversGams!$A72:$AN72,1,MATCH(Drivers!Z$3,DriversGams!$A$71:$AN$71,0))</f>
        <v>0.38224785919038856</v>
      </c>
      <c r="AA75" s="338">
        <f>INDEX(DriversGams!$A72:$AN72,1,MATCH(Drivers!AA$3,DriversGams!$A$71:$AN$71,0))</f>
        <v>0.39276441247096039</v>
      </c>
      <c r="AB75" s="338">
        <f>INDEX(DriversGams!$A72:$AN72,1,MATCH(Drivers!AB$3,DriversGams!$A$71:$AN$71,0))</f>
        <v>0.40172262429822536</v>
      </c>
      <c r="AC75" s="338">
        <f>INDEX(DriversGams!$A72:$AN72,1,MATCH(Drivers!AC$3,DriversGams!$A$71:$AN$71,0))</f>
        <v>0.41158062298623499</v>
      </c>
      <c r="AD75" s="338">
        <f>INDEX(DriversGams!$A72:$AN72,1,MATCH(Drivers!AD$3,DriversGams!$A$71:$AN$71,0))</f>
        <v>0.42193293580883623</v>
      </c>
      <c r="AE75" s="338">
        <f>INDEX(DriversGams!$A72:$AN72,1,MATCH(Drivers!AE$3,DriversGams!$A$71:$AN$71,0))</f>
        <v>0.43261995556489613</v>
      </c>
      <c r="AF75" s="338">
        <f>INDEX(DriversGams!$A72:$AN72,1,MATCH(Drivers!AF$3,DriversGams!$A$71:$AN$71,0))</f>
        <v>0.53524257421267063</v>
      </c>
      <c r="AG75" s="338">
        <f>INDEX(DriversGams!$A72:$AN72,1,MATCH(Drivers!AG$3,DriversGams!$A$71:$AN$71,0))</f>
        <v>0.56803192244008904</v>
      </c>
      <c r="AH75" s="126"/>
      <c r="AI75" s="126"/>
      <c r="AJ75" s="126"/>
      <c r="AK75" s="126"/>
      <c r="AL75" s="126"/>
      <c r="AM75" s="126"/>
    </row>
    <row r="76" spans="1:39" s="338" customFormat="1">
      <c r="A76" s="338" t="s">
        <v>279</v>
      </c>
      <c r="C76" s="109"/>
      <c r="D76" s="109">
        <f t="shared" ref="D76" si="156">(D75/C75)^(1/(D$5-C$5))-1</f>
        <v>0.13480301354522051</v>
      </c>
      <c r="E76" s="109">
        <f t="shared" ref="E76" si="157">(E75/D75)^(1/(E$5-D$5))-1</f>
        <v>1.3473671415555888E-3</v>
      </c>
      <c r="F76" s="109">
        <f t="shared" ref="F76" si="158">(F75/E75)^(1/(F$5-E$5))-1</f>
        <v>-1.0382111727305632E-2</v>
      </c>
      <c r="G76" s="109">
        <f t="shared" ref="G76" si="159">(G75/F75)^(1/(G$5-F$5))-1</f>
        <v>-9.5960184750061295E-3</v>
      </c>
      <c r="H76" s="109">
        <f t="shared" ref="H76" si="160">(H75/G75)^(1/(H$5-G$5))-1</f>
        <v>7.8523939338639437E-3</v>
      </c>
      <c r="I76" s="109">
        <f t="shared" ref="I76" si="161">(I75/H75)^(1/(I$5-H$5))-1</f>
        <v>-6.071765492619452E-3</v>
      </c>
      <c r="J76" s="109">
        <f t="shared" ref="J76" si="162">(J75/I75)^(1/(J$5-I$5))-1</f>
        <v>-0.15714976904287326</v>
      </c>
      <c r="K76" s="109">
        <f t="shared" ref="K76" si="163">(K75/J75)^(1/(K$5-J$5))-1</f>
        <v>-7.8036710336810144E-2</v>
      </c>
      <c r="L76" s="109">
        <f t="shared" ref="L76" si="164">(L75/K75)^(1/(L$5-K$5))-1</f>
        <v>1.5219705894481184E-2</v>
      </c>
      <c r="M76" s="109">
        <f t="shared" ref="M76" si="165">(M75/L75)^(1/(M$5-L$5))-1</f>
        <v>7.0873403291027426E-3</v>
      </c>
      <c r="N76" s="109">
        <f t="shared" ref="N76" si="166">(N75/M75)^(1/(N$5-M$5))-1</f>
        <v>4.1888547920867492E-3</v>
      </c>
      <c r="O76" s="109">
        <f t="shared" ref="O76" si="167">(O75/N75)^(1/(O$5-N$5))-1</f>
        <v>8.3385859411138075E-3</v>
      </c>
      <c r="P76" s="109">
        <f t="shared" ref="P76" si="168">(P75/O75)^(1/(P$5-O$5))-1</f>
        <v>8.9432930526724963E-3</v>
      </c>
      <c r="Q76" s="109">
        <f t="shared" ref="Q76" si="169">(Q75/P75)^(1/(Q$5-P$5))-1</f>
        <v>1.2552365347971994E-2</v>
      </c>
      <c r="R76" s="109">
        <f t="shared" ref="R76" si="170">(R75/Q75)^(1/(R$5-Q$5))-1</f>
        <v>1.2119597548562844E-2</v>
      </c>
      <c r="S76" s="109">
        <f t="shared" ref="S76" si="171">(S75/R75)^(1/(S$5-R$5))-1</f>
        <v>3.5623988730595357E-3</v>
      </c>
      <c r="T76" s="109">
        <f t="shared" ref="T76" si="172">(T75/S75)^(1/(T$5-S$5))-1</f>
        <v>1.132672455367989E-2</v>
      </c>
      <c r="U76" s="109">
        <f t="shared" ref="U76" si="173">(U75/T75)^(1/(U$5-T$5))-1</f>
        <v>0.18192585159021379</v>
      </c>
      <c r="V76" s="109">
        <f t="shared" ref="V76" si="174">(V75/U75)^(1/(V$5-U$5))-1</f>
        <v>2.5196559203479962E-2</v>
      </c>
      <c r="W76" s="109">
        <f t="shared" ref="W76" si="175">(W75/V75)^(1/(W$5-V$5))-1</f>
        <v>2.6510751314164693E-2</v>
      </c>
      <c r="X76" s="109">
        <f t="shared" ref="X76" si="176">(X75/W75)^(1/(X$5-W$5))-1</f>
        <v>2.4041310403102756E-2</v>
      </c>
      <c r="Y76" s="109">
        <f t="shared" ref="Y76" si="177">(Y75/X75)^(1/(Y$5-X$5))-1</f>
        <v>2.8274075804462173E-2</v>
      </c>
      <c r="Z76" s="109">
        <f t="shared" ref="Z76" si="178">(Z75/Y75)^(1/(Z$5-Y$5))-1</f>
        <v>2.7229001306578571E-2</v>
      </c>
      <c r="AA76" s="109">
        <f t="shared" ref="AA76" si="179">(AA75/Z75)^(1/(AA$5-Z$5))-1</f>
        <v>2.7512392882582004E-2</v>
      </c>
      <c r="AB76" s="109">
        <f t="shared" ref="AB76" si="180">(AB75/AA75)^(1/(AB$5-AA$5))-1</f>
        <v>2.2808104662301432E-2</v>
      </c>
      <c r="AC76" s="109">
        <f t="shared" ref="AC76" si="181">(AC75/AB75)^(1/(AC$5-AB$5))-1</f>
        <v>2.4539316662163912E-2</v>
      </c>
      <c r="AD76" s="109">
        <f t="shared" ref="AD76" si="182">(AD75/AC75)^(1/(AD$5-AC$5))-1</f>
        <v>2.5152575812461109E-2</v>
      </c>
      <c r="AE76" s="109">
        <f t="shared" ref="AE76" si="183">(AE75/AD75)^(1/(AE$5-AD$5))-1</f>
        <v>2.5328716601781931E-2</v>
      </c>
      <c r="AF76" s="109">
        <f t="shared" ref="AF76" si="184">(AF75/AE75)^(1/(AF$5-AE$5))-1</f>
        <v>4.3491271029795664E-2</v>
      </c>
      <c r="AG76" s="109">
        <f t="shared" ref="AG76" si="185">(AG75/AF75)^(1/(AG$5-AF$5))-1</f>
        <v>1.1962498082748185E-2</v>
      </c>
      <c r="AH76" s="109"/>
      <c r="AI76" s="109"/>
      <c r="AJ76" s="109"/>
      <c r="AK76" s="109"/>
      <c r="AL76" s="109"/>
      <c r="AM76" s="109"/>
    </row>
    <row r="78" spans="1:39">
      <c r="A78" s="338" t="s">
        <v>656</v>
      </c>
      <c r="L78">
        <f>L69/K69</f>
        <v>1.0274739334963878</v>
      </c>
      <c r="M78" s="338">
        <f t="shared" ref="M78:AG80" si="186">M69/L69</f>
        <v>0.99233048449345707</v>
      </c>
      <c r="N78" s="338">
        <f t="shared" si="186"/>
        <v>0.99334566389791967</v>
      </c>
      <c r="O78" s="338">
        <f t="shared" si="186"/>
        <v>0.99111541294580974</v>
      </c>
      <c r="P78" s="338">
        <f t="shared" si="186"/>
        <v>0.9886834289846157</v>
      </c>
      <c r="Q78" s="338">
        <f t="shared" si="186"/>
        <v>0.98698013420443587</v>
      </c>
      <c r="R78" s="338">
        <f t="shared" si="186"/>
        <v>0.98562974479608234</v>
      </c>
      <c r="S78" s="338">
        <f t="shared" si="186"/>
        <v>0.99061790069203826</v>
      </c>
      <c r="T78" s="338">
        <f t="shared" si="186"/>
        <v>0.98851270701739413</v>
      </c>
      <c r="U78" s="338">
        <f t="shared" si="186"/>
        <v>0.97724525349473979</v>
      </c>
      <c r="V78" s="338">
        <f t="shared" si="186"/>
        <v>0.97368061719474119</v>
      </c>
      <c r="W78" s="338">
        <f t="shared" si="186"/>
        <v>0.97244853911969764</v>
      </c>
      <c r="X78" s="338">
        <f t="shared" si="186"/>
        <v>0.97294973424308318</v>
      </c>
      <c r="Y78" s="338">
        <f t="shared" si="186"/>
        <v>0.9717637514147166</v>
      </c>
      <c r="Z78" s="338">
        <f t="shared" si="186"/>
        <v>0.9707651927652583</v>
      </c>
      <c r="AA78" s="338">
        <f t="shared" si="186"/>
        <v>0.97120824259066785</v>
      </c>
      <c r="AB78" s="338">
        <f t="shared" si="186"/>
        <v>0.97337853962644738</v>
      </c>
      <c r="AC78" s="338">
        <f t="shared" si="186"/>
        <v>0.97380062078362284</v>
      </c>
      <c r="AD78" s="338">
        <f t="shared" si="186"/>
        <v>0.97319722519986063</v>
      </c>
      <c r="AE78" s="338">
        <f t="shared" si="186"/>
        <v>0.97293474678434955</v>
      </c>
      <c r="AF78" s="338">
        <f t="shared" si="186"/>
        <v>0.87163948411162462</v>
      </c>
      <c r="AG78" s="338">
        <f t="shared" si="186"/>
        <v>0.91410341107702175</v>
      </c>
    </row>
    <row r="79" spans="1:39">
      <c r="A79" s="338" t="s">
        <v>657</v>
      </c>
      <c r="L79" s="338">
        <f t="shared" ref="L79:AA80" si="187">L70/K70</f>
        <v>0.95069540718659351</v>
      </c>
      <c r="M79" s="338">
        <f t="shared" si="187"/>
        <v>1.0148752365494884</v>
      </c>
      <c r="N79" s="338">
        <f t="shared" si="187"/>
        <v>1.0126195643078575</v>
      </c>
      <c r="O79" s="338">
        <f t="shared" si="187"/>
        <v>1.0165284056061246</v>
      </c>
      <c r="P79" s="338">
        <f t="shared" si="187"/>
        <v>1.0205264232115918</v>
      </c>
      <c r="Q79" s="338">
        <f t="shared" si="187"/>
        <v>1.0228790472269687</v>
      </c>
      <c r="R79" s="338">
        <f t="shared" si="187"/>
        <v>1.0243657641873722</v>
      </c>
      <c r="S79" s="338">
        <f t="shared" si="187"/>
        <v>1.0153064447256843</v>
      </c>
      <c r="T79" s="338">
        <f t="shared" si="187"/>
        <v>1.0182852553021196</v>
      </c>
      <c r="U79" s="338">
        <f t="shared" si="187"/>
        <v>1.0059704491089752</v>
      </c>
      <c r="V79" s="338">
        <f t="shared" si="187"/>
        <v>1.0075362694990437</v>
      </c>
      <c r="W79" s="338">
        <f t="shared" si="187"/>
        <v>1.008134711337924</v>
      </c>
      <c r="X79" s="338">
        <f t="shared" si="187"/>
        <v>1.009319196188861</v>
      </c>
      <c r="Y79" s="338">
        <f t="shared" si="187"/>
        <v>1.006838898545767</v>
      </c>
      <c r="Z79" s="338">
        <f t="shared" si="187"/>
        <v>1.0085900768721818</v>
      </c>
      <c r="AA79" s="338">
        <f t="shared" si="187"/>
        <v>1.0077566301663707</v>
      </c>
      <c r="AB79" s="338">
        <f t="shared" si="186"/>
        <v>1.0090290962231927</v>
      </c>
      <c r="AC79" s="338">
        <f t="shared" si="186"/>
        <v>1.0071219752518057</v>
      </c>
      <c r="AD79" s="338">
        <f t="shared" si="186"/>
        <v>1.0069394862496632</v>
      </c>
      <c r="AE79" s="338">
        <f t="shared" si="186"/>
        <v>1.0067864780047306</v>
      </c>
      <c r="AF79" s="338">
        <f t="shared" si="186"/>
        <v>1.0299156676022339</v>
      </c>
      <c r="AG79" s="338">
        <f t="shared" si="186"/>
        <v>1.0280148668120939</v>
      </c>
    </row>
    <row r="80" spans="1:39">
      <c r="A80" s="338" t="s">
        <v>658</v>
      </c>
      <c r="L80" s="338">
        <f t="shared" si="187"/>
        <v>1.0000000000000002</v>
      </c>
      <c r="M80" s="338">
        <f t="shared" si="186"/>
        <v>1</v>
      </c>
      <c r="N80" s="338">
        <f t="shared" si="186"/>
        <v>1</v>
      </c>
      <c r="O80" s="338">
        <f t="shared" si="186"/>
        <v>1</v>
      </c>
      <c r="P80" s="338">
        <f t="shared" si="186"/>
        <v>0.99999999999999989</v>
      </c>
      <c r="Q80" s="338">
        <f t="shared" si="186"/>
        <v>1.0000000000000002</v>
      </c>
      <c r="R80" s="338">
        <f t="shared" si="186"/>
        <v>1</v>
      </c>
      <c r="S80" s="338">
        <f t="shared" si="186"/>
        <v>1</v>
      </c>
      <c r="T80" s="338">
        <f t="shared" si="186"/>
        <v>1</v>
      </c>
      <c r="U80" s="338">
        <f t="shared" si="186"/>
        <v>1.0458902832815469</v>
      </c>
      <c r="V80" s="338">
        <f t="shared" si="186"/>
        <v>1.0483439019386742</v>
      </c>
      <c r="W80" s="338">
        <f t="shared" si="186"/>
        <v>1.0462605520453419</v>
      </c>
      <c r="X80" s="338">
        <f t="shared" si="186"/>
        <v>1.0399531225006191</v>
      </c>
      <c r="Y80" s="338">
        <f t="shared" si="186"/>
        <v>1.0424674338876663</v>
      </c>
      <c r="Z80" s="338">
        <f t="shared" si="186"/>
        <v>1.0386822856456956</v>
      </c>
      <c r="AA80" s="338">
        <f t="shared" si="186"/>
        <v>1.0360970072994324</v>
      </c>
      <c r="AB80" s="338">
        <f t="shared" si="186"/>
        <v>1.0286610772128775</v>
      </c>
      <c r="AC80" s="338">
        <f t="shared" si="186"/>
        <v>1.0284539918831541</v>
      </c>
      <c r="AD80" s="338">
        <f t="shared" si="186"/>
        <v>1.0276879773548575</v>
      </c>
      <c r="AE80" s="338">
        <f t="shared" si="186"/>
        <v>1.0264604965671698</v>
      </c>
      <c r="AF80" s="338">
        <f t="shared" si="186"/>
        <v>1.1203078634211932</v>
      </c>
      <c r="AG80" s="338">
        <f t="shared" si="186"/>
        <v>1.0509894214845155</v>
      </c>
    </row>
    <row r="81" spans="1:33">
      <c r="A81" s="338" t="s">
        <v>396</v>
      </c>
      <c r="K81" s="24">
        <f>K69</f>
        <v>0.51376602852485775</v>
      </c>
      <c r="L81">
        <f>K81*L78</f>
        <v>0.52788120222525303</v>
      </c>
      <c r="M81" s="338">
        <f t="shared" ref="M81:AG83" si="188">L81*M78</f>
        <v>0.52383260915917396</v>
      </c>
      <c r="N81" s="338">
        <f t="shared" si="188"/>
        <v>0.52034685091659916</v>
      </c>
      <c r="O81" s="338">
        <f t="shared" si="188"/>
        <v>0.51572378402125685</v>
      </c>
      <c r="P81" s="338">
        <f t="shared" si="188"/>
        <v>0.50988755919505757</v>
      </c>
      <c r="Q81" s="338">
        <f t="shared" si="188"/>
        <v>0.50324889160351016</v>
      </c>
      <c r="R81" s="338">
        <f t="shared" si="188"/>
        <v>0.49601707660007904</v>
      </c>
      <c r="S81" s="338">
        <f t="shared" si="188"/>
        <v>0.49136339512897226</v>
      </c>
      <c r="T81" s="338">
        <f t="shared" si="188"/>
        <v>0.4857189598481978</v>
      </c>
      <c r="U81" s="338">
        <f t="shared" si="188"/>
        <v>0.47466654804405339</v>
      </c>
      <c r="V81" s="338">
        <f t="shared" si="188"/>
        <v>0.4621736174612312</v>
      </c>
      <c r="W81" s="338">
        <f t="shared" si="188"/>
        <v>0.44944005911984025</v>
      </c>
      <c r="X81" s="338">
        <f t="shared" si="188"/>
        <v>0.43728258607884418</v>
      </c>
      <c r="Y81" s="338">
        <f t="shared" si="188"/>
        <v>0.42493536627630635</v>
      </c>
      <c r="Z81" s="338">
        <f t="shared" si="188"/>
        <v>0.41251246275599418</v>
      </c>
      <c r="AA81" s="338">
        <f t="shared" si="188"/>
        <v>0.40063550399999742</v>
      </c>
      <c r="AB81" s="338">
        <f t="shared" si="188"/>
        <v>0.3899700018060232</v>
      </c>
      <c r="AC81" s="338">
        <f t="shared" si="188"/>
        <v>0.37975302984569592</v>
      </c>
      <c r="AD81" s="338">
        <f t="shared" si="188"/>
        <v>0.36957459490707112</v>
      </c>
      <c r="AE81" s="338">
        <f t="shared" si="188"/>
        <v>0.3595719649138398</v>
      </c>
      <c r="AF81" s="338">
        <f t="shared" si="188"/>
        <v>0.31341712199850252</v>
      </c>
      <c r="AG81" s="338">
        <f t="shared" si="188"/>
        <v>0.28649566030877421</v>
      </c>
    </row>
    <row r="82" spans="1:33">
      <c r="A82" s="338" t="s">
        <v>397</v>
      </c>
      <c r="K82" s="24">
        <f t="shared" ref="K82:K83" si="189">K70</f>
        <v>0.28628516929070208</v>
      </c>
      <c r="L82" s="338">
        <f t="shared" ref="L82:AA83" si="190">K82*L79</f>
        <v>0.27216999559030686</v>
      </c>
      <c r="M82" s="338">
        <f t="shared" si="190"/>
        <v>0.27621858865638588</v>
      </c>
      <c r="N82" s="338">
        <f t="shared" si="190"/>
        <v>0.27970434689896079</v>
      </c>
      <c r="O82" s="338">
        <f t="shared" si="190"/>
        <v>0.28432741379430299</v>
      </c>
      <c r="P82" s="338">
        <f t="shared" si="190"/>
        <v>0.29016363862050226</v>
      </c>
      <c r="Q82" s="338">
        <f t="shared" si="190"/>
        <v>0.29680230621204978</v>
      </c>
      <c r="R82" s="338">
        <f t="shared" si="190"/>
        <v>0.30403412121548085</v>
      </c>
      <c r="S82" s="338">
        <f t="shared" si="190"/>
        <v>0.30868780268658763</v>
      </c>
      <c r="T82" s="338">
        <f t="shared" si="190"/>
        <v>0.3143322379673622</v>
      </c>
      <c r="U82" s="338">
        <f t="shared" si="190"/>
        <v>0.31620894259745663</v>
      </c>
      <c r="V82" s="338">
        <f t="shared" si="190"/>
        <v>0.3185919784068787</v>
      </c>
      <c r="W82" s="338">
        <f t="shared" si="190"/>
        <v>0.32118363218579676</v>
      </c>
      <c r="X82" s="338">
        <f t="shared" si="190"/>
        <v>0.32417680546678718</v>
      </c>
      <c r="Y82" s="338">
        <f t="shared" si="190"/>
        <v>0.32639381775026538</v>
      </c>
      <c r="Z82" s="338">
        <f t="shared" si="190"/>
        <v>0.32919756573534509</v>
      </c>
      <c r="AA82" s="338">
        <f t="shared" si="190"/>
        <v>0.3317510295044237</v>
      </c>
      <c r="AB82" s="338">
        <f t="shared" si="188"/>
        <v>0.33474644147196236</v>
      </c>
      <c r="AC82" s="338">
        <f t="shared" si="188"/>
        <v>0.33713049734375572</v>
      </c>
      <c r="AD82" s="338">
        <f t="shared" si="188"/>
        <v>0.33947000979441483</v>
      </c>
      <c r="AE82" s="338">
        <f t="shared" si="188"/>
        <v>0.34177381554915032</v>
      </c>
      <c r="AF82" s="338">
        <f t="shared" si="188"/>
        <v>0.35199820741026588</v>
      </c>
      <c r="AG82" s="338">
        <f t="shared" si="188"/>
        <v>0.36185939030896025</v>
      </c>
    </row>
    <row r="83" spans="1:33">
      <c r="A83" s="338" t="s">
        <v>398</v>
      </c>
      <c r="K83" s="24">
        <f t="shared" si="189"/>
        <v>0.19994880218444014</v>
      </c>
      <c r="L83" s="338">
        <f t="shared" si="190"/>
        <v>0.19994880218444019</v>
      </c>
      <c r="M83" s="338">
        <f t="shared" si="188"/>
        <v>0.19994880218444019</v>
      </c>
      <c r="N83" s="338">
        <f t="shared" si="188"/>
        <v>0.19994880218444019</v>
      </c>
      <c r="O83" s="338">
        <f t="shared" si="188"/>
        <v>0.19994880218444019</v>
      </c>
      <c r="P83" s="338">
        <f t="shared" si="188"/>
        <v>0.19994880218444017</v>
      </c>
      <c r="Q83" s="338">
        <f t="shared" si="188"/>
        <v>0.19994880218444022</v>
      </c>
      <c r="R83" s="338">
        <f t="shared" si="188"/>
        <v>0.19994880218444022</v>
      </c>
      <c r="S83" s="338">
        <f t="shared" si="188"/>
        <v>0.19994880218444022</v>
      </c>
      <c r="T83" s="338">
        <f t="shared" si="188"/>
        <v>0.19994880218444022</v>
      </c>
      <c r="U83" s="338">
        <f t="shared" si="188"/>
        <v>0.20912450935849017</v>
      </c>
      <c r="V83" s="338">
        <f t="shared" si="188"/>
        <v>0.21923440413189038</v>
      </c>
      <c r="W83" s="338">
        <f t="shared" si="188"/>
        <v>0.22937630869436321</v>
      </c>
      <c r="X83" s="338">
        <f t="shared" si="188"/>
        <v>0.23854060845436892</v>
      </c>
      <c r="Y83" s="338">
        <f t="shared" si="188"/>
        <v>0.24867081597342852</v>
      </c>
      <c r="Z83" s="338">
        <f t="shared" si="188"/>
        <v>0.2582899715086609</v>
      </c>
      <c r="AA83" s="338">
        <f t="shared" si="188"/>
        <v>0.26761346649557921</v>
      </c>
      <c r="AB83" s="338">
        <f t="shared" si="188"/>
        <v>0.27528355672201482</v>
      </c>
      <c r="AC83" s="338">
        <f t="shared" si="188"/>
        <v>0.2831164728105488</v>
      </c>
      <c r="AD83" s="338">
        <f t="shared" si="188"/>
        <v>0.29095539529851439</v>
      </c>
      <c r="AE83" s="338">
        <f t="shared" si="188"/>
        <v>0.29865421953701027</v>
      </c>
      <c r="AF83" s="338">
        <f t="shared" si="188"/>
        <v>0.33458467059123193</v>
      </c>
      <c r="AG83" s="338">
        <f t="shared" si="188"/>
        <v>0.35164494938226604</v>
      </c>
    </row>
    <row r="86" spans="1:33">
      <c r="A86" t="s">
        <v>715</v>
      </c>
    </row>
    <row r="87" spans="1:33">
      <c r="C87">
        <f>C5</f>
        <v>2012</v>
      </c>
      <c r="D87" s="366">
        <f>D5</f>
        <v>2013</v>
      </c>
      <c r="E87" s="366">
        <f t="shared" ref="E87:AG87" si="191">E5</f>
        <v>2014</v>
      </c>
      <c r="F87" s="366">
        <f t="shared" si="191"/>
        <v>2015</v>
      </c>
      <c r="G87" s="366">
        <f t="shared" si="191"/>
        <v>2016</v>
      </c>
      <c r="H87" s="366">
        <f t="shared" si="191"/>
        <v>2017</v>
      </c>
      <c r="I87" s="366">
        <f t="shared" si="191"/>
        <v>2018</v>
      </c>
      <c r="J87" s="366">
        <f t="shared" si="191"/>
        <v>2019</v>
      </c>
      <c r="K87" s="366">
        <f t="shared" si="191"/>
        <v>2020</v>
      </c>
      <c r="L87" s="366">
        <f t="shared" si="191"/>
        <v>2021</v>
      </c>
      <c r="M87" s="366">
        <f t="shared" si="191"/>
        <v>2022</v>
      </c>
      <c r="N87" s="366">
        <f t="shared" si="191"/>
        <v>2023</v>
      </c>
      <c r="O87" s="366">
        <f t="shared" si="191"/>
        <v>2024</v>
      </c>
      <c r="P87" s="366">
        <f t="shared" si="191"/>
        <v>2025</v>
      </c>
      <c r="Q87" s="366">
        <f t="shared" si="191"/>
        <v>2026</v>
      </c>
      <c r="R87" s="366">
        <f t="shared" si="191"/>
        <v>2027</v>
      </c>
      <c r="S87" s="366">
        <f t="shared" si="191"/>
        <v>2028</v>
      </c>
      <c r="T87" s="366">
        <f t="shared" si="191"/>
        <v>2029</v>
      </c>
      <c r="U87" s="366">
        <f t="shared" si="191"/>
        <v>2030</v>
      </c>
      <c r="V87" s="366">
        <f t="shared" si="191"/>
        <v>2031</v>
      </c>
      <c r="W87" s="366">
        <f t="shared" si="191"/>
        <v>2032</v>
      </c>
      <c r="X87" s="366">
        <f t="shared" si="191"/>
        <v>2033</v>
      </c>
      <c r="Y87" s="366">
        <f t="shared" si="191"/>
        <v>2034</v>
      </c>
      <c r="Z87" s="366">
        <f t="shared" si="191"/>
        <v>2035</v>
      </c>
      <c r="AA87" s="366">
        <f t="shared" si="191"/>
        <v>2036</v>
      </c>
      <c r="AB87" s="366">
        <f t="shared" si="191"/>
        <v>2037</v>
      </c>
      <c r="AC87" s="366">
        <f t="shared" si="191"/>
        <v>2038</v>
      </c>
      <c r="AD87" s="366">
        <f t="shared" si="191"/>
        <v>2039</v>
      </c>
      <c r="AE87" s="366">
        <f t="shared" si="191"/>
        <v>2040</v>
      </c>
      <c r="AF87" s="366">
        <f t="shared" si="191"/>
        <v>2045</v>
      </c>
      <c r="AG87" s="366">
        <f t="shared" si="191"/>
        <v>2050</v>
      </c>
    </row>
    <row r="88" spans="1:33">
      <c r="A88" t="s">
        <v>388</v>
      </c>
      <c r="C88" s="186">
        <f>INDEX(DriversGams!$A$130:$AN$140,MATCH(Drivers!$A88,DriversGams!$A$130:$A$140,0),MATCH(Drivers!C$3,DriversGams!$A$130:$AN$130,0))</f>
        <v>91.49806454608688</v>
      </c>
      <c r="D88" s="186">
        <f>INDEX(DriversGams!$A$130:$AN$140,MATCH(Drivers!$A88,DriversGams!$A$130:$A$140,0),MATCH(Drivers!D$3,DriversGams!$A$130:$AN$130,0))</f>
        <v>93.29382081659972</v>
      </c>
      <c r="E88" s="186">
        <f>INDEX(DriversGams!$A$130:$AN$140,MATCH(Drivers!$A88,DriversGams!$A$130:$A$140,0),MATCH(Drivers!E$3,DriversGams!$A$130:$AN$130,0))</f>
        <v>94.603524780475851</v>
      </c>
      <c r="F88" s="186">
        <f>INDEX(DriversGams!$A$130:$AN$140,MATCH(Drivers!$A88,DriversGams!$A$130:$A$140,0),MATCH(Drivers!F$3,DriversGams!$A$130:$AN$130,0))</f>
        <v>95.326109518862665</v>
      </c>
      <c r="G88" s="186">
        <f>INDEX(DriversGams!$A$130:$AN$140,MATCH(Drivers!$A88,DriversGams!$A$130:$A$140,0),MATCH(Drivers!G$3,DriversGams!$A$130:$AN$130,0))</f>
        <v>95.128650726259707</v>
      </c>
      <c r="H88" s="186">
        <f>INDEX(DriversGams!$A$130:$AN$140,MATCH(Drivers!$A88,DriversGams!$A$130:$A$140,0),MATCH(Drivers!H$3,DriversGams!$A$130:$AN$130,0))</f>
        <v>96.387784461314311</v>
      </c>
      <c r="I88" s="186">
        <f>INDEX(DriversGams!$A$130:$AN$140,MATCH(Drivers!$A88,DriversGams!$A$130:$A$140,0),MATCH(Drivers!I$3,DriversGams!$A$130:$AN$130,0))</f>
        <v>96.87180216278756</v>
      </c>
      <c r="J88" s="186">
        <f>INDEX(DriversGams!$A$130:$AN$140,MATCH(Drivers!$A88,DriversGams!$A$130:$A$140,0),MATCH(Drivers!J$3,DriversGams!$A$130:$AN$130,0))</f>
        <v>95.040332975666615</v>
      </c>
      <c r="K88" s="186">
        <f>INDEX(DriversGams!$A$130:$AN$140,MATCH(Drivers!$A88,DriversGams!$A$130:$A$140,0),MATCH(Drivers!K$3,DriversGams!$A$130:$AN$130,0))</f>
        <v>87.247126499386042</v>
      </c>
      <c r="L88" s="186">
        <f>INDEX(DriversGams!$A$130:$AN$140,MATCH(Drivers!$A88,DriversGams!$A$130:$A$140,0),MATCH(Drivers!L$3,DriversGams!$A$130:$AN$130,0))</f>
        <v>88.746733984693577</v>
      </c>
      <c r="M88" s="186">
        <f>INDEX(DriversGams!$A$130:$AN$140,MATCH(Drivers!$A88,DriversGams!$A$130:$A$140,0),MATCH(Drivers!M$3,DriversGams!$A$130:$AN$130,0))</f>
        <v>89.826212656921797</v>
      </c>
      <c r="N88" s="186">
        <f>INDEX(DriversGams!$A$130:$AN$140,MATCH(Drivers!$A88,DriversGams!$A$130:$A$140,0),MATCH(Drivers!N$3,DriversGams!$A$130:$AN$130,0))</f>
        <v>91.475739392417012</v>
      </c>
      <c r="O88" s="186">
        <f>INDEX(DriversGams!$A$130:$AN$140,MATCH(Drivers!$A88,DriversGams!$A$130:$A$140,0),MATCH(Drivers!O$3,DriversGams!$A$130:$AN$130,0))</f>
        <v>93.332781256852826</v>
      </c>
      <c r="P88" s="186">
        <f>INDEX(DriversGams!$A$130:$AN$140,MATCH(Drivers!$A88,DriversGams!$A$130:$A$140,0),MATCH(Drivers!P$3,DriversGams!$A$130:$AN$130,0))</f>
        <v>95.449540351000138</v>
      </c>
      <c r="Q88" s="186">
        <f>INDEX(DriversGams!$A$130:$AN$140,MATCH(Drivers!$A88,DriversGams!$A$130:$A$140,0),MATCH(Drivers!Q$3,DriversGams!$A$130:$AN$130,0))</f>
        <v>97.650896261525531</v>
      </c>
      <c r="R88" s="186">
        <f>INDEX(DriversGams!$A$130:$AN$140,MATCH(Drivers!$A88,DriversGams!$A$130:$A$140,0),MATCH(Drivers!R$3,DriversGams!$A$130:$AN$130,0))</f>
        <v>99.792777564039142</v>
      </c>
      <c r="S88" s="186">
        <f>INDEX(DriversGams!$A$130:$AN$140,MATCH(Drivers!$A88,DriversGams!$A$130:$A$140,0),MATCH(Drivers!S$3,DriversGams!$A$130:$AN$130,0))</f>
        <v>105.02130069279679</v>
      </c>
      <c r="T88" s="186">
        <f>INDEX(DriversGams!$A$130:$AN$140,MATCH(Drivers!$A88,DriversGams!$A$130:$A$140,0),MATCH(Drivers!T$3,DriversGams!$A$130:$AN$130,0))</f>
        <v>108.39606927666955</v>
      </c>
      <c r="U88" s="186">
        <f>INDEX(DriversGams!$A$130:$AN$140,MATCH(Drivers!$A88,DriversGams!$A$130:$A$140,0),MATCH(Drivers!U$3,DriversGams!$A$130:$AN$130,0))</f>
        <v>110.66649691673314</v>
      </c>
      <c r="V88" s="186">
        <f>INDEX(DriversGams!$A$130:$AN$140,MATCH(Drivers!$A88,DriversGams!$A$130:$A$140,0),MATCH(Drivers!V$3,DriversGams!$A$130:$AN$130,0))</f>
        <v>112.79665038220702</v>
      </c>
      <c r="W88" s="186">
        <f>INDEX(DriversGams!$A$130:$AN$140,MATCH(Drivers!$A88,DriversGams!$A$130:$A$140,0),MATCH(Drivers!W$3,DriversGams!$A$130:$AN$130,0))</f>
        <v>114.468810956509</v>
      </c>
      <c r="X88" s="186">
        <f>INDEX(DriversGams!$A$130:$AN$140,MATCH(Drivers!$A88,DriversGams!$A$130:$A$140,0),MATCH(Drivers!X$3,DriversGams!$A$130:$AN$130,0))</f>
        <v>116.28875291581326</v>
      </c>
      <c r="Y88" s="186">
        <f>INDEX(DriversGams!$A$130:$AN$140,MATCH(Drivers!$A88,DriversGams!$A$130:$A$140,0),MATCH(Drivers!Y$3,DriversGams!$A$130:$AN$130,0))</f>
        <v>118.42723430748231</v>
      </c>
      <c r="Z88" s="186">
        <f>INDEX(DriversGams!$A$130:$AN$140,MATCH(Drivers!$A88,DriversGams!$A$130:$A$140,0),MATCH(Drivers!Z$3,DriversGams!$A$130:$AN$130,0))</f>
        <v>121.18912447573976</v>
      </c>
      <c r="AA88" s="186">
        <f>INDEX(DriversGams!$A$130:$AN$140,MATCH(Drivers!$A88,DriversGams!$A$130:$A$140,0),MATCH(Drivers!AA$3,DriversGams!$A$130:$AN$130,0))</f>
        <v>123.53933183316815</v>
      </c>
      <c r="AB88" s="186">
        <f>INDEX(DriversGams!$A$130:$AN$140,MATCH(Drivers!$A88,DriversGams!$A$130:$A$140,0),MATCH(Drivers!AB$3,DriversGams!$A$130:$AN$130,0))</f>
        <v>125.98830187702043</v>
      </c>
      <c r="AC88" s="186">
        <f>INDEX(DriversGams!$A$130:$AN$140,MATCH(Drivers!$A88,DriversGams!$A$130:$A$140,0),MATCH(Drivers!AC$3,DriversGams!$A$130:$AN$130,0))</f>
        <v>130.08217254758682</v>
      </c>
      <c r="AD88" s="186">
        <f>INDEX(DriversGams!$A$130:$AN$140,MATCH(Drivers!$A88,DriversGams!$A$130:$A$140,0),MATCH(Drivers!AD$3,DriversGams!$A$130:$AN$130,0))</f>
        <v>134.13055087043409</v>
      </c>
      <c r="AE88" s="186">
        <f>INDEX(DriversGams!$A$130:$AN$140,MATCH(Drivers!$A88,DriversGams!$A$130:$A$140,0),MATCH(Drivers!AE$3,DriversGams!$A$130:$AN$130,0))</f>
        <v>138.04148114724603</v>
      </c>
      <c r="AF88" s="186">
        <f>INDEX(DriversGams!$A$130:$AN$140,MATCH(Drivers!$A88,DriversGams!$A$130:$A$140,0),MATCH(Drivers!AF$3,DriversGams!$A$130:$AN$130,0))</f>
        <v>151.20590817156835</v>
      </c>
      <c r="AG88" s="186">
        <f>INDEX(DriversGams!$A$130:$AN$140,MATCH(Drivers!$A88,DriversGams!$A$130:$A$140,0),MATCH(Drivers!AG$3,DriversGams!$A$130:$AN$130,0))</f>
        <v>148.33370072734931</v>
      </c>
    </row>
    <row r="89" spans="1:33">
      <c r="A89" t="s">
        <v>713</v>
      </c>
      <c r="C89" s="186">
        <f>INDEX(DriversGams!$A$130:$AN$140,MATCH(Drivers!$A89,DriversGams!$A$130:$A$140,0),MATCH(Drivers!C$3,DriversGams!$A$130:$AN$130,0))</f>
        <v>8.9139848511983253</v>
      </c>
      <c r="D89" s="186">
        <f>INDEX(DriversGams!$A$130:$AN$140,MATCH(Drivers!$A89,DriversGams!$A$130:$A$140,0),MATCH(Drivers!D$3,DriversGams!$A$130:$AN$130,0))</f>
        <v>9.8880716270347087</v>
      </c>
      <c r="E89" s="186">
        <f>INDEX(DriversGams!$A$130:$AN$140,MATCH(Drivers!$A89,DriversGams!$A$130:$A$140,0),MATCH(Drivers!E$3,DriversGams!$A$130:$AN$130,0))</f>
        <v>9.9825276146040043</v>
      </c>
      <c r="F89" s="186">
        <f>INDEX(DriversGams!$A$130:$AN$140,MATCH(Drivers!$A89,DriversGams!$A$130:$A$140,0),MATCH(Drivers!F$3,DriversGams!$A$130:$AN$130,0))</f>
        <v>9.9730583320563575</v>
      </c>
      <c r="G89" s="186">
        <f>INDEX(DriversGams!$A$130:$AN$140,MATCH(Drivers!$A89,DriversGams!$A$130:$A$140,0),MATCH(Drivers!G$3,DriversGams!$A$130:$AN$130,0))</f>
        <v>9.9788658873168288</v>
      </c>
      <c r="H89" s="186">
        <f>INDEX(DriversGams!$A$130:$AN$140,MATCH(Drivers!$A89,DriversGams!$A$130:$A$140,0),MATCH(Drivers!H$3,DriversGams!$A$130:$AN$130,0))</f>
        <v>10.047562656058821</v>
      </c>
      <c r="I89" s="186">
        <f>INDEX(DriversGams!$A$130:$AN$140,MATCH(Drivers!$A89,DriversGams!$A$130:$A$140,0),MATCH(Drivers!I$3,DriversGams!$A$130:$AN$130,0))</f>
        <v>10.112140672677889</v>
      </c>
      <c r="J89" s="186">
        <f>INDEX(DriversGams!$A$130:$AN$140,MATCH(Drivers!$A89,DriversGams!$A$130:$A$140,0),MATCH(Drivers!J$3,DriversGams!$A$130:$AN$130,0))</f>
        <v>10.016513638822072</v>
      </c>
      <c r="K89" s="186">
        <f>INDEX(DriversGams!$A$130:$AN$140,MATCH(Drivers!$A89,DriversGams!$A$130:$A$140,0),MATCH(Drivers!K$3,DriversGams!$A$130:$AN$130,0))</f>
        <v>9.6580224405031672</v>
      </c>
      <c r="L89" s="186">
        <f>INDEX(DriversGams!$A$130:$AN$140,MATCH(Drivers!$A89,DriversGams!$A$130:$A$140,0),MATCH(Drivers!L$3,DriversGams!$A$130:$AN$130,0))</f>
        <v>9.735927321623187</v>
      </c>
      <c r="M89" s="186">
        <f>INDEX(DriversGams!$A$130:$AN$140,MATCH(Drivers!$A89,DriversGams!$A$130:$A$140,0),MATCH(Drivers!M$3,DriversGams!$A$130:$AN$130,0))</f>
        <v>9.8671521588752764</v>
      </c>
      <c r="N89" s="186">
        <f>INDEX(DriversGams!$A$130:$AN$140,MATCH(Drivers!$A89,DriversGams!$A$130:$A$140,0),MATCH(Drivers!N$3,DriversGams!$A$130:$AN$130,0))</f>
        <v>9.9697461564123397</v>
      </c>
      <c r="O89" s="186">
        <f>INDEX(DriversGams!$A$130:$AN$140,MATCH(Drivers!$A89,DriversGams!$A$130:$A$140,0),MATCH(Drivers!O$3,DriversGams!$A$130:$AN$130,0))</f>
        <v>10.093449389310356</v>
      </c>
      <c r="P89" s="186">
        <f>INDEX(DriversGams!$A$130:$AN$140,MATCH(Drivers!$A89,DriversGams!$A$130:$A$140,0),MATCH(Drivers!P$3,DriversGams!$A$130:$AN$130,0))</f>
        <v>10.219251793870678</v>
      </c>
      <c r="Q89" s="186">
        <f>INDEX(DriversGams!$A$130:$AN$140,MATCH(Drivers!$A89,DriversGams!$A$130:$A$140,0),MATCH(Drivers!Q$3,DriversGams!$A$130:$AN$130,0))</f>
        <v>10.350589564281643</v>
      </c>
      <c r="R89" s="186">
        <f>INDEX(DriversGams!$A$130:$AN$140,MATCH(Drivers!$A89,DriversGams!$A$130:$A$140,0),MATCH(Drivers!R$3,DriversGams!$A$130:$AN$130,0))</f>
        <v>10.482108504763218</v>
      </c>
      <c r="S89" s="186">
        <f>INDEX(DriversGams!$A$130:$AN$140,MATCH(Drivers!$A89,DriversGams!$A$130:$A$140,0),MATCH(Drivers!S$3,DriversGams!$A$130:$AN$130,0))</f>
        <v>10.564374931949065</v>
      </c>
      <c r="T89" s="186">
        <f>INDEX(DriversGams!$A$130:$AN$140,MATCH(Drivers!$A89,DriversGams!$A$130:$A$140,0),MATCH(Drivers!T$3,DriversGams!$A$130:$AN$130,0))</f>
        <v>10.655185964051638</v>
      </c>
      <c r="U89" s="186">
        <f>INDEX(DriversGams!$A$130:$AN$140,MATCH(Drivers!$A89,DriversGams!$A$130:$A$140,0),MATCH(Drivers!U$3,DriversGams!$A$130:$AN$130,0))</f>
        <v>10.629829825558058</v>
      </c>
      <c r="V89" s="186">
        <f>INDEX(DriversGams!$A$130:$AN$140,MATCH(Drivers!$A89,DriversGams!$A$130:$A$140,0),MATCH(Drivers!V$3,DriversGams!$A$130:$AN$130,0))</f>
        <v>11.321847621013296</v>
      </c>
      <c r="W89" s="186">
        <f>INDEX(DriversGams!$A$130:$AN$140,MATCH(Drivers!$A89,DriversGams!$A$130:$A$140,0),MATCH(Drivers!W$3,DriversGams!$A$130:$AN$130,0))</f>
        <v>11.516586604727792</v>
      </c>
      <c r="X89" s="186">
        <f>INDEX(DriversGams!$A$130:$AN$140,MATCH(Drivers!$A89,DriversGams!$A$130:$A$140,0),MATCH(Drivers!X$3,DriversGams!$A$130:$AN$130,0))</f>
        <v>10.154707186856957</v>
      </c>
      <c r="Y89" s="186">
        <f>INDEX(DriversGams!$A$130:$AN$140,MATCH(Drivers!$A89,DriversGams!$A$130:$A$140,0),MATCH(Drivers!Y$3,DriversGams!$A$130:$AN$130,0))</f>
        <v>9.6876395006722937</v>
      </c>
      <c r="Z89" s="186">
        <f>INDEX(DriversGams!$A$130:$AN$140,MATCH(Drivers!$A89,DriversGams!$A$130:$A$140,0),MATCH(Drivers!Z$3,DriversGams!$A$130:$AN$130,0))</f>
        <v>9.4849361149186393</v>
      </c>
      <c r="AA89" s="186">
        <f>INDEX(DriversGams!$A$130:$AN$140,MATCH(Drivers!$A89,DriversGams!$A$130:$A$140,0),MATCH(Drivers!AA$3,DriversGams!$A$130:$AN$130,0))</f>
        <v>9.3326698921523459</v>
      </c>
      <c r="AB89" s="186">
        <f>INDEX(DriversGams!$A$130:$AN$140,MATCH(Drivers!$A89,DriversGams!$A$130:$A$140,0),MATCH(Drivers!AB$3,DriversGams!$A$130:$AN$130,0))</f>
        <v>8.6920335097673274</v>
      </c>
      <c r="AC89" s="186">
        <f>INDEX(DriversGams!$A$130:$AN$140,MATCH(Drivers!$A89,DriversGams!$A$130:$A$140,0),MATCH(Drivers!AC$3,DriversGams!$A$130:$AN$130,0))</f>
        <v>8.2855744244829239</v>
      </c>
      <c r="AD89" s="186">
        <f>INDEX(DriversGams!$A$130:$AN$140,MATCH(Drivers!$A89,DriversGams!$A$130:$A$140,0),MATCH(Drivers!AD$3,DriversGams!$A$130:$AN$130,0))</f>
        <v>7.9584886643526289</v>
      </c>
      <c r="AE89" s="186">
        <f>INDEX(DriversGams!$A$130:$AN$140,MATCH(Drivers!$A89,DriversGams!$A$130:$A$140,0),MATCH(Drivers!AE$3,DriversGams!$A$130:$AN$130,0))</f>
        <v>7.6985903487279614</v>
      </c>
      <c r="AF89" s="186">
        <f>INDEX(DriversGams!$A$130:$AN$140,MATCH(Drivers!$A89,DriversGams!$A$130:$A$140,0),MATCH(Drivers!AF$3,DriversGams!$A$130:$AN$130,0))</f>
        <v>7.8947184590892192</v>
      </c>
      <c r="AG89" s="186">
        <f>INDEX(DriversGams!$A$130:$AN$140,MATCH(Drivers!$A89,DriversGams!$A$130:$A$140,0),MATCH(Drivers!AG$3,DriversGams!$A$130:$AN$130,0))</f>
        <v>8.3570016848735236</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7"/>
  <sheetViews>
    <sheetView topLeftCell="A121" workbookViewId="0">
      <selection activeCell="I127" sqref="I127"/>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2.7579608368577313</v>
      </c>
      <c r="R5" s="126">
        <f ca="1">OFFSET(AGR!U$21,$E5,0)</f>
        <v>2.8154316031019508</v>
      </c>
      <c r="S5" s="126">
        <f ca="1">OFFSET(AGR!V$21,$E5,0)</f>
        <v>2.8634451049666332</v>
      </c>
      <c r="T5" s="203">
        <f ca="1">OFFSET(AGR!W$21,$E5,0)</f>
        <v>2.9212171066305621</v>
      </c>
      <c r="U5" s="126">
        <f ca="1">OFFSET(AGR!X$21,$E5,0)</f>
        <v>2.9780579284595969</v>
      </c>
      <c r="V5" s="126">
        <f ca="1">OFFSET(AGR!Y$21,$E5,0)</f>
        <v>3.0356783980657958</v>
      </c>
      <c r="W5" s="126">
        <f ca="1">OFFSET(AGR!Z$21,$E5,0)</f>
        <v>3.0910951135980822</v>
      </c>
      <c r="X5" s="126">
        <f ca="1">OFFSET(AGR!AA$21,$E5,0)</f>
        <v>3.1850240837680204</v>
      </c>
      <c r="Y5" s="205">
        <f ca="1">OFFSET(AGR!AB$21,$E5,0)</f>
        <v>3.2477795374483716</v>
      </c>
      <c r="Z5" s="126">
        <f ca="1">OFFSET(AGR!AC$21,$E5,0)</f>
        <v>3.2716437738103514</v>
      </c>
      <c r="AA5" s="126">
        <f ca="1">OFFSET(AGR!AD$21,$E5,0)</f>
        <v>3.3090500762399921</v>
      </c>
      <c r="AB5" s="126">
        <f ca="1">OFFSET(AGR!AE$21,$E5,0)</f>
        <v>3.3458115847379513</v>
      </c>
      <c r="AC5" s="126">
        <f ca="1">OFFSET(AGR!AF$21,$E5,0)</f>
        <v>3.3809488585221814</v>
      </c>
      <c r="AD5" s="126">
        <f ca="1">OFFSET(AGR!AG$21,$E5,0)</f>
        <v>3.4243186472733051</v>
      </c>
      <c r="AE5" s="126">
        <f ca="1">OFFSET(AGR!AH$21,$E5,0)</f>
        <v>3.4633622652590645</v>
      </c>
      <c r="AF5" s="126">
        <f ca="1">OFFSET(AGR!AI$21,$E5,0)</f>
        <v>3.5120665631196393</v>
      </c>
      <c r="AG5" s="126">
        <f ca="1">OFFSET(AGR!AJ$21,$E5,0)</f>
        <v>3.5687558292210593</v>
      </c>
      <c r="AH5" s="126">
        <f ca="1">OFFSET(AGR!AK$21,$E5,0)</f>
        <v>3.6308373572519881</v>
      </c>
      <c r="AI5" s="126">
        <f ca="1">OFFSET(AGR!AL$21,$E5,0)</f>
        <v>3.6941101334773383</v>
      </c>
      <c r="AJ5" s="126">
        <f ca="1">OFFSET(AGR!AM$21,$E5,0)</f>
        <v>3.7562450575191693</v>
      </c>
      <c r="AK5" s="126">
        <f ca="1">OFFSET(AGR!AN$21,$E5,0)</f>
        <v>4.0782168407805717</v>
      </c>
      <c r="AL5" s="126">
        <f ca="1">OFFSET(AGR!AO$21,$E5,0)</f>
        <v>4.2794357732979478</v>
      </c>
      <c r="AM5" s="126">
        <f ca="1">OFFSET(AGR!AP$21,$E5,0)</f>
        <v>4.2794357732979478</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5.5286015010435436</v>
      </c>
      <c r="R6" s="126">
        <f ca="1">OFFSET(AGR!U$21,$E6,0)</f>
        <v>5.6438072575132114</v>
      </c>
      <c r="S6" s="126">
        <f ca="1">OFFSET(AGR!V$21,$E6,0)</f>
        <v>5.740055005099749</v>
      </c>
      <c r="T6" s="203">
        <f ca="1">OFFSET(AGR!W$21,$E6,0)</f>
        <v>5.8558646173498614</v>
      </c>
      <c r="U6" s="126">
        <f ca="1">OFFSET(AGR!X$21,$E6,0)</f>
        <v>5.9698075887963267</v>
      </c>
      <c r="V6" s="126">
        <f ca="1">OFFSET(AGR!Y$21,$E6,0)</f>
        <v>6.0853134402567175</v>
      </c>
      <c r="W6" s="126">
        <f ca="1">OFFSET(AGR!Z$21,$E6,0)</f>
        <v>6.1964016517281211</v>
      </c>
      <c r="X6" s="126">
        <f ca="1">OFFSET(AGR!AA$21,$E6,0)</f>
        <v>6.3846914339951715</v>
      </c>
      <c r="Y6" s="205">
        <f ca="1">OFFSET(AGR!AB$21,$E6,0)</f>
        <v>6.5104908618837678</v>
      </c>
      <c r="Z6" s="126">
        <f ca="1">OFFSET(AGR!AC$21,$E6,0)</f>
        <v>6.5583290513202863</v>
      </c>
      <c r="AA6" s="126">
        <f ca="1">OFFSET(AGR!AD$21,$E6,0)</f>
        <v>6.6333136330435796</v>
      </c>
      <c r="AB6" s="126">
        <f ca="1">OFFSET(AGR!AE$21,$E6,0)</f>
        <v>6.7070056624394727</v>
      </c>
      <c r="AC6" s="126">
        <f ca="1">OFFSET(AGR!AF$21,$E6,0)</f>
        <v>6.7774417549285166</v>
      </c>
      <c r="AD6" s="126">
        <f ca="1">OFFSET(AGR!AG$21,$E6,0)</f>
        <v>6.864380726644514</v>
      </c>
      <c r="AE6" s="126">
        <f ca="1">OFFSET(AGR!AH$21,$E6,0)</f>
        <v>6.9426474670990936</v>
      </c>
      <c r="AF6" s="126">
        <f ca="1">OFFSET(AGR!AI$21,$E6,0)</f>
        <v>7.0402799826376512</v>
      </c>
      <c r="AG6" s="126">
        <f ca="1">OFFSET(AGR!AJ$21,$E6,0)</f>
        <v>7.153919145845804</v>
      </c>
      <c r="AH6" s="126">
        <f ca="1">OFFSET(AGR!AK$21,$E6,0)</f>
        <v>7.2783676240373651</v>
      </c>
      <c r="AI6" s="126">
        <f ca="1">OFFSET(AGR!AL$21,$E6,0)</f>
        <v>7.4052040754255648</v>
      </c>
      <c r="AJ6" s="126">
        <f ca="1">OFFSET(AGR!AM$21,$E6,0)</f>
        <v>7.5297595911290731</v>
      </c>
      <c r="AK6" s="126">
        <f ca="1">OFFSET(AGR!AN$21,$E6,0)</f>
        <v>8.1751834348776118</v>
      </c>
      <c r="AL6" s="126">
        <f ca="1">OFFSET(AGR!AO$21,$E6,0)</f>
        <v>8.5785464114242327</v>
      </c>
      <c r="AM6" s="126">
        <f ca="1">OFFSET(AGR!AP$21,$E6,0)</f>
        <v>8.5785464114242327</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9.2846818040204333</v>
      </c>
      <c r="R7" s="126">
        <f ca="1">OFFSET(AGR!U$21,$E7,0)</f>
        <v>9.478157277087254</v>
      </c>
      <c r="S7" s="126">
        <f ca="1">OFFSET(AGR!V$21,$E7,0)</f>
        <v>9.639794846828174</v>
      </c>
      <c r="T7" s="203">
        <f ca="1">OFFSET(AGR!W$21,$E7,0)</f>
        <v>9.834284429661432</v>
      </c>
      <c r="U7" s="126">
        <f ca="1">OFFSET(AGR!X$21,$E7,0)</f>
        <v>10.025639193336355</v>
      </c>
      <c r="V7" s="126">
        <f ca="1">OFFSET(AGR!Y$21,$E7,0)</f>
        <v>10.219618643132069</v>
      </c>
      <c r="W7" s="126">
        <f ca="1">OFFSET(AGR!Z$21,$E7,0)</f>
        <v>10.406179149526865</v>
      </c>
      <c r="X7" s="126">
        <f ca="1">OFFSET(AGR!AA$21,$E7,0)</f>
        <v>10.722391253974594</v>
      </c>
      <c r="Y7" s="205">
        <f ca="1">OFFSET(AGR!AB$21,$E7,0)</f>
        <v>10.933657640031351</v>
      </c>
      <c r="Z7" s="126">
        <f ca="1">OFFSET(AGR!AC$21,$E7,0)</f>
        <v>11.013996649257226</v>
      </c>
      <c r="AA7" s="126">
        <f ca="1">OFFSET(AGR!AD$21,$E7,0)</f>
        <v>11.139925056536523</v>
      </c>
      <c r="AB7" s="126">
        <f ca="1">OFFSET(AGR!AE$21,$E7,0)</f>
        <v>11.263682763490847</v>
      </c>
      <c r="AC7" s="126">
        <f ca="1">OFFSET(AGR!AF$21,$E7,0)</f>
        <v>11.381972480366965</v>
      </c>
      <c r="AD7" s="126">
        <f ca="1">OFFSET(AGR!AG$21,$E7,0)</f>
        <v>11.527976978719652</v>
      </c>
      <c r="AE7" s="126">
        <f ca="1">OFFSET(AGR!AH$21,$E7,0)</f>
        <v>11.659417412764585</v>
      </c>
      <c r="AF7" s="126">
        <f ca="1">OFFSET(AGR!AI$21,$E7,0)</f>
        <v>11.823380548890508</v>
      </c>
      <c r="AG7" s="126">
        <f ca="1">OFFSET(AGR!AJ$21,$E7,0)</f>
        <v>12.014225099843165</v>
      </c>
      <c r="AH7" s="126">
        <f ca="1">OFFSET(AGR!AK$21,$E7,0)</f>
        <v>12.223222713576968</v>
      </c>
      <c r="AI7" s="126">
        <f ca="1">OFFSET(AGR!AL$21,$E7,0)</f>
        <v>12.436230667228221</v>
      </c>
      <c r="AJ7" s="126">
        <f ca="1">OFFSET(AGR!AM$21,$E7,0)</f>
        <v>12.645408038761412</v>
      </c>
      <c r="AK7" s="126">
        <f ca="1">OFFSET(AGR!AN$21,$E7,0)</f>
        <v>13.729326823069137</v>
      </c>
      <c r="AL7" s="126">
        <f ca="1">OFFSET(AGR!AO$21,$E7,0)</f>
        <v>14.406730844330397</v>
      </c>
      <c r="AM7" s="126">
        <f ca="1">OFFSET(AGR!AP$21,$E7,0)</f>
        <v>14.406730844330397</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4.2232490963961951</v>
      </c>
      <c r="R8" s="126">
        <f ca="1">OFFSET(AGR!U$21,$E8,0)</f>
        <v>4.311253740394922</v>
      </c>
      <c r="S8" s="126">
        <f ca="1">OFFSET(AGR!V$21,$E8,0)</f>
        <v>4.3847765314566924</v>
      </c>
      <c r="T8" s="203">
        <f ca="1">OFFSET(AGR!W$21,$E8,0)</f>
        <v>4.4732424554696566</v>
      </c>
      <c r="U8" s="126">
        <f ca="1">OFFSET(AGR!X$21,$E8,0)</f>
        <v>4.5602824693160429</v>
      </c>
      <c r="V8" s="126">
        <f ca="1">OFFSET(AGR!Y$21,$E8,0)</f>
        <v>4.6485163531864027</v>
      </c>
      <c r="W8" s="126">
        <f ca="1">OFFSET(AGR!Z$21,$E8,0)</f>
        <v>4.7333756414943631</v>
      </c>
      <c r="X8" s="126">
        <f ca="1">OFFSET(AGR!AA$21,$E8,0)</f>
        <v>4.8772085172532433</v>
      </c>
      <c r="Y8" s="205">
        <f ca="1">OFFSET(AGR!AB$21,$E8,0)</f>
        <v>4.973305571826157</v>
      </c>
      <c r="Z8" s="126">
        <f ca="1">OFFSET(AGR!AC$21,$E8,0)</f>
        <v>5.0098487356394426</v>
      </c>
      <c r="AA8" s="126">
        <f ca="1">OFFSET(AGR!AD$21,$E8,0)</f>
        <v>5.0671287850238613</v>
      </c>
      <c r="AB8" s="126">
        <f ca="1">OFFSET(AGR!AE$21,$E8,0)</f>
        <v>5.123421465279268</v>
      </c>
      <c r="AC8" s="126">
        <f ca="1">OFFSET(AGR!AF$21,$E8,0)</f>
        <v>5.1772269645365183</v>
      </c>
      <c r="AD8" s="126">
        <f ca="1">OFFSET(AGR!AG$21,$E8,0)</f>
        <v>5.2436388652083066</v>
      </c>
      <c r="AE8" s="126">
        <f ca="1">OFFSET(AGR!AH$21,$E8,0)</f>
        <v>5.3034261262073654</v>
      </c>
      <c r="AF8" s="126">
        <f ca="1">OFFSET(AGR!AI$21,$E8,0)</f>
        <v>5.3780067290866418</v>
      </c>
      <c r="AG8" s="126">
        <f ca="1">OFFSET(AGR!AJ$21,$E8,0)</f>
        <v>5.4648146665448687</v>
      </c>
      <c r="AH8" s="126">
        <f ca="1">OFFSET(AGR!AK$21,$E8,0)</f>
        <v>5.5598797427619173</v>
      </c>
      <c r="AI8" s="126">
        <f ca="1">OFFSET(AGR!AL$21,$E8,0)</f>
        <v>5.6567689702843218</v>
      </c>
      <c r="AJ8" s="126">
        <f ca="1">OFFSET(AGR!AM$21,$E8,0)</f>
        <v>5.7519158114966453</v>
      </c>
      <c r="AK8" s="126">
        <f ca="1">OFFSET(AGR!AN$21,$E8,0)</f>
        <v>6.244949296436566</v>
      </c>
      <c r="AL8" s="126">
        <f ca="1">OFFSET(AGR!AO$21,$E8,0)</f>
        <v>6.5530746561498061</v>
      </c>
      <c r="AM8" s="126">
        <f ca="1">OFFSET(AGR!AP$21,$E8,0)</f>
        <v>6.5530746561498061</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16.045605268938843</v>
      </c>
      <c r="R9" s="126">
        <f ca="1">OFFSET(AGR!U$21,$E9,0)</f>
        <v>16.379965792603439</v>
      </c>
      <c r="S9" s="126">
        <f ca="1">OFFSET(AGR!V$21,$E9,0)</f>
        <v>16.659304675231631</v>
      </c>
      <c r="T9" s="203">
        <f ca="1">OFFSET(AGR!W$21,$E9,0)</f>
        <v>16.995417763534959</v>
      </c>
      <c r="U9" s="126">
        <f ca="1">OFFSET(AGR!X$21,$E9,0)</f>
        <v>17.326113318758981</v>
      </c>
      <c r="V9" s="126">
        <f ca="1">OFFSET(AGR!Y$21,$E9,0)</f>
        <v>17.661344805136917</v>
      </c>
      <c r="W9" s="126">
        <f ca="1">OFFSET(AGR!Z$21,$E9,0)</f>
        <v>17.983755018816833</v>
      </c>
      <c r="X9" s="126">
        <f ca="1">OFFSET(AGR!AA$21,$E9,0)</f>
        <v>18.530226585244847</v>
      </c>
      <c r="Y9" s="205">
        <f ca="1">OFFSET(AGR!AB$21,$E9,0)</f>
        <v>18.895333016333748</v>
      </c>
      <c r="Z9" s="126">
        <f ca="1">OFFSET(AGR!AC$21,$E9,0)</f>
        <v>19.034173318774467</v>
      </c>
      <c r="AA9" s="126">
        <f ca="1">OFFSET(AGR!AD$21,$E9,0)</f>
        <v>19.251800326139954</v>
      </c>
      <c r="AB9" s="126">
        <f ca="1">OFFSET(AGR!AE$21,$E9,0)</f>
        <v>19.465675971713313</v>
      </c>
      <c r="AC9" s="126">
        <f ca="1">OFFSET(AGR!AF$21,$E9,0)</f>
        <v>19.670101943914844</v>
      </c>
      <c r="AD9" s="126">
        <f ca="1">OFFSET(AGR!AG$21,$E9,0)</f>
        <v>19.92242405871712</v>
      </c>
      <c r="AE9" s="126">
        <f ca="1">OFFSET(AGR!AH$21,$E9,0)</f>
        <v>20.14957684279527</v>
      </c>
      <c r="AF9" s="126">
        <f ca="1">OFFSET(AGR!AI$21,$E9,0)</f>
        <v>20.432934723707746</v>
      </c>
      <c r="AG9" s="126">
        <f ca="1">OFFSET(AGR!AJ$21,$E9,0)</f>
        <v>20.762748539296798</v>
      </c>
      <c r="AH9" s="126">
        <f ca="1">OFFSET(AGR!AK$21,$E9,0)</f>
        <v>21.123934122487235</v>
      </c>
      <c r="AI9" s="126">
        <f ca="1">OFFSET(AGR!AL$21,$E9,0)</f>
        <v>21.492050296587294</v>
      </c>
      <c r="AJ9" s="126">
        <f ca="1">OFFSET(AGR!AM$21,$E9,0)</f>
        <v>21.85354653368638</v>
      </c>
      <c r="AK9" s="126">
        <f ca="1">OFFSET(AGR!AN$21,$E9,0)</f>
        <v>23.726753750013248</v>
      </c>
      <c r="AL9" s="126">
        <f ca="1">OFFSET(AGR!AO$21,$E9,0)</f>
        <v>24.897430113746406</v>
      </c>
      <c r="AM9" s="126">
        <f ca="1">OFFSET(AGR!AP$21,$E9,0)</f>
        <v>24.897430113746406</v>
      </c>
      <c r="AQ9" s="4"/>
    </row>
    <row r="10" spans="1:56">
      <c r="A10" s="35" t="s">
        <v>310</v>
      </c>
      <c r="B10">
        <v>0.39719718710289997</v>
      </c>
      <c r="E10" s="129">
        <f ca="1">MATCH(F10,IND!$D$29:$D$263,0)</f>
        <v>115</v>
      </c>
      <c r="F10" s="4" t="str">
        <f t="shared" si="0"/>
        <v>ICPA</v>
      </c>
      <c r="G10" s="126">
        <f ca="1">OFFSET(IND!J$28,$E10,0)</f>
        <v>0.2086787369811067</v>
      </c>
      <c r="H10" s="126">
        <f ca="1">OFFSET(IND!K$28,$E10,0)</f>
        <v>0.21492511919609003</v>
      </c>
      <c r="I10" s="126">
        <f ca="1">OFFSET(IND!L$28,$E10,0)</f>
        <v>0.21936658623983632</v>
      </c>
      <c r="J10" s="126">
        <f ca="1">OFFSET(IND!M$28,$E10,0)</f>
        <v>0.30344250000000006</v>
      </c>
      <c r="K10" s="126">
        <f ca="1">OFFSET(IND!N$28,$E10,0)</f>
        <v>0.30344250000000006</v>
      </c>
      <c r="L10" s="126">
        <f ca="1">OFFSET(IND!O$28,$E10,0)</f>
        <v>0.30344250000000006</v>
      </c>
      <c r="M10" s="126">
        <f ca="1">OFFSET(IND!P$28,$E10,0)</f>
        <v>0.30687877870399505</v>
      </c>
      <c r="N10" s="126">
        <f ca="1">OFFSET(IND!Q$28,$E10,0)</f>
        <v>0.30623182499737872</v>
      </c>
      <c r="O10" s="203">
        <f ca="1">OFFSET(IND!R$28,$E10,0)</f>
        <v>0.2822680233564015</v>
      </c>
      <c r="P10" s="126">
        <f ca="1">OFFSET(IND!S$28,$E10,0)</f>
        <v>0.29576018976608864</v>
      </c>
      <c r="Q10" s="126">
        <f ca="1">OFFSET(IND!T$28,$E10,0)</f>
        <v>0.29414390609694968</v>
      </c>
      <c r="R10" s="126">
        <f ca="1">OFFSET(IND!U$28,$E10,0)</f>
        <v>0.29227036185509203</v>
      </c>
      <c r="S10" s="126">
        <f ca="1">OFFSET(IND!V$28,$E10,0)</f>
        <v>0.29084265517893093</v>
      </c>
      <c r="T10" s="203">
        <f ca="1">OFFSET(IND!W$28,$E10,0)</f>
        <v>0.28954395260378413</v>
      </c>
      <c r="U10" s="126">
        <f ca="1">OFFSET(IND!X$28,$E10,0)</f>
        <v>0.29212456224101024</v>
      </c>
      <c r="V10" s="126">
        <f ca="1">OFFSET(IND!Y$28,$E10,0)</f>
        <v>0.29484616354825077</v>
      </c>
      <c r="W10" s="126">
        <f ca="1">OFFSET(IND!Z$28,$E10,0)</f>
        <v>0.29854739989749202</v>
      </c>
      <c r="X10" s="126">
        <f ca="1">OFFSET(IND!AA$28,$E10,0)</f>
        <v>0.30022911047058998</v>
      </c>
      <c r="Y10" s="205">
        <f ca="1">OFFSET(IND!AB$28,$E10,0)</f>
        <v>0.3018001264953547</v>
      </c>
      <c r="Z10" s="126">
        <f ca="1">OFFSET(IND!AC$28,$E10,0)</f>
        <v>0.30497029372922935</v>
      </c>
      <c r="AA10" s="126">
        <f ca="1">OFFSET(IND!AD$28,$E10,0)</f>
        <v>0.30898207289023394</v>
      </c>
      <c r="AB10" s="126">
        <f ca="1">OFFSET(IND!AE$28,$E10,0)</f>
        <v>0.3108128055824379</v>
      </c>
      <c r="AC10" s="126">
        <f ca="1">OFFSET(IND!AF$28,$E10,0)</f>
        <v>0.31390551736756184</v>
      </c>
      <c r="AD10" s="126">
        <f ca="1">OFFSET(IND!AG$28,$E10,0)</f>
        <v>0.31733831007990027</v>
      </c>
      <c r="AE10" s="126">
        <f ca="1">OFFSET(IND!AH$28,$E10,0)</f>
        <v>0.31716398332416429</v>
      </c>
      <c r="AF10" s="126">
        <f ca="1">OFFSET(IND!AI$28,$E10,0)</f>
        <v>0.29643363889091451</v>
      </c>
      <c r="AG10" s="126">
        <f ca="1">OFFSET(IND!AJ$28,$E10,0)</f>
        <v>0.2770912453593905</v>
      </c>
      <c r="AH10" s="126">
        <f ca="1">OFFSET(IND!AK$28,$E10,0)</f>
        <v>0.2601445340338599</v>
      </c>
      <c r="AI10" s="126">
        <f ca="1">OFFSET(IND!AL$28,$E10,0)</f>
        <v>0.24564208067862783</v>
      </c>
      <c r="AJ10" s="126">
        <f ca="1">OFFSET(IND!AM$28,$E10,0)</f>
        <v>0.24202982324224251</v>
      </c>
      <c r="AK10" s="126">
        <f ca="1">OFFSET(IND!AN$28,$E10,0)</f>
        <v>0.25519872683252104</v>
      </c>
      <c r="AL10" s="126">
        <f ca="1">OFFSET(IND!AO$28,$E10,0)</f>
        <v>0.26195851281530341</v>
      </c>
      <c r="AM10" s="126">
        <f ca="1">OFFSET(IND!AP$28,$E10,0)</f>
        <v>0.27151515896919665</v>
      </c>
      <c r="AQ10" s="4"/>
    </row>
    <row r="11" spans="1:56">
      <c r="A11" s="35" t="s">
        <v>311</v>
      </c>
      <c r="B11">
        <v>5.295962494706</v>
      </c>
      <c r="E11" s="129">
        <f ca="1">MATCH(F11,IND!$D$29:$D$263,0)</f>
        <v>117</v>
      </c>
      <c r="F11" s="4" t="str">
        <f t="shared" si="0"/>
        <v>ICPC</v>
      </c>
      <c r="G11" s="126">
        <f ca="1">OFFSET(IND!J$28,$E11,0)</f>
        <v>2.7823831597480893</v>
      </c>
      <c r="H11" s="126">
        <f ca="1">OFFSET(IND!K$28,$E11,0)</f>
        <v>2.8656682559478672</v>
      </c>
      <c r="I11" s="126">
        <f ca="1">OFFSET(IND!L$28,$E11,0)</f>
        <v>2.9248878165311512</v>
      </c>
      <c r="J11" s="126">
        <f ca="1">OFFSET(IND!M$28,$E11,0)</f>
        <v>4.0459000000000005</v>
      </c>
      <c r="K11" s="126">
        <f ca="1">OFFSET(IND!N$28,$E11,0)</f>
        <v>4.0459000000000005</v>
      </c>
      <c r="L11" s="126">
        <f ca="1">OFFSET(IND!O$28,$E11,0)</f>
        <v>4.0459000000000005</v>
      </c>
      <c r="M11" s="126">
        <f ca="1">OFFSET(IND!P$28,$E11,0)</f>
        <v>4.0917170493866006</v>
      </c>
      <c r="N11" s="126">
        <f ca="1">OFFSET(IND!Q$28,$E11,0)</f>
        <v>4.0830909999650498</v>
      </c>
      <c r="O11" s="203">
        <f ca="1">OFFSET(IND!R$28,$E11,0)</f>
        <v>3.7635736447520198</v>
      </c>
      <c r="P11" s="126">
        <f ca="1">OFFSET(IND!S$28,$E11,0)</f>
        <v>3.9434691968811819</v>
      </c>
      <c r="Q11" s="126">
        <f ca="1">OFFSET(IND!T$28,$E11,0)</f>
        <v>3.9219187479593289</v>
      </c>
      <c r="R11" s="126">
        <f ca="1">OFFSET(IND!U$28,$E11,0)</f>
        <v>3.8969381580678939</v>
      </c>
      <c r="S11" s="126">
        <f ca="1">OFFSET(IND!V$28,$E11,0)</f>
        <v>3.8779020690524124</v>
      </c>
      <c r="T11" s="203">
        <f ca="1">OFFSET(IND!W$28,$E11,0)</f>
        <v>3.8605860347171217</v>
      </c>
      <c r="U11" s="126">
        <f ca="1">OFFSET(IND!X$28,$E11,0)</f>
        <v>3.8949941632134699</v>
      </c>
      <c r="V11" s="126">
        <f ca="1">OFFSET(IND!Y$28,$E11,0)</f>
        <v>3.9312821806433433</v>
      </c>
      <c r="W11" s="126">
        <f ca="1">OFFSET(IND!Z$28,$E11,0)</f>
        <v>3.9806319986332266</v>
      </c>
      <c r="X11" s="126">
        <f ca="1">OFFSET(IND!AA$28,$E11,0)</f>
        <v>4.0030548062745321</v>
      </c>
      <c r="Y11" s="205">
        <f ca="1">OFFSET(IND!AB$28,$E11,0)</f>
        <v>4.0240016866047279</v>
      </c>
      <c r="Z11" s="126">
        <f ca="1">OFFSET(IND!AC$28,$E11,0)</f>
        <v>4.0662705830563901</v>
      </c>
      <c r="AA11" s="126">
        <f ca="1">OFFSET(IND!AD$28,$E11,0)</f>
        <v>4.119760971869785</v>
      </c>
      <c r="AB11" s="126">
        <f ca="1">OFFSET(IND!AE$28,$E11,0)</f>
        <v>4.1441707410991713</v>
      </c>
      <c r="AC11" s="126">
        <f ca="1">OFFSET(IND!AF$28,$E11,0)</f>
        <v>4.1854068982341568</v>
      </c>
      <c r="AD11" s="126">
        <f ca="1">OFFSET(IND!AG$28,$E11,0)</f>
        <v>4.2311774677320022</v>
      </c>
      <c r="AE11" s="126">
        <f ca="1">OFFSET(IND!AH$28,$E11,0)</f>
        <v>4.2288531109888563</v>
      </c>
      <c r="AF11" s="126">
        <f ca="1">OFFSET(IND!AI$28,$E11,0)</f>
        <v>3.952448518545526</v>
      </c>
      <c r="AG11" s="126">
        <f ca="1">OFFSET(IND!AJ$28,$E11,0)</f>
        <v>3.6945499381252058</v>
      </c>
      <c r="AH11" s="126">
        <f ca="1">OFFSET(IND!AK$28,$E11,0)</f>
        <v>3.4685937871181309</v>
      </c>
      <c r="AI11" s="126">
        <f ca="1">OFFSET(IND!AL$28,$E11,0)</f>
        <v>3.2752277423817038</v>
      </c>
      <c r="AJ11" s="126">
        <f ca="1">OFFSET(IND!AM$28,$E11,0)</f>
        <v>3.2270643098965661</v>
      </c>
      <c r="AK11" s="126">
        <f ca="1">OFFSET(IND!AN$28,$E11,0)</f>
        <v>3.4026496911002799</v>
      </c>
      <c r="AL11" s="126">
        <f ca="1">OFFSET(IND!AO$28,$E11,0)</f>
        <v>3.4927801708707116</v>
      </c>
      <c r="AM11" s="126">
        <f ca="1">OFFSET(IND!AP$28,$E11,0)</f>
        <v>3.6202021195892882</v>
      </c>
      <c r="AQ11" s="4"/>
    </row>
    <row r="12" spans="1:56">
      <c r="A12" s="35" t="s">
        <v>312</v>
      </c>
      <c r="B12">
        <v>3.219945196781</v>
      </c>
      <c r="E12" s="129">
        <f ca="1">MATCH(F12,IND!$D$29:$D$263,0)</f>
        <v>122</v>
      </c>
      <c r="F12" s="4" t="str">
        <f t="shared" si="0"/>
        <v>ICPE</v>
      </c>
      <c r="G12" s="126">
        <f ca="1">OFFSET(IND!J$28,$E12,0)</f>
        <v>1.6916889611268384</v>
      </c>
      <c r="H12" s="126">
        <f ca="1">OFFSET(IND!K$28,$E12,0)</f>
        <v>1.7423262996163034</v>
      </c>
      <c r="I12" s="126">
        <f ca="1">OFFSET(IND!L$28,$E12,0)</f>
        <v>1.7783317924509401</v>
      </c>
      <c r="J12" s="126">
        <f ca="1">OFFSET(IND!M$28,$E12,0)</f>
        <v>2.4599072000000004</v>
      </c>
      <c r="K12" s="126">
        <f ca="1">OFFSET(IND!N$28,$E12,0)</f>
        <v>2.4599072000000004</v>
      </c>
      <c r="L12" s="126">
        <f ca="1">OFFSET(IND!O$28,$E12,0)</f>
        <v>2.4599072000000004</v>
      </c>
      <c r="M12" s="126">
        <f ca="1">OFFSET(IND!P$28,$E12,0)</f>
        <v>2.4877639660270532</v>
      </c>
      <c r="N12" s="126">
        <f ca="1">OFFSET(IND!Q$28,$E12,0)</f>
        <v>2.4825193279787503</v>
      </c>
      <c r="O12" s="203">
        <f ca="1">OFFSET(IND!R$28,$E12,0)</f>
        <v>2.2882527760092284</v>
      </c>
      <c r="P12" s="126">
        <f ca="1">OFFSET(IND!S$28,$E12,0)</f>
        <v>2.3976292717037588</v>
      </c>
      <c r="Q12" s="126">
        <f ca="1">OFFSET(IND!T$28,$E12,0)</f>
        <v>2.3845265987592721</v>
      </c>
      <c r="R12" s="126">
        <f ca="1">OFFSET(IND!U$28,$E12,0)</f>
        <v>2.3693384001052795</v>
      </c>
      <c r="S12" s="126">
        <f ca="1">OFFSET(IND!V$28,$E12,0)</f>
        <v>2.3577644579838668</v>
      </c>
      <c r="T12" s="203">
        <f ca="1">OFFSET(IND!W$28,$E12,0)</f>
        <v>2.34723630910801</v>
      </c>
      <c r="U12" s="126">
        <f ca="1">OFFSET(IND!X$28,$E12,0)</f>
        <v>2.3681564512337898</v>
      </c>
      <c r="V12" s="126">
        <f ca="1">OFFSET(IND!Y$28,$E12,0)</f>
        <v>2.3902195658311527</v>
      </c>
      <c r="W12" s="126">
        <f ca="1">OFFSET(IND!Z$28,$E12,0)</f>
        <v>2.4202242551690016</v>
      </c>
      <c r="X12" s="126">
        <f ca="1">OFFSET(IND!AA$28,$E12,0)</f>
        <v>2.4338573222149158</v>
      </c>
      <c r="Y12" s="205">
        <f ca="1">OFFSET(IND!AB$28,$E12,0)</f>
        <v>2.4465930254556749</v>
      </c>
      <c r="Z12" s="126">
        <f ca="1">OFFSET(IND!AC$28,$E12,0)</f>
        <v>2.4722925144982857</v>
      </c>
      <c r="AA12" s="126">
        <f ca="1">OFFSET(IND!AD$28,$E12,0)</f>
        <v>2.5048146708968297</v>
      </c>
      <c r="AB12" s="126">
        <f ca="1">OFFSET(IND!AE$28,$E12,0)</f>
        <v>2.5196558105882967</v>
      </c>
      <c r="AC12" s="126">
        <f ca="1">OFFSET(IND!AF$28,$E12,0)</f>
        <v>2.5447273941263679</v>
      </c>
      <c r="AD12" s="126">
        <f ca="1">OFFSET(IND!AG$28,$E12,0)</f>
        <v>2.5725559003810581</v>
      </c>
      <c r="AE12" s="126">
        <f ca="1">OFFSET(IND!AH$28,$E12,0)</f>
        <v>2.5711426914812252</v>
      </c>
      <c r="AF12" s="126">
        <f ca="1">OFFSET(IND!AI$28,$E12,0)</f>
        <v>2.4030886992756804</v>
      </c>
      <c r="AG12" s="126">
        <f ca="1">OFFSET(IND!AJ$28,$E12,0)</f>
        <v>2.2462863623801255</v>
      </c>
      <c r="AH12" s="126">
        <f ca="1">OFFSET(IND!AK$28,$E12,0)</f>
        <v>2.1089050225678241</v>
      </c>
      <c r="AI12" s="126">
        <f ca="1">OFFSET(IND!AL$28,$E12,0)</f>
        <v>1.9913384673680763</v>
      </c>
      <c r="AJ12" s="126">
        <f ca="1">OFFSET(IND!AM$28,$E12,0)</f>
        <v>1.9620551004171125</v>
      </c>
      <c r="AK12" s="126">
        <f ca="1">OFFSET(IND!AN$28,$E12,0)</f>
        <v>2.0688110121889705</v>
      </c>
      <c r="AL12" s="126">
        <f ca="1">OFFSET(IND!AO$28,$E12,0)</f>
        <v>2.1236103438893932</v>
      </c>
      <c r="AM12" s="126">
        <f ca="1">OFFSET(IND!AP$28,$E12,0)</f>
        <v>2.201082888710288</v>
      </c>
      <c r="AQ12" s="4"/>
    </row>
    <row r="13" spans="1:56">
      <c r="A13" s="35" t="s">
        <v>313</v>
      </c>
      <c r="B13">
        <v>3.389415996611</v>
      </c>
      <c r="E13" s="129">
        <f ca="1">MATCH(F13,IND!$D$29:$D$263,0)</f>
        <v>120</v>
      </c>
      <c r="F13" s="4" t="str">
        <f t="shared" si="0"/>
        <v>ICPF</v>
      </c>
      <c r="G13" s="126">
        <f ca="1">OFFSET(IND!J$28,$E13,0)</f>
        <v>1.7807252222387775</v>
      </c>
      <c r="H13" s="126">
        <f ca="1">OFFSET(IND!K$28,$E13,0)</f>
        <v>1.8340276838066354</v>
      </c>
      <c r="I13" s="126">
        <f ca="1">OFFSET(IND!L$28,$E13,0)</f>
        <v>1.8719282025799371</v>
      </c>
      <c r="J13" s="126">
        <f ca="1">OFFSET(IND!M$28,$E13,0)</f>
        <v>2.5893760000000006</v>
      </c>
      <c r="K13" s="126">
        <f ca="1">OFFSET(IND!N$28,$E13,0)</f>
        <v>2.5893760000000006</v>
      </c>
      <c r="L13" s="126">
        <f ca="1">OFFSET(IND!O$28,$E13,0)</f>
        <v>2.5893760000000006</v>
      </c>
      <c r="M13" s="126">
        <f ca="1">OFFSET(IND!P$28,$E13,0)</f>
        <v>2.6186989116074244</v>
      </c>
      <c r="N13" s="126">
        <f ca="1">OFFSET(IND!Q$28,$E13,0)</f>
        <v>2.613178239977632</v>
      </c>
      <c r="O13" s="203">
        <f ca="1">OFFSET(IND!R$28,$E13,0)</f>
        <v>2.4086871326412931</v>
      </c>
      <c r="P13" s="126">
        <f ca="1">OFFSET(IND!S$28,$E13,0)</f>
        <v>2.5238202860039567</v>
      </c>
      <c r="Q13" s="126">
        <f ca="1">OFFSET(IND!T$28,$E13,0)</f>
        <v>2.5100279986939706</v>
      </c>
      <c r="R13" s="126">
        <f ca="1">OFFSET(IND!U$28,$E13,0)</f>
        <v>2.4940404211634521</v>
      </c>
      <c r="S13" s="126">
        <f ca="1">OFFSET(IND!V$28,$E13,0)</f>
        <v>2.4818573241935442</v>
      </c>
      <c r="T13" s="203">
        <f ca="1">OFFSET(IND!W$28,$E13,0)</f>
        <v>2.4707750622189582</v>
      </c>
      <c r="U13" s="126">
        <f ca="1">OFFSET(IND!X$28,$E13,0)</f>
        <v>2.4927962644566208</v>
      </c>
      <c r="V13" s="126">
        <f ca="1">OFFSET(IND!Y$28,$E13,0)</f>
        <v>2.5160205956117401</v>
      </c>
      <c r="W13" s="126">
        <f ca="1">OFFSET(IND!Z$28,$E13,0)</f>
        <v>2.5476044791252654</v>
      </c>
      <c r="X13" s="126">
        <f ca="1">OFFSET(IND!AA$28,$E13,0)</f>
        <v>2.561955076015701</v>
      </c>
      <c r="Y13" s="205">
        <f ca="1">OFFSET(IND!AB$28,$E13,0)</f>
        <v>2.5753610794270263</v>
      </c>
      <c r="Z13" s="126">
        <f ca="1">OFFSET(IND!AC$28,$E13,0)</f>
        <v>2.6024131731560902</v>
      </c>
      <c r="AA13" s="126">
        <f ca="1">OFFSET(IND!AD$28,$E13,0)</f>
        <v>2.6366470219966631</v>
      </c>
      <c r="AB13" s="126">
        <f ca="1">OFFSET(IND!AE$28,$E13,0)</f>
        <v>2.6522692743034701</v>
      </c>
      <c r="AC13" s="126">
        <f ca="1">OFFSET(IND!AF$28,$E13,0)</f>
        <v>2.678660414869861</v>
      </c>
      <c r="AD13" s="126">
        <f ca="1">OFFSET(IND!AG$28,$E13,0)</f>
        <v>2.7079535793484819</v>
      </c>
      <c r="AE13" s="126">
        <f ca="1">OFFSET(IND!AH$28,$E13,0)</f>
        <v>2.7064659910328683</v>
      </c>
      <c r="AF13" s="126">
        <f ca="1">OFFSET(IND!AI$28,$E13,0)</f>
        <v>2.5295670518691367</v>
      </c>
      <c r="AG13" s="126">
        <f ca="1">OFFSET(IND!AJ$28,$E13,0)</f>
        <v>2.3645119604001317</v>
      </c>
      <c r="AH13" s="126">
        <f ca="1">OFFSET(IND!AK$28,$E13,0)</f>
        <v>2.2199000237556037</v>
      </c>
      <c r="AI13" s="126">
        <f ca="1">OFFSET(IND!AL$28,$E13,0)</f>
        <v>2.0961457551242901</v>
      </c>
      <c r="AJ13" s="126">
        <f ca="1">OFFSET(IND!AM$28,$E13,0)</f>
        <v>2.065321158333802</v>
      </c>
      <c r="AK13" s="126">
        <f ca="1">OFFSET(IND!AN$28,$E13,0)</f>
        <v>2.1776958023041786</v>
      </c>
      <c r="AL13" s="126">
        <f ca="1">OFFSET(IND!AO$28,$E13,0)</f>
        <v>2.2353793093572549</v>
      </c>
      <c r="AM13" s="126">
        <f ca="1">OFFSET(IND!AP$28,$E13,0)</f>
        <v>2.3169293565371438</v>
      </c>
      <c r="AQ13" s="4"/>
    </row>
    <row r="14" spans="1:56">
      <c r="A14" s="35" t="s">
        <v>314</v>
      </c>
      <c r="B14">
        <v>0.95327324904709998</v>
      </c>
      <c r="E14" s="129">
        <f ca="1">MATCH(F14,IND!$D$29:$D$263,0)</f>
        <v>118</v>
      </c>
      <c r="F14" s="4" t="str">
        <f t="shared" si="0"/>
        <v>ICPH</v>
      </c>
      <c r="G14" s="126">
        <f ca="1">OFFSET(IND!J$28,$E14,0)</f>
        <v>0.5008289687546561</v>
      </c>
      <c r="H14" s="126">
        <f ca="1">OFFSET(IND!K$28,$E14,0)</f>
        <v>0.51582028607061614</v>
      </c>
      <c r="I14" s="126">
        <f ca="1">OFFSET(IND!L$28,$E14,0)</f>
        <v>0.52647980697560726</v>
      </c>
      <c r="J14" s="126">
        <f ca="1">OFFSET(IND!M$28,$E14,0)</f>
        <v>0.72826200000000008</v>
      </c>
      <c r="K14" s="126">
        <f ca="1">OFFSET(IND!N$28,$E14,0)</f>
        <v>0.72826200000000008</v>
      </c>
      <c r="L14" s="126">
        <f ca="1">OFFSET(IND!O$28,$E14,0)</f>
        <v>0.72826200000000008</v>
      </c>
      <c r="M14" s="126">
        <f ca="1">OFFSET(IND!P$28,$E14,0)</f>
        <v>0.736509068889588</v>
      </c>
      <c r="N14" s="126">
        <f ca="1">OFFSET(IND!Q$28,$E14,0)</f>
        <v>0.73495637999370889</v>
      </c>
      <c r="O14" s="203">
        <f ca="1">OFFSET(IND!R$28,$E14,0)</f>
        <v>0.67744325605536349</v>
      </c>
      <c r="P14" s="126">
        <f ca="1">OFFSET(IND!S$28,$E14,0)</f>
        <v>0.70982445543861261</v>
      </c>
      <c r="Q14" s="126">
        <f ca="1">OFFSET(IND!T$28,$E14,0)</f>
        <v>0.70594537463267903</v>
      </c>
      <c r="R14" s="126">
        <f ca="1">OFFSET(IND!U$28,$E14,0)</f>
        <v>0.70144886845222076</v>
      </c>
      <c r="S14" s="126">
        <f ca="1">OFFSET(IND!V$28,$E14,0)</f>
        <v>0.6980223724294341</v>
      </c>
      <c r="T14" s="203">
        <f ca="1">OFFSET(IND!W$28,$E14,0)</f>
        <v>0.69490548624908177</v>
      </c>
      <c r="U14" s="126">
        <f ca="1">OFFSET(IND!X$28,$E14,0)</f>
        <v>0.70109894937842443</v>
      </c>
      <c r="V14" s="126">
        <f ca="1">OFFSET(IND!Y$28,$E14,0)</f>
        <v>0.70763079251580163</v>
      </c>
      <c r="W14" s="126">
        <f ca="1">OFFSET(IND!Z$28,$E14,0)</f>
        <v>0.71651375975398068</v>
      </c>
      <c r="X14" s="126">
        <f ca="1">OFFSET(IND!AA$28,$E14,0)</f>
        <v>0.72054986512941577</v>
      </c>
      <c r="Y14" s="205">
        <f ca="1">OFFSET(IND!AB$28,$E14,0)</f>
        <v>0.72432030358885102</v>
      </c>
      <c r="Z14" s="126">
        <f ca="1">OFFSET(IND!AC$28,$E14,0)</f>
        <v>0.73192870495015017</v>
      </c>
      <c r="AA14" s="126">
        <f ca="1">OFFSET(IND!AD$28,$E14,0)</f>
        <v>0.74155697493656125</v>
      </c>
      <c r="AB14" s="126">
        <f ca="1">OFFSET(IND!AE$28,$E14,0)</f>
        <v>0.74595073339785078</v>
      </c>
      <c r="AC14" s="126">
        <f ca="1">OFFSET(IND!AF$28,$E14,0)</f>
        <v>0.75337324168214825</v>
      </c>
      <c r="AD14" s="126">
        <f ca="1">OFFSET(IND!AG$28,$E14,0)</f>
        <v>0.76161194419176048</v>
      </c>
      <c r="AE14" s="126">
        <f ca="1">OFFSET(IND!AH$28,$E14,0)</f>
        <v>0.76119355997799421</v>
      </c>
      <c r="AF14" s="126">
        <f ca="1">OFFSET(IND!AI$28,$E14,0)</f>
        <v>0.71144073333819469</v>
      </c>
      <c r="AG14" s="126">
        <f ca="1">OFFSET(IND!AJ$28,$E14,0)</f>
        <v>0.66501898886253707</v>
      </c>
      <c r="AH14" s="126">
        <f ca="1">OFFSET(IND!AK$28,$E14,0)</f>
        <v>0.62434688168126362</v>
      </c>
      <c r="AI14" s="126">
        <f ca="1">OFFSET(IND!AL$28,$E14,0)</f>
        <v>0.58954099362870671</v>
      </c>
      <c r="AJ14" s="126">
        <f ca="1">OFFSET(IND!AM$28,$E14,0)</f>
        <v>0.58087157578138193</v>
      </c>
      <c r="AK14" s="126">
        <f ca="1">OFFSET(IND!AN$28,$E14,0)</f>
        <v>0.61247694439805034</v>
      </c>
      <c r="AL14" s="126">
        <f ca="1">OFFSET(IND!AO$28,$E14,0)</f>
        <v>0.6287004307567281</v>
      </c>
      <c r="AM14" s="126">
        <f ca="1">OFFSET(IND!AP$28,$E14,0)</f>
        <v>0.65163638152607195</v>
      </c>
      <c r="AQ14" s="4"/>
    </row>
    <row r="15" spans="1:56">
      <c r="A15" s="35" t="s">
        <v>315</v>
      </c>
      <c r="B15">
        <v>1.059192498941</v>
      </c>
      <c r="E15" s="129">
        <f ca="1">MATCH(F15,IND!$D$29:$D$263,0)</f>
        <v>114</v>
      </c>
      <c r="F15" s="4" t="str">
        <f t="shared" si="0"/>
        <v>ICPK</v>
      </c>
      <c r="G15" s="126">
        <f ca="1">OFFSET(IND!J$28,$E15,0)</f>
        <v>0.55647663194961794</v>
      </c>
      <c r="H15" s="126">
        <f ca="1">OFFSET(IND!K$28,$E15,0)</f>
        <v>0.57313365118957349</v>
      </c>
      <c r="I15" s="126">
        <f ca="1">OFFSET(IND!L$28,$E15,0)</f>
        <v>0.5849775633062303</v>
      </c>
      <c r="J15" s="126">
        <f ca="1">OFFSET(IND!M$28,$E15,0)</f>
        <v>0.80918000000000012</v>
      </c>
      <c r="K15" s="126">
        <f ca="1">OFFSET(IND!N$28,$E15,0)</f>
        <v>0.80918000000000012</v>
      </c>
      <c r="L15" s="126">
        <f ca="1">OFFSET(IND!O$28,$E15,0)</f>
        <v>0.80918000000000012</v>
      </c>
      <c r="M15" s="126">
        <f ca="1">OFFSET(IND!P$28,$E15,0)</f>
        <v>0.81834340987732002</v>
      </c>
      <c r="N15" s="126">
        <f ca="1">OFFSET(IND!Q$28,$E15,0)</f>
        <v>0.81661819999300989</v>
      </c>
      <c r="O15" s="203">
        <f ca="1">OFFSET(IND!R$28,$E15,0)</f>
        <v>0.75271472895040392</v>
      </c>
      <c r="P15" s="126">
        <f ca="1">OFFSET(IND!S$28,$E15,0)</f>
        <v>0.78869383937623627</v>
      </c>
      <c r="Q15" s="126">
        <f ca="1">OFFSET(IND!T$28,$E15,0)</f>
        <v>0.78438374959186563</v>
      </c>
      <c r="R15" s="126">
        <f ca="1">OFFSET(IND!U$28,$E15,0)</f>
        <v>0.7793876316135786</v>
      </c>
      <c r="S15" s="126">
        <f ca="1">OFFSET(IND!V$28,$E15,0)</f>
        <v>0.77558041381048226</v>
      </c>
      <c r="T15" s="203">
        <f ca="1">OFFSET(IND!W$28,$E15,0)</f>
        <v>0.77211720694342412</v>
      </c>
      <c r="U15" s="126">
        <f ca="1">OFFSET(IND!X$28,$E15,0)</f>
        <v>0.77899883264269376</v>
      </c>
      <c r="V15" s="126">
        <f ca="1">OFFSET(IND!Y$28,$E15,0)</f>
        <v>0.78625643612866847</v>
      </c>
      <c r="W15" s="126">
        <f ca="1">OFFSET(IND!Z$28,$E15,0)</f>
        <v>0.79612639972664512</v>
      </c>
      <c r="X15" s="126">
        <f ca="1">OFFSET(IND!AA$28,$E15,0)</f>
        <v>0.80061096125490627</v>
      </c>
      <c r="Y15" s="205">
        <f ca="1">OFFSET(IND!AB$28,$E15,0)</f>
        <v>0.80480033732094547</v>
      </c>
      <c r="Z15" s="126">
        <f ca="1">OFFSET(IND!AC$28,$E15,0)</f>
        <v>0.81325411661127789</v>
      </c>
      <c r="AA15" s="126">
        <f ca="1">OFFSET(IND!AD$28,$E15,0)</f>
        <v>0.82395219437395684</v>
      </c>
      <c r="AB15" s="126">
        <f ca="1">OFFSET(IND!AE$28,$E15,0)</f>
        <v>0.82883414821983403</v>
      </c>
      <c r="AC15" s="126">
        <f ca="1">OFFSET(IND!AF$28,$E15,0)</f>
        <v>0.83708137964683116</v>
      </c>
      <c r="AD15" s="126">
        <f ca="1">OFFSET(IND!AG$28,$E15,0)</f>
        <v>0.84623549354640026</v>
      </c>
      <c r="AE15" s="126">
        <f ca="1">OFFSET(IND!AH$28,$E15,0)</f>
        <v>0.84577062219777099</v>
      </c>
      <c r="AF15" s="126">
        <f ca="1">OFFSET(IND!AI$28,$E15,0)</f>
        <v>0.79048970370910498</v>
      </c>
      <c r="AG15" s="126">
        <f ca="1">OFFSET(IND!AJ$28,$E15,0)</f>
        <v>0.7389099876250409</v>
      </c>
      <c r="AH15" s="126">
        <f ca="1">OFFSET(IND!AK$28,$E15,0)</f>
        <v>0.69371875742362588</v>
      </c>
      <c r="AI15" s="126">
        <f ca="1">OFFSET(IND!AL$28,$E15,0)</f>
        <v>0.65504554847634044</v>
      </c>
      <c r="AJ15" s="126">
        <f ca="1">OFFSET(IND!AM$28,$E15,0)</f>
        <v>0.64541286197931291</v>
      </c>
      <c r="AK15" s="126">
        <f ca="1">OFFSET(IND!AN$28,$E15,0)</f>
        <v>0.68052993822005559</v>
      </c>
      <c r="AL15" s="126">
        <f ca="1">OFFSET(IND!AO$28,$E15,0)</f>
        <v>0.69855603417414192</v>
      </c>
      <c r="AM15" s="126">
        <f ca="1">OFFSET(IND!AP$28,$E15,0)</f>
        <v>0.72404042391785728</v>
      </c>
      <c r="AQ15" s="4"/>
    </row>
    <row r="16" spans="1:56">
      <c r="A16" s="35" t="s">
        <v>316</v>
      </c>
      <c r="B16">
        <v>0.63551549936469998</v>
      </c>
      <c r="E16" s="129">
        <f ca="1">MATCH(F16,IND!$D$29:$D$263,0)</f>
        <v>116</v>
      </c>
      <c r="F16" s="4" t="str">
        <f t="shared" si="0"/>
        <v>ICPL</v>
      </c>
      <c r="G16" s="126">
        <f ca="1">OFFSET(IND!J$28,$E16,0)</f>
        <v>0.3338859791697707</v>
      </c>
      <c r="H16" s="126">
        <f ca="1">OFFSET(IND!K$28,$E16,0)</f>
        <v>0.34388019071374404</v>
      </c>
      <c r="I16" s="126">
        <f ca="1">OFFSET(IND!L$28,$E16,0)</f>
        <v>0.35098653798373813</v>
      </c>
      <c r="J16" s="126">
        <f ca="1">OFFSET(IND!M$28,$E16,0)</f>
        <v>0.48550800000000005</v>
      </c>
      <c r="K16" s="126">
        <f ca="1">OFFSET(IND!N$28,$E16,0)</f>
        <v>0.48550800000000005</v>
      </c>
      <c r="L16" s="126">
        <f ca="1">OFFSET(IND!O$28,$E16,0)</f>
        <v>0.48550800000000005</v>
      </c>
      <c r="M16" s="126">
        <f ca="1">OFFSET(IND!P$28,$E16,0)</f>
        <v>0.49100604592639202</v>
      </c>
      <c r="N16" s="126">
        <f ca="1">OFFSET(IND!Q$28,$E16,0)</f>
        <v>0.48997091999580589</v>
      </c>
      <c r="O16" s="203">
        <f ca="1">OFFSET(IND!R$28,$E16,0)</f>
        <v>0.45162883737024234</v>
      </c>
      <c r="P16" s="126">
        <f ca="1">OFFSET(IND!S$28,$E16,0)</f>
        <v>0.47321630362574174</v>
      </c>
      <c r="Q16" s="126">
        <f ca="1">OFFSET(IND!T$28,$E16,0)</f>
        <v>0.47063024975511936</v>
      </c>
      <c r="R16" s="126">
        <f ca="1">OFFSET(IND!U$28,$E16,0)</f>
        <v>0.46763257896814714</v>
      </c>
      <c r="S16" s="126">
        <f ca="1">OFFSET(IND!V$28,$E16,0)</f>
        <v>0.46534824828628935</v>
      </c>
      <c r="T16" s="203">
        <f ca="1">OFFSET(IND!W$28,$E16,0)</f>
        <v>0.46327032416605446</v>
      </c>
      <c r="U16" s="126">
        <f ca="1">OFFSET(IND!X$28,$E16,0)</f>
        <v>0.46739929958561621</v>
      </c>
      <c r="V16" s="126">
        <f ca="1">OFFSET(IND!Y$28,$E16,0)</f>
        <v>0.47175386167720101</v>
      </c>
      <c r="W16" s="126">
        <f ca="1">OFFSET(IND!Z$28,$E16,0)</f>
        <v>0.47767583983598699</v>
      </c>
      <c r="X16" s="126">
        <f ca="1">OFFSET(IND!AA$28,$E16,0)</f>
        <v>0.4803665767529437</v>
      </c>
      <c r="Y16" s="205">
        <f ca="1">OFFSET(IND!AB$28,$E16,0)</f>
        <v>0.48288020239256724</v>
      </c>
      <c r="Z16" s="126">
        <f ca="1">OFFSET(IND!AC$28,$E16,0)</f>
        <v>0.48795246996676672</v>
      </c>
      <c r="AA16" s="126">
        <f ca="1">OFFSET(IND!AD$28,$E16,0)</f>
        <v>0.49437131662437411</v>
      </c>
      <c r="AB16" s="126">
        <f ca="1">OFFSET(IND!AE$28,$E16,0)</f>
        <v>0.49730048893190043</v>
      </c>
      <c r="AC16" s="126">
        <f ca="1">OFFSET(IND!AF$28,$E16,0)</f>
        <v>0.50224882778809876</v>
      </c>
      <c r="AD16" s="126">
        <f ca="1">OFFSET(IND!AG$28,$E16,0)</f>
        <v>0.50774129612784025</v>
      </c>
      <c r="AE16" s="126">
        <f ca="1">OFFSET(IND!AH$28,$E16,0)</f>
        <v>0.50746237331866273</v>
      </c>
      <c r="AF16" s="126">
        <f ca="1">OFFSET(IND!AI$28,$E16,0)</f>
        <v>0.47429382222546307</v>
      </c>
      <c r="AG16" s="126">
        <f ca="1">OFFSET(IND!AJ$28,$E16,0)</f>
        <v>0.44334599257502466</v>
      </c>
      <c r="AH16" s="126">
        <f ca="1">OFFSET(IND!AK$28,$E16,0)</f>
        <v>0.41623125445417569</v>
      </c>
      <c r="AI16" s="126">
        <f ca="1">OFFSET(IND!AL$28,$E16,0)</f>
        <v>0.3930273290858044</v>
      </c>
      <c r="AJ16" s="126">
        <f ca="1">OFFSET(IND!AM$28,$E16,0)</f>
        <v>0.38724771718758788</v>
      </c>
      <c r="AK16" s="126">
        <f ca="1">OFFSET(IND!AN$28,$E16,0)</f>
        <v>0.40831796293203354</v>
      </c>
      <c r="AL16" s="126">
        <f ca="1">OFFSET(IND!AO$28,$E16,0)</f>
        <v>0.41913362050448538</v>
      </c>
      <c r="AM16" s="126">
        <f ca="1">OFFSET(IND!AP$28,$E16,0)</f>
        <v>0.43442425435071458</v>
      </c>
      <c r="AQ16" s="4"/>
    </row>
    <row r="17" spans="1:43">
      <c r="A17" s="35" t="s">
        <v>317</v>
      </c>
      <c r="B17">
        <v>8.4735399915289999</v>
      </c>
      <c r="E17" s="129">
        <f ca="1">MATCH(F17,IND!$D$29:$D$263,0)</f>
        <v>121</v>
      </c>
      <c r="F17" s="4" t="str">
        <f t="shared" si="0"/>
        <v>ICPO</v>
      </c>
      <c r="G17" s="126">
        <f ca="1">OFFSET(IND!J$28,$E17,0)</f>
        <v>4.4518130555969435</v>
      </c>
      <c r="H17" s="126">
        <f ca="1">OFFSET(IND!K$28,$E17,0)</f>
        <v>4.5850692095165879</v>
      </c>
      <c r="I17" s="126">
        <f ca="1">OFFSET(IND!L$28,$E17,0)</f>
        <v>4.6798205064498424</v>
      </c>
      <c r="J17" s="126">
        <f ca="1">OFFSET(IND!M$28,$E17,0)</f>
        <v>6.473440000000001</v>
      </c>
      <c r="K17" s="126">
        <f ca="1">OFFSET(IND!N$28,$E17,0)</f>
        <v>6.473440000000001</v>
      </c>
      <c r="L17" s="126">
        <f ca="1">OFFSET(IND!O$28,$E17,0)</f>
        <v>6.473440000000001</v>
      </c>
      <c r="M17" s="126">
        <f ca="1">OFFSET(IND!P$28,$E17,0)</f>
        <v>6.5467472790185601</v>
      </c>
      <c r="N17" s="126">
        <f ca="1">OFFSET(IND!Q$28,$E17,0)</f>
        <v>6.5329455999440791</v>
      </c>
      <c r="O17" s="203">
        <f ca="1">OFFSET(IND!R$28,$E17,0)</f>
        <v>6.0217178316032314</v>
      </c>
      <c r="P17" s="126">
        <f ca="1">OFFSET(IND!S$28,$E17,0)</f>
        <v>6.3095507150098902</v>
      </c>
      <c r="Q17" s="126">
        <f ca="1">OFFSET(IND!T$28,$E17,0)</f>
        <v>6.275069996734925</v>
      </c>
      <c r="R17" s="126">
        <f ca="1">OFFSET(IND!U$28,$E17,0)</f>
        <v>6.2351010529086288</v>
      </c>
      <c r="S17" s="126">
        <f ca="1">OFFSET(IND!V$28,$E17,0)</f>
        <v>6.2046433104838581</v>
      </c>
      <c r="T17" s="203">
        <f ca="1">OFFSET(IND!W$28,$E17,0)</f>
        <v>6.1769376555473929</v>
      </c>
      <c r="U17" s="126">
        <f ca="1">OFFSET(IND!X$28,$E17,0)</f>
        <v>6.2319906611415501</v>
      </c>
      <c r="V17" s="126">
        <f ca="1">OFFSET(IND!Y$28,$E17,0)</f>
        <v>6.2900514890293477</v>
      </c>
      <c r="W17" s="126">
        <f ca="1">OFFSET(IND!Z$28,$E17,0)</f>
        <v>6.3690111978131609</v>
      </c>
      <c r="X17" s="126">
        <f ca="1">OFFSET(IND!AA$28,$E17,0)</f>
        <v>6.4048876900392502</v>
      </c>
      <c r="Y17" s="205">
        <f ca="1">OFFSET(IND!AB$28,$E17,0)</f>
        <v>6.4384026985675638</v>
      </c>
      <c r="Z17" s="126">
        <f ca="1">OFFSET(IND!AC$28,$E17,0)</f>
        <v>6.5060329328902231</v>
      </c>
      <c r="AA17" s="126">
        <f ca="1">OFFSET(IND!AD$28,$E17,0)</f>
        <v>6.5916175549916547</v>
      </c>
      <c r="AB17" s="126">
        <f ca="1">OFFSET(IND!AE$28,$E17,0)</f>
        <v>6.6306731857586723</v>
      </c>
      <c r="AC17" s="126">
        <f ca="1">OFFSET(IND!AF$28,$E17,0)</f>
        <v>6.6966510371746493</v>
      </c>
      <c r="AD17" s="126">
        <f ca="1">OFFSET(IND!AG$28,$E17,0)</f>
        <v>6.7698839483712021</v>
      </c>
      <c r="AE17" s="126">
        <f ca="1">OFFSET(IND!AH$28,$E17,0)</f>
        <v>6.7661649775821679</v>
      </c>
      <c r="AF17" s="126">
        <f ca="1">OFFSET(IND!AI$28,$E17,0)</f>
        <v>6.3239176296728399</v>
      </c>
      <c r="AG17" s="126">
        <f ca="1">OFFSET(IND!AJ$28,$E17,0)</f>
        <v>5.9112799010003272</v>
      </c>
      <c r="AH17" s="126">
        <f ca="1">OFFSET(IND!AK$28,$E17,0)</f>
        <v>5.549750059389007</v>
      </c>
      <c r="AI17" s="126">
        <f ca="1">OFFSET(IND!AL$28,$E17,0)</f>
        <v>5.2403643878107236</v>
      </c>
      <c r="AJ17" s="126">
        <f ca="1">OFFSET(IND!AM$28,$E17,0)</f>
        <v>5.1633028958345033</v>
      </c>
      <c r="AK17" s="126">
        <f ca="1">OFFSET(IND!AN$28,$E17,0)</f>
        <v>5.4442395057604447</v>
      </c>
      <c r="AL17" s="126">
        <f ca="1">OFFSET(IND!AO$28,$E17,0)</f>
        <v>5.5884482733931353</v>
      </c>
      <c r="AM17" s="126">
        <f ca="1">OFFSET(IND!AP$28,$E17,0)</f>
        <v>5.7923233913428582</v>
      </c>
      <c r="AQ17" s="4"/>
    </row>
    <row r="18" spans="1:43">
      <c r="A18" s="35" t="s">
        <v>318</v>
      </c>
      <c r="B18">
        <v>14.828694985169999</v>
      </c>
      <c r="E18" s="129">
        <f ca="1">MATCH(F18,IND!$D$29:$D$263,0)</f>
        <v>119</v>
      </c>
      <c r="F18" s="4" t="str">
        <f t="shared" si="0"/>
        <v>ICPP</v>
      </c>
      <c r="G18" s="126">
        <f ca="1">OFFSET(IND!J$28,$E18,0)</f>
        <v>7.7906728472946494</v>
      </c>
      <c r="H18" s="126">
        <f ca="1">OFFSET(IND!K$28,$E18,0)</f>
        <v>8.0238711166540284</v>
      </c>
      <c r="I18" s="126">
        <f ca="1">OFFSET(IND!L$28,$E18,0)</f>
        <v>8.1896858862872239</v>
      </c>
      <c r="J18" s="126">
        <f ca="1">OFFSET(IND!M$28,$E18,0)</f>
        <v>11.328520000000001</v>
      </c>
      <c r="K18" s="126">
        <f ca="1">OFFSET(IND!N$28,$E18,0)</f>
        <v>11.328520000000001</v>
      </c>
      <c r="L18" s="126">
        <f ca="1">OFFSET(IND!O$28,$E18,0)</f>
        <v>11.328520000000001</v>
      </c>
      <c r="M18" s="126">
        <f ca="1">OFFSET(IND!P$28,$E18,0)</f>
        <v>11.45680773828248</v>
      </c>
      <c r="N18" s="126">
        <f ca="1">OFFSET(IND!Q$28,$E18,0)</f>
        <v>11.432654799902137</v>
      </c>
      <c r="O18" s="203">
        <f ca="1">OFFSET(IND!R$28,$E18,0)</f>
        <v>10.538006205305654</v>
      </c>
      <c r="P18" s="126">
        <f ca="1">OFFSET(IND!S$28,$E18,0)</f>
        <v>11.041713751267308</v>
      </c>
      <c r="Q18" s="126">
        <f ca="1">OFFSET(IND!T$28,$E18,0)</f>
        <v>10.981372494286118</v>
      </c>
      <c r="R18" s="126">
        <f ca="1">OFFSET(IND!U$28,$E18,0)</f>
        <v>10.9114268425901</v>
      </c>
      <c r="S18" s="126">
        <f ca="1">OFFSET(IND!V$28,$E18,0)</f>
        <v>10.858125793346751</v>
      </c>
      <c r="T18" s="203">
        <f ca="1">OFFSET(IND!W$28,$E18,0)</f>
        <v>10.809640897207938</v>
      </c>
      <c r="U18" s="126">
        <f ca="1">OFFSET(IND!X$28,$E18,0)</f>
        <v>10.905983656997712</v>
      </c>
      <c r="V18" s="126">
        <f ca="1">OFFSET(IND!Y$28,$E18,0)</f>
        <v>11.007590105801357</v>
      </c>
      <c r="W18" s="126">
        <f ca="1">OFFSET(IND!Z$28,$E18,0)</f>
        <v>11.145769596173031</v>
      </c>
      <c r="X18" s="126">
        <f ca="1">OFFSET(IND!AA$28,$E18,0)</f>
        <v>11.208553457568687</v>
      </c>
      <c r="Y18" s="205">
        <f ca="1">OFFSET(IND!AB$28,$E18,0)</f>
        <v>11.267204722493236</v>
      </c>
      <c r="Z18" s="126">
        <f ca="1">OFFSET(IND!AC$28,$E18,0)</f>
        <v>11.385557632557891</v>
      </c>
      <c r="AA18" s="126">
        <f ca="1">OFFSET(IND!AD$28,$E18,0)</f>
        <v>11.535330721235397</v>
      </c>
      <c r="AB18" s="126">
        <f ca="1">OFFSET(IND!AE$28,$E18,0)</f>
        <v>11.603678075077678</v>
      </c>
      <c r="AC18" s="126">
        <f ca="1">OFFSET(IND!AF$28,$E18,0)</f>
        <v>11.719139315055637</v>
      </c>
      <c r="AD18" s="126">
        <f ca="1">OFFSET(IND!AG$28,$E18,0)</f>
        <v>11.847296909649604</v>
      </c>
      <c r="AE18" s="126">
        <f ca="1">OFFSET(IND!AH$28,$E18,0)</f>
        <v>11.840788710768795</v>
      </c>
      <c r="AF18" s="126">
        <f ca="1">OFFSET(IND!AI$28,$E18,0)</f>
        <v>11.066855851927469</v>
      </c>
      <c r="AG18" s="126">
        <f ca="1">OFFSET(IND!AJ$28,$E18,0)</f>
        <v>10.344739826750573</v>
      </c>
      <c r="AH18" s="126">
        <f ca="1">OFFSET(IND!AK$28,$E18,0)</f>
        <v>9.7120626039307627</v>
      </c>
      <c r="AI18" s="126">
        <f ca="1">OFFSET(IND!AL$28,$E18,0)</f>
        <v>9.1706376786687667</v>
      </c>
      <c r="AJ18" s="126">
        <f ca="1">OFFSET(IND!AM$28,$E18,0)</f>
        <v>9.0357800677103803</v>
      </c>
      <c r="AK18" s="126">
        <f ca="1">OFFSET(IND!AN$28,$E18,0)</f>
        <v>9.5274191350807786</v>
      </c>
      <c r="AL18" s="126">
        <f ca="1">OFFSET(IND!AO$28,$E18,0)</f>
        <v>9.7797844784379873</v>
      </c>
      <c r="AM18" s="126">
        <f ca="1">OFFSET(IND!AP$28,$E18,0)</f>
        <v>10.136565934850001</v>
      </c>
      <c r="AQ18" s="4"/>
    </row>
    <row r="19" spans="1:43">
      <c r="A19" s="35" t="s">
        <v>319</v>
      </c>
      <c r="B19">
        <v>32.941303389589997</v>
      </c>
      <c r="E19" s="129">
        <f ca="1">MATCH(F19,IND!$D$29:$D$263,0)</f>
        <v>124</v>
      </c>
      <c r="F19" s="4" t="str">
        <f t="shared" si="0"/>
        <v>ICPS</v>
      </c>
      <c r="G19" s="126">
        <f ca="1">OFFSET(IND!J$28,$E19,0)</f>
        <v>27.288197120140854</v>
      </c>
      <c r="H19" s="126">
        <f ca="1">OFFSET(IND!K$28,$E19,0)</f>
        <v>28.105014931270503</v>
      </c>
      <c r="I19" s="126">
        <f ca="1">OFFSET(IND!L$28,$E19,0)</f>
        <v>28.68581022429229</v>
      </c>
      <c r="J19" s="126">
        <f ca="1">OFFSET(IND!M$28,$E19,0)</f>
        <v>19.307168400000002</v>
      </c>
      <c r="K19" s="126">
        <f ca="1">OFFSET(IND!N$28,$E19,0)</f>
        <v>19.307168400000002</v>
      </c>
      <c r="L19" s="126">
        <f ca="1">OFFSET(IND!O$28,$E19,0)</f>
        <v>19.307168400000002</v>
      </c>
      <c r="M19" s="126">
        <f ca="1">OFFSET(IND!P$28,$E19,0)</f>
        <v>19.525808872601448</v>
      </c>
      <c r="N19" s="126">
        <f ca="1">OFFSET(IND!Q$28,$E19,0)</f>
        <v>19.484645079920313</v>
      </c>
      <c r="O19" s="203">
        <f ca="1">OFFSET(IND!R$28,$E19,0)</f>
        <v>17.959897710034607</v>
      </c>
      <c r="P19" s="126">
        <f ca="1">OFFSET(IND!S$28,$E19,0)</f>
        <v>18.818365225140937</v>
      </c>
      <c r="Q19" s="126">
        <f ca="1">OFFSET(IND!T$28,$E19,0)</f>
        <v>18.715525771266691</v>
      </c>
      <c r="R19" s="126">
        <f ca="1">OFFSET(IND!U$28,$E19,0)</f>
        <v>18.596317571418627</v>
      </c>
      <c r="S19" s="126">
        <f ca="1">OFFSET(IND!V$28,$E19,0)</f>
        <v>18.505476726044474</v>
      </c>
      <c r="T19" s="203">
        <f ca="1">OFFSET(IND!W$28,$E19,0)</f>
        <v>18.42284403840226</v>
      </c>
      <c r="U19" s="126">
        <f ca="1">OFFSET(IND!X$28,$E19,0)</f>
        <v>18.587040763780504</v>
      </c>
      <c r="V19" s="126">
        <f ca="1">OFFSET(IND!Y$28,$E19,0)</f>
        <v>18.7602083812255</v>
      </c>
      <c r="W19" s="126">
        <f ca="1">OFFSET(IND!Z$28,$E19,0)</f>
        <v>18.995707342257663</v>
      </c>
      <c r="X19" s="126">
        <f ca="1">OFFSET(IND!AA$28,$E19,0)</f>
        <v>19.10270972074737</v>
      </c>
      <c r="Y19" s="205">
        <f ca="1">OFFSET(IND!AB$28,$E19,0)</f>
        <v>19.202668925371739</v>
      </c>
      <c r="Z19" s="126">
        <f ca="1">OFFSET(IND!AC$28,$E19,0)</f>
        <v>19.404377495003811</v>
      </c>
      <c r="AA19" s="126">
        <f ca="1">OFFSET(IND!AD$28,$E19,0)</f>
        <v>19.659635396731904</v>
      </c>
      <c r="AB19" s="126">
        <f ca="1">OFFSET(IND!AE$28,$E19,0)</f>
        <v>19.776119621531553</v>
      </c>
      <c r="AC19" s="126">
        <f ca="1">OFFSET(IND!AF$28,$E19,0)</f>
        <v>19.972899925042274</v>
      </c>
      <c r="AD19" s="126">
        <f ca="1">OFFSET(IND!AG$28,$E19,0)</f>
        <v>20.191318594079771</v>
      </c>
      <c r="AE19" s="126">
        <f ca="1">OFFSET(IND!AH$28,$E19,0)</f>
        <v>20.1802266869487</v>
      </c>
      <c r="AF19" s="126">
        <f ca="1">OFFSET(IND!AI$28,$E19,0)</f>
        <v>18.861214844630119</v>
      </c>
      <c r="AG19" s="126">
        <f ca="1">OFFSET(IND!AJ$28,$E19,0)</f>
        <v>17.630514302773904</v>
      </c>
      <c r="AH19" s="126">
        <f ca="1">OFFSET(IND!AK$28,$E19,0)</f>
        <v>16.55224408885131</v>
      </c>
      <c r="AI19" s="126">
        <f ca="1">OFFSET(IND!AL$28,$E19,0)</f>
        <v>15.629494938212853</v>
      </c>
      <c r="AJ19" s="126">
        <f ca="1">OFFSET(IND!AM$28,$E19,0)</f>
        <v>15.399657447985069</v>
      </c>
      <c r="AK19" s="126">
        <f ca="1">OFFSET(IND!AN$28,$E19,0)</f>
        <v>16.23755668510865</v>
      </c>
      <c r="AL19" s="126">
        <f ca="1">OFFSET(IND!AO$28,$E19,0)</f>
        <v>16.66766231077921</v>
      </c>
      <c r="AM19" s="126">
        <f ca="1">OFFSET(IND!AP$28,$E19,0)</f>
        <v>17.275724057675014</v>
      </c>
      <c r="AQ19" s="4"/>
    </row>
    <row r="20" spans="1:43">
      <c r="A20" s="35" t="s">
        <v>320</v>
      </c>
      <c r="B20">
        <v>39.685391397639997</v>
      </c>
      <c r="E20" s="129">
        <f ca="1">MATCH(F20,IND!$D$29:$D$263,0)</f>
        <v>131</v>
      </c>
      <c r="F20" s="4" t="str">
        <f t="shared" si="0"/>
        <v>ICPT</v>
      </c>
      <c r="G20" s="126">
        <f ca="1">OFFSET(IND!J$28,$E20,0)</f>
        <v>39.004000030517574</v>
      </c>
      <c r="H20" s="126">
        <f ca="1">OFFSET(IND!K$28,$E20,0)</f>
        <v>40.171507058921208</v>
      </c>
      <c r="I20" s="126">
        <f ca="1">OFFSET(IND!L$28,$E20,0)</f>
        <v>41.001658626905382</v>
      </c>
      <c r="J20" s="126">
        <f ca="1">OFFSET(IND!M$28,$E20,0)</f>
        <v>0</v>
      </c>
      <c r="K20" s="126">
        <f ca="1">OFFSET(IND!N$28,$E20,0)</f>
        <v>0</v>
      </c>
      <c r="L20" s="126">
        <f ca="1">OFFSET(IND!O$28,$E20,0)</f>
        <v>0</v>
      </c>
      <c r="M20" s="126">
        <f ca="1">OFFSET(IND!P$28,$E20,0)</f>
        <v>0</v>
      </c>
      <c r="N20" s="126">
        <f ca="1">OFFSET(IND!Q$28,$E20,0)</f>
        <v>0</v>
      </c>
      <c r="O20" s="203">
        <f ca="1">OFFSET(IND!R$28,$E20,0)</f>
        <v>0</v>
      </c>
      <c r="P20" s="126">
        <f ca="1">OFFSET(IND!S$28,$E20,0)</f>
        <v>0</v>
      </c>
      <c r="Q20" s="126">
        <f ca="1">OFFSET(IND!T$28,$E20,0)</f>
        <v>0</v>
      </c>
      <c r="R20" s="126">
        <f ca="1">OFFSET(IND!U$28,$E20,0)</f>
        <v>0</v>
      </c>
      <c r="S20" s="126">
        <f ca="1">OFFSET(IND!V$28,$E20,0)</f>
        <v>0</v>
      </c>
      <c r="T20" s="203">
        <f ca="1">OFFSET(IND!W$28,$E20,0)</f>
        <v>0</v>
      </c>
      <c r="U20" s="126">
        <f ca="1">OFFSET(IND!X$28,$E20,0)</f>
        <v>0</v>
      </c>
      <c r="V20" s="126">
        <f ca="1">OFFSET(IND!Y$28,$E20,0)</f>
        <v>0</v>
      </c>
      <c r="W20" s="126">
        <f ca="1">OFFSET(IND!Z$28,$E20,0)</f>
        <v>0</v>
      </c>
      <c r="X20" s="126">
        <f ca="1">OFFSET(IND!AA$28,$E20,0)</f>
        <v>0</v>
      </c>
      <c r="Y20" s="205">
        <f ca="1">OFFSET(IND!AB$28,$E20,0)</f>
        <v>0</v>
      </c>
      <c r="Z20" s="126">
        <f ca="1">OFFSET(IND!AC$28,$E20,0)</f>
        <v>0</v>
      </c>
      <c r="AA20" s="126">
        <f ca="1">OFFSET(IND!AD$28,$E20,0)</f>
        <v>0</v>
      </c>
      <c r="AB20" s="126">
        <f ca="1">OFFSET(IND!AE$28,$E20,0)</f>
        <v>0</v>
      </c>
      <c r="AC20" s="126">
        <f ca="1">OFFSET(IND!AF$28,$E20,0)</f>
        <v>0</v>
      </c>
      <c r="AD20" s="126">
        <f ca="1">OFFSET(IND!AG$28,$E20,0)</f>
        <v>0</v>
      </c>
      <c r="AE20" s="126">
        <f ca="1">OFFSET(IND!AH$28,$E20,0)</f>
        <v>0</v>
      </c>
      <c r="AF20" s="126">
        <f ca="1">OFFSET(IND!AI$28,$E20,0)</f>
        <v>0</v>
      </c>
      <c r="AG20" s="126">
        <f ca="1">OFFSET(IND!AJ$28,$E20,0)</f>
        <v>0</v>
      </c>
      <c r="AH20" s="126">
        <f ca="1">OFFSET(IND!AK$28,$E20,0)</f>
        <v>0</v>
      </c>
      <c r="AI20" s="126">
        <f ca="1">OFFSET(IND!AL$28,$E20,0)</f>
        <v>0</v>
      </c>
      <c r="AJ20" s="126">
        <f ca="1">OFFSET(IND!AM$28,$E20,0)</f>
        <v>0</v>
      </c>
      <c r="AK20" s="126">
        <f ca="1">OFFSET(IND!AN$28,$E20,0)</f>
        <v>0</v>
      </c>
      <c r="AL20" s="126">
        <f ca="1">OFFSET(IND!AO$28,$E20,0)</f>
        <v>0</v>
      </c>
      <c r="AM20" s="126">
        <f ca="1">OFFSET(IND!AP$28,$E20,0)</f>
        <v>0</v>
      </c>
      <c r="AQ20" s="4"/>
    </row>
    <row r="21" spans="1:43">
      <c r="A21" s="35" t="s">
        <v>321</v>
      </c>
      <c r="B21">
        <v>5.3061366499999998E-2</v>
      </c>
      <c r="E21" s="129">
        <f ca="1">MATCH(F21,IND!$D$29:$D$263,0)</f>
        <v>174</v>
      </c>
      <c r="F21" s="4" t="str">
        <f t="shared" si="0"/>
        <v>IFBA</v>
      </c>
      <c r="G21" s="126">
        <f ca="1">OFFSET(IND!J$28,$E21,0)</f>
        <v>3.1931633262906718E-2</v>
      </c>
      <c r="H21" s="126">
        <f ca="1">OFFSET(IND!K$28,$E21,0)</f>
        <v>3.2795119928452757E-2</v>
      </c>
      <c r="I21" s="126">
        <f ca="1">OFFSET(IND!L$28,$E21,0)</f>
        <v>3.3394685763640068E-2</v>
      </c>
      <c r="J21" s="126">
        <f ca="1">OFFSET(IND!M$28,$E21,0)</f>
        <v>2.9904000000000003E-2</v>
      </c>
      <c r="K21" s="126">
        <f ca="1">OFFSET(IND!N$28,$E21,0)</f>
        <v>2.9904000000000003E-2</v>
      </c>
      <c r="L21" s="126">
        <f ca="1">OFFSET(IND!O$28,$E21,0)</f>
        <v>2.9904000000000003E-2</v>
      </c>
      <c r="M21" s="126">
        <f ca="1">OFFSET(IND!P$28,$E21,0)</f>
        <v>3.0309055483198757E-2</v>
      </c>
      <c r="N21" s="126">
        <f ca="1">OFFSET(IND!Q$28,$E21,0)</f>
        <v>3.0340213597290971E-2</v>
      </c>
      <c r="O21" s="203">
        <f ca="1">OFFSET(IND!R$28,$E21,0)</f>
        <v>2.784756446991405E-2</v>
      </c>
      <c r="P21" s="126">
        <f ca="1">OFFSET(IND!S$28,$E21,0)</f>
        <v>2.8659669731109821E-2</v>
      </c>
      <c r="Q21" s="126">
        <f ca="1">OFFSET(IND!T$28,$E21,0)</f>
        <v>2.9246499663413715E-2</v>
      </c>
      <c r="R21" s="126">
        <f ca="1">OFFSET(IND!U$28,$E21,0)</f>
        <v>2.9806618847803279E-2</v>
      </c>
      <c r="S21" s="126">
        <f ca="1">OFFSET(IND!V$28,$E21,0)</f>
        <v>3.0454845576018911E-2</v>
      </c>
      <c r="T21" s="203">
        <f ca="1">OFFSET(IND!W$28,$E21,0)</f>
        <v>3.1109573983289032E-2</v>
      </c>
      <c r="U21" s="126">
        <f ca="1">OFFSET(IND!X$28,$E21,0)</f>
        <v>3.18682841766601E-2</v>
      </c>
      <c r="V21" s="126">
        <f ca="1">OFFSET(IND!Y$28,$E21,0)</f>
        <v>3.2643877627319483E-2</v>
      </c>
      <c r="W21" s="126">
        <f ca="1">OFFSET(IND!Z$28,$E21,0)</f>
        <v>3.3499189558302438E-2</v>
      </c>
      <c r="X21" s="126">
        <f ca="1">OFFSET(IND!AA$28,$E21,0)</f>
        <v>3.4267026415637558E-2</v>
      </c>
      <c r="Y21" s="205">
        <f ca="1">OFFSET(IND!AB$28,$E21,0)</f>
        <v>3.500685987777151E-2</v>
      </c>
      <c r="Z21" s="126">
        <f ca="1">OFFSET(IND!AC$28,$E21,0)</f>
        <v>3.5954903073205098E-2</v>
      </c>
      <c r="AA21" s="126">
        <f ca="1">OFFSET(IND!AD$28,$E21,0)</f>
        <v>3.6990777779331449E-2</v>
      </c>
      <c r="AB21" s="126">
        <f ca="1">OFFSET(IND!AE$28,$E21,0)</f>
        <v>3.8058286130353607E-2</v>
      </c>
      <c r="AC21" s="126">
        <f ca="1">OFFSET(IND!AF$28,$E21,0)</f>
        <v>3.9280529887406657E-2</v>
      </c>
      <c r="AD21" s="126">
        <f ca="1">OFFSET(IND!AG$28,$E21,0)</f>
        <v>4.0527880577597736E-2</v>
      </c>
      <c r="AE21" s="126">
        <f ca="1">OFFSET(IND!AH$28,$E21,0)</f>
        <v>4.1846933950131331E-2</v>
      </c>
      <c r="AF21" s="126">
        <f ca="1">OFFSET(IND!AI$28,$E21,0)</f>
        <v>4.3149001189787047E-2</v>
      </c>
      <c r="AG21" s="126">
        <f ca="1">OFFSET(IND!AJ$28,$E21,0)</f>
        <v>4.4578470892776403E-2</v>
      </c>
      <c r="AH21" s="126">
        <f ca="1">OFFSET(IND!AK$28,$E21,0)</f>
        <v>4.6057810529772446E-2</v>
      </c>
      <c r="AI21" s="126">
        <f ca="1">OFFSET(IND!AL$28,$E21,0)</f>
        <v>4.7569883692979119E-2</v>
      </c>
      <c r="AJ21" s="126">
        <f ca="1">OFFSET(IND!AM$28,$E21,0)</f>
        <v>5.5293418177532687E-2</v>
      </c>
      <c r="AK21" s="126">
        <f ca="1">OFFSET(IND!AN$28,$E21,0)</f>
        <v>5.9821446704777376E-2</v>
      </c>
      <c r="AL21" s="126">
        <f ca="1">OFFSET(IND!AO$28,$E21,0)</f>
        <v>7.2605594042794055E-2</v>
      </c>
      <c r="AM21" s="126">
        <f ca="1">OFFSET(IND!AP$28,$E21,0)</f>
        <v>8.4857157054592514E-2</v>
      </c>
      <c r="AQ21" s="4"/>
    </row>
    <row r="22" spans="1:43">
      <c r="A22" s="35" t="s">
        <v>322</v>
      </c>
      <c r="B22">
        <v>12.204114317089999</v>
      </c>
      <c r="E22" s="129">
        <f ca="1">MATCH(F22,IND!$D$29:$D$263,0)</f>
        <v>176</v>
      </c>
      <c r="F22" s="4" t="str">
        <f t="shared" si="0"/>
        <v>IFBC</v>
      </c>
      <c r="G22" s="126">
        <f ca="1">OFFSET(IND!J$28,$E22,0)</f>
        <v>7.3442756504685454</v>
      </c>
      <c r="H22" s="126">
        <f ca="1">OFFSET(IND!K$28,$E22,0)</f>
        <v>7.5428775835441337</v>
      </c>
      <c r="I22" s="126">
        <f ca="1">OFFSET(IND!L$28,$E22,0)</f>
        <v>7.6807777256372152</v>
      </c>
      <c r="J22" s="126">
        <f ca="1">OFFSET(IND!M$28,$E22,0)</f>
        <v>6.8779200000000005</v>
      </c>
      <c r="K22" s="126">
        <f ca="1">OFFSET(IND!N$28,$E22,0)</f>
        <v>6.8779200000000005</v>
      </c>
      <c r="L22" s="126">
        <f ca="1">OFFSET(IND!O$28,$E22,0)</f>
        <v>6.8779200000000005</v>
      </c>
      <c r="M22" s="126">
        <f ca="1">OFFSET(IND!P$28,$E22,0)</f>
        <v>6.9710827611357136</v>
      </c>
      <c r="N22" s="126">
        <f ca="1">OFFSET(IND!Q$28,$E22,0)</f>
        <v>6.9782491273769223</v>
      </c>
      <c r="O22" s="203">
        <f ca="1">OFFSET(IND!R$28,$E22,0)</f>
        <v>6.4049398280802308</v>
      </c>
      <c r="P22" s="126">
        <f ca="1">OFFSET(IND!S$28,$E22,0)</f>
        <v>6.5917240381552586</v>
      </c>
      <c r="Q22" s="126">
        <f ca="1">OFFSET(IND!T$28,$E22,0)</f>
        <v>6.7266949225851542</v>
      </c>
      <c r="R22" s="126">
        <f ca="1">OFFSET(IND!U$28,$E22,0)</f>
        <v>6.8555223349947534</v>
      </c>
      <c r="S22" s="126">
        <f ca="1">OFFSET(IND!V$28,$E22,0)</f>
        <v>7.0046144824843495</v>
      </c>
      <c r="T22" s="203">
        <f ca="1">OFFSET(IND!W$28,$E22,0)</f>
        <v>7.1552020161564771</v>
      </c>
      <c r="U22" s="126">
        <f ca="1">OFFSET(IND!X$28,$E22,0)</f>
        <v>7.3297053606318228</v>
      </c>
      <c r="V22" s="126">
        <f ca="1">OFFSET(IND!Y$28,$E22,0)</f>
        <v>7.5080918542834807</v>
      </c>
      <c r="W22" s="126">
        <f ca="1">OFFSET(IND!Z$28,$E22,0)</f>
        <v>7.7048135984095607</v>
      </c>
      <c r="X22" s="126">
        <f ca="1">OFFSET(IND!AA$28,$E22,0)</f>
        <v>7.8814160755966389</v>
      </c>
      <c r="Y22" s="205">
        <f ca="1">OFFSET(IND!AB$28,$E22,0)</f>
        <v>8.0515777718874482</v>
      </c>
      <c r="Z22" s="126">
        <f ca="1">OFFSET(IND!AC$28,$E22,0)</f>
        <v>8.2696277068371735</v>
      </c>
      <c r="AA22" s="126">
        <f ca="1">OFFSET(IND!AD$28,$E22,0)</f>
        <v>8.5078788892462338</v>
      </c>
      <c r="AB22" s="126">
        <f ca="1">OFFSET(IND!AE$28,$E22,0)</f>
        <v>8.7534058099813308</v>
      </c>
      <c r="AC22" s="126">
        <f ca="1">OFFSET(IND!AF$28,$E22,0)</f>
        <v>9.0345218741035325</v>
      </c>
      <c r="AD22" s="126">
        <f ca="1">OFFSET(IND!AG$28,$E22,0)</f>
        <v>9.3214125328474804</v>
      </c>
      <c r="AE22" s="126">
        <f ca="1">OFFSET(IND!AH$28,$E22,0)</f>
        <v>9.6247948085302077</v>
      </c>
      <c r="AF22" s="126">
        <f ca="1">OFFSET(IND!AI$28,$E22,0)</f>
        <v>9.9242702736510218</v>
      </c>
      <c r="AG22" s="126">
        <f ca="1">OFFSET(IND!AJ$28,$E22,0)</f>
        <v>10.253048305338574</v>
      </c>
      <c r="AH22" s="126">
        <f ca="1">OFFSET(IND!AK$28,$E22,0)</f>
        <v>10.593296421847663</v>
      </c>
      <c r="AI22" s="126">
        <f ca="1">OFFSET(IND!AL$28,$E22,0)</f>
        <v>10.941073249385198</v>
      </c>
      <c r="AJ22" s="126">
        <f ca="1">OFFSET(IND!AM$28,$E22,0)</f>
        <v>12.717486180832518</v>
      </c>
      <c r="AK22" s="126">
        <f ca="1">OFFSET(IND!AN$28,$E22,0)</f>
        <v>13.758932742098796</v>
      </c>
      <c r="AL22" s="126">
        <f ca="1">OFFSET(IND!AO$28,$E22,0)</f>
        <v>16.699286629842632</v>
      </c>
      <c r="AM22" s="126">
        <f ca="1">OFFSET(IND!AP$28,$E22,0)</f>
        <v>19.51714612255628</v>
      </c>
      <c r="AQ22" s="4"/>
    </row>
    <row r="23" spans="1:43">
      <c r="A23" s="35" t="s">
        <v>323</v>
      </c>
      <c r="B23" t="s">
        <v>386</v>
      </c>
      <c r="E23" s="129">
        <f ca="1">MATCH(F23,IND!$D$29:$D$263,0)</f>
        <v>181</v>
      </c>
      <c r="F23" s="4" t="str">
        <f t="shared" si="0"/>
        <v>IFBE</v>
      </c>
      <c r="G23" s="126">
        <f ca="1">OFFSET(IND!J$28,$E23,0)</f>
        <v>0</v>
      </c>
      <c r="H23" s="126">
        <f ca="1">OFFSET(IND!K$28,$E23,0)</f>
        <v>0</v>
      </c>
      <c r="I23" s="126">
        <f ca="1">OFFSET(IND!L$28,$E23,0)</f>
        <v>0</v>
      </c>
      <c r="J23" s="126">
        <f ca="1">OFFSET(IND!M$28,$E23,0)</f>
        <v>0</v>
      </c>
      <c r="K23" s="126">
        <f ca="1">OFFSET(IND!N$28,$E23,0)</f>
        <v>0</v>
      </c>
      <c r="L23" s="126">
        <f ca="1">OFFSET(IND!O$28,$E23,0)</f>
        <v>0</v>
      </c>
      <c r="M23" s="126">
        <f ca="1">OFFSET(IND!P$28,$E23,0)</f>
        <v>0</v>
      </c>
      <c r="N23" s="126">
        <f ca="1">OFFSET(IND!Q$28,$E23,0)</f>
        <v>0</v>
      </c>
      <c r="O23" s="203">
        <f ca="1">OFFSET(IND!R$28,$E23,0)</f>
        <v>0</v>
      </c>
      <c r="P23" s="126">
        <f ca="1">OFFSET(IND!S$28,$E23,0)</f>
        <v>0</v>
      </c>
      <c r="Q23" s="126">
        <f ca="1">OFFSET(IND!T$28,$E23,0)</f>
        <v>0</v>
      </c>
      <c r="R23" s="126">
        <f ca="1">OFFSET(IND!U$28,$E23,0)</f>
        <v>0</v>
      </c>
      <c r="S23" s="126">
        <f ca="1">OFFSET(IND!V$28,$E23,0)</f>
        <v>0</v>
      </c>
      <c r="T23" s="203">
        <f ca="1">OFFSET(IND!W$28,$E23,0)</f>
        <v>0</v>
      </c>
      <c r="U23" s="126">
        <f ca="1">OFFSET(IND!X$28,$E23,0)</f>
        <v>0</v>
      </c>
      <c r="V23" s="126">
        <f ca="1">OFFSET(IND!Y$28,$E23,0)</f>
        <v>0</v>
      </c>
      <c r="W23" s="126">
        <f ca="1">OFFSET(IND!Z$28,$E23,0)</f>
        <v>0</v>
      </c>
      <c r="X23" s="126">
        <f ca="1">OFFSET(IND!AA$28,$E23,0)</f>
        <v>0</v>
      </c>
      <c r="Y23" s="205">
        <f ca="1">OFFSET(IND!AB$28,$E23,0)</f>
        <v>0</v>
      </c>
      <c r="Z23" s="126">
        <f ca="1">OFFSET(IND!AC$28,$E23,0)</f>
        <v>0</v>
      </c>
      <c r="AA23" s="126">
        <f ca="1">OFFSET(IND!AD$28,$E23,0)</f>
        <v>0</v>
      </c>
      <c r="AB23" s="126">
        <f ca="1">OFFSET(IND!AE$28,$E23,0)</f>
        <v>0</v>
      </c>
      <c r="AC23" s="126">
        <f ca="1">OFFSET(IND!AF$28,$E23,0)</f>
        <v>0</v>
      </c>
      <c r="AD23" s="126">
        <f ca="1">OFFSET(IND!AG$28,$E23,0)</f>
        <v>0</v>
      </c>
      <c r="AE23" s="126">
        <f ca="1">OFFSET(IND!AH$28,$E23,0)</f>
        <v>0</v>
      </c>
      <c r="AF23" s="126">
        <f ca="1">OFFSET(IND!AI$28,$E23,0)</f>
        <v>0</v>
      </c>
      <c r="AG23" s="126">
        <f ca="1">OFFSET(IND!AJ$28,$E23,0)</f>
        <v>0</v>
      </c>
      <c r="AH23" s="126">
        <f ca="1">OFFSET(IND!AK$28,$E23,0)</f>
        <v>0</v>
      </c>
      <c r="AI23" s="126">
        <f ca="1">OFFSET(IND!AL$28,$E23,0)</f>
        <v>0</v>
      </c>
      <c r="AJ23" s="126">
        <f ca="1">OFFSET(IND!AM$28,$E23,0)</f>
        <v>0</v>
      </c>
      <c r="AK23" s="126">
        <f ca="1">OFFSET(IND!AN$28,$E23,0)</f>
        <v>0</v>
      </c>
      <c r="AL23" s="126">
        <f ca="1">OFFSET(IND!AO$28,$E23,0)</f>
        <v>0</v>
      </c>
      <c r="AM23" s="126">
        <f ca="1">OFFSET(IND!AP$28,$E23,0)</f>
        <v>0</v>
      </c>
      <c r="AQ23" s="4"/>
    </row>
    <row r="24" spans="1:43">
      <c r="A24" s="35" t="s">
        <v>324</v>
      </c>
      <c r="B24">
        <v>0.84898186553730004</v>
      </c>
      <c r="E24" s="129">
        <f ca="1">MATCH(F24,IND!$D$29:$D$263,0)</f>
        <v>179</v>
      </c>
      <c r="F24" s="4" t="str">
        <f t="shared" si="0"/>
        <v>IFBF</v>
      </c>
      <c r="G24" s="126">
        <f ca="1">OFFSET(IND!J$28,$E24,0)</f>
        <v>0.51090613220650749</v>
      </c>
      <c r="H24" s="126">
        <f ca="1">OFFSET(IND!K$28,$E24,0)</f>
        <v>0.52472191885524411</v>
      </c>
      <c r="I24" s="126">
        <f ca="1">OFFSET(IND!L$28,$E24,0)</f>
        <v>0.53431497221824109</v>
      </c>
      <c r="J24" s="126">
        <f ca="1">OFFSET(IND!M$28,$E24,0)</f>
        <v>0.47846400000000006</v>
      </c>
      <c r="K24" s="126">
        <f ca="1">OFFSET(IND!N$28,$E24,0)</f>
        <v>0.47846400000000006</v>
      </c>
      <c r="L24" s="126">
        <f ca="1">OFFSET(IND!O$28,$E24,0)</f>
        <v>0.47846400000000006</v>
      </c>
      <c r="M24" s="126">
        <f ca="1">OFFSET(IND!P$28,$E24,0)</f>
        <v>0.48494488773118011</v>
      </c>
      <c r="N24" s="126">
        <f ca="1">OFFSET(IND!Q$28,$E24,0)</f>
        <v>0.48544341755665554</v>
      </c>
      <c r="O24" s="203">
        <f ca="1">OFFSET(IND!R$28,$E24,0)</f>
        <v>0.44556103151862481</v>
      </c>
      <c r="P24" s="126">
        <f ca="1">OFFSET(IND!S$28,$E24,0)</f>
        <v>0.45855471569775713</v>
      </c>
      <c r="Q24" s="126">
        <f ca="1">OFFSET(IND!T$28,$E24,0)</f>
        <v>0.46794399461461944</v>
      </c>
      <c r="R24" s="126">
        <f ca="1">OFFSET(IND!U$28,$E24,0)</f>
        <v>0.47690590156485246</v>
      </c>
      <c r="S24" s="126">
        <f ca="1">OFFSET(IND!V$28,$E24,0)</f>
        <v>0.48727752921630257</v>
      </c>
      <c r="T24" s="203">
        <f ca="1">OFFSET(IND!W$28,$E24,0)</f>
        <v>0.4977531837326245</v>
      </c>
      <c r="U24" s="126">
        <f ca="1">OFFSET(IND!X$28,$E24,0)</f>
        <v>0.5098925468265616</v>
      </c>
      <c r="V24" s="126">
        <f ca="1">OFFSET(IND!Y$28,$E24,0)</f>
        <v>0.52230204203711172</v>
      </c>
      <c r="W24" s="126">
        <f ca="1">OFFSET(IND!Z$28,$E24,0)</f>
        <v>0.535987032932839</v>
      </c>
      <c r="X24" s="126">
        <f ca="1">OFFSET(IND!AA$28,$E24,0)</f>
        <v>0.54827242265020093</v>
      </c>
      <c r="Y24" s="205">
        <f ca="1">OFFSET(IND!AB$28,$E24,0)</f>
        <v>0.56010975804434415</v>
      </c>
      <c r="Z24" s="126">
        <f ca="1">OFFSET(IND!AC$28,$E24,0)</f>
        <v>0.57527844917128157</v>
      </c>
      <c r="AA24" s="126">
        <f ca="1">OFFSET(IND!AD$28,$E24,0)</f>
        <v>0.59185244446930318</v>
      </c>
      <c r="AB24" s="126">
        <f ca="1">OFFSET(IND!AE$28,$E24,0)</f>
        <v>0.60893257808565771</v>
      </c>
      <c r="AC24" s="126">
        <f ca="1">OFFSET(IND!AF$28,$E24,0)</f>
        <v>0.62848847819850651</v>
      </c>
      <c r="AD24" s="126">
        <f ca="1">OFFSET(IND!AG$28,$E24,0)</f>
        <v>0.64844608924156377</v>
      </c>
      <c r="AE24" s="126">
        <f ca="1">OFFSET(IND!AH$28,$E24,0)</f>
        <v>0.66955094320210129</v>
      </c>
      <c r="AF24" s="126">
        <f ca="1">OFFSET(IND!AI$28,$E24,0)</f>
        <v>0.69038401903659274</v>
      </c>
      <c r="AG24" s="126">
        <f ca="1">OFFSET(IND!AJ$28,$E24,0)</f>
        <v>0.71325553428442245</v>
      </c>
      <c r="AH24" s="126">
        <f ca="1">OFFSET(IND!AK$28,$E24,0)</f>
        <v>0.73692496847635913</v>
      </c>
      <c r="AI24" s="126">
        <f ca="1">OFFSET(IND!AL$28,$E24,0)</f>
        <v>0.7611181390876659</v>
      </c>
      <c r="AJ24" s="126">
        <f ca="1">OFFSET(IND!AM$28,$E24,0)</f>
        <v>0.88469469084052299</v>
      </c>
      <c r="AK24" s="126">
        <f ca="1">OFFSET(IND!AN$28,$E24,0)</f>
        <v>0.95714314727643801</v>
      </c>
      <c r="AL24" s="126">
        <f ca="1">OFFSET(IND!AO$28,$E24,0)</f>
        <v>1.1616895046847049</v>
      </c>
      <c r="AM24" s="126">
        <f ca="1">OFFSET(IND!AP$28,$E24,0)</f>
        <v>1.3577145128734802</v>
      </c>
      <c r="AQ24" s="4"/>
    </row>
    <row r="25" spans="1:43">
      <c r="A25" s="35" t="s">
        <v>325</v>
      </c>
      <c r="B25">
        <v>1.432656898094</v>
      </c>
      <c r="E25" s="129">
        <f ca="1">MATCH(F25,IND!$D$29:$D$263,0)</f>
        <v>177</v>
      </c>
      <c r="F25" s="4" t="str">
        <f t="shared" si="0"/>
        <v>IFBH</v>
      </c>
      <c r="G25" s="126">
        <f ca="1">OFFSET(IND!J$28,$E25,0)</f>
        <v>0.86215409809848131</v>
      </c>
      <c r="H25" s="126">
        <f ca="1">OFFSET(IND!K$28,$E25,0)</f>
        <v>0.88546823806822428</v>
      </c>
      <c r="I25" s="126">
        <f ca="1">OFFSET(IND!L$28,$E25,0)</f>
        <v>0.90165651561828164</v>
      </c>
      <c r="J25" s="126">
        <f ca="1">OFFSET(IND!M$28,$E25,0)</f>
        <v>0.8074079999999999</v>
      </c>
      <c r="K25" s="126">
        <f ca="1">OFFSET(IND!N$28,$E25,0)</f>
        <v>0.8074079999999999</v>
      </c>
      <c r="L25" s="126">
        <f ca="1">OFFSET(IND!O$28,$E25,0)</f>
        <v>0.8074079999999999</v>
      </c>
      <c r="M25" s="126">
        <f ca="1">OFFSET(IND!P$28,$E25,0)</f>
        <v>0.81834449804636622</v>
      </c>
      <c r="N25" s="126">
        <f ca="1">OFFSET(IND!Q$28,$E25,0)</f>
        <v>0.81918576712685598</v>
      </c>
      <c r="O25" s="203">
        <f ca="1">OFFSET(IND!R$28,$E25,0)</f>
        <v>0.75188424068767912</v>
      </c>
      <c r="P25" s="126">
        <f ca="1">OFFSET(IND!S$28,$E25,0)</f>
        <v>0.77381108273996491</v>
      </c>
      <c r="Q25" s="126">
        <f ca="1">OFFSET(IND!T$28,$E25,0)</f>
        <v>0.78965549091217002</v>
      </c>
      <c r="R25" s="126">
        <f ca="1">OFFSET(IND!U$28,$E25,0)</f>
        <v>0.80477870889068825</v>
      </c>
      <c r="S25" s="126">
        <f ca="1">OFFSET(IND!V$28,$E25,0)</f>
        <v>0.82228083055251033</v>
      </c>
      <c r="T25" s="203">
        <f ca="1">OFFSET(IND!W$28,$E25,0)</f>
        <v>0.83995849754880358</v>
      </c>
      <c r="U25" s="126">
        <f ca="1">OFFSET(IND!X$28,$E25,0)</f>
        <v>0.86044367276982237</v>
      </c>
      <c r="V25" s="126">
        <f ca="1">OFFSET(IND!Y$28,$E25,0)</f>
        <v>0.88138469593762558</v>
      </c>
      <c r="W25" s="126">
        <f ca="1">OFFSET(IND!Z$28,$E25,0)</f>
        <v>0.90447811807416545</v>
      </c>
      <c r="X25" s="126">
        <f ca="1">OFFSET(IND!AA$28,$E25,0)</f>
        <v>0.92520971322221379</v>
      </c>
      <c r="Y25" s="205">
        <f ca="1">OFFSET(IND!AB$28,$E25,0)</f>
        <v>0.94518521669983047</v>
      </c>
      <c r="Z25" s="126">
        <f ca="1">OFFSET(IND!AC$28,$E25,0)</f>
        <v>0.97078238297653729</v>
      </c>
      <c r="AA25" s="126">
        <f ca="1">OFFSET(IND!AD$28,$E25,0)</f>
        <v>0.99875100004194872</v>
      </c>
      <c r="AB25" s="126">
        <f ca="1">OFFSET(IND!AE$28,$E25,0)</f>
        <v>1.027573725519547</v>
      </c>
      <c r="AC25" s="126">
        <f ca="1">OFFSET(IND!AF$28,$E25,0)</f>
        <v>1.0605743069599793</v>
      </c>
      <c r="AD25" s="126">
        <f ca="1">OFFSET(IND!AG$28,$E25,0)</f>
        <v>1.0942527755951386</v>
      </c>
      <c r="AE25" s="126">
        <f ca="1">OFFSET(IND!AH$28,$E25,0)</f>
        <v>1.1298672166535457</v>
      </c>
      <c r="AF25" s="126">
        <f ca="1">OFFSET(IND!AI$28,$E25,0)</f>
        <v>1.1650230321242501</v>
      </c>
      <c r="AG25" s="126">
        <f ca="1">OFFSET(IND!AJ$28,$E25,0)</f>
        <v>1.2036187141049628</v>
      </c>
      <c r="AH25" s="126">
        <f ca="1">OFFSET(IND!AK$28,$E25,0)</f>
        <v>1.2435608843038559</v>
      </c>
      <c r="AI25" s="126">
        <f ca="1">OFFSET(IND!AL$28,$E25,0)</f>
        <v>1.2843868597104362</v>
      </c>
      <c r="AJ25" s="126">
        <f ca="1">OFFSET(IND!AM$28,$E25,0)</f>
        <v>1.4929222907933823</v>
      </c>
      <c r="AK25" s="126">
        <f ca="1">OFFSET(IND!AN$28,$E25,0)</f>
        <v>1.6151790610289889</v>
      </c>
      <c r="AL25" s="126">
        <f ca="1">OFFSET(IND!AO$28,$E25,0)</f>
        <v>1.9603510391554393</v>
      </c>
      <c r="AM25" s="126">
        <f ca="1">OFFSET(IND!AP$28,$E25,0)</f>
        <v>2.291143240473998</v>
      </c>
      <c r="AQ25" s="4"/>
    </row>
    <row r="26" spans="1:43">
      <c r="A26" s="35" t="s">
        <v>326</v>
      </c>
      <c r="B26">
        <v>1.857147830862</v>
      </c>
      <c r="E26" s="129">
        <f ca="1">MATCH(F26,IND!$D$29:$D$263,0)</f>
        <v>173</v>
      </c>
      <c r="F26" s="4" t="str">
        <f t="shared" si="0"/>
        <v>IFBK</v>
      </c>
      <c r="G26" s="126">
        <f ca="1">OFFSET(IND!J$28,$E26,0)</f>
        <v>1.1176071642017353</v>
      </c>
      <c r="H26" s="126">
        <f ca="1">OFFSET(IND!K$28,$E26,0)</f>
        <v>1.1478291974958466</v>
      </c>
      <c r="I26" s="126">
        <f ca="1">OFFSET(IND!L$28,$E26,0)</f>
        <v>1.1688140017274025</v>
      </c>
      <c r="J26" s="126">
        <f ca="1">OFFSET(IND!M$28,$E26,0)</f>
        <v>1.04664</v>
      </c>
      <c r="K26" s="126">
        <f ca="1">OFFSET(IND!N$28,$E26,0)</f>
        <v>1.04664</v>
      </c>
      <c r="L26" s="126">
        <f ca="1">OFFSET(IND!O$28,$E26,0)</f>
        <v>1.04664</v>
      </c>
      <c r="M26" s="126">
        <f ca="1">OFFSET(IND!P$28,$E26,0)</f>
        <v>1.0608169419119564</v>
      </c>
      <c r="N26" s="126">
        <f ca="1">OFFSET(IND!Q$28,$E26,0)</f>
        <v>1.0619074759051839</v>
      </c>
      <c r="O26" s="203">
        <f ca="1">OFFSET(IND!R$28,$E26,0)</f>
        <v>0.97466475644699169</v>
      </c>
      <c r="P26" s="126">
        <f ca="1">OFFSET(IND!S$28,$E26,0)</f>
        <v>1.0030884405888436</v>
      </c>
      <c r="Q26" s="126">
        <f ca="1">OFFSET(IND!T$28,$E26,0)</f>
        <v>1.02362748821948</v>
      </c>
      <c r="R26" s="126">
        <f ca="1">OFFSET(IND!U$28,$E26,0)</f>
        <v>1.0432316596731148</v>
      </c>
      <c r="S26" s="126">
        <f ca="1">OFFSET(IND!V$28,$E26,0)</f>
        <v>1.0659195951606619</v>
      </c>
      <c r="T26" s="203">
        <f ca="1">OFFSET(IND!W$28,$E26,0)</f>
        <v>1.0888350894151162</v>
      </c>
      <c r="U26" s="126">
        <f ca="1">OFFSET(IND!X$28,$E26,0)</f>
        <v>1.1153899461831036</v>
      </c>
      <c r="V26" s="126">
        <f ca="1">OFFSET(IND!Y$28,$E26,0)</f>
        <v>1.1425357169561818</v>
      </c>
      <c r="W26" s="126">
        <f ca="1">OFFSET(IND!Z$28,$E26,0)</f>
        <v>1.1724716345405855</v>
      </c>
      <c r="X26" s="126">
        <f ca="1">OFFSET(IND!AA$28,$E26,0)</f>
        <v>1.1993459245473148</v>
      </c>
      <c r="Y26" s="205">
        <f ca="1">OFFSET(IND!AB$28,$E26,0)</f>
        <v>1.2252400957220031</v>
      </c>
      <c r="Z26" s="126">
        <f ca="1">OFFSET(IND!AC$28,$E26,0)</f>
        <v>1.2584216075621786</v>
      </c>
      <c r="AA26" s="126">
        <f ca="1">OFFSET(IND!AD$28,$E26,0)</f>
        <v>1.2946772222766008</v>
      </c>
      <c r="AB26" s="126">
        <f ca="1">OFFSET(IND!AE$28,$E26,0)</f>
        <v>1.3320400145623763</v>
      </c>
      <c r="AC26" s="126">
        <f ca="1">OFFSET(IND!AF$28,$E26,0)</f>
        <v>1.374818546059233</v>
      </c>
      <c r="AD26" s="126">
        <f ca="1">OFFSET(IND!AG$28,$E26,0)</f>
        <v>1.4184758202159209</v>
      </c>
      <c r="AE26" s="126">
        <f ca="1">OFFSET(IND!AH$28,$E26,0)</f>
        <v>1.4646426882545966</v>
      </c>
      <c r="AF26" s="126">
        <f ca="1">OFFSET(IND!AI$28,$E26,0)</f>
        <v>1.5102150416425466</v>
      </c>
      <c r="AG26" s="126">
        <f ca="1">OFFSET(IND!AJ$28,$E26,0)</f>
        <v>1.5602464812471741</v>
      </c>
      <c r="AH26" s="126">
        <f ca="1">OFFSET(IND!AK$28,$E26,0)</f>
        <v>1.6120233685420355</v>
      </c>
      <c r="AI26" s="126">
        <f ca="1">OFFSET(IND!AL$28,$E26,0)</f>
        <v>1.6649459292542692</v>
      </c>
      <c r="AJ26" s="126">
        <f ca="1">OFFSET(IND!AM$28,$E26,0)</f>
        <v>1.9352696362136439</v>
      </c>
      <c r="AK26" s="126">
        <f ca="1">OFFSET(IND!AN$28,$E26,0)</f>
        <v>2.0937506346672077</v>
      </c>
      <c r="AL26" s="126">
        <f ca="1">OFFSET(IND!AO$28,$E26,0)</f>
        <v>2.5411957914977914</v>
      </c>
      <c r="AM26" s="126">
        <f ca="1">OFFSET(IND!AP$28,$E26,0)</f>
        <v>2.9700004969107376</v>
      </c>
      <c r="AQ26" s="4"/>
    </row>
    <row r="27" spans="1:43">
      <c r="A27" s="35" t="s">
        <v>327</v>
      </c>
      <c r="B27">
        <v>0.39796024947059999</v>
      </c>
      <c r="E27" s="129">
        <f ca="1">MATCH(F27,IND!$D$29:$D$263,0)</f>
        <v>175</v>
      </c>
      <c r="F27" s="4" t="str">
        <f t="shared" si="0"/>
        <v>IFBL</v>
      </c>
      <c r="G27" s="126">
        <f ca="1">OFFSET(IND!J$28,$E27,0)</f>
        <v>0.23948724947180039</v>
      </c>
      <c r="H27" s="126">
        <f ca="1">OFFSET(IND!K$28,$E27,0)</f>
        <v>0.24596339946339565</v>
      </c>
      <c r="I27" s="126">
        <f ca="1">OFFSET(IND!L$28,$E27,0)</f>
        <v>0.25046014322730048</v>
      </c>
      <c r="J27" s="126">
        <f ca="1">OFFSET(IND!M$28,$E27,0)</f>
        <v>0.22428000000000001</v>
      </c>
      <c r="K27" s="126">
        <f ca="1">OFFSET(IND!N$28,$E27,0)</f>
        <v>0.22428000000000001</v>
      </c>
      <c r="L27" s="126">
        <f ca="1">OFFSET(IND!O$28,$E27,0)</f>
        <v>0.22428000000000001</v>
      </c>
      <c r="M27" s="126">
        <f ca="1">OFFSET(IND!P$28,$E27,0)</f>
        <v>0.22731791612399066</v>
      </c>
      <c r="N27" s="126">
        <f ca="1">OFFSET(IND!Q$28,$E27,0)</f>
        <v>0.22755160197968227</v>
      </c>
      <c r="O27" s="203">
        <f ca="1">OFFSET(IND!R$28,$E27,0)</f>
        <v>0.20885673352435538</v>
      </c>
      <c r="P27" s="126">
        <f ca="1">OFFSET(IND!S$28,$E27,0)</f>
        <v>0.21494752298332367</v>
      </c>
      <c r="Q27" s="126">
        <f ca="1">OFFSET(IND!T$28,$E27,0)</f>
        <v>0.21934874747560287</v>
      </c>
      <c r="R27" s="126">
        <f ca="1">OFFSET(IND!U$28,$E27,0)</f>
        <v>0.22354964135852459</v>
      </c>
      <c r="S27" s="126">
        <f ca="1">OFFSET(IND!V$28,$E27,0)</f>
        <v>0.22841134182014183</v>
      </c>
      <c r="T27" s="203">
        <f ca="1">OFFSET(IND!W$28,$E27,0)</f>
        <v>0.23332180487466772</v>
      </c>
      <c r="U27" s="126">
        <f ca="1">OFFSET(IND!X$28,$E27,0)</f>
        <v>0.23901213132495072</v>
      </c>
      <c r="V27" s="126">
        <f ca="1">OFFSET(IND!Y$28,$E27,0)</f>
        <v>0.24482908220489608</v>
      </c>
      <c r="W27" s="126">
        <f ca="1">OFFSET(IND!Z$28,$E27,0)</f>
        <v>0.25124392168726828</v>
      </c>
      <c r="X27" s="126">
        <f ca="1">OFFSET(IND!AA$28,$E27,0)</f>
        <v>0.25700269811728171</v>
      </c>
      <c r="Y27" s="205">
        <f ca="1">OFFSET(IND!AB$28,$E27,0)</f>
        <v>0.26255144908328637</v>
      </c>
      <c r="Z27" s="126">
        <f ca="1">OFFSET(IND!AC$28,$E27,0)</f>
        <v>0.26966177304903827</v>
      </c>
      <c r="AA27" s="126">
        <f ca="1">OFFSET(IND!AD$28,$E27,0)</f>
        <v>0.27743083334498586</v>
      </c>
      <c r="AB27" s="126">
        <f ca="1">OFFSET(IND!AE$28,$E27,0)</f>
        <v>0.28543714597765207</v>
      </c>
      <c r="AC27" s="126">
        <f ca="1">OFFSET(IND!AF$28,$E27,0)</f>
        <v>0.29460397415554995</v>
      </c>
      <c r="AD27" s="126">
        <f ca="1">OFFSET(IND!AG$28,$E27,0)</f>
        <v>0.30395910433198303</v>
      </c>
      <c r="AE27" s="126">
        <f ca="1">OFFSET(IND!AH$28,$E27,0)</f>
        <v>0.313852004625985</v>
      </c>
      <c r="AF27" s="126">
        <f ca="1">OFFSET(IND!AI$28,$E27,0)</f>
        <v>0.32361750892340285</v>
      </c>
      <c r="AG27" s="126">
        <f ca="1">OFFSET(IND!AJ$28,$E27,0)</f>
        <v>0.334338531695823</v>
      </c>
      <c r="AH27" s="126">
        <f ca="1">OFFSET(IND!AK$28,$E27,0)</f>
        <v>0.3454335789732933</v>
      </c>
      <c r="AI27" s="126">
        <f ca="1">OFFSET(IND!AL$28,$E27,0)</f>
        <v>0.35677412769734335</v>
      </c>
      <c r="AJ27" s="126">
        <f ca="1">OFFSET(IND!AM$28,$E27,0)</f>
        <v>0.41470063633149506</v>
      </c>
      <c r="AK27" s="126">
        <f ca="1">OFFSET(IND!AN$28,$E27,0)</f>
        <v>0.44866085028583019</v>
      </c>
      <c r="AL27" s="126">
        <f ca="1">OFFSET(IND!AO$28,$E27,0)</f>
        <v>0.54454195532095528</v>
      </c>
      <c r="AM27" s="126">
        <f ca="1">OFFSET(IND!AP$28,$E27,0)</f>
        <v>0.6364286779094438</v>
      </c>
      <c r="AQ27" s="4"/>
    </row>
    <row r="28" spans="1:43">
      <c r="A28" s="35" t="s">
        <v>328</v>
      </c>
      <c r="B28">
        <v>4.45715479407</v>
      </c>
      <c r="E28" s="129">
        <f ca="1">MATCH(F28,IND!$D$29:$D$263,0)</f>
        <v>180</v>
      </c>
      <c r="F28" s="4" t="str">
        <f t="shared" si="0"/>
        <v>IFBO</v>
      </c>
      <c r="G28" s="126">
        <f ca="1">OFFSET(IND!J$28,$E28,0)</f>
        <v>2.6822571940841642</v>
      </c>
      <c r="H28" s="126">
        <f ca="1">OFFSET(IND!K$28,$E28,0)</f>
        <v>2.7547900739900313</v>
      </c>
      <c r="I28" s="126">
        <f ca="1">OFFSET(IND!L$28,$E28,0)</f>
        <v>2.8051536041457652</v>
      </c>
      <c r="J28" s="126">
        <f ca="1">OFFSET(IND!M$28,$E28,0)</f>
        <v>2.5119360000000004</v>
      </c>
      <c r="K28" s="126">
        <f ca="1">OFFSET(IND!N$28,$E28,0)</f>
        <v>2.5119360000000004</v>
      </c>
      <c r="L28" s="126">
        <f ca="1">OFFSET(IND!O$28,$E28,0)</f>
        <v>2.5119360000000004</v>
      </c>
      <c r="M28" s="126">
        <f ca="1">OFFSET(IND!P$28,$E28,0)</f>
        <v>2.5459606605886957</v>
      </c>
      <c r="N28" s="126">
        <f ca="1">OFFSET(IND!Q$28,$E28,0)</f>
        <v>2.5485779421724417</v>
      </c>
      <c r="O28" s="203">
        <f ca="1">OFFSET(IND!R$28,$E28,0)</f>
        <v>2.3391954154727803</v>
      </c>
      <c r="P28" s="126">
        <f ca="1">OFFSET(IND!S$28,$E28,0)</f>
        <v>2.4074122574132253</v>
      </c>
      <c r="Q28" s="126">
        <f ca="1">OFFSET(IND!T$28,$E28,0)</f>
        <v>2.4567059717267523</v>
      </c>
      <c r="R28" s="126">
        <f ca="1">OFFSET(IND!U$28,$E28,0)</f>
        <v>2.5037559832154757</v>
      </c>
      <c r="S28" s="126">
        <f ca="1">OFFSET(IND!V$28,$E28,0)</f>
        <v>2.5582070283855889</v>
      </c>
      <c r="T28" s="203">
        <f ca="1">OFFSET(IND!W$28,$E28,0)</f>
        <v>2.6132042145962791</v>
      </c>
      <c r="U28" s="126">
        <f ca="1">OFFSET(IND!X$28,$E28,0)</f>
        <v>2.6769358708394488</v>
      </c>
      <c r="V28" s="126">
        <f ca="1">OFFSET(IND!Y$28,$E28,0)</f>
        <v>2.742085720694837</v>
      </c>
      <c r="W28" s="126">
        <f ca="1">OFFSET(IND!Z$28,$E28,0)</f>
        <v>2.8139319228974053</v>
      </c>
      <c r="X28" s="126">
        <f ca="1">OFFSET(IND!AA$28,$E28,0)</f>
        <v>2.8784302189135555</v>
      </c>
      <c r="Y28" s="205">
        <f ca="1">OFFSET(IND!AB$28,$E28,0)</f>
        <v>2.9405762297328075</v>
      </c>
      <c r="Z28" s="126">
        <f ca="1">OFFSET(IND!AC$28,$E28,0)</f>
        <v>3.0202118581492288</v>
      </c>
      <c r="AA28" s="126">
        <f ca="1">OFFSET(IND!AD$28,$E28,0)</f>
        <v>3.107225333463842</v>
      </c>
      <c r="AB28" s="126">
        <f ca="1">OFFSET(IND!AE$28,$E28,0)</f>
        <v>3.1968960349497033</v>
      </c>
      <c r="AC28" s="126">
        <f ca="1">OFFSET(IND!AF$28,$E28,0)</f>
        <v>3.2995645105421594</v>
      </c>
      <c r="AD28" s="126">
        <f ca="1">OFFSET(IND!AG$28,$E28,0)</f>
        <v>3.4043419685182101</v>
      </c>
      <c r="AE28" s="126">
        <f ca="1">OFFSET(IND!AH$28,$E28,0)</f>
        <v>3.5151424518110321</v>
      </c>
      <c r="AF28" s="126">
        <f ca="1">OFFSET(IND!AI$28,$E28,0)</f>
        <v>3.6245160999421122</v>
      </c>
      <c r="AG28" s="126">
        <f ca="1">OFFSET(IND!AJ$28,$E28,0)</f>
        <v>3.7445915549932183</v>
      </c>
      <c r="AH28" s="126">
        <f ca="1">OFFSET(IND!AK$28,$E28,0)</f>
        <v>3.8688560845008855</v>
      </c>
      <c r="AI28" s="126">
        <f ca="1">OFFSET(IND!AL$28,$E28,0)</f>
        <v>3.995870230210246</v>
      </c>
      <c r="AJ28" s="126">
        <f ca="1">OFFSET(IND!AM$28,$E28,0)</f>
        <v>4.6446471269127452</v>
      </c>
      <c r="AK28" s="126">
        <f ca="1">OFFSET(IND!AN$28,$E28,0)</f>
        <v>5.0250015232012988</v>
      </c>
      <c r="AL28" s="126">
        <f ca="1">OFFSET(IND!AO$28,$E28,0)</f>
        <v>6.0988698995946997</v>
      </c>
      <c r="AM28" s="126">
        <f ca="1">OFFSET(IND!AP$28,$E28,0)</f>
        <v>7.1280011925857707</v>
      </c>
      <c r="AQ28" s="4"/>
    </row>
    <row r="29" spans="1:43">
      <c r="A29" s="35" t="s">
        <v>329</v>
      </c>
      <c r="B29">
        <v>5.9428730587610001</v>
      </c>
      <c r="E29" s="129">
        <f ca="1">MATCH(F29,IND!$D$29:$D$263,0)</f>
        <v>178</v>
      </c>
      <c r="F29" s="4" t="str">
        <f t="shared" si="0"/>
        <v>IFBP</v>
      </c>
      <c r="G29" s="126">
        <f ca="1">OFFSET(IND!J$28,$E29,0)</f>
        <v>3.576342925445553</v>
      </c>
      <c r="H29" s="126">
        <f ca="1">OFFSET(IND!K$28,$E29,0)</f>
        <v>3.673053431986709</v>
      </c>
      <c r="I29" s="126">
        <f ca="1">OFFSET(IND!L$28,$E29,0)</f>
        <v>3.7402048055276875</v>
      </c>
      <c r="J29" s="126">
        <f ca="1">OFFSET(IND!M$28,$E29,0)</f>
        <v>3.3492480000000002</v>
      </c>
      <c r="K29" s="126">
        <f ca="1">OFFSET(IND!N$28,$E29,0)</f>
        <v>3.3492480000000002</v>
      </c>
      <c r="L29" s="126">
        <f ca="1">OFFSET(IND!O$28,$E29,0)</f>
        <v>3.3492480000000002</v>
      </c>
      <c r="M29" s="126">
        <f ca="1">OFFSET(IND!P$28,$E29,0)</f>
        <v>3.3946142141182603</v>
      </c>
      <c r="N29" s="126">
        <f ca="1">OFFSET(IND!Q$28,$E29,0)</f>
        <v>3.3981039228965884</v>
      </c>
      <c r="O29" s="203">
        <f ca="1">OFFSET(IND!R$28,$E29,0)</f>
        <v>3.1189272206303733</v>
      </c>
      <c r="P29" s="126">
        <f ca="1">OFFSET(IND!S$28,$E29,0)</f>
        <v>3.2098830098842996</v>
      </c>
      <c r="Q29" s="126">
        <f ca="1">OFFSET(IND!T$28,$E29,0)</f>
        <v>3.275607962302336</v>
      </c>
      <c r="R29" s="126">
        <f ca="1">OFFSET(IND!U$28,$E29,0)</f>
        <v>3.3383413109539672</v>
      </c>
      <c r="S29" s="126">
        <f ca="1">OFFSET(IND!V$28,$E29,0)</f>
        <v>3.4109427045141181</v>
      </c>
      <c r="T29" s="203">
        <f ca="1">OFFSET(IND!W$28,$E29,0)</f>
        <v>3.4842722861283715</v>
      </c>
      <c r="U29" s="126">
        <f ca="1">OFFSET(IND!X$28,$E29,0)</f>
        <v>3.5692478277859312</v>
      </c>
      <c r="V29" s="126">
        <f ca="1">OFFSET(IND!Y$28,$E29,0)</f>
        <v>3.656114294259782</v>
      </c>
      <c r="W29" s="126">
        <f ca="1">OFFSET(IND!Z$28,$E29,0)</f>
        <v>3.7519092305298734</v>
      </c>
      <c r="X29" s="126">
        <f ca="1">OFFSET(IND!AA$28,$E29,0)</f>
        <v>3.8379069585514074</v>
      </c>
      <c r="Y29" s="205">
        <f ca="1">OFFSET(IND!AB$28,$E29,0)</f>
        <v>3.9207683063104102</v>
      </c>
      <c r="Z29" s="126">
        <f ca="1">OFFSET(IND!AC$28,$E29,0)</f>
        <v>4.026949144198972</v>
      </c>
      <c r="AA29" s="126">
        <f ca="1">OFFSET(IND!AD$28,$E29,0)</f>
        <v>4.142967111285123</v>
      </c>
      <c r="AB29" s="126">
        <f ca="1">OFFSET(IND!AE$28,$E29,0)</f>
        <v>4.2625280465996047</v>
      </c>
      <c r="AC29" s="126">
        <f ca="1">OFFSET(IND!AF$28,$E29,0)</f>
        <v>4.3994193473895464</v>
      </c>
      <c r="AD29" s="126">
        <f ca="1">OFFSET(IND!AG$28,$E29,0)</f>
        <v>4.5391226246909477</v>
      </c>
      <c r="AE29" s="126">
        <f ca="1">OFFSET(IND!AH$28,$E29,0)</f>
        <v>4.6868566024147107</v>
      </c>
      <c r="AF29" s="126">
        <f ca="1">OFFSET(IND!AI$28,$E29,0)</f>
        <v>4.8326881332561511</v>
      </c>
      <c r="AG29" s="126">
        <f ca="1">OFFSET(IND!AJ$28,$E29,0)</f>
        <v>4.9927887399909592</v>
      </c>
      <c r="AH29" s="126">
        <f ca="1">OFFSET(IND!AK$28,$E29,0)</f>
        <v>5.158474779334516</v>
      </c>
      <c r="AI29" s="126">
        <f ca="1">OFFSET(IND!AL$28,$E29,0)</f>
        <v>5.3278269736136634</v>
      </c>
      <c r="AJ29" s="126">
        <f ca="1">OFFSET(IND!AM$28,$E29,0)</f>
        <v>6.1928628358836626</v>
      </c>
      <c r="AK29" s="126">
        <f ca="1">OFFSET(IND!AN$28,$E29,0)</f>
        <v>6.7000020309350674</v>
      </c>
      <c r="AL29" s="126">
        <f ca="1">OFFSET(IND!AO$28,$E29,0)</f>
        <v>8.1318265327929371</v>
      </c>
      <c r="AM29" s="126">
        <f ca="1">OFFSET(IND!AP$28,$E29,0)</f>
        <v>9.5040015901143651</v>
      </c>
      <c r="AQ29" s="4"/>
    </row>
    <row r="30" spans="1:43">
      <c r="A30" s="35" t="s">
        <v>330</v>
      </c>
      <c r="B30">
        <v>28.205650466129999</v>
      </c>
      <c r="E30" s="129">
        <f ca="1">MATCH(F30,IND!$D$29:$D$263,0)</f>
        <v>183</v>
      </c>
      <c r="F30" s="4" t="str">
        <f t="shared" si="0"/>
        <v>IFBS</v>
      </c>
      <c r="G30" s="126">
        <f ca="1">OFFSET(IND!J$28,$E30,0)</f>
        <v>20.421862032418336</v>
      </c>
      <c r="H30" s="126">
        <f ca="1">OFFSET(IND!K$28,$E30,0)</f>
        <v>20.974104550219597</v>
      </c>
      <c r="I30" s="126">
        <f ca="1">OFFSET(IND!L$28,$E30,0)</f>
        <v>21.357556616850037</v>
      </c>
      <c r="J30" s="126">
        <f ca="1">OFFSET(IND!M$28,$E30,0)</f>
        <v>13.394630400000002</v>
      </c>
      <c r="K30" s="126">
        <f ca="1">OFFSET(IND!N$28,$E30,0)</f>
        <v>13.394630400000002</v>
      </c>
      <c r="L30" s="126">
        <f ca="1">OFFSET(IND!O$28,$E30,0)</f>
        <v>13.394630400000002</v>
      </c>
      <c r="M30" s="126">
        <f ca="1">OFFSET(IND!P$28,$E30,0)</f>
        <v>13.576063268142748</v>
      </c>
      <c r="N30" s="126">
        <f ca="1">OFFSET(IND!Q$28,$E30,0)</f>
        <v>13.590019642615268</v>
      </c>
      <c r="O30" s="203">
        <f ca="1">OFFSET(IND!R$28,$E30,0)</f>
        <v>12.473509684813758</v>
      </c>
      <c r="P30" s="126">
        <f ca="1">OFFSET(IND!S$28,$E30,0)</f>
        <v>12.837268707674005</v>
      </c>
      <c r="Q30" s="126">
        <f ca="1">OFFSET(IND!T$28,$E30,0)</f>
        <v>13.100122173794514</v>
      </c>
      <c r="R30" s="126">
        <f ca="1">OFFSET(IND!U$28,$E30,0)</f>
        <v>13.351011334269621</v>
      </c>
      <c r="S30" s="126">
        <f ca="1">OFFSET(IND!V$28,$E30,0)</f>
        <v>13.641365716287066</v>
      </c>
      <c r="T30" s="203">
        <f ca="1">OFFSET(IND!W$28,$E30,0)</f>
        <v>13.934632337065688</v>
      </c>
      <c r="U30" s="126">
        <f ca="1">OFFSET(IND!X$28,$E30,0)</f>
        <v>14.274474586293817</v>
      </c>
      <c r="V30" s="126">
        <f ca="1">OFFSET(IND!Y$28,$E30,0)</f>
        <v>14.621879201470483</v>
      </c>
      <c r="W30" s="126">
        <f ca="1">OFFSET(IND!Z$28,$E30,0)</f>
        <v>15.004991400247469</v>
      </c>
      <c r="X30" s="126">
        <f ca="1">OFFSET(IND!AA$28,$E30,0)</f>
        <v>15.348921674174084</v>
      </c>
      <c r="Y30" s="205">
        <f ca="1">OFFSET(IND!AB$28,$E30,0)</f>
        <v>15.680308638554658</v>
      </c>
      <c r="Z30" s="126">
        <f ca="1">OFFSET(IND!AC$28,$E30,0)</f>
        <v>16.104957120566024</v>
      </c>
      <c r="AA30" s="126">
        <f ca="1">OFFSET(IND!AD$28,$E30,0)</f>
        <v>16.568947183075089</v>
      </c>
      <c r="AB30" s="126">
        <f ca="1">OFFSET(IND!AE$28,$E30,0)</f>
        <v>17.047106620302728</v>
      </c>
      <c r="AC30" s="126">
        <f ca="1">OFFSET(IND!AF$28,$E30,0)</f>
        <v>17.594575299557444</v>
      </c>
      <c r="AD30" s="126">
        <f ca="1">OFFSET(IND!AG$28,$E30,0)</f>
        <v>18.153289902095381</v>
      </c>
      <c r="AE30" s="126">
        <f ca="1">OFFSET(IND!AH$28,$E30,0)</f>
        <v>18.744121643767432</v>
      </c>
      <c r="AF30" s="126">
        <f ca="1">OFFSET(IND!AI$28,$E30,0)</f>
        <v>19.327344939351185</v>
      </c>
      <c r="AG30" s="126">
        <f ca="1">OFFSET(IND!AJ$28,$E30,0)</f>
        <v>19.967634477190277</v>
      </c>
      <c r="AH30" s="126">
        <f ca="1">OFFSET(IND!AK$28,$E30,0)</f>
        <v>20.630261807100393</v>
      </c>
      <c r="AI30" s="126">
        <f ca="1">OFFSET(IND!AL$28,$E30,0)</f>
        <v>21.307551171697515</v>
      </c>
      <c r="AJ30" s="126">
        <f ca="1">OFFSET(IND!AM$28,$E30,0)</f>
        <v>24.767084672307785</v>
      </c>
      <c r="AK30" s="126">
        <f ca="1">OFFSET(IND!AN$28,$E30,0)</f>
        <v>26.795283861817513</v>
      </c>
      <c r="AL30" s="126">
        <f ca="1">OFFSET(IND!AO$28,$E30,0)</f>
        <v>32.521572270454399</v>
      </c>
      <c r="AM30" s="126">
        <f ca="1">OFFSET(IND!AP$28,$E30,0)</f>
        <v>38.009304960574497</v>
      </c>
      <c r="AQ30" s="4"/>
    </row>
    <row r="31" spans="1:43">
      <c r="A31" s="35" t="s">
        <v>331</v>
      </c>
      <c r="B31">
        <v>1.0975498905550001</v>
      </c>
      <c r="E31" s="129">
        <f ca="1">MATCH(F31,IND!$D$29:$D$263,0)</f>
        <v>52</v>
      </c>
      <c r="F31" s="4" t="str">
        <f t="shared" si="0"/>
        <v>IMIA</v>
      </c>
      <c r="G31" s="126">
        <f ca="1">OFFSET(IND!J$28,$E31,0)</f>
        <v>0.99318058118269725</v>
      </c>
      <c r="H31" s="126">
        <f ca="1">OFFSET(IND!K$28,$E31,0)</f>
        <v>1.0209484587400051</v>
      </c>
      <c r="I31" s="126">
        <f ca="1">OFFSET(IND!L$28,$E31,0)</f>
        <v>1.0290592397914098</v>
      </c>
      <c r="J31" s="126">
        <f ca="1">OFFSET(IND!M$28,$E31,0)</f>
        <v>0.71939570019765287</v>
      </c>
      <c r="K31" s="126">
        <f ca="1">OFFSET(IND!N$28,$E31,0)</f>
        <v>0.71939570019765287</v>
      </c>
      <c r="L31" s="126">
        <f ca="1">OFFSET(IND!O$28,$E31,0)</f>
        <v>0.71939570019765287</v>
      </c>
      <c r="M31" s="126">
        <f ca="1">OFFSET(IND!P$28,$E31,0)</f>
        <v>0.71721143396735521</v>
      </c>
      <c r="N31" s="126">
        <f ca="1">OFFSET(IND!Q$28,$E31,0)</f>
        <v>0.70991521323736106</v>
      </c>
      <c r="O31" s="203">
        <f ca="1">OFFSET(IND!R$28,$E31,0)</f>
        <v>0.65384985527145689</v>
      </c>
      <c r="P31" s="126">
        <f ca="1">OFFSET(IND!S$28,$E31,0)</f>
        <v>0.70832281337037573</v>
      </c>
      <c r="Q31" s="126">
        <f ca="1">OFFSET(IND!T$28,$E31,0)</f>
        <v>0.7134064914558822</v>
      </c>
      <c r="R31" s="126">
        <f ca="1">OFFSET(IND!U$28,$E31,0)</f>
        <v>0.71925503497012355</v>
      </c>
      <c r="S31" s="126">
        <f ca="1">OFFSET(IND!V$28,$E31,0)</f>
        <v>0.7267146994808753</v>
      </c>
      <c r="T31" s="203">
        <f ca="1">OFFSET(IND!W$28,$E31,0)</f>
        <v>0.73472922761199455</v>
      </c>
      <c r="U31" s="126">
        <f ca="1">OFFSET(IND!X$28,$E31,0)</f>
        <v>0.74654441850816045</v>
      </c>
      <c r="V31" s="126">
        <f ca="1">OFFSET(IND!Y$28,$E31,0)</f>
        <v>0.75788346767134152</v>
      </c>
      <c r="W31" s="126">
        <f ca="1">OFFSET(IND!Z$28,$E31,0)</f>
        <v>0.78188590644155465</v>
      </c>
      <c r="X31" s="126">
        <f ca="1">OFFSET(IND!AA$28,$E31,0)</f>
        <v>0.80048026936030869</v>
      </c>
      <c r="Y31" s="205">
        <f ca="1">OFFSET(IND!AB$28,$E31,0)</f>
        <v>0.80563331112615766</v>
      </c>
      <c r="Z31" s="126">
        <f ca="1">OFFSET(IND!AC$28,$E31,0)</f>
        <v>0.81258737846062334</v>
      </c>
      <c r="AA31" s="126">
        <f ca="1">OFFSET(IND!AD$28,$E31,0)</f>
        <v>0.81735631811156528</v>
      </c>
      <c r="AB31" s="126">
        <f ca="1">OFFSET(IND!AE$28,$E31,0)</f>
        <v>0.82369533385659865</v>
      </c>
      <c r="AC31" s="126">
        <f ca="1">OFFSET(IND!AF$28,$E31,0)</f>
        <v>0.83164870541021996</v>
      </c>
      <c r="AD31" s="126">
        <f ca="1">OFFSET(IND!AG$28,$E31,0)</f>
        <v>0.83951995439859062</v>
      </c>
      <c r="AE31" s="126">
        <f ca="1">OFFSET(IND!AH$28,$E31,0)</f>
        <v>0.84981435795859805</v>
      </c>
      <c r="AF31" s="126">
        <f ca="1">OFFSET(IND!AI$28,$E31,0)</f>
        <v>0.86767692524688278</v>
      </c>
      <c r="AG31" s="126">
        <f ca="1">OFFSET(IND!AJ$28,$E31,0)</f>
        <v>0.88642085982778751</v>
      </c>
      <c r="AH31" s="126">
        <f ca="1">OFFSET(IND!AK$28,$E31,0)</f>
        <v>0.90725169725897925</v>
      </c>
      <c r="AI31" s="126">
        <f ca="1">OFFSET(IND!AL$28,$E31,0)</f>
        <v>0.92987876462331787</v>
      </c>
      <c r="AJ31" s="126">
        <f ca="1">OFFSET(IND!AM$28,$E31,0)</f>
        <v>1.0618326976829582</v>
      </c>
      <c r="AK31" s="126">
        <f ca="1">OFFSET(IND!AN$28,$E31,0)</f>
        <v>1.1836481797328833</v>
      </c>
      <c r="AL31" s="126">
        <f ca="1">OFFSET(IND!AO$28,$E31,0)</f>
        <v>1.4391073366773999</v>
      </c>
      <c r="AM31" s="126">
        <f ca="1">OFFSET(IND!AP$28,$E31,0)</f>
        <v>1.6928767517869694</v>
      </c>
      <c r="AQ31" s="4"/>
    </row>
    <row r="32" spans="1:43">
      <c r="A32" s="35" t="s">
        <v>332</v>
      </c>
      <c r="B32">
        <v>19.17682172608</v>
      </c>
      <c r="E32" s="129">
        <f ca="1">MATCH(F32,IND!$D$29:$D$263,0)</f>
        <v>54</v>
      </c>
      <c r="F32" s="4" t="str">
        <f t="shared" si="0"/>
        <v>IMIC</v>
      </c>
      <c r="G32" s="126">
        <f ca="1">OFFSET(IND!J$28,$E32,0)</f>
        <v>17.35324025908308</v>
      </c>
      <c r="H32" s="126">
        <f ca="1">OFFSET(IND!K$28,$E32,0)</f>
        <v>17.838411495680308</v>
      </c>
      <c r="I32" s="126">
        <f ca="1">OFFSET(IND!L$28,$E32,0)</f>
        <v>17.980126240149275</v>
      </c>
      <c r="J32" s="126">
        <f ca="1">OFFSET(IND!M$28,$E32,0)</f>
        <v>12.569563545045538</v>
      </c>
      <c r="K32" s="126">
        <f ca="1">OFFSET(IND!N$28,$E32,0)</f>
        <v>12.569563545045538</v>
      </c>
      <c r="L32" s="126">
        <f ca="1">OFFSET(IND!O$28,$E32,0)</f>
        <v>12.569563545045538</v>
      </c>
      <c r="M32" s="126">
        <f ca="1">OFFSET(IND!P$28,$E32,0)</f>
        <v>12.531399189637964</v>
      </c>
      <c r="N32" s="126">
        <f ca="1">OFFSET(IND!Q$28,$E32,0)</f>
        <v>12.403916762262957</v>
      </c>
      <c r="O32" s="203">
        <f ca="1">OFFSET(IND!R$28,$E32,0)</f>
        <v>11.424320860543588</v>
      </c>
      <c r="P32" s="126">
        <f ca="1">OFFSET(IND!S$28,$E32,0)</f>
        <v>12.376093727858256</v>
      </c>
      <c r="Q32" s="126">
        <f ca="1">OFFSET(IND!T$28,$E32,0)</f>
        <v>12.464917743237793</v>
      </c>
      <c r="R32" s="126">
        <f ca="1">OFFSET(IND!U$28,$E32,0)</f>
        <v>12.567105787075173</v>
      </c>
      <c r="S32" s="126">
        <f ca="1">OFFSET(IND!V$28,$E32,0)</f>
        <v>12.697443968227567</v>
      </c>
      <c r="T32" s="203">
        <f ca="1">OFFSET(IND!W$28,$E32,0)</f>
        <v>12.83747694395981</v>
      </c>
      <c r="U32" s="126">
        <f ca="1">OFFSET(IND!X$28,$E32,0)</f>
        <v>13.043916588685789</v>
      </c>
      <c r="V32" s="126">
        <f ca="1">OFFSET(IND!Y$28,$E32,0)</f>
        <v>13.242036898492813</v>
      </c>
      <c r="W32" s="126">
        <f ca="1">OFFSET(IND!Z$28,$E32,0)</f>
        <v>13.661416913240423</v>
      </c>
      <c r="X32" s="126">
        <f ca="1">OFFSET(IND!AA$28,$E32,0)</f>
        <v>13.986304907737335</v>
      </c>
      <c r="Y32" s="205">
        <f ca="1">OFFSET(IND!AB$28,$E32,0)</f>
        <v>14.076340872517658</v>
      </c>
      <c r="Z32" s="126">
        <f ca="1">OFFSET(IND!AC$28,$E32,0)</f>
        <v>14.197845061704605</v>
      </c>
      <c r="AA32" s="126">
        <f ca="1">OFFSET(IND!AD$28,$E32,0)</f>
        <v>14.281169843835681</v>
      </c>
      <c r="AB32" s="126">
        <f ca="1">OFFSET(IND!AE$28,$E32,0)</f>
        <v>14.391927610664633</v>
      </c>
      <c r="AC32" s="126">
        <f ca="1">OFFSET(IND!AF$28,$E32,0)</f>
        <v>14.530892034712668</v>
      </c>
      <c r="AD32" s="126">
        <f ca="1">OFFSET(IND!AG$28,$E32,0)</f>
        <v>14.668421581123658</v>
      </c>
      <c r="AE32" s="126">
        <f ca="1">OFFSET(IND!AH$28,$E32,0)</f>
        <v>14.848289433642522</v>
      </c>
      <c r="AF32" s="126">
        <f ca="1">OFFSET(IND!AI$28,$E32,0)</f>
        <v>15.160391208154183</v>
      </c>
      <c r="AG32" s="126">
        <f ca="1">OFFSET(IND!AJ$28,$E32,0)</f>
        <v>15.487892577336854</v>
      </c>
      <c r="AH32" s="126">
        <f ca="1">OFFSET(IND!AK$28,$E32,0)</f>
        <v>15.851857130802962</v>
      </c>
      <c r="AI32" s="126">
        <f ca="1">OFFSET(IND!AL$28,$E32,0)</f>
        <v>16.247206117453754</v>
      </c>
      <c r="AJ32" s="126">
        <f ca="1">OFFSET(IND!AM$28,$E32,0)</f>
        <v>18.552756937615918</v>
      </c>
      <c r="AK32" s="126">
        <f ca="1">OFFSET(IND!AN$28,$E32,0)</f>
        <v>20.681164769322724</v>
      </c>
      <c r="AL32" s="126">
        <f ca="1">OFFSET(IND!AO$28,$E32,0)</f>
        <v>25.144647252600898</v>
      </c>
      <c r="AM32" s="126">
        <f ca="1">OFFSET(IND!AP$28,$E32,0)</f>
        <v>29.578605904469942</v>
      </c>
      <c r="AQ32" s="4"/>
    </row>
    <row r="33" spans="1:43">
      <c r="A33" s="35" t="s">
        <v>333</v>
      </c>
      <c r="B33">
        <v>0.20646280210080001</v>
      </c>
      <c r="E33" s="129">
        <f ca="1">MATCH(F33,IND!$D$29:$D$263,0)</f>
        <v>59</v>
      </c>
      <c r="F33" s="4" t="str">
        <f t="shared" si="0"/>
        <v>IMIE</v>
      </c>
      <c r="G33" s="126">
        <f ca="1">OFFSET(IND!J$28,$E33,0)</f>
        <v>0.18682963530638833</v>
      </c>
      <c r="H33" s="126">
        <f ca="1">OFFSET(IND!K$28,$E33,0)</f>
        <v>0.19205311886572904</v>
      </c>
      <c r="I33" s="126">
        <f ca="1">OFFSET(IND!L$28,$E33,0)</f>
        <v>0.19357885778430459</v>
      </c>
      <c r="J33" s="126">
        <f ca="1">OFFSET(IND!M$28,$E33,0)</f>
        <v>0.13532728977529962</v>
      </c>
      <c r="K33" s="126">
        <f ca="1">OFFSET(IND!N$28,$E33,0)</f>
        <v>0.13532728977529962</v>
      </c>
      <c r="L33" s="126">
        <f ca="1">OFFSET(IND!O$28,$E33,0)</f>
        <v>0.13532728977529962</v>
      </c>
      <c r="M33" s="126">
        <f ca="1">OFFSET(IND!P$28,$E33,0)</f>
        <v>0.13491640209691527</v>
      </c>
      <c r="N33" s="126">
        <f ca="1">OFFSET(IND!Q$28,$E33,0)</f>
        <v>0.13354389211844142</v>
      </c>
      <c r="O33" s="203">
        <f ca="1">OFFSET(IND!R$28,$E33,0)</f>
        <v>0.12299730010833732</v>
      </c>
      <c r="P33" s="126">
        <f ca="1">OFFSET(IND!S$28,$E33,0)</f>
        <v>0.13324434187345321</v>
      </c>
      <c r="Q33" s="126">
        <f ca="1">OFFSET(IND!T$28,$E33,0)</f>
        <v>0.13420064502791001</v>
      </c>
      <c r="R33" s="126">
        <f ca="1">OFFSET(IND!U$28,$E33,0)</f>
        <v>0.13530082889431028</v>
      </c>
      <c r="S33" s="126">
        <f ca="1">OFFSET(IND!V$28,$E33,0)</f>
        <v>0.13670408468329492</v>
      </c>
      <c r="T33" s="203">
        <f ca="1">OFFSET(IND!W$28,$E33,0)</f>
        <v>0.13821171722893605</v>
      </c>
      <c r="U33" s="126">
        <f ca="1">OFFSET(IND!X$28,$E33,0)</f>
        <v>0.14043430176998437</v>
      </c>
      <c r="V33" s="126">
        <f ca="1">OFFSET(IND!Y$28,$E33,0)</f>
        <v>0.14256731812170925</v>
      </c>
      <c r="W33" s="126">
        <f ca="1">OFFSET(IND!Z$28,$E33,0)</f>
        <v>0.14708247575453648</v>
      </c>
      <c r="X33" s="126">
        <f ca="1">OFFSET(IND!AA$28,$E33,0)</f>
        <v>0.15058030697343583</v>
      </c>
      <c r="Y33" s="205">
        <f ca="1">OFFSET(IND!AB$28,$E33,0)</f>
        <v>0.15154965829994455</v>
      </c>
      <c r="Z33" s="126">
        <f ca="1">OFFSET(IND!AC$28,$E33,0)</f>
        <v>0.15285780496391491</v>
      </c>
      <c r="AA33" s="126">
        <f ca="1">OFFSET(IND!AD$28,$E33,0)</f>
        <v>0.15375490189942151</v>
      </c>
      <c r="AB33" s="126">
        <f ca="1">OFFSET(IND!AE$28,$E33,0)</f>
        <v>0.1549473497002391</v>
      </c>
      <c r="AC33" s="126">
        <f ca="1">OFFSET(IND!AF$28,$E33,0)</f>
        <v>0.15644347793207566</v>
      </c>
      <c r="AD33" s="126">
        <f ca="1">OFFSET(IND!AG$28,$E33,0)</f>
        <v>0.15792415788672387</v>
      </c>
      <c r="AE33" s="126">
        <f ca="1">OFFSET(IND!AH$28,$E33,0)</f>
        <v>0.15986066339161673</v>
      </c>
      <c r="AF33" s="126">
        <f ca="1">OFFSET(IND!AI$28,$E33,0)</f>
        <v>0.16322083473944149</v>
      </c>
      <c r="AG33" s="126">
        <f ca="1">OFFSET(IND!AJ$28,$E33,0)</f>
        <v>0.16674680225059346</v>
      </c>
      <c r="AH33" s="126">
        <f ca="1">OFFSET(IND!AK$28,$E33,0)</f>
        <v>0.1706653421758926</v>
      </c>
      <c r="AI33" s="126">
        <f ca="1">OFFSET(IND!AL$28,$E33,0)</f>
        <v>0.17492177531990191</v>
      </c>
      <c r="AJ33" s="126">
        <f ca="1">OFFSET(IND!AM$28,$E33,0)</f>
        <v>0.19974395333854486</v>
      </c>
      <c r="AK33" s="126">
        <f ca="1">OFFSET(IND!AN$28,$E33,0)</f>
        <v>0.22265896246906761</v>
      </c>
      <c r="AL33" s="126">
        <f ca="1">OFFSET(IND!AO$28,$E33,0)</f>
        <v>0.27071401109958643</v>
      </c>
      <c r="AM33" s="126">
        <f ca="1">OFFSET(IND!AP$28,$E33,0)</f>
        <v>0.3184511982487529</v>
      </c>
      <c r="AQ33" s="4"/>
    </row>
    <row r="34" spans="1:43">
      <c r="A34" s="35" t="s">
        <v>334</v>
      </c>
      <c r="B34">
        <v>6.5077475668130003</v>
      </c>
      <c r="E34" s="129">
        <f ca="1">MATCH(F34,IND!$D$29:$D$263,0)</f>
        <v>57</v>
      </c>
      <c r="F34" s="4" t="str">
        <f t="shared" si="0"/>
        <v>IMIF</v>
      </c>
      <c r="G34" s="126">
        <f ca="1">OFFSET(IND!J$28,$E34,0)</f>
        <v>5.8889063414920679</v>
      </c>
      <c r="H34" s="126">
        <f ca="1">OFFSET(IND!K$28,$E34,0)</f>
        <v>6.0535515564058358</v>
      </c>
      <c r="I34" s="126">
        <f ca="1">OFFSET(IND!L$28,$E34,0)</f>
        <v>6.1016431430447868</v>
      </c>
      <c r="J34" s="126">
        <f ca="1">OFFSET(IND!M$28,$E34,0)</f>
        <v>4.2655424211891448</v>
      </c>
      <c r="K34" s="126">
        <f ca="1">OFFSET(IND!N$28,$E34,0)</f>
        <v>4.2655424211891448</v>
      </c>
      <c r="L34" s="126">
        <f ca="1">OFFSET(IND!O$28,$E34,0)</f>
        <v>4.2655424211891448</v>
      </c>
      <c r="M34" s="126">
        <f ca="1">OFFSET(IND!P$28,$E34,0)</f>
        <v>4.2525911618725463</v>
      </c>
      <c r="N34" s="126">
        <f ca="1">OFFSET(IND!Q$28,$E34,0)</f>
        <v>4.2093293811451957</v>
      </c>
      <c r="O34" s="203">
        <f ca="1">OFFSET(IND!R$28,$E34,0)</f>
        <v>3.8768987554172232</v>
      </c>
      <c r="P34" s="126">
        <f ca="1">OFFSET(IND!S$28,$E34,0)</f>
        <v>4.1998874993237507</v>
      </c>
      <c r="Q34" s="126">
        <f ca="1">OFFSET(IND!T$28,$E34,0)</f>
        <v>4.2300303602324822</v>
      </c>
      <c r="R34" s="126">
        <f ca="1">OFFSET(IND!U$28,$E34,0)</f>
        <v>4.2647083690881269</v>
      </c>
      <c r="S34" s="126">
        <f ca="1">OFFSET(IND!V$28,$E34,0)</f>
        <v>4.3089392637260966</v>
      </c>
      <c r="T34" s="203">
        <f ca="1">OFFSET(IND!W$28,$E34,0)</f>
        <v>4.3564601339783238</v>
      </c>
      <c r="U34" s="126">
        <f ca="1">OFFSET(IND!X$28,$E34,0)</f>
        <v>4.4265164297946544</v>
      </c>
      <c r="V34" s="126">
        <f ca="1">OFFSET(IND!Y$28,$E34,0)</f>
        <v>4.4937495189112688</v>
      </c>
      <c r="W34" s="126">
        <f ca="1">OFFSET(IND!Z$28,$E34,0)</f>
        <v>4.6360681632376242</v>
      </c>
      <c r="X34" s="126">
        <f ca="1">OFFSET(IND!AA$28,$E34,0)</f>
        <v>4.7463204816809235</v>
      </c>
      <c r="Y34" s="205">
        <f ca="1">OFFSET(IND!AB$28,$E34,0)</f>
        <v>4.7768746235034962</v>
      </c>
      <c r="Z34" s="126">
        <f ca="1">OFFSET(IND!AC$28,$E34,0)</f>
        <v>4.8181076600740775</v>
      </c>
      <c r="AA34" s="126">
        <f ca="1">OFFSET(IND!AD$28,$E34,0)</f>
        <v>4.846384329478127</v>
      </c>
      <c r="AB34" s="126">
        <f ca="1">OFFSET(IND!AE$28,$E34,0)</f>
        <v>4.8839705154417032</v>
      </c>
      <c r="AC34" s="126">
        <f ca="1">OFFSET(IND!AF$28,$E34,0)</f>
        <v>4.9311287674914857</v>
      </c>
      <c r="AD34" s="126">
        <f ca="1">OFFSET(IND!AG$28,$E34,0)</f>
        <v>4.9778000868480126</v>
      </c>
      <c r="AE34" s="126">
        <f ca="1">OFFSET(IND!AH$28,$E34,0)</f>
        <v>5.0388391159581225</v>
      </c>
      <c r="AF34" s="126">
        <f ca="1">OFFSET(IND!AI$28,$E34,0)</f>
        <v>5.1447523685652623</v>
      </c>
      <c r="AG34" s="126">
        <f ca="1">OFFSET(IND!AJ$28,$E34,0)</f>
        <v>5.2558915483975523</v>
      </c>
      <c r="AH34" s="126">
        <f ca="1">OFFSET(IND!AK$28,$E34,0)</f>
        <v>5.3794046868653389</v>
      </c>
      <c r="AI34" s="126">
        <f ca="1">OFFSET(IND!AL$28,$E34,0)</f>
        <v>5.5135682851231165</v>
      </c>
      <c r="AJ34" s="126">
        <f ca="1">OFFSET(IND!AM$28,$E34,0)</f>
        <v>6.2959681506686076</v>
      </c>
      <c r="AK34" s="126">
        <f ca="1">OFFSET(IND!AN$28,$E34,0)</f>
        <v>7.0182536829546613</v>
      </c>
      <c r="AL34" s="126">
        <f ca="1">OFFSET(IND!AO$28,$E34,0)</f>
        <v>8.5329581363294373</v>
      </c>
      <c r="AM34" s="126">
        <f ca="1">OFFSET(IND!AP$28,$E34,0)</f>
        <v>10.037643534161006</v>
      </c>
      <c r="AQ34" s="4"/>
    </row>
    <row r="35" spans="1:43">
      <c r="A35" s="35" t="s">
        <v>335</v>
      </c>
      <c r="B35">
        <v>8.5041886448849997</v>
      </c>
      <c r="E35" s="129">
        <f ca="1">MATCH(F35,IND!$D$29:$D$263,0)</f>
        <v>55</v>
      </c>
      <c r="F35" s="4" t="str">
        <f t="shared" si="0"/>
        <v>IMIH</v>
      </c>
      <c r="G35" s="126">
        <f ca="1">OFFSET(IND!J$28,$E35,0)</f>
        <v>7.6954998524370488</v>
      </c>
      <c r="H35" s="126">
        <f ca="1">OFFSET(IND!K$28,$E35,0)</f>
        <v>7.9106547816547446</v>
      </c>
      <c r="I35" s="126">
        <f ca="1">OFFSET(IND!L$28,$E35,0)</f>
        <v>7.973499862969069</v>
      </c>
      <c r="J35" s="126">
        <f ca="1">OFFSET(IND!M$28,$E35,0)</f>
        <v>5.5741217756416317</v>
      </c>
      <c r="K35" s="126">
        <f ca="1">OFFSET(IND!N$28,$E35,0)</f>
        <v>5.5741217756416317</v>
      </c>
      <c r="L35" s="126">
        <f ca="1">OFFSET(IND!O$28,$E35,0)</f>
        <v>5.5741217756416317</v>
      </c>
      <c r="M35" s="126">
        <f ca="1">OFFSET(IND!P$28,$E35,0)</f>
        <v>5.5571973403763728</v>
      </c>
      <c r="N35" s="126">
        <f ca="1">OFFSET(IND!Q$28,$E35,0)</f>
        <v>5.500663748585688</v>
      </c>
      <c r="O35" s="203">
        <f ca="1">OFFSET(IND!R$28,$E35,0)</f>
        <v>5.0662503477118346</v>
      </c>
      <c r="P35" s="126">
        <f ca="1">OFFSET(IND!S$28,$E35,0)</f>
        <v>5.4883252945587131</v>
      </c>
      <c r="Q35" s="126">
        <f ca="1">OFFSET(IND!T$28,$E35,0)</f>
        <v>5.5277153558406864</v>
      </c>
      <c r="R35" s="126">
        <f ca="1">OFFSET(IND!U$28,$E35,0)</f>
        <v>5.5730318537702166</v>
      </c>
      <c r="S35" s="126">
        <f ca="1">OFFSET(IND!V$28,$E35,0)</f>
        <v>5.6308318633851444</v>
      </c>
      <c r="T35" s="203">
        <f ca="1">OFFSET(IND!W$28,$E35,0)</f>
        <v>5.6929311444413004</v>
      </c>
      <c r="U35" s="126">
        <f ca="1">OFFSET(IND!X$28,$E35,0)</f>
        <v>5.7844792491069059</v>
      </c>
      <c r="V35" s="126">
        <f ca="1">OFFSET(IND!Y$28,$E35,0)</f>
        <v>5.8723380462031258</v>
      </c>
      <c r="W35" s="126">
        <f ca="1">OFFSET(IND!Z$28,$E35,0)</f>
        <v>6.0583170791342242</v>
      </c>
      <c r="X35" s="126">
        <f ca="1">OFFSET(IND!AA$28,$E35,0)</f>
        <v>6.2023925069149755</v>
      </c>
      <c r="Y35" s="205">
        <f ca="1">OFFSET(IND!AB$28,$E35,0)</f>
        <v>6.2423200215080117</v>
      </c>
      <c r="Z35" s="126">
        <f ca="1">OFFSET(IND!AC$28,$E35,0)</f>
        <v>6.2962024927928324</v>
      </c>
      <c r="AA35" s="126">
        <f ca="1">OFFSET(IND!AD$28,$E35,0)</f>
        <v>6.3331538539807468</v>
      </c>
      <c r="AB35" s="126">
        <f ca="1">OFFSET(IND!AE$28,$E35,0)</f>
        <v>6.3822706970350183</v>
      </c>
      <c r="AC35" s="126">
        <f ca="1">OFFSET(IND!AF$28,$E35,0)</f>
        <v>6.4438961161953339</v>
      </c>
      <c r="AD35" s="126">
        <f ca="1">OFFSET(IND!AG$28,$E35,0)</f>
        <v>6.5048852218787836</v>
      </c>
      <c r="AE35" s="126">
        <f ca="1">OFFSET(IND!AH$28,$E35,0)</f>
        <v>6.5846497506844388</v>
      </c>
      <c r="AF35" s="126">
        <f ca="1">OFFSET(IND!AI$28,$E35,0)</f>
        <v>6.7230549778259627</v>
      </c>
      <c r="AG35" s="126">
        <f ca="1">OFFSET(IND!AJ$28,$E35,0)</f>
        <v>6.8682893375530467</v>
      </c>
      <c r="AH35" s="126">
        <f ca="1">OFFSET(IND!AK$28,$E35,0)</f>
        <v>7.0296937280688008</v>
      </c>
      <c r="AI35" s="126">
        <f ca="1">OFFSET(IND!AL$28,$E35,0)</f>
        <v>7.2050159170668957</v>
      </c>
      <c r="AJ35" s="126">
        <f ca="1">OFFSET(IND!AM$28,$E35,0)</f>
        <v>8.2274397256151168</v>
      </c>
      <c r="AK35" s="126">
        <f ca="1">OFFSET(IND!AN$28,$E35,0)</f>
        <v>9.1713073785885939</v>
      </c>
      <c r="AL35" s="126">
        <f ca="1">OFFSET(IND!AO$28,$E35,0)</f>
        <v>11.150691532706073</v>
      </c>
      <c r="AM35" s="126">
        <f ca="1">OFFSET(IND!AP$28,$E35,0)</f>
        <v>13.116982994227804</v>
      </c>
      <c r="AQ35" s="4"/>
    </row>
    <row r="36" spans="1:43">
      <c r="A36" s="35" t="s">
        <v>336</v>
      </c>
      <c r="B36">
        <v>2.3622746235790002</v>
      </c>
      <c r="E36" s="129">
        <f ca="1">MATCH(F36,IND!$D$29:$D$263,0)</f>
        <v>51</v>
      </c>
      <c r="F36" s="4" t="str">
        <f t="shared" si="0"/>
        <v>IMIK</v>
      </c>
      <c r="G36" s="126">
        <f ca="1">OFFSET(IND!J$28,$E36,0)</f>
        <v>2.1376388478991801</v>
      </c>
      <c r="H36" s="126">
        <f ca="1">OFFSET(IND!K$28,$E36,0)</f>
        <v>2.1974041060152065</v>
      </c>
      <c r="I36" s="126">
        <f ca="1">OFFSET(IND!L$28,$E36,0)</f>
        <v>2.2148610730469636</v>
      </c>
      <c r="J36" s="126">
        <f ca="1">OFFSET(IND!M$28,$E36,0)</f>
        <v>1.5483671599004531</v>
      </c>
      <c r="K36" s="126">
        <f ca="1">OFFSET(IND!N$28,$E36,0)</f>
        <v>1.5483671599004531</v>
      </c>
      <c r="L36" s="126">
        <f ca="1">OFFSET(IND!O$28,$E36,0)</f>
        <v>1.5483671599004531</v>
      </c>
      <c r="M36" s="126">
        <f ca="1">OFFSET(IND!P$28,$E36,0)</f>
        <v>1.5436659278823257</v>
      </c>
      <c r="N36" s="126">
        <f ca="1">OFFSET(IND!Q$28,$E36,0)</f>
        <v>1.5279621523849132</v>
      </c>
      <c r="O36" s="203">
        <f ca="1">OFFSET(IND!R$28,$E36,0)</f>
        <v>1.4072917632532873</v>
      </c>
      <c r="P36" s="126">
        <f ca="1">OFFSET(IND!S$28,$E36,0)</f>
        <v>1.5245348040440869</v>
      </c>
      <c r="Q36" s="126">
        <f ca="1">OFFSET(IND!T$28,$E36,0)</f>
        <v>1.5354764877335239</v>
      </c>
      <c r="R36" s="126">
        <f ca="1">OFFSET(IND!U$28,$E36,0)</f>
        <v>1.5480644038250602</v>
      </c>
      <c r="S36" s="126">
        <f ca="1">OFFSET(IND!V$28,$E36,0)</f>
        <v>1.564119962051429</v>
      </c>
      <c r="T36" s="203">
        <f ca="1">OFFSET(IND!W$28,$E36,0)</f>
        <v>1.5813697623448055</v>
      </c>
      <c r="U36" s="126">
        <f ca="1">OFFSET(IND!X$28,$E36,0)</f>
        <v>1.6067997914185848</v>
      </c>
      <c r="V36" s="126">
        <f ca="1">OFFSET(IND!Y$28,$E36,0)</f>
        <v>1.6312050128342013</v>
      </c>
      <c r="W36" s="126">
        <f ca="1">OFFSET(IND!Z$28,$E36,0)</f>
        <v>1.6828658553150619</v>
      </c>
      <c r="X36" s="126">
        <f ca="1">OFFSET(IND!AA$28,$E36,0)</f>
        <v>1.7228868074763817</v>
      </c>
      <c r="Y36" s="205">
        <f ca="1">OFFSET(IND!AB$28,$E36,0)</f>
        <v>1.7339777837522252</v>
      </c>
      <c r="Z36" s="126">
        <f ca="1">OFFSET(IND!AC$28,$E36,0)</f>
        <v>1.7489451368868976</v>
      </c>
      <c r="AA36" s="126">
        <f ca="1">OFFSET(IND!AD$28,$E36,0)</f>
        <v>1.7592094038835406</v>
      </c>
      <c r="AB36" s="126">
        <f ca="1">OFFSET(IND!AE$28,$E36,0)</f>
        <v>1.7728529713986161</v>
      </c>
      <c r="AC36" s="126">
        <f ca="1">OFFSET(IND!AF$28,$E36,0)</f>
        <v>1.7899711433875927</v>
      </c>
      <c r="AD36" s="126">
        <f ca="1">OFFSET(IND!AG$28,$E36,0)</f>
        <v>1.8069125616329953</v>
      </c>
      <c r="AE36" s="126">
        <f ca="1">OFFSET(IND!AH$28,$E36,0)</f>
        <v>1.8290693751901219</v>
      </c>
      <c r="AF36" s="126">
        <f ca="1">OFFSET(IND!AI$28,$E36,0)</f>
        <v>1.867515271618323</v>
      </c>
      <c r="AG36" s="126">
        <f ca="1">OFFSET(IND!AJ$28,$E36,0)</f>
        <v>1.9078581493202906</v>
      </c>
      <c r="AH36" s="126">
        <f ca="1">OFFSET(IND!AK$28,$E36,0)</f>
        <v>1.9526927022413334</v>
      </c>
      <c r="AI36" s="126">
        <f ca="1">OFFSET(IND!AL$28,$E36,0)</f>
        <v>2.0013933102963599</v>
      </c>
      <c r="AJ36" s="126">
        <f ca="1">OFFSET(IND!AM$28,$E36,0)</f>
        <v>2.2853999237819771</v>
      </c>
      <c r="AK36" s="126">
        <f ca="1">OFFSET(IND!AN$28,$E36,0)</f>
        <v>2.5475853829412762</v>
      </c>
      <c r="AL36" s="126">
        <f ca="1">OFFSET(IND!AO$28,$E36,0)</f>
        <v>3.0974143146405759</v>
      </c>
      <c r="AM36" s="126">
        <f ca="1">OFFSET(IND!AP$28,$E36,0)</f>
        <v>3.6436063872855011</v>
      </c>
      <c r="AQ36" s="4"/>
    </row>
    <row r="37" spans="1:43">
      <c r="A37" s="35" t="s">
        <v>337</v>
      </c>
      <c r="B37">
        <v>1.594535370916</v>
      </c>
      <c r="E37" s="129">
        <f ca="1">MATCH(F37,IND!$D$29:$D$263,0)</f>
        <v>53</v>
      </c>
      <c r="F37" s="4" t="str">
        <f t="shared" si="0"/>
        <v>IMIL</v>
      </c>
      <c r="G37" s="126">
        <f ca="1">OFFSET(IND!J$28,$E37,0)</f>
        <v>1.4429062223319464</v>
      </c>
      <c r="H37" s="126">
        <f ca="1">OFFSET(IND!K$28,$E37,0)</f>
        <v>1.4832477715602643</v>
      </c>
      <c r="I37" s="126">
        <f ca="1">OFFSET(IND!L$28,$E37,0)</f>
        <v>1.4950312243067001</v>
      </c>
      <c r="J37" s="126">
        <f ca="1">OFFSET(IND!M$28,$E37,0)</f>
        <v>1.0451478329328059</v>
      </c>
      <c r="K37" s="126">
        <f ca="1">OFFSET(IND!N$28,$E37,0)</f>
        <v>1.0451478329328059</v>
      </c>
      <c r="L37" s="126">
        <f ca="1">OFFSET(IND!O$28,$E37,0)</f>
        <v>1.0451478329328059</v>
      </c>
      <c r="M37" s="126">
        <f ca="1">OFFSET(IND!P$28,$E37,0)</f>
        <v>1.0419745013205699</v>
      </c>
      <c r="N37" s="126">
        <f ca="1">OFFSET(IND!Q$28,$E37,0)</f>
        <v>1.0313744528598163</v>
      </c>
      <c r="O37" s="203">
        <f ca="1">OFFSET(IND!R$28,$E37,0)</f>
        <v>0.94992194019596887</v>
      </c>
      <c r="P37" s="126">
        <f ca="1">OFFSET(IND!S$28,$E37,0)</f>
        <v>1.0290609927297587</v>
      </c>
      <c r="Q37" s="126">
        <f ca="1">OFFSET(IND!T$28,$E37,0)</f>
        <v>1.0364466292201286</v>
      </c>
      <c r="R37" s="126">
        <f ca="1">OFFSET(IND!U$28,$E37,0)</f>
        <v>1.0449434725819156</v>
      </c>
      <c r="S37" s="126">
        <f ca="1">OFFSET(IND!V$28,$E37,0)</f>
        <v>1.0557809743847146</v>
      </c>
      <c r="T37" s="203">
        <f ca="1">OFFSET(IND!W$28,$E37,0)</f>
        <v>1.0674245895827439</v>
      </c>
      <c r="U37" s="126">
        <f ca="1">OFFSET(IND!X$28,$E37,0)</f>
        <v>1.0845898592075449</v>
      </c>
      <c r="V37" s="126">
        <f ca="1">OFFSET(IND!Y$28,$E37,0)</f>
        <v>1.1010633836630861</v>
      </c>
      <c r="W37" s="126">
        <f ca="1">OFFSET(IND!Z$28,$E37,0)</f>
        <v>1.1359344523376671</v>
      </c>
      <c r="X37" s="126">
        <f ca="1">OFFSET(IND!AA$28,$E37,0)</f>
        <v>1.1629485950465579</v>
      </c>
      <c r="Y37" s="205">
        <f ca="1">OFFSET(IND!AB$28,$E37,0)</f>
        <v>1.1704350040327522</v>
      </c>
      <c r="Z37" s="126">
        <f ca="1">OFFSET(IND!AC$28,$E37,0)</f>
        <v>1.180537967398656</v>
      </c>
      <c r="AA37" s="126">
        <f ca="1">OFFSET(IND!AD$28,$E37,0)</f>
        <v>1.18746634762139</v>
      </c>
      <c r="AB37" s="126">
        <f ca="1">OFFSET(IND!AE$28,$E37,0)</f>
        <v>1.1966757556940659</v>
      </c>
      <c r="AC37" s="126">
        <f ca="1">OFFSET(IND!AF$28,$E37,0)</f>
        <v>1.2082305217866252</v>
      </c>
      <c r="AD37" s="126">
        <f ca="1">OFFSET(IND!AG$28,$E37,0)</f>
        <v>1.2196659791022719</v>
      </c>
      <c r="AE37" s="126">
        <f ca="1">OFFSET(IND!AH$28,$E37,0)</f>
        <v>1.2346218282533323</v>
      </c>
      <c r="AF37" s="126">
        <f ca="1">OFFSET(IND!AI$28,$E37,0)</f>
        <v>1.260572808342368</v>
      </c>
      <c r="AG37" s="126">
        <f ca="1">OFFSET(IND!AJ$28,$E37,0)</f>
        <v>1.2878042507911962</v>
      </c>
      <c r="AH37" s="126">
        <f ca="1">OFFSET(IND!AK$28,$E37,0)</f>
        <v>1.3180675740129002</v>
      </c>
      <c r="AI37" s="126">
        <f ca="1">OFFSET(IND!AL$28,$E37,0)</f>
        <v>1.350940484450043</v>
      </c>
      <c r="AJ37" s="126">
        <f ca="1">OFFSET(IND!AM$28,$E37,0)</f>
        <v>1.5426449485528346</v>
      </c>
      <c r="AK37" s="126">
        <f ca="1">OFFSET(IND!AN$28,$E37,0)</f>
        <v>1.7196201334853616</v>
      </c>
      <c r="AL37" s="126">
        <f ca="1">OFFSET(IND!AO$28,$E37,0)</f>
        <v>2.0907546623823889</v>
      </c>
      <c r="AM37" s="126">
        <f ca="1">OFFSET(IND!AP$28,$E37,0)</f>
        <v>2.4594343114177133</v>
      </c>
      <c r="AQ37" s="4"/>
    </row>
    <row r="38" spans="1:43">
      <c r="A38" s="35" t="s">
        <v>338</v>
      </c>
      <c r="B38">
        <v>31.93143244434</v>
      </c>
      <c r="E38" s="129">
        <f ca="1">MATCH(F38,IND!$D$29:$D$263,0)</f>
        <v>58</v>
      </c>
      <c r="F38" s="4" t="str">
        <f t="shared" si="0"/>
        <v>IMIO</v>
      </c>
      <c r="G38" s="126">
        <f ca="1">OFFSET(IND!J$28,$E38,0)</f>
        <v>28.894976807848312</v>
      </c>
      <c r="H38" s="126">
        <f ca="1">OFFSET(IND!K$28,$E38,0)</f>
        <v>29.702838130575874</v>
      </c>
      <c r="I38" s="126">
        <f ca="1">OFFSET(IND!L$28,$E38,0)</f>
        <v>29.938808139267341</v>
      </c>
      <c r="J38" s="126">
        <f ca="1">OFFSET(IND!M$28,$E38,0)</f>
        <v>20.929650122763714</v>
      </c>
      <c r="K38" s="126">
        <f ca="1">OFFSET(IND!N$28,$E38,0)</f>
        <v>20.929650122763714</v>
      </c>
      <c r="L38" s="126">
        <f ca="1">OFFSET(IND!O$28,$E38,0)</f>
        <v>20.929650122763714</v>
      </c>
      <c r="M38" s="126">
        <f ca="1">OFFSET(IND!P$28,$E38,0)</f>
        <v>20.86610244245017</v>
      </c>
      <c r="N38" s="126">
        <f ca="1">OFFSET(IND!Q$28,$E38,0)</f>
        <v>20.65383074405765</v>
      </c>
      <c r="O38" s="203">
        <f ca="1">OFFSET(IND!R$28,$E38,0)</f>
        <v>19.022700163333468</v>
      </c>
      <c r="P38" s="126">
        <f ca="1">OFFSET(IND!S$28,$E38,0)</f>
        <v>20.607502454824921</v>
      </c>
      <c r="Q38" s="126">
        <f ca="1">OFFSET(IND!T$28,$E38,0)</f>
        <v>20.755403816533335</v>
      </c>
      <c r="R38" s="126">
        <f ca="1">OFFSET(IND!U$28,$E38,0)</f>
        <v>20.925557696306591</v>
      </c>
      <c r="S38" s="126">
        <f ca="1">OFFSET(IND!V$28,$E38,0)</f>
        <v>21.142584526186635</v>
      </c>
      <c r="T38" s="203">
        <f ca="1">OFFSET(IND!W$28,$E38,0)</f>
        <v>21.375754212407006</v>
      </c>
      <c r="U38" s="126">
        <f ca="1">OFFSET(IND!X$28,$E38,0)</f>
        <v>21.719498012269131</v>
      </c>
      <c r="V38" s="126">
        <f ca="1">OFFSET(IND!Y$28,$E38,0)</f>
        <v>22.049389241317332</v>
      </c>
      <c r="W38" s="126">
        <f ca="1">OFFSET(IND!Z$28,$E38,0)</f>
        <v>22.747701234863577</v>
      </c>
      <c r="X38" s="126">
        <f ca="1">OFFSET(IND!AA$28,$E38,0)</f>
        <v>23.28867404028664</v>
      </c>
      <c r="Y38" s="205">
        <f ca="1">OFFSET(IND!AB$28,$E38,0)</f>
        <v>23.43859342567854</v>
      </c>
      <c r="Z38" s="126">
        <f ca="1">OFFSET(IND!AC$28,$E38,0)</f>
        <v>23.640910726435994</v>
      </c>
      <c r="AA38" s="126">
        <f ca="1">OFFSET(IND!AD$28,$E38,0)</f>
        <v>23.779655284296663</v>
      </c>
      <c r="AB38" s="126">
        <f ca="1">OFFSET(IND!AE$28,$E38,0)</f>
        <v>23.964078657455257</v>
      </c>
      <c r="AC38" s="126">
        <f ca="1">OFFSET(IND!AF$28,$E38,0)</f>
        <v>24.195469092327052</v>
      </c>
      <c r="AD38" s="126">
        <f ca="1">OFFSET(IND!AG$28,$E38,0)</f>
        <v>24.424470304470095</v>
      </c>
      <c r="AE38" s="126">
        <f ca="1">OFFSET(IND!AH$28,$E38,0)</f>
        <v>24.723969265437326</v>
      </c>
      <c r="AF38" s="126">
        <f ca="1">OFFSET(IND!AI$28,$E38,0)</f>
        <v>25.243651664894823</v>
      </c>
      <c r="AG38" s="126">
        <f ca="1">OFFSET(IND!AJ$28,$E38,0)</f>
        <v>25.788976015032755</v>
      </c>
      <c r="AH38" s="126">
        <f ca="1">OFFSET(IND!AK$28,$E38,0)</f>
        <v>26.395015415990013</v>
      </c>
      <c r="AI38" s="126">
        <f ca="1">OFFSET(IND!AL$28,$E38,0)</f>
        <v>27.053313211083445</v>
      </c>
      <c r="AJ38" s="126">
        <f ca="1">OFFSET(IND!AM$28,$E38,0)</f>
        <v>30.892298696404065</v>
      </c>
      <c r="AK38" s="126">
        <f ca="1">OFFSET(IND!AN$28,$E38,0)</f>
        <v>34.436322407054888</v>
      </c>
      <c r="AL38" s="126">
        <f ca="1">OFFSET(IND!AO$28,$E38,0)</f>
        <v>41.868491898804592</v>
      </c>
      <c r="AM38" s="126">
        <f ca="1">OFFSET(IND!AP$28,$E38,0)</f>
        <v>49.25150109477616</v>
      </c>
      <c r="AQ38" s="4"/>
    </row>
    <row r="39" spans="1:43">
      <c r="A39" s="35" t="s">
        <v>339</v>
      </c>
      <c r="B39">
        <v>16.901755910559999</v>
      </c>
      <c r="E39" s="129">
        <f ca="1">MATCH(F39,IND!$D$29:$D$263,0)</f>
        <v>56</v>
      </c>
      <c r="F39" s="4" t="str">
        <f t="shared" si="0"/>
        <v>IMIP</v>
      </c>
      <c r="G39" s="126">
        <f ca="1">OFFSET(IND!J$28,$E39,0)</f>
        <v>15.294517272248457</v>
      </c>
      <c r="H39" s="126">
        <f ca="1">OFFSET(IND!K$28,$E39,0)</f>
        <v>15.722129622872741</v>
      </c>
      <c r="I39" s="126">
        <f ca="1">OFFSET(IND!L$28,$E39,0)</f>
        <v>15.847031864451422</v>
      </c>
      <c r="J39" s="126">
        <f ca="1">OFFSET(IND!M$28,$E39,0)</f>
        <v>11.078357924751138</v>
      </c>
      <c r="K39" s="126">
        <f ca="1">OFFSET(IND!N$28,$E39,0)</f>
        <v>11.078357924751138</v>
      </c>
      <c r="L39" s="126">
        <f ca="1">OFFSET(IND!O$28,$E39,0)</f>
        <v>11.078357924751138</v>
      </c>
      <c r="M39" s="126">
        <f ca="1">OFFSET(IND!P$28,$E39,0)</f>
        <v>11.044721244554779</v>
      </c>
      <c r="N39" s="126">
        <f ca="1">OFFSET(IND!Q$28,$E39,0)</f>
        <v>10.932362851638814</v>
      </c>
      <c r="O39" s="203">
        <f ca="1">OFFSET(IND!R$28,$E39,0)</f>
        <v>10.068982513731688</v>
      </c>
      <c r="P39" s="126">
        <f ca="1">OFFSET(IND!S$28,$E39,0)</f>
        <v>10.907840637117735</v>
      </c>
      <c r="Q39" s="126">
        <f ca="1">OFFSET(IND!T$28,$E39,0)</f>
        <v>10.986126906259988</v>
      </c>
      <c r="R39" s="126">
        <f ca="1">OFFSET(IND!U$28,$E39,0)</f>
        <v>11.076191745918393</v>
      </c>
      <c r="S39" s="126">
        <f ca="1">OFFSET(IND!V$28,$E39,0)</f>
        <v>11.191067096752386</v>
      </c>
      <c r="T39" s="203">
        <f ca="1">OFFSET(IND!W$28,$E39,0)</f>
        <v>11.31448708829547</v>
      </c>
      <c r="U39" s="126">
        <f ca="1">OFFSET(IND!X$28,$E39,0)</f>
        <v>11.496435512036429</v>
      </c>
      <c r="V39" s="126">
        <f ca="1">OFFSET(IND!Y$28,$E39,0)</f>
        <v>11.671051575381757</v>
      </c>
      <c r="W39" s="126">
        <f ca="1">OFFSET(IND!Z$28,$E39,0)</f>
        <v>12.040677926623898</v>
      </c>
      <c r="X39" s="126">
        <f ca="1">OFFSET(IND!AA$28,$E39,0)</f>
        <v>12.327022434577005</v>
      </c>
      <c r="Y39" s="205">
        <f ca="1">OFFSET(IND!AB$28,$E39,0)</f>
        <v>12.406376872013288</v>
      </c>
      <c r="Z39" s="126">
        <f ca="1">OFFSET(IND!AC$28,$E39,0)</f>
        <v>12.513466262376427</v>
      </c>
      <c r="AA39" s="126">
        <f ca="1">OFFSET(IND!AD$28,$E39,0)</f>
        <v>12.586905706565707</v>
      </c>
      <c r="AB39" s="126">
        <f ca="1">OFFSET(IND!AE$28,$E39,0)</f>
        <v>12.684523589595615</v>
      </c>
      <c r="AC39" s="126">
        <f ca="1">OFFSET(IND!AF$28,$E39,0)</f>
        <v>12.807001798396895</v>
      </c>
      <c r="AD39" s="126">
        <f ca="1">OFFSET(IND!AG$28,$E39,0)</f>
        <v>12.928215358033194</v>
      </c>
      <c r="AE39" s="126">
        <f ca="1">OFFSET(IND!AH$28,$E39,0)</f>
        <v>13.08674436679466</v>
      </c>
      <c r="AF39" s="126">
        <f ca="1">OFFSET(IND!AI$28,$E39,0)</f>
        <v>13.361819563685884</v>
      </c>
      <c r="AG39" s="126">
        <f ca="1">OFFSET(IND!AJ$28,$E39,0)</f>
        <v>13.650467405406832</v>
      </c>
      <c r="AH39" s="126">
        <f ca="1">OFFSET(IND!AK$28,$E39,0)</f>
        <v>13.971252576727208</v>
      </c>
      <c r="AI39" s="126">
        <f ca="1">OFFSET(IND!AL$28,$E39,0)</f>
        <v>14.319698850427102</v>
      </c>
      <c r="AJ39" s="126">
        <f ca="1">OFFSET(IND!AM$28,$E39,0)</f>
        <v>16.35172781530931</v>
      </c>
      <c r="AK39" s="126">
        <f ca="1">OFFSET(IND!AN$28,$E39,0)</f>
        <v>18.227629367896281</v>
      </c>
      <c r="AL39" s="126">
        <f ca="1">OFFSET(IND!AO$28,$E39,0)</f>
        <v>22.161581120747979</v>
      </c>
      <c r="AM39" s="126">
        <f ca="1">OFFSET(IND!AP$28,$E39,0)</f>
        <v>26.069511638217222</v>
      </c>
      <c r="AQ39" s="4"/>
    </row>
    <row r="40" spans="1:43">
      <c r="A40" s="35" t="s">
        <v>340</v>
      </c>
      <c r="B40">
        <v>28.149155918999998</v>
      </c>
      <c r="E40" s="129">
        <f ca="1">MATCH(F40,IND!$D$29:$D$263,0)</f>
        <v>68</v>
      </c>
      <c r="F40" s="4" t="str">
        <f t="shared" si="0"/>
        <v>IMIR</v>
      </c>
      <c r="G40" s="126">
        <f ca="1">OFFSET(IND!J$28,$E40,0)</f>
        <v>51.488523217763458</v>
      </c>
      <c r="H40" s="126">
        <f ca="1">OFFSET(IND!K$28,$E40,0)</f>
        <v>52.928067078573662</v>
      </c>
      <c r="I40" s="126">
        <f ca="1">OFFSET(IND!L$28,$E40,0)</f>
        <v>53.348546643309163</v>
      </c>
      <c r="J40" s="126">
        <f ca="1">OFFSET(IND!M$28,$E40,0)</f>
        <v>25.406351025250526</v>
      </c>
      <c r="K40" s="126">
        <f ca="1">OFFSET(IND!N$28,$E40,0)</f>
        <v>25.406351025250526</v>
      </c>
      <c r="L40" s="126">
        <f ca="1">OFFSET(IND!O$28,$E40,0)</f>
        <v>25.406351025250526</v>
      </c>
      <c r="M40" s="126">
        <f ca="1">OFFSET(IND!P$28,$E40,0)</f>
        <v>25.329210955377579</v>
      </c>
      <c r="N40" s="126">
        <f ca="1">OFFSET(IND!Q$28,$E40,0)</f>
        <v>25.071535874788399</v>
      </c>
      <c r="O40" s="203">
        <f ca="1">OFFSET(IND!R$28,$E40,0)</f>
        <v>23.091518251042899</v>
      </c>
      <c r="P40" s="126">
        <f ca="1">OFFSET(IND!S$28,$E40,0)</f>
        <v>25.015298299303758</v>
      </c>
      <c r="Q40" s="126">
        <f ca="1">OFFSET(IND!T$28,$E40,0)</f>
        <v>25.194834693397112</v>
      </c>
      <c r="R40" s="126">
        <f ca="1">OFFSET(IND!U$28,$E40,0)</f>
        <v>25.401383258350229</v>
      </c>
      <c r="S40" s="126">
        <f ca="1">OFFSET(IND!V$28,$E40,0)</f>
        <v>25.664830558686734</v>
      </c>
      <c r="T40" s="203">
        <f ca="1">OFFSET(IND!W$28,$E40,0)</f>
        <v>25.947873555670196</v>
      </c>
      <c r="U40" s="126">
        <f ca="1">OFFSET(IND!X$28,$E40,0)</f>
        <v>26.365141670083251</v>
      </c>
      <c r="V40" s="126">
        <f ca="1">OFFSET(IND!Y$28,$E40,0)</f>
        <v>26.765594248897941</v>
      </c>
      <c r="W40" s="126">
        <f ca="1">OFFSET(IND!Z$28,$E40,0)</f>
        <v>27.613270131156579</v>
      </c>
      <c r="X40" s="126">
        <f ca="1">OFFSET(IND!AA$28,$E40,0)</f>
        <v>28.269953110044234</v>
      </c>
      <c r="Y40" s="205">
        <f ca="1">OFFSET(IND!AB$28,$E40,0)</f>
        <v>28.451939168502694</v>
      </c>
      <c r="Z40" s="126">
        <f ca="1">OFFSET(IND!AC$28,$E40,0)</f>
        <v>28.697530677743188</v>
      </c>
      <c r="AA40" s="126">
        <f ca="1">OFFSET(IND!AD$28,$E40,0)</f>
        <v>28.865951693822069</v>
      </c>
      <c r="AB40" s="126">
        <f ca="1">OFFSET(IND!AE$28,$E40,0)</f>
        <v>29.089821893669885</v>
      </c>
      <c r="AC40" s="126">
        <f ca="1">OFFSET(IND!AF$28,$E40,0)</f>
        <v>29.370705070299977</v>
      </c>
      <c r="AD40" s="126">
        <f ca="1">OFFSET(IND!AG$28,$E40,0)</f>
        <v>29.648687986726568</v>
      </c>
      <c r="AE40" s="126">
        <f ca="1">OFFSET(IND!AH$28,$E40,0)</f>
        <v>30.012247610962966</v>
      </c>
      <c r="AF40" s="126">
        <f ca="1">OFFSET(IND!AI$28,$E40,0)</f>
        <v>30.643086319914982</v>
      </c>
      <c r="AG40" s="126">
        <f ca="1">OFFSET(IND!AJ$28,$E40,0)</f>
        <v>31.305051607483364</v>
      </c>
      <c r="AH40" s="126">
        <f ca="1">OFFSET(IND!AK$28,$E40,0)</f>
        <v>32.040718456453099</v>
      </c>
      <c r="AI40" s="126">
        <f ca="1">OFFSET(IND!AL$28,$E40,0)</f>
        <v>32.839821392392849</v>
      </c>
      <c r="AJ40" s="126">
        <f ca="1">OFFSET(IND!AM$28,$E40,0)</f>
        <v>37.49993812864043</v>
      </c>
      <c r="AK40" s="126">
        <f ca="1">OFFSET(IND!AN$28,$E40,0)</f>
        <v>41.802002898307784</v>
      </c>
      <c r="AL40" s="126">
        <f ca="1">OFFSET(IND!AO$28,$E40,0)</f>
        <v>50.823859731986047</v>
      </c>
      <c r="AM40" s="126">
        <f ca="1">OFFSET(IND!AP$28,$E40,0)</f>
        <v>59.786041237901131</v>
      </c>
      <c r="AQ40" s="4"/>
    </row>
    <row r="41" spans="1:43">
      <c r="A41" s="35" t="s">
        <v>341</v>
      </c>
      <c r="B41">
        <v>5.2585839407999997E-2</v>
      </c>
      <c r="E41" s="129">
        <f ca="1">MATCH(F41,IND!$D$29:$D$263,0)</f>
        <v>61</v>
      </c>
      <c r="F41" s="4" t="str">
        <f t="shared" si="0"/>
        <v>IMIS</v>
      </c>
      <c r="G41" s="126">
        <f ca="1">OFFSET(IND!J$28,$E41,0)</f>
        <v>20.275122960000004</v>
      </c>
      <c r="H41" s="126">
        <f ca="1">OFFSET(IND!K$28,$E41,0)</f>
        <v>20.841985766703509</v>
      </c>
      <c r="I41" s="126">
        <f ca="1">OFFSET(IND!L$28,$E41,0)</f>
        <v>21.007561983390151</v>
      </c>
      <c r="J41" s="126">
        <f ca="1">OFFSET(IND!M$28,$E41,0)</f>
        <v>24.5131771912</v>
      </c>
      <c r="K41" s="126">
        <f ca="1">OFFSET(IND!N$28,$E41,0)</f>
        <v>24.5131771912</v>
      </c>
      <c r="L41" s="126">
        <f ca="1">OFFSET(IND!O$28,$E41,0)</f>
        <v>24.5131771912</v>
      </c>
      <c r="M41" s="126">
        <f ca="1">OFFSET(IND!P$28,$E41,0)</f>
        <v>24.438749021666418</v>
      </c>
      <c r="N41" s="126">
        <f ca="1">OFFSET(IND!Q$28,$E41,0)</f>
        <v>24.190132646101045</v>
      </c>
      <c r="O41" s="203">
        <f ca="1">OFFSET(IND!R$28,$E41,0)</f>
        <v>22.279723598995723</v>
      </c>
      <c r="P41" s="126">
        <f ca="1">OFFSET(IND!S$28,$E41,0)</f>
        <v>24.135872132606274</v>
      </c>
      <c r="Q41" s="126">
        <f ca="1">OFFSET(IND!T$28,$E41,0)</f>
        <v>24.309096828915692</v>
      </c>
      <c r="R41" s="126">
        <f ca="1">OFFSET(IND!U$28,$E41,0)</f>
        <v>24.508384068797234</v>
      </c>
      <c r="S41" s="126">
        <f ca="1">OFFSET(IND!V$28,$E41,0)</f>
        <v>24.76256973864308</v>
      </c>
      <c r="T41" s="203">
        <f ca="1">OFFSET(IND!W$28,$E41,0)</f>
        <v>25.035662207958651</v>
      </c>
      <c r="U41" s="126">
        <f ca="1">OFFSET(IND!X$28,$E41,0)</f>
        <v>25.43826103904145</v>
      </c>
      <c r="V41" s="126">
        <f ca="1">OFFSET(IND!Y$28,$E41,0)</f>
        <v>25.824635493657201</v>
      </c>
      <c r="W41" s="126">
        <f ca="1">OFFSET(IND!Z$28,$E41,0)</f>
        <v>26.642510877724003</v>
      </c>
      <c r="X41" s="126">
        <f ca="1">OFFSET(IND!AA$28,$E41,0)</f>
        <v>27.276107815903732</v>
      </c>
      <c r="Y41" s="205">
        <f ca="1">OFFSET(IND!AB$28,$E41,0)</f>
        <v>27.451696057319694</v>
      </c>
      <c r="Z41" s="126">
        <f ca="1">OFFSET(IND!AC$28,$E41,0)</f>
        <v>27.688653665938229</v>
      </c>
      <c r="AA41" s="126">
        <f ca="1">OFFSET(IND!AD$28,$E41,0)</f>
        <v>27.851153751281469</v>
      </c>
      <c r="AB41" s="126">
        <f ca="1">OFFSET(IND!AE$28,$E41,0)</f>
        <v>28.067153674735444</v>
      </c>
      <c r="AC41" s="126">
        <f ca="1">OFFSET(IND!AF$28,$E41,0)</f>
        <v>28.338162253335238</v>
      </c>
      <c r="AD41" s="126">
        <f ca="1">OFFSET(IND!AG$28,$E41,0)</f>
        <v>28.606372531927356</v>
      </c>
      <c r="AE41" s="126">
        <f ca="1">OFFSET(IND!AH$28,$E41,0)</f>
        <v>28.957151023479156</v>
      </c>
      <c r="AF41" s="126">
        <f ca="1">OFFSET(IND!AI$28,$E41,0)</f>
        <v>29.565812260830384</v>
      </c>
      <c r="AG41" s="126">
        <f ca="1">OFFSET(IND!AJ$28,$E41,0)</f>
        <v>30.20450580530909</v>
      </c>
      <c r="AH41" s="126">
        <f ca="1">OFFSET(IND!AK$28,$E41,0)</f>
        <v>30.914309893450831</v>
      </c>
      <c r="AI41" s="126">
        <f ca="1">OFFSET(IND!AL$28,$E41,0)</f>
        <v>31.685319939058356</v>
      </c>
      <c r="AJ41" s="126">
        <f ca="1">OFFSET(IND!AM$28,$E41,0)</f>
        <v>36.181607783533934</v>
      </c>
      <c r="AK41" s="126">
        <f ca="1">OFFSET(IND!AN$28,$E41,0)</f>
        <v>40.332431169468592</v>
      </c>
      <c r="AL41" s="126">
        <f ca="1">OFFSET(IND!AO$28,$E41,0)</f>
        <v>49.037119809635605</v>
      </c>
      <c r="AM41" s="126">
        <f ca="1">OFFSET(IND!AP$28,$E41,0)</f>
        <v>57.684231040045987</v>
      </c>
      <c r="AQ41" s="4"/>
    </row>
    <row r="42" spans="1:43">
      <c r="A42" s="35" t="s">
        <v>342</v>
      </c>
      <c r="B42" t="s">
        <v>386</v>
      </c>
      <c r="E42" s="129">
        <f ca="1">MATCH(F42,IND!$D$29:$D$263,0)</f>
        <v>136</v>
      </c>
      <c r="F42" s="4" t="str">
        <f t="shared" si="0"/>
        <v>INFA</v>
      </c>
      <c r="G42" s="126">
        <f ca="1">OFFSET(IND!J$28,$E42,0)</f>
        <v>0</v>
      </c>
      <c r="H42" s="126">
        <f ca="1">OFFSET(IND!K$28,$E42,0)</f>
        <v>0</v>
      </c>
      <c r="I42" s="126">
        <f ca="1">OFFSET(IND!L$28,$E42,0)</f>
        <v>0</v>
      </c>
      <c r="J42" s="126">
        <f ca="1">OFFSET(IND!M$28,$E42,0)</f>
        <v>0</v>
      </c>
      <c r="K42" s="126">
        <f ca="1">OFFSET(IND!N$28,$E42,0)</f>
        <v>0</v>
      </c>
      <c r="L42" s="126">
        <f ca="1">OFFSET(IND!O$28,$E42,0)</f>
        <v>0</v>
      </c>
      <c r="M42" s="126">
        <f ca="1">OFFSET(IND!P$28,$E42,0)</f>
        <v>0</v>
      </c>
      <c r="N42" s="126">
        <f ca="1">OFFSET(IND!Q$28,$E42,0)</f>
        <v>0</v>
      </c>
      <c r="O42" s="203">
        <f ca="1">OFFSET(IND!R$28,$E42,0)</f>
        <v>0</v>
      </c>
      <c r="P42" s="126">
        <f ca="1">OFFSET(IND!S$28,$E42,0)</f>
        <v>0</v>
      </c>
      <c r="Q42" s="126">
        <f ca="1">OFFSET(IND!T$28,$E42,0)</f>
        <v>0</v>
      </c>
      <c r="R42" s="126">
        <f ca="1">OFFSET(IND!U$28,$E42,0)</f>
        <v>0</v>
      </c>
      <c r="S42" s="126">
        <f ca="1">OFFSET(IND!V$28,$E42,0)</f>
        <v>0</v>
      </c>
      <c r="T42" s="203">
        <f ca="1">OFFSET(IND!W$28,$E42,0)</f>
        <v>0</v>
      </c>
      <c r="U42" s="126">
        <f ca="1">OFFSET(IND!X$28,$E42,0)</f>
        <v>0</v>
      </c>
      <c r="V42" s="126">
        <f ca="1">OFFSET(IND!Y$28,$E42,0)</f>
        <v>0</v>
      </c>
      <c r="W42" s="126">
        <f ca="1">OFFSET(IND!Z$28,$E42,0)</f>
        <v>0</v>
      </c>
      <c r="X42" s="126">
        <f ca="1">OFFSET(IND!AA$28,$E42,0)</f>
        <v>0</v>
      </c>
      <c r="Y42" s="205">
        <f ca="1">OFFSET(IND!AB$28,$E42,0)</f>
        <v>0</v>
      </c>
      <c r="Z42" s="126">
        <f ca="1">OFFSET(IND!AC$28,$E42,0)</f>
        <v>0</v>
      </c>
      <c r="AA42" s="126">
        <f ca="1">OFFSET(IND!AD$28,$E42,0)</f>
        <v>0</v>
      </c>
      <c r="AB42" s="126">
        <f ca="1">OFFSET(IND!AE$28,$E42,0)</f>
        <v>0</v>
      </c>
      <c r="AC42" s="126">
        <f ca="1">OFFSET(IND!AF$28,$E42,0)</f>
        <v>0</v>
      </c>
      <c r="AD42" s="126">
        <f ca="1">OFFSET(IND!AG$28,$E42,0)</f>
        <v>0</v>
      </c>
      <c r="AE42" s="126">
        <f ca="1">OFFSET(IND!AH$28,$E42,0)</f>
        <v>0</v>
      </c>
      <c r="AF42" s="126">
        <f ca="1">OFFSET(IND!AI$28,$E42,0)</f>
        <v>0</v>
      </c>
      <c r="AG42" s="126">
        <f ca="1">OFFSET(IND!AJ$28,$E42,0)</f>
        <v>0</v>
      </c>
      <c r="AH42" s="126">
        <f ca="1">OFFSET(IND!AK$28,$E42,0)</f>
        <v>0</v>
      </c>
      <c r="AI42" s="126">
        <f ca="1">OFFSET(IND!AL$28,$E42,0)</f>
        <v>0</v>
      </c>
      <c r="AJ42" s="126">
        <f ca="1">OFFSET(IND!AM$28,$E42,0)</f>
        <v>0</v>
      </c>
      <c r="AK42" s="126">
        <f ca="1">OFFSET(IND!AN$28,$E42,0)</f>
        <v>0</v>
      </c>
      <c r="AL42" s="126">
        <f ca="1">OFFSET(IND!AO$28,$E42,0)</f>
        <v>0</v>
      </c>
      <c r="AM42" s="126">
        <f ca="1">OFFSET(IND!AP$28,$E42,0)</f>
        <v>0</v>
      </c>
      <c r="AQ42" s="4"/>
    </row>
    <row r="43" spans="1:43">
      <c r="A43" s="35" t="s">
        <v>343</v>
      </c>
      <c r="B43" t="s">
        <v>386</v>
      </c>
      <c r="E43" s="129">
        <f ca="1">MATCH(F43,IND!$D$29:$D$263,0)</f>
        <v>138</v>
      </c>
      <c r="F43" s="4" t="str">
        <f t="shared" si="0"/>
        <v>INFC</v>
      </c>
      <c r="G43" s="126">
        <f ca="1">OFFSET(IND!J$28,$E43,0)</f>
        <v>0</v>
      </c>
      <c r="H43" s="126">
        <f ca="1">OFFSET(IND!K$28,$E43,0)</f>
        <v>0</v>
      </c>
      <c r="I43" s="126">
        <f ca="1">OFFSET(IND!L$28,$E43,0)</f>
        <v>0</v>
      </c>
      <c r="J43" s="126">
        <f ca="1">OFFSET(IND!M$28,$E43,0)</f>
        <v>0</v>
      </c>
      <c r="K43" s="126">
        <f ca="1">OFFSET(IND!N$28,$E43,0)</f>
        <v>0</v>
      </c>
      <c r="L43" s="126">
        <f ca="1">OFFSET(IND!O$28,$E43,0)</f>
        <v>0</v>
      </c>
      <c r="M43" s="126">
        <f ca="1">OFFSET(IND!P$28,$E43,0)</f>
        <v>0</v>
      </c>
      <c r="N43" s="126">
        <f ca="1">OFFSET(IND!Q$28,$E43,0)</f>
        <v>0</v>
      </c>
      <c r="O43" s="203">
        <f ca="1">OFFSET(IND!R$28,$E43,0)</f>
        <v>0</v>
      </c>
      <c r="P43" s="126">
        <f ca="1">OFFSET(IND!S$28,$E43,0)</f>
        <v>0</v>
      </c>
      <c r="Q43" s="126">
        <f ca="1">OFFSET(IND!T$28,$E43,0)</f>
        <v>0</v>
      </c>
      <c r="R43" s="126">
        <f ca="1">OFFSET(IND!U$28,$E43,0)</f>
        <v>0</v>
      </c>
      <c r="S43" s="126">
        <f ca="1">OFFSET(IND!V$28,$E43,0)</f>
        <v>0</v>
      </c>
      <c r="T43" s="203">
        <f ca="1">OFFSET(IND!W$28,$E43,0)</f>
        <v>0</v>
      </c>
      <c r="U43" s="126">
        <f ca="1">OFFSET(IND!X$28,$E43,0)</f>
        <v>0</v>
      </c>
      <c r="V43" s="126">
        <f ca="1">OFFSET(IND!Y$28,$E43,0)</f>
        <v>0</v>
      </c>
      <c r="W43" s="126">
        <f ca="1">OFFSET(IND!Z$28,$E43,0)</f>
        <v>0</v>
      </c>
      <c r="X43" s="126">
        <f ca="1">OFFSET(IND!AA$28,$E43,0)</f>
        <v>0</v>
      </c>
      <c r="Y43" s="205">
        <f ca="1">OFFSET(IND!AB$28,$E43,0)</f>
        <v>0</v>
      </c>
      <c r="Z43" s="126">
        <f ca="1">OFFSET(IND!AC$28,$E43,0)</f>
        <v>0</v>
      </c>
      <c r="AA43" s="126">
        <f ca="1">OFFSET(IND!AD$28,$E43,0)</f>
        <v>0</v>
      </c>
      <c r="AB43" s="126">
        <f ca="1">OFFSET(IND!AE$28,$E43,0)</f>
        <v>0</v>
      </c>
      <c r="AC43" s="126">
        <f ca="1">OFFSET(IND!AF$28,$E43,0)</f>
        <v>0</v>
      </c>
      <c r="AD43" s="126">
        <f ca="1">OFFSET(IND!AG$28,$E43,0)</f>
        <v>0</v>
      </c>
      <c r="AE43" s="126">
        <f ca="1">OFFSET(IND!AH$28,$E43,0)</f>
        <v>0</v>
      </c>
      <c r="AF43" s="126">
        <f ca="1">OFFSET(IND!AI$28,$E43,0)</f>
        <v>0</v>
      </c>
      <c r="AG43" s="126">
        <f ca="1">OFFSET(IND!AJ$28,$E43,0)</f>
        <v>0</v>
      </c>
      <c r="AH43" s="126">
        <f ca="1">OFFSET(IND!AK$28,$E43,0)</f>
        <v>0</v>
      </c>
      <c r="AI43" s="126">
        <f ca="1">OFFSET(IND!AL$28,$E43,0)</f>
        <v>0</v>
      </c>
      <c r="AJ43" s="126">
        <f ca="1">OFFSET(IND!AM$28,$E43,0)</f>
        <v>0</v>
      </c>
      <c r="AK43" s="126">
        <f ca="1">OFFSET(IND!AN$28,$E43,0)</f>
        <v>0</v>
      </c>
      <c r="AL43" s="126">
        <f ca="1">OFFSET(IND!AO$28,$E43,0)</f>
        <v>0</v>
      </c>
      <c r="AM43" s="126">
        <f ca="1">OFFSET(IND!AP$28,$E43,0)</f>
        <v>0</v>
      </c>
      <c r="AQ43" s="4"/>
    </row>
    <row r="44" spans="1:43">
      <c r="A44" s="35" t="s">
        <v>344</v>
      </c>
      <c r="B44">
        <v>55.015944485879999</v>
      </c>
      <c r="E44" s="129">
        <f ca="1">MATCH(F44,IND!$D$29:$D$263,0)</f>
        <v>143</v>
      </c>
      <c r="F44" s="4" t="str">
        <f t="shared" si="0"/>
        <v>INFE</v>
      </c>
      <c r="G44" s="126">
        <f ca="1">OFFSET(IND!J$28,$E44,0)</f>
        <v>45.684078335879221</v>
      </c>
      <c r="H44" s="126">
        <f ca="1">OFFSET(IND!K$28,$E44,0)</f>
        <v>50.676262787176682</v>
      </c>
      <c r="I44" s="126">
        <f ca="1">OFFSET(IND!L$28,$E44,0)</f>
        <v>51.1603487271285</v>
      </c>
      <c r="J44" s="126">
        <f ca="1">OFFSET(IND!M$28,$E44,0)</f>
        <v>6.8830524422467816</v>
      </c>
      <c r="K44" s="126">
        <f ca="1">OFFSET(IND!N$28,$E44,0)</f>
        <v>6.8830524422467816</v>
      </c>
      <c r="L44" s="126">
        <f ca="1">OFFSET(IND!O$28,$E44,0)</f>
        <v>6.8830524422467816</v>
      </c>
      <c r="M44" s="126">
        <f ca="1">OFFSET(IND!P$28,$E44,0)</f>
        <v>6.9272914174312046</v>
      </c>
      <c r="N44" s="126">
        <f ca="1">OFFSET(IND!Q$28,$E44,0)</f>
        <v>6.86178240679277</v>
      </c>
      <c r="O44" s="203">
        <f ca="1">OFFSET(IND!R$28,$E44,0)</f>
        <v>6.6161990944433846</v>
      </c>
      <c r="P44" s="126">
        <f ca="1">OFFSET(IND!S$28,$E44,0)</f>
        <v>7.3365243576807675</v>
      </c>
      <c r="Q44" s="126">
        <f ca="1">OFFSET(IND!T$28,$E44,0)</f>
        <v>7.2664224844150294</v>
      </c>
      <c r="R44" s="126">
        <f ca="1">OFFSET(IND!U$28,$E44,0)</f>
        <v>7.1712317084729937</v>
      </c>
      <c r="S44" s="126">
        <f ca="1">OFFSET(IND!V$28,$E44,0)</f>
        <v>7.0873491854853619</v>
      </c>
      <c r="T44" s="203">
        <f ca="1">OFFSET(IND!W$28,$E44,0)</f>
        <v>7.0006675674045793</v>
      </c>
      <c r="U44" s="126">
        <f ca="1">OFFSET(IND!X$28,$E44,0)</f>
        <v>7.090640110232294</v>
      </c>
      <c r="V44" s="126">
        <f ca="1">OFFSET(IND!Y$28,$E44,0)</f>
        <v>7.1807367630695413</v>
      </c>
      <c r="W44" s="126">
        <f ca="1">OFFSET(IND!Z$28,$E44,0)</f>
        <v>7.2370931304732329</v>
      </c>
      <c r="X44" s="126">
        <f ca="1">OFFSET(IND!AA$28,$E44,0)</f>
        <v>7.2993029536605167</v>
      </c>
      <c r="Y44" s="205">
        <f ca="1">OFFSET(IND!AB$28,$E44,0)</f>
        <v>7.2819328075904206</v>
      </c>
      <c r="Z44" s="126">
        <f ca="1">OFFSET(IND!AC$28,$E44,0)</f>
        <v>7.7559975076711041</v>
      </c>
      <c r="AA44" s="126">
        <f ca="1">OFFSET(IND!AD$28,$E44,0)</f>
        <v>7.889402860127249</v>
      </c>
      <c r="AB44" s="126">
        <f ca="1">OFFSET(IND!AE$28,$E44,0)</f>
        <v>6.9564514793693606</v>
      </c>
      <c r="AC44" s="126">
        <f ca="1">OFFSET(IND!AF$28,$E44,0)</f>
        <v>6.636488172034392</v>
      </c>
      <c r="AD44" s="126">
        <f ca="1">OFFSET(IND!AG$28,$E44,0)</f>
        <v>6.4976268300230489</v>
      </c>
      <c r="AE44" s="126">
        <f ca="1">OFFSET(IND!AH$28,$E44,0)</f>
        <v>6.3933173141374988</v>
      </c>
      <c r="AF44" s="126">
        <f ca="1">OFFSET(IND!AI$28,$E44,0)</f>
        <v>5.9544512958491396</v>
      </c>
      <c r="AG44" s="126">
        <f ca="1">OFFSET(IND!AJ$28,$E44,0)</f>
        <v>5.6760077274526628</v>
      </c>
      <c r="AH44" s="126">
        <f ca="1">OFFSET(IND!AK$28,$E44,0)</f>
        <v>5.4519386156535559</v>
      </c>
      <c r="AI44" s="126">
        <f ca="1">OFFSET(IND!AL$28,$E44,0)</f>
        <v>5.2738960597290641</v>
      </c>
      <c r="AJ44" s="126">
        <f ca="1">OFFSET(IND!AM$28,$E44,0)</f>
        <v>5.408253029197799</v>
      </c>
      <c r="AK44" s="126">
        <f ca="1">OFFSET(IND!AN$28,$E44,0)</f>
        <v>5.7249387563901184</v>
      </c>
      <c r="AL44" s="126">
        <f ca="1">OFFSET(IND!AO$28,$E44,0)</f>
        <v>6.145593326763918</v>
      </c>
      <c r="AM44" s="126">
        <f ca="1">OFFSET(IND!AP$28,$E44,0)</f>
        <v>6.5966360234249626</v>
      </c>
      <c r="AQ44" s="4"/>
    </row>
    <row r="45" spans="1:43">
      <c r="A45" s="35" t="s">
        <v>345</v>
      </c>
      <c r="B45" t="s">
        <v>386</v>
      </c>
      <c r="E45" s="129">
        <f ca="1">MATCH(F45,IND!$D$29:$D$263,0)</f>
        <v>141</v>
      </c>
      <c r="F45" s="4" t="str">
        <f t="shared" si="0"/>
        <v>INFF</v>
      </c>
      <c r="G45" s="126">
        <f ca="1">OFFSET(IND!J$28,$E45,0)</f>
        <v>0</v>
      </c>
      <c r="H45" s="126">
        <f ca="1">OFFSET(IND!K$28,$E45,0)</f>
        <v>0</v>
      </c>
      <c r="I45" s="126">
        <f ca="1">OFFSET(IND!L$28,$E45,0)</f>
        <v>0</v>
      </c>
      <c r="J45" s="126">
        <f ca="1">OFFSET(IND!M$28,$E45,0)</f>
        <v>0</v>
      </c>
      <c r="K45" s="126">
        <f ca="1">OFFSET(IND!N$28,$E45,0)</f>
        <v>0</v>
      </c>
      <c r="L45" s="126">
        <f ca="1">OFFSET(IND!O$28,$E45,0)</f>
        <v>0</v>
      </c>
      <c r="M45" s="126">
        <f ca="1">OFFSET(IND!P$28,$E45,0)</f>
        <v>0</v>
      </c>
      <c r="N45" s="126">
        <f ca="1">OFFSET(IND!Q$28,$E45,0)</f>
        <v>0</v>
      </c>
      <c r="O45" s="203">
        <f ca="1">OFFSET(IND!R$28,$E45,0)</f>
        <v>0</v>
      </c>
      <c r="P45" s="126">
        <f ca="1">OFFSET(IND!S$28,$E45,0)</f>
        <v>0</v>
      </c>
      <c r="Q45" s="126">
        <f ca="1">OFFSET(IND!T$28,$E45,0)</f>
        <v>0</v>
      </c>
      <c r="R45" s="126">
        <f ca="1">OFFSET(IND!U$28,$E45,0)</f>
        <v>0</v>
      </c>
      <c r="S45" s="126">
        <f ca="1">OFFSET(IND!V$28,$E45,0)</f>
        <v>0</v>
      </c>
      <c r="T45" s="203">
        <f ca="1">OFFSET(IND!W$28,$E45,0)</f>
        <v>0</v>
      </c>
      <c r="U45" s="126">
        <f ca="1">OFFSET(IND!X$28,$E45,0)</f>
        <v>0</v>
      </c>
      <c r="V45" s="126">
        <f ca="1">OFFSET(IND!Y$28,$E45,0)</f>
        <v>0</v>
      </c>
      <c r="W45" s="126">
        <f ca="1">OFFSET(IND!Z$28,$E45,0)</f>
        <v>0</v>
      </c>
      <c r="X45" s="126">
        <f ca="1">OFFSET(IND!AA$28,$E45,0)</f>
        <v>0</v>
      </c>
      <c r="Y45" s="205">
        <f ca="1">OFFSET(IND!AB$28,$E45,0)</f>
        <v>0</v>
      </c>
      <c r="Z45" s="126">
        <f ca="1">OFFSET(IND!AC$28,$E45,0)</f>
        <v>0</v>
      </c>
      <c r="AA45" s="126">
        <f ca="1">OFFSET(IND!AD$28,$E45,0)</f>
        <v>0</v>
      </c>
      <c r="AB45" s="126">
        <f ca="1">OFFSET(IND!AE$28,$E45,0)</f>
        <v>0</v>
      </c>
      <c r="AC45" s="126">
        <f ca="1">OFFSET(IND!AF$28,$E45,0)</f>
        <v>0</v>
      </c>
      <c r="AD45" s="126">
        <f ca="1">OFFSET(IND!AG$28,$E45,0)</f>
        <v>0</v>
      </c>
      <c r="AE45" s="126">
        <f ca="1">OFFSET(IND!AH$28,$E45,0)</f>
        <v>0</v>
      </c>
      <c r="AF45" s="126">
        <f ca="1">OFFSET(IND!AI$28,$E45,0)</f>
        <v>0</v>
      </c>
      <c r="AG45" s="126">
        <f ca="1">OFFSET(IND!AJ$28,$E45,0)</f>
        <v>0</v>
      </c>
      <c r="AH45" s="126">
        <f ca="1">OFFSET(IND!AK$28,$E45,0)</f>
        <v>0</v>
      </c>
      <c r="AI45" s="126">
        <f ca="1">OFFSET(IND!AL$28,$E45,0)</f>
        <v>0</v>
      </c>
      <c r="AJ45" s="126">
        <f ca="1">OFFSET(IND!AM$28,$E45,0)</f>
        <v>0</v>
      </c>
      <c r="AK45" s="126">
        <f ca="1">OFFSET(IND!AN$28,$E45,0)</f>
        <v>0</v>
      </c>
      <c r="AL45" s="126">
        <f ca="1">OFFSET(IND!AO$28,$E45,0)</f>
        <v>0</v>
      </c>
      <c r="AM45" s="126">
        <f ca="1">OFFSET(IND!AP$28,$E45,0)</f>
        <v>0</v>
      </c>
      <c r="AQ45" s="4"/>
    </row>
    <row r="46" spans="1:43">
      <c r="A46" s="35" t="s">
        <v>346</v>
      </c>
      <c r="B46">
        <v>0.72389400639309998</v>
      </c>
      <c r="E46" s="129">
        <f ca="1">MATCH(F46,IND!$D$29:$D$263,0)</f>
        <v>139</v>
      </c>
      <c r="F46" s="4" t="str">
        <f t="shared" si="0"/>
        <v>INFH</v>
      </c>
      <c r="G46" s="126">
        <f ca="1">OFFSET(IND!J$28,$E46,0)</f>
        <v>0.60110629389314751</v>
      </c>
      <c r="H46" s="126">
        <f ca="1">OFFSET(IND!K$28,$E46,0)</f>
        <v>0.66679293141021934</v>
      </c>
      <c r="I46" s="126">
        <f ca="1">OFFSET(IND!L$28,$E46,0)</f>
        <v>0.67316248325169059</v>
      </c>
      <c r="J46" s="126">
        <f ca="1">OFFSET(IND!M$28,$E46,0)</f>
        <v>9.056647950324713E-2</v>
      </c>
      <c r="K46" s="126">
        <f ca="1">OFFSET(IND!N$28,$E46,0)</f>
        <v>9.056647950324713E-2</v>
      </c>
      <c r="L46" s="126">
        <f ca="1">OFFSET(IND!O$28,$E46,0)</f>
        <v>9.056647950324713E-2</v>
      </c>
      <c r="M46" s="126">
        <f ca="1">OFFSET(IND!P$28,$E46,0)</f>
        <v>9.1148571281989541E-2</v>
      </c>
      <c r="N46" s="126">
        <f ca="1">OFFSET(IND!Q$28,$E46,0)</f>
        <v>9.0286610615694346E-2</v>
      </c>
      <c r="O46" s="203">
        <f ca="1">OFFSET(IND!R$28,$E46,0)</f>
        <v>8.7055251242676115E-2</v>
      </c>
      <c r="P46" s="126">
        <f ca="1">OFFSET(IND!S$28,$E46,0)</f>
        <v>9.6533215232641675E-2</v>
      </c>
      <c r="Q46" s="126">
        <f ca="1">OFFSET(IND!T$28,$E46,0)</f>
        <v>9.5610822163355647E-2</v>
      </c>
      <c r="R46" s="126">
        <f ca="1">OFFSET(IND!U$28,$E46,0)</f>
        <v>9.4358311953592011E-2</v>
      </c>
      <c r="S46" s="126">
        <f ca="1">OFFSET(IND!V$28,$E46,0)</f>
        <v>9.325459454586002E-2</v>
      </c>
      <c r="T46" s="203">
        <f ca="1">OFFSET(IND!W$28,$E46,0)</f>
        <v>9.2114046939533928E-2</v>
      </c>
      <c r="U46" s="126">
        <f ca="1">OFFSET(IND!X$28,$E46,0)</f>
        <v>9.3297896187267026E-2</v>
      </c>
      <c r="V46" s="126">
        <f ca="1">OFFSET(IND!Y$28,$E46,0)</f>
        <v>9.4483378461441336E-2</v>
      </c>
      <c r="W46" s="126">
        <f ca="1">OFFSET(IND!Z$28,$E46,0)</f>
        <v>9.5224909611489911E-2</v>
      </c>
      <c r="X46" s="126">
        <f ca="1">OFFSET(IND!AA$28,$E46,0)</f>
        <v>9.6043459916585749E-2</v>
      </c>
      <c r="Y46" s="205">
        <f ca="1">OFFSET(IND!AB$28,$E46,0)</f>
        <v>9.581490536303186E-2</v>
      </c>
      <c r="Z46" s="126">
        <f ca="1">OFFSET(IND!AC$28,$E46,0)</f>
        <v>0.10205259878514612</v>
      </c>
      <c r="AA46" s="126">
        <f ca="1">OFFSET(IND!AD$28,$E46,0)</f>
        <v>0.10380793237009539</v>
      </c>
      <c r="AB46" s="126">
        <f ca="1">OFFSET(IND!AE$28,$E46,0)</f>
        <v>9.1532256307491594E-2</v>
      </c>
      <c r="AC46" s="126">
        <f ca="1">OFFSET(IND!AF$28,$E46,0)</f>
        <v>8.7322212789926218E-2</v>
      </c>
      <c r="AD46" s="126">
        <f ca="1">OFFSET(IND!AG$28,$E46,0)</f>
        <v>8.5495089868724339E-2</v>
      </c>
      <c r="AE46" s="126">
        <f ca="1">OFFSET(IND!AH$28,$E46,0)</f>
        <v>8.4122596238651301E-2</v>
      </c>
      <c r="AF46" s="126">
        <f ca="1">OFFSET(IND!AI$28,$E46,0)</f>
        <v>7.8348043366436054E-2</v>
      </c>
      <c r="AG46" s="126">
        <f ca="1">OFFSET(IND!AJ$28,$E46,0)</f>
        <v>7.4684312203324513E-2</v>
      </c>
      <c r="AH46" s="126">
        <f ca="1">OFFSET(IND!AK$28,$E46,0)</f>
        <v>7.1736034416494163E-2</v>
      </c>
      <c r="AI46" s="126">
        <f ca="1">OFFSET(IND!AL$28,$E46,0)</f>
        <v>6.9393369206961375E-2</v>
      </c>
      <c r="AJ46" s="126">
        <f ca="1">OFFSET(IND!AM$28,$E46,0)</f>
        <v>7.1161224068392093E-2</v>
      </c>
      <c r="AK46" s="126">
        <f ca="1">OFFSET(IND!AN$28,$E46,0)</f>
        <v>7.5328141531448928E-2</v>
      </c>
      <c r="AL46" s="126">
        <f ca="1">OFFSET(IND!AO$28,$E46,0)</f>
        <v>8.0863070088998915E-2</v>
      </c>
      <c r="AM46" s="126">
        <f ca="1">OFFSET(IND!AP$28,$E46,0)</f>
        <v>8.6797842413486342E-2</v>
      </c>
      <c r="AQ46" s="4"/>
    </row>
    <row r="47" spans="1:43">
      <c r="A47" s="35" t="s">
        <v>347</v>
      </c>
      <c r="B47">
        <v>0.80432667377019995</v>
      </c>
      <c r="E47" s="129">
        <f ca="1">MATCH(F47,IND!$D$29:$D$263,0)</f>
        <v>135</v>
      </c>
      <c r="F47" s="4" t="str">
        <f t="shared" si="0"/>
        <v>INFK</v>
      </c>
      <c r="G47" s="126">
        <f ca="1">OFFSET(IND!J$28,$E47,0)</f>
        <v>0.66789588210349726</v>
      </c>
      <c r="H47" s="126">
        <f ca="1">OFFSET(IND!K$28,$E47,0)</f>
        <v>0.74088103490024371</v>
      </c>
      <c r="I47" s="126">
        <f ca="1">OFFSET(IND!L$28,$E47,0)</f>
        <v>0.74795831472410068</v>
      </c>
      <c r="J47" s="126">
        <f ca="1">OFFSET(IND!M$28,$E47,0)</f>
        <v>0.10062942167027458</v>
      </c>
      <c r="K47" s="126">
        <f ca="1">OFFSET(IND!N$28,$E47,0)</f>
        <v>0.10062942167027458</v>
      </c>
      <c r="L47" s="126">
        <f ca="1">OFFSET(IND!O$28,$E47,0)</f>
        <v>0.10062942167027458</v>
      </c>
      <c r="M47" s="126">
        <f ca="1">OFFSET(IND!P$28,$E47,0)</f>
        <v>0.1012761903133217</v>
      </c>
      <c r="N47" s="126">
        <f ca="1">OFFSET(IND!Q$28,$E47,0)</f>
        <v>0.10031845623966038</v>
      </c>
      <c r="O47" s="203">
        <f ca="1">OFFSET(IND!R$28,$E47,0)</f>
        <v>9.6728056936306789E-2</v>
      </c>
      <c r="P47" s="126">
        <f ca="1">OFFSET(IND!S$28,$E47,0)</f>
        <v>0.10725912803626853</v>
      </c>
      <c r="Q47" s="126">
        <f ca="1">OFFSET(IND!T$28,$E47,0)</f>
        <v>0.10623424684817294</v>
      </c>
      <c r="R47" s="126">
        <f ca="1">OFFSET(IND!U$28,$E47,0)</f>
        <v>0.10484256883732446</v>
      </c>
      <c r="S47" s="126">
        <f ca="1">OFFSET(IND!V$28,$E47,0)</f>
        <v>0.10361621616206669</v>
      </c>
      <c r="T47" s="203">
        <f ca="1">OFFSET(IND!W$28,$E47,0)</f>
        <v>0.1023489410439266</v>
      </c>
      <c r="U47" s="126">
        <f ca="1">OFFSET(IND!X$28,$E47,0)</f>
        <v>0.10366432909696337</v>
      </c>
      <c r="V47" s="126">
        <f ca="1">OFFSET(IND!Y$28,$E47,0)</f>
        <v>0.1049815316238237</v>
      </c>
      <c r="W47" s="126">
        <f ca="1">OFFSET(IND!Z$28,$E47,0)</f>
        <v>0.10580545512387766</v>
      </c>
      <c r="X47" s="126">
        <f ca="1">OFFSET(IND!AA$28,$E47,0)</f>
        <v>0.10671495546287303</v>
      </c>
      <c r="Y47" s="205">
        <f ca="1">OFFSET(IND!AB$28,$E47,0)</f>
        <v>0.10646100595892426</v>
      </c>
      <c r="Z47" s="126">
        <f ca="1">OFFSET(IND!AC$28,$E47,0)</f>
        <v>0.1133917764279401</v>
      </c>
      <c r="AA47" s="126">
        <f ca="1">OFFSET(IND!AD$28,$E47,0)</f>
        <v>0.11534214707788373</v>
      </c>
      <c r="AB47" s="126">
        <f ca="1">OFFSET(IND!AE$28,$E47,0)</f>
        <v>0.10170250700832396</v>
      </c>
      <c r="AC47" s="126">
        <f ca="1">OFFSET(IND!AF$28,$E47,0)</f>
        <v>9.7024680877695779E-2</v>
      </c>
      <c r="AD47" s="126">
        <f ca="1">OFFSET(IND!AG$28,$E47,0)</f>
        <v>9.4994544298582576E-2</v>
      </c>
      <c r="AE47" s="126">
        <f ca="1">OFFSET(IND!AH$28,$E47,0)</f>
        <v>9.34695513762792E-2</v>
      </c>
      <c r="AF47" s="126">
        <f ca="1">OFFSET(IND!AI$28,$E47,0)</f>
        <v>8.7053381518262252E-2</v>
      </c>
      <c r="AG47" s="126">
        <f ca="1">OFFSET(IND!AJ$28,$E47,0)</f>
        <v>8.2982569114804991E-2</v>
      </c>
      <c r="AH47" s="126">
        <f ca="1">OFFSET(IND!AK$28,$E47,0)</f>
        <v>7.9706704907215709E-2</v>
      </c>
      <c r="AI47" s="126">
        <f ca="1">OFFSET(IND!AL$28,$E47,0)</f>
        <v>7.7103743563290389E-2</v>
      </c>
      <c r="AJ47" s="126">
        <f ca="1">OFFSET(IND!AM$28,$E47,0)</f>
        <v>7.9068026742657865E-2</v>
      </c>
      <c r="AK47" s="126">
        <f ca="1">OFFSET(IND!AN$28,$E47,0)</f>
        <v>8.369793503494323E-2</v>
      </c>
      <c r="AL47" s="126">
        <f ca="1">OFFSET(IND!AO$28,$E47,0)</f>
        <v>8.9847855654443212E-2</v>
      </c>
      <c r="AM47" s="126">
        <f ca="1">OFFSET(IND!AP$28,$E47,0)</f>
        <v>9.6442047126095914E-2</v>
      </c>
      <c r="AQ47" s="4"/>
    </row>
    <row r="48" spans="1:43">
      <c r="A48" s="35" t="s">
        <v>348</v>
      </c>
      <c r="B48">
        <v>0.241298002131</v>
      </c>
      <c r="E48" s="129">
        <f ca="1">MATCH(F48,IND!$D$29:$D$263,0)</f>
        <v>137</v>
      </c>
      <c r="F48" s="4" t="str">
        <f t="shared" si="0"/>
        <v>INFL</v>
      </c>
      <c r="G48" s="126">
        <f ca="1">OFFSET(IND!J$28,$E48,0)</f>
        <v>0.20036876463104916</v>
      </c>
      <c r="H48" s="126">
        <f ca="1">OFFSET(IND!K$28,$E48,0)</f>
        <v>0.22226431047007311</v>
      </c>
      <c r="I48" s="126">
        <f ca="1">OFFSET(IND!L$28,$E48,0)</f>
        <v>0.22438749441723019</v>
      </c>
      <c r="J48" s="126">
        <f ca="1">OFFSET(IND!M$28,$E48,0)</f>
        <v>3.0188826501082372E-2</v>
      </c>
      <c r="K48" s="126">
        <f ca="1">OFFSET(IND!N$28,$E48,0)</f>
        <v>3.0188826501082372E-2</v>
      </c>
      <c r="L48" s="126">
        <f ca="1">OFFSET(IND!O$28,$E48,0)</f>
        <v>3.0188826501082372E-2</v>
      </c>
      <c r="M48" s="126">
        <f ca="1">OFFSET(IND!P$28,$E48,0)</f>
        <v>3.0382857093996508E-2</v>
      </c>
      <c r="N48" s="126">
        <f ca="1">OFFSET(IND!Q$28,$E48,0)</f>
        <v>3.0095536871898112E-2</v>
      </c>
      <c r="O48" s="203">
        <f ca="1">OFFSET(IND!R$28,$E48,0)</f>
        <v>2.9018417080892037E-2</v>
      </c>
      <c r="P48" s="126">
        <f ca="1">OFFSET(IND!S$28,$E48,0)</f>
        <v>3.2177738410880556E-2</v>
      </c>
      <c r="Q48" s="126">
        <f ca="1">OFFSET(IND!T$28,$E48,0)</f>
        <v>3.1870274054451878E-2</v>
      </c>
      <c r="R48" s="126">
        <f ca="1">OFFSET(IND!U$28,$E48,0)</f>
        <v>3.1452770651197337E-2</v>
      </c>
      <c r="S48" s="126">
        <f ca="1">OFFSET(IND!V$28,$E48,0)</f>
        <v>3.1084864848620004E-2</v>
      </c>
      <c r="T48" s="203">
        <f ca="1">OFFSET(IND!W$28,$E48,0)</f>
        <v>3.0704682313177977E-2</v>
      </c>
      <c r="U48" s="126">
        <f ca="1">OFFSET(IND!X$28,$E48,0)</f>
        <v>3.1099298729089009E-2</v>
      </c>
      <c r="V48" s="126">
        <f ca="1">OFFSET(IND!Y$28,$E48,0)</f>
        <v>3.149445948714711E-2</v>
      </c>
      <c r="W48" s="126">
        <f ca="1">OFFSET(IND!Z$28,$E48,0)</f>
        <v>3.1741636537163297E-2</v>
      </c>
      <c r="X48" s="126">
        <f ca="1">OFFSET(IND!AA$28,$E48,0)</f>
        <v>3.201448663886191E-2</v>
      </c>
      <c r="Y48" s="205">
        <f ca="1">OFFSET(IND!AB$28,$E48,0)</f>
        <v>3.193830178767728E-2</v>
      </c>
      <c r="Z48" s="126">
        <f ca="1">OFFSET(IND!AC$28,$E48,0)</f>
        <v>3.4017532928382034E-2</v>
      </c>
      <c r="AA48" s="126">
        <f ca="1">OFFSET(IND!AD$28,$E48,0)</f>
        <v>3.4602644123365126E-2</v>
      </c>
      <c r="AB48" s="126">
        <f ca="1">OFFSET(IND!AE$28,$E48,0)</f>
        <v>3.0510752102497193E-2</v>
      </c>
      <c r="AC48" s="126">
        <f ca="1">OFFSET(IND!AF$28,$E48,0)</f>
        <v>2.9107404263308736E-2</v>
      </c>
      <c r="AD48" s="126">
        <f ca="1">OFFSET(IND!AG$28,$E48,0)</f>
        <v>2.8498363289574776E-2</v>
      </c>
      <c r="AE48" s="126">
        <f ca="1">OFFSET(IND!AH$28,$E48,0)</f>
        <v>2.8040865412883767E-2</v>
      </c>
      <c r="AF48" s="126">
        <f ca="1">OFFSET(IND!AI$28,$E48,0)</f>
        <v>2.6116014455478682E-2</v>
      </c>
      <c r="AG48" s="126">
        <f ca="1">OFFSET(IND!AJ$28,$E48,0)</f>
        <v>2.4894770734441501E-2</v>
      </c>
      <c r="AH48" s="126">
        <f ca="1">OFFSET(IND!AK$28,$E48,0)</f>
        <v>2.3912011472164717E-2</v>
      </c>
      <c r="AI48" s="126">
        <f ca="1">OFFSET(IND!AL$28,$E48,0)</f>
        <v>2.3131123068987122E-2</v>
      </c>
      <c r="AJ48" s="126">
        <f ca="1">OFFSET(IND!AM$28,$E48,0)</f>
        <v>2.3720408022797363E-2</v>
      </c>
      <c r="AK48" s="126">
        <f ca="1">OFFSET(IND!AN$28,$E48,0)</f>
        <v>2.5109380510482972E-2</v>
      </c>
      <c r="AL48" s="126">
        <f ca="1">OFFSET(IND!AO$28,$E48,0)</f>
        <v>2.6954356696332969E-2</v>
      </c>
      <c r="AM48" s="126">
        <f ca="1">OFFSET(IND!AP$28,$E48,0)</f>
        <v>2.8932614137828778E-2</v>
      </c>
      <c r="AQ48" s="4"/>
    </row>
    <row r="49" spans="1:43">
      <c r="A49" s="35" t="s">
        <v>349</v>
      </c>
      <c r="B49">
        <v>4.5042293731129996</v>
      </c>
      <c r="E49" s="129">
        <f ca="1">MATCH(F49,IND!$D$29:$D$263,0)</f>
        <v>142</v>
      </c>
      <c r="F49" s="4" t="str">
        <f t="shared" si="0"/>
        <v>INFO</v>
      </c>
      <c r="G49" s="126">
        <f ca="1">OFFSET(IND!J$28,$E49,0)</f>
        <v>3.7402169397795855</v>
      </c>
      <c r="H49" s="126">
        <f ca="1">OFFSET(IND!K$28,$E49,0)</f>
        <v>4.1489337954413656</v>
      </c>
      <c r="I49" s="126">
        <f ca="1">OFFSET(IND!L$28,$E49,0)</f>
        <v>4.1885665624549642</v>
      </c>
      <c r="J49" s="126">
        <f ca="1">OFFSET(IND!M$28,$E49,0)</f>
        <v>0.56352476135353768</v>
      </c>
      <c r="K49" s="126">
        <f ca="1">OFFSET(IND!N$28,$E49,0)</f>
        <v>0.56352476135353768</v>
      </c>
      <c r="L49" s="126">
        <f ca="1">OFFSET(IND!O$28,$E49,0)</f>
        <v>0.56352476135353768</v>
      </c>
      <c r="M49" s="126">
        <f ca="1">OFFSET(IND!P$28,$E49,0)</f>
        <v>0.5671466657546016</v>
      </c>
      <c r="N49" s="126">
        <f ca="1">OFFSET(IND!Q$28,$E49,0)</f>
        <v>0.56178335494209819</v>
      </c>
      <c r="O49" s="203">
        <f ca="1">OFFSET(IND!R$28,$E49,0)</f>
        <v>0.54167711884331815</v>
      </c>
      <c r="P49" s="126">
        <f ca="1">OFFSET(IND!S$28,$E49,0)</f>
        <v>0.60065111700310392</v>
      </c>
      <c r="Q49" s="126">
        <f ca="1">OFFSET(IND!T$28,$E49,0)</f>
        <v>0.5949117823497686</v>
      </c>
      <c r="R49" s="126">
        <f ca="1">OFFSET(IND!U$28,$E49,0)</f>
        <v>0.58711838548901707</v>
      </c>
      <c r="S49" s="126">
        <f ca="1">OFFSET(IND!V$28,$E49,0)</f>
        <v>0.58025081050757354</v>
      </c>
      <c r="T49" s="203">
        <f ca="1">OFFSET(IND!W$28,$E49,0)</f>
        <v>0.57315406984598904</v>
      </c>
      <c r="U49" s="126">
        <f ca="1">OFFSET(IND!X$28,$E49,0)</f>
        <v>0.58052024294299498</v>
      </c>
      <c r="V49" s="126">
        <f ca="1">OFFSET(IND!Y$28,$E49,0)</f>
        <v>0.58789657709341292</v>
      </c>
      <c r="W49" s="126">
        <f ca="1">OFFSET(IND!Z$28,$E49,0)</f>
        <v>0.59251054869371511</v>
      </c>
      <c r="X49" s="126">
        <f ca="1">OFFSET(IND!AA$28,$E49,0)</f>
        <v>0.59760375059208926</v>
      </c>
      <c r="Y49" s="205">
        <f ca="1">OFFSET(IND!AB$28,$E49,0)</f>
        <v>0.59618163336997609</v>
      </c>
      <c r="Z49" s="126">
        <f ca="1">OFFSET(IND!AC$28,$E49,0)</f>
        <v>0.6349939479964648</v>
      </c>
      <c r="AA49" s="126">
        <f ca="1">OFFSET(IND!AD$28,$E49,0)</f>
        <v>0.64591602363614919</v>
      </c>
      <c r="AB49" s="126">
        <f ca="1">OFFSET(IND!AE$28,$E49,0)</f>
        <v>0.56953403924661439</v>
      </c>
      <c r="AC49" s="126">
        <f ca="1">OFFSET(IND!AF$28,$E49,0)</f>
        <v>0.54333821291509654</v>
      </c>
      <c r="AD49" s="126">
        <f ca="1">OFFSET(IND!AG$28,$E49,0)</f>
        <v>0.53196944807206259</v>
      </c>
      <c r="AE49" s="126">
        <f ca="1">OFFSET(IND!AH$28,$E49,0)</f>
        <v>0.52342948770716369</v>
      </c>
      <c r="AF49" s="126">
        <f ca="1">OFFSET(IND!AI$28,$E49,0)</f>
        <v>0.48749893650226878</v>
      </c>
      <c r="AG49" s="126">
        <f ca="1">OFFSET(IND!AJ$28,$E49,0)</f>
        <v>0.46470238704290806</v>
      </c>
      <c r="AH49" s="126">
        <f ca="1">OFFSET(IND!AK$28,$E49,0)</f>
        <v>0.44635754748040812</v>
      </c>
      <c r="AI49" s="126">
        <f ca="1">OFFSET(IND!AL$28,$E49,0)</f>
        <v>0.43178096395442633</v>
      </c>
      <c r="AJ49" s="126">
        <f ca="1">OFFSET(IND!AM$28,$E49,0)</f>
        <v>0.44278094975888416</v>
      </c>
      <c r="AK49" s="126">
        <f ca="1">OFFSET(IND!AN$28,$E49,0)</f>
        <v>0.4687084361956822</v>
      </c>
      <c r="AL49" s="126">
        <f ca="1">OFFSET(IND!AO$28,$E49,0)</f>
        <v>0.50314799166488211</v>
      </c>
      <c r="AM49" s="126">
        <f ca="1">OFFSET(IND!AP$28,$E49,0)</f>
        <v>0.54007546390613725</v>
      </c>
      <c r="AQ49" s="4"/>
    </row>
    <row r="50" spans="1:43">
      <c r="A50" s="35" t="s">
        <v>350</v>
      </c>
      <c r="B50" t="s">
        <v>386</v>
      </c>
      <c r="E50" s="129">
        <f ca="1">MATCH(F50,IND!$D$29:$D$263,0)</f>
        <v>140</v>
      </c>
      <c r="F50" s="4" t="str">
        <f t="shared" si="0"/>
        <v>INFP</v>
      </c>
      <c r="G50" s="126">
        <f ca="1">OFFSET(IND!J$28,$E50,0)</f>
        <v>0</v>
      </c>
      <c r="H50" s="126">
        <f ca="1">OFFSET(IND!K$28,$E50,0)</f>
        <v>0</v>
      </c>
      <c r="I50" s="126">
        <f ca="1">OFFSET(IND!L$28,$E50,0)</f>
        <v>0</v>
      </c>
      <c r="J50" s="126">
        <f ca="1">OFFSET(IND!M$28,$E50,0)</f>
        <v>0</v>
      </c>
      <c r="K50" s="126">
        <f ca="1">OFFSET(IND!N$28,$E50,0)</f>
        <v>0</v>
      </c>
      <c r="L50" s="126">
        <f ca="1">OFFSET(IND!O$28,$E50,0)</f>
        <v>0</v>
      </c>
      <c r="M50" s="126">
        <f ca="1">OFFSET(IND!P$28,$E50,0)</f>
        <v>0</v>
      </c>
      <c r="N50" s="126">
        <f ca="1">OFFSET(IND!Q$28,$E50,0)</f>
        <v>0</v>
      </c>
      <c r="O50" s="203">
        <f ca="1">OFFSET(IND!R$28,$E50,0)</f>
        <v>0</v>
      </c>
      <c r="P50" s="126">
        <f ca="1">OFFSET(IND!S$28,$E50,0)</f>
        <v>0</v>
      </c>
      <c r="Q50" s="126">
        <f ca="1">OFFSET(IND!T$28,$E50,0)</f>
        <v>0</v>
      </c>
      <c r="R50" s="126">
        <f ca="1">OFFSET(IND!U$28,$E50,0)</f>
        <v>0</v>
      </c>
      <c r="S50" s="126">
        <f ca="1">OFFSET(IND!V$28,$E50,0)</f>
        <v>0</v>
      </c>
      <c r="T50" s="203">
        <f ca="1">OFFSET(IND!W$28,$E50,0)</f>
        <v>0</v>
      </c>
      <c r="U50" s="126">
        <f ca="1">OFFSET(IND!X$28,$E50,0)</f>
        <v>0</v>
      </c>
      <c r="V50" s="126">
        <f ca="1">OFFSET(IND!Y$28,$E50,0)</f>
        <v>0</v>
      </c>
      <c r="W50" s="126">
        <f ca="1">OFFSET(IND!Z$28,$E50,0)</f>
        <v>0</v>
      </c>
      <c r="X50" s="126">
        <f ca="1">OFFSET(IND!AA$28,$E50,0)</f>
        <v>0</v>
      </c>
      <c r="Y50" s="205">
        <f ca="1">OFFSET(IND!AB$28,$E50,0)</f>
        <v>0</v>
      </c>
      <c r="Z50" s="126">
        <f ca="1">OFFSET(IND!AC$28,$E50,0)</f>
        <v>0</v>
      </c>
      <c r="AA50" s="126">
        <f ca="1">OFFSET(IND!AD$28,$E50,0)</f>
        <v>0</v>
      </c>
      <c r="AB50" s="126">
        <f ca="1">OFFSET(IND!AE$28,$E50,0)</f>
        <v>0</v>
      </c>
      <c r="AC50" s="126">
        <f ca="1">OFFSET(IND!AF$28,$E50,0)</f>
        <v>0</v>
      </c>
      <c r="AD50" s="126">
        <f ca="1">OFFSET(IND!AG$28,$E50,0)</f>
        <v>0</v>
      </c>
      <c r="AE50" s="126">
        <f ca="1">OFFSET(IND!AH$28,$E50,0)</f>
        <v>0</v>
      </c>
      <c r="AF50" s="126">
        <f ca="1">OFFSET(IND!AI$28,$E50,0)</f>
        <v>0</v>
      </c>
      <c r="AG50" s="126">
        <f ca="1">OFFSET(IND!AJ$28,$E50,0)</f>
        <v>0</v>
      </c>
      <c r="AH50" s="126">
        <f ca="1">OFFSET(IND!AK$28,$E50,0)</f>
        <v>0</v>
      </c>
      <c r="AI50" s="126">
        <f ca="1">OFFSET(IND!AL$28,$E50,0)</f>
        <v>0</v>
      </c>
      <c r="AJ50" s="126">
        <f ca="1">OFFSET(IND!AM$28,$E50,0)</f>
        <v>0</v>
      </c>
      <c r="AK50" s="126">
        <f ca="1">OFFSET(IND!AN$28,$E50,0)</f>
        <v>0</v>
      </c>
      <c r="AL50" s="126">
        <f ca="1">OFFSET(IND!AO$28,$E50,0)</f>
        <v>0</v>
      </c>
      <c r="AM50" s="126">
        <f ca="1">OFFSET(IND!AP$28,$E50,0)</f>
        <v>0</v>
      </c>
      <c r="AQ50" s="4"/>
    </row>
    <row r="51" spans="1:43">
      <c r="A51" s="35" t="s">
        <v>351</v>
      </c>
      <c r="B51">
        <v>0.51839999999999997</v>
      </c>
      <c r="E51" s="129">
        <f ca="1">MATCH(F51,IND!$D$29:$D$263,0)</f>
        <v>145</v>
      </c>
      <c r="F51" s="4" t="str">
        <f t="shared" si="0"/>
        <v>INFS</v>
      </c>
      <c r="G51" s="126">
        <f ca="1">OFFSET(IND!J$28,$E51,0)</f>
        <v>2.487856608</v>
      </c>
      <c r="H51" s="126">
        <f ca="1">OFFSET(IND!K$28,$E51,0)</f>
        <v>2.759720231562719</v>
      </c>
      <c r="I51" s="126">
        <f ca="1">OFFSET(IND!L$28,$E51,0)</f>
        <v>2.7860825102475264</v>
      </c>
      <c r="J51" s="126">
        <f ca="1">OFFSET(IND!M$28,$E51,0)</f>
        <v>0.65368000000000004</v>
      </c>
      <c r="K51" s="126">
        <f ca="1">OFFSET(IND!N$28,$E51,0)</f>
        <v>0.65368000000000004</v>
      </c>
      <c r="L51" s="126">
        <f ca="1">OFFSET(IND!O$28,$E51,0)</f>
        <v>0.65368000000000004</v>
      </c>
      <c r="M51" s="126">
        <f ca="1">OFFSET(IND!P$28,$E51,0)</f>
        <v>0.65788135303939577</v>
      </c>
      <c r="N51" s="126">
        <f ca="1">OFFSET(IND!Q$28,$E51,0)</f>
        <v>0.65165999551910436</v>
      </c>
      <c r="O51" s="203">
        <f ca="1">OFFSET(IND!R$28,$E51,0)</f>
        <v>0.6283370728821609</v>
      </c>
      <c r="P51" s="126">
        <f ca="1">OFFSET(IND!S$28,$E51,0)</f>
        <v>0.69674599785023983</v>
      </c>
      <c r="Q51" s="126">
        <f ca="1">OFFSET(IND!T$28,$E51,0)</f>
        <v>0.69008845849530365</v>
      </c>
      <c r="R51" s="126">
        <f ca="1">OFFSET(IND!U$28,$E51,0)</f>
        <v>0.68104823877594345</v>
      </c>
      <c r="S51" s="126">
        <f ca="1">OFFSET(IND!V$28,$E51,0)</f>
        <v>0.67308195810517513</v>
      </c>
      <c r="T51" s="203">
        <f ca="1">OFFSET(IND!W$28,$E51,0)</f>
        <v>0.66484984879284936</v>
      </c>
      <c r="U51" s="126">
        <f ca="1">OFFSET(IND!X$28,$E51,0)</f>
        <v>0.67339449555954212</v>
      </c>
      <c r="V51" s="126">
        <f ca="1">OFFSET(IND!Y$28,$E51,0)</f>
        <v>0.68195092899090315</v>
      </c>
      <c r="W51" s="126">
        <f ca="1">OFFSET(IND!Z$28,$E51,0)</f>
        <v>0.68730306462455526</v>
      </c>
      <c r="X51" s="126">
        <f ca="1">OFFSET(IND!AA$28,$E51,0)</f>
        <v>0.69321109998565</v>
      </c>
      <c r="Y51" s="205">
        <f ca="1">OFFSET(IND!AB$28,$E51,0)</f>
        <v>0.69156146602188584</v>
      </c>
      <c r="Z51" s="126">
        <f ca="1">OFFSET(IND!AC$28,$E51,0)</f>
        <v>0.73658315018728893</v>
      </c>
      <c r="AA51" s="126">
        <f ca="1">OFFSET(IND!AD$28,$E51,0)</f>
        <v>0.74925258885933643</v>
      </c>
      <c r="AB51" s="126">
        <f ca="1">OFFSET(IND!AE$28,$E51,0)</f>
        <v>0.6606506693344073</v>
      </c>
      <c r="AC51" s="126">
        <f ca="1">OFFSET(IND!AF$28,$E51,0)</f>
        <v>0.63026391629225709</v>
      </c>
      <c r="AD51" s="126">
        <f ca="1">OFFSET(IND!AG$28,$E51,0)</f>
        <v>0.61707632505891974</v>
      </c>
      <c r="AE51" s="126">
        <f ca="1">OFFSET(IND!AH$28,$E51,0)</f>
        <v>0.60717010323129561</v>
      </c>
      <c r="AF51" s="126">
        <f ca="1">OFFSET(IND!AI$28,$E51,0)</f>
        <v>0.56549122002623153</v>
      </c>
      <c r="AG51" s="126">
        <f ca="1">OFFSET(IND!AJ$28,$E51,0)</f>
        <v>0.53904757553614302</v>
      </c>
      <c r="AH51" s="126">
        <f ca="1">OFFSET(IND!AK$28,$E51,0)</f>
        <v>0.51776784561547007</v>
      </c>
      <c r="AI51" s="126">
        <f ca="1">OFFSET(IND!AL$28,$E51,0)</f>
        <v>0.50085923436584667</v>
      </c>
      <c r="AJ51" s="126">
        <f ca="1">OFFSET(IND!AM$28,$E51,0)</f>
        <v>0.51361904762300881</v>
      </c>
      <c r="AK51" s="126">
        <f ca="1">OFFSET(IND!AN$28,$E51,0)</f>
        <v>0.54369453054109362</v>
      </c>
      <c r="AL51" s="126">
        <f ca="1">OFFSET(IND!AO$28,$E51,0)</f>
        <v>0.58364388177285431</v>
      </c>
      <c r="AM51" s="126">
        <f ca="1">OFFSET(IND!AP$28,$E51,0)</f>
        <v>0.62647917794810037</v>
      </c>
      <c r="AQ51" s="4"/>
    </row>
    <row r="52" spans="1:43">
      <c r="A52" s="35" t="s">
        <v>352</v>
      </c>
      <c r="B52">
        <v>0.24189876324029999</v>
      </c>
      <c r="E52" s="129">
        <f ca="1">MATCH(F52,IND!$D$29:$D$263,0)</f>
        <v>214</v>
      </c>
      <c r="F52" s="4" t="str">
        <f t="shared" si="0"/>
        <v>IOTA</v>
      </c>
      <c r="G52" s="126">
        <f ca="1">OFFSET(IND!J$28,$E52,0)</f>
        <v>0.22789646617646991</v>
      </c>
      <c r="H52" s="126">
        <f ca="1">OFFSET(IND!K$28,$E52,0)</f>
        <v>0.23365746965653986</v>
      </c>
      <c r="I52" s="126">
        <f ca="1">OFFSET(IND!L$28,$E52,0)</f>
        <v>0.23865590162220546</v>
      </c>
      <c r="J52" s="126">
        <f ca="1">OFFSET(IND!M$28,$E52,0)</f>
        <v>0.12355272</v>
      </c>
      <c r="K52" s="126">
        <f ca="1">OFFSET(IND!N$28,$E52,0)</f>
        <v>0.12355272</v>
      </c>
      <c r="L52" s="126">
        <f ca="1">OFFSET(IND!O$28,$E52,0)</f>
        <v>0.12355272</v>
      </c>
      <c r="M52" s="126">
        <f ca="1">OFFSET(IND!P$28,$E52,0)</f>
        <v>0.12562525850789541</v>
      </c>
      <c r="N52" s="126">
        <f ca="1">OFFSET(IND!Q$28,$E52,0)</f>
        <v>0.12554210109862801</v>
      </c>
      <c r="O52" s="203">
        <f ca="1">OFFSET(IND!R$28,$E52,0)</f>
        <v>0.11667624192596426</v>
      </c>
      <c r="P52" s="126">
        <f ca="1">OFFSET(IND!S$28,$E52,0)</f>
        <v>0.11916119402156111</v>
      </c>
      <c r="Q52" s="126">
        <f ca="1">OFFSET(IND!T$28,$E52,0)</f>
        <v>0.12141235627521747</v>
      </c>
      <c r="R52" s="126">
        <f ca="1">OFFSET(IND!U$28,$E52,0)</f>
        <v>0.12370660585356774</v>
      </c>
      <c r="S52" s="126">
        <f ca="1">OFFSET(IND!V$28,$E52,0)</f>
        <v>0.12636354105222589</v>
      </c>
      <c r="T52" s="203">
        <f ca="1">OFFSET(IND!W$28,$E52,0)</f>
        <v>0.12909698968723265</v>
      </c>
      <c r="U52" s="126">
        <f ca="1">OFFSET(IND!X$28,$E52,0)</f>
        <v>0.13190819642453047</v>
      </c>
      <c r="V52" s="126">
        <f ca="1">OFFSET(IND!Y$28,$E52,0)</f>
        <v>0.1347572586958177</v>
      </c>
      <c r="W52" s="126">
        <f ca="1">OFFSET(IND!Z$28,$E52,0)</f>
        <v>0.1383811438403692</v>
      </c>
      <c r="X52" s="126">
        <f ca="1">OFFSET(IND!AA$28,$E52,0)</f>
        <v>0.14108807457164771</v>
      </c>
      <c r="Y52" s="205">
        <f ca="1">OFFSET(IND!AB$28,$E52,0)</f>
        <v>0.1426997195528624</v>
      </c>
      <c r="Z52" s="126">
        <f ca="1">OFFSET(IND!AC$28,$E52,0)</f>
        <v>0.145775683372904</v>
      </c>
      <c r="AA52" s="126">
        <f ca="1">OFFSET(IND!AD$28,$E52,0)</f>
        <v>0.14878959502919681</v>
      </c>
      <c r="AB52" s="126">
        <f ca="1">OFFSET(IND!AE$28,$E52,0)</f>
        <v>0.15213355447826188</v>
      </c>
      <c r="AC52" s="126">
        <f ca="1">OFFSET(IND!AF$28,$E52,0)</f>
        <v>0.15616796275182163</v>
      </c>
      <c r="AD52" s="126">
        <f ca="1">OFFSET(IND!AG$28,$E52,0)</f>
        <v>0.16026939841773827</v>
      </c>
      <c r="AE52" s="126">
        <f ca="1">OFFSET(IND!AH$28,$E52,0)</f>
        <v>0.16481682015951168</v>
      </c>
      <c r="AF52" s="126">
        <f ca="1">OFFSET(IND!AI$28,$E52,0)</f>
        <v>0.16945171610182511</v>
      </c>
      <c r="AG52" s="126">
        <f ca="1">OFFSET(IND!AJ$28,$E52,0)</f>
        <v>0.17409269196978869</v>
      </c>
      <c r="AH52" s="126">
        <f ca="1">OFFSET(IND!AK$28,$E52,0)</f>
        <v>0.17888081773789821</v>
      </c>
      <c r="AI52" s="126">
        <f ca="1">OFFSET(IND!AL$28,$E52,0)</f>
        <v>0.18379465815330767</v>
      </c>
      <c r="AJ52" s="126">
        <f ca="1">OFFSET(IND!AM$28,$E52,0)</f>
        <v>0.21071627140084942</v>
      </c>
      <c r="AK52" s="126">
        <f ca="1">OFFSET(IND!AN$28,$E52,0)</f>
        <v>0.23053538282627792</v>
      </c>
      <c r="AL52" s="126">
        <f ca="1">OFFSET(IND!AO$28,$E52,0)</f>
        <v>0.27845985780293503</v>
      </c>
      <c r="AM52" s="126">
        <f ca="1">OFFSET(IND!AP$28,$E52,0)</f>
        <v>0.32520058247590578</v>
      </c>
      <c r="AQ52" s="4"/>
    </row>
    <row r="53" spans="1:43">
      <c r="A53" s="35" t="s">
        <v>353</v>
      </c>
      <c r="B53">
        <v>4.5502640185010002</v>
      </c>
      <c r="E53" s="129">
        <f ca="1">MATCH(F53,IND!$D$29:$D$263,0)</f>
        <v>216</v>
      </c>
      <c r="F53" s="4" t="str">
        <f t="shared" si="0"/>
        <v>IOTC</v>
      </c>
      <c r="G53" s="126">
        <f ca="1">OFFSET(IND!J$28,$E53,0)</f>
        <v>4.2868722274366169</v>
      </c>
      <c r="H53" s="126">
        <f ca="1">OFFSET(IND!K$28,$E53,0)</f>
        <v>4.3952402343444286</v>
      </c>
      <c r="I53" s="126">
        <f ca="1">OFFSET(IND!L$28,$E53,0)</f>
        <v>4.4892638036162351</v>
      </c>
      <c r="J53" s="126">
        <f ca="1">OFFSET(IND!M$28,$E53,0)</f>
        <v>2.3241024000000006</v>
      </c>
      <c r="K53" s="126">
        <f ca="1">OFFSET(IND!N$28,$E53,0)</f>
        <v>2.3241024000000006</v>
      </c>
      <c r="L53" s="126">
        <f ca="1">OFFSET(IND!O$28,$E53,0)</f>
        <v>2.3241024000000006</v>
      </c>
      <c r="M53" s="126">
        <f ca="1">OFFSET(IND!P$28,$E53,0)</f>
        <v>2.3630881197825526</v>
      </c>
      <c r="N53" s="126">
        <f ca="1">OFFSET(IND!Q$28,$E53,0)</f>
        <v>2.3615238779394256</v>
      </c>
      <c r="O53" s="203">
        <f ca="1">OFFSET(IND!R$28,$E53,0)</f>
        <v>2.194751632202951</v>
      </c>
      <c r="P53" s="126">
        <f ca="1">OFFSET(IND!S$28,$E53,0)</f>
        <v>2.241495104376301</v>
      </c>
      <c r="Q53" s="126">
        <f ca="1">OFFSET(IND!T$28,$E53,0)</f>
        <v>2.2838408463115023</v>
      </c>
      <c r="R53" s="126">
        <f ca="1">OFFSET(IND!U$28,$E53,0)</f>
        <v>2.326997087236371</v>
      </c>
      <c r="S53" s="126">
        <f ca="1">OFFSET(IND!V$28,$E53,0)</f>
        <v>2.3769756670025299</v>
      </c>
      <c r="T53" s="203">
        <f ca="1">OFFSET(IND!W$28,$E53,0)</f>
        <v>2.4283935114085127</v>
      </c>
      <c r="U53" s="126">
        <f ca="1">OFFSET(IND!X$28,$E53,0)</f>
        <v>2.4812740333836665</v>
      </c>
      <c r="V53" s="126">
        <f ca="1">OFFSET(IND!Y$28,$E53,0)</f>
        <v>2.5348666411582919</v>
      </c>
      <c r="W53" s="126">
        <f ca="1">OFFSET(IND!Z$28,$E53,0)</f>
        <v>2.6030341421390593</v>
      </c>
      <c r="X53" s="126">
        <f ca="1">OFFSET(IND!AA$28,$E53,0)</f>
        <v>2.653953168520657</v>
      </c>
      <c r="Y53" s="205">
        <f ca="1">OFFSET(IND!AB$28,$E53,0)</f>
        <v>2.6842691985424083</v>
      </c>
      <c r="Z53" s="126">
        <f ca="1">OFFSET(IND!AC$28,$E53,0)</f>
        <v>2.7421299635378844</v>
      </c>
      <c r="AA53" s="126">
        <f ca="1">OFFSET(IND!AD$28,$E53,0)</f>
        <v>2.79882348929578</v>
      </c>
      <c r="AB53" s="126">
        <f ca="1">OFFSET(IND!AE$28,$E53,0)</f>
        <v>2.8617254163523014</v>
      </c>
      <c r="AC53" s="126">
        <f ca="1">OFFSET(IND!AF$28,$E53,0)</f>
        <v>2.937615109037012</v>
      </c>
      <c r="AD53" s="126">
        <f ca="1">OFFSET(IND!AG$28,$E53,0)</f>
        <v>3.0147656280591955</v>
      </c>
      <c r="AE53" s="126">
        <f ca="1">OFFSET(IND!AH$28,$E53,0)</f>
        <v>3.1003054185540364</v>
      </c>
      <c r="AF53" s="126">
        <f ca="1">OFFSET(IND!AI$28,$E53,0)</f>
        <v>3.1874906523819999</v>
      </c>
      <c r="AG53" s="126">
        <f ca="1">OFFSET(IND!AJ$28,$E53,0)</f>
        <v>3.2747902533383875</v>
      </c>
      <c r="AH53" s="126">
        <f ca="1">OFFSET(IND!AK$28,$E53,0)</f>
        <v>3.3648578341181969</v>
      </c>
      <c r="AI53" s="126">
        <f ca="1">OFFSET(IND!AL$28,$E53,0)</f>
        <v>3.4572901844757618</v>
      </c>
      <c r="AJ53" s="126">
        <f ca="1">OFFSET(IND!AM$28,$E53,0)</f>
        <v>3.9637022323892643</v>
      </c>
      <c r="AK53" s="126">
        <f ca="1">OFFSET(IND!AN$28,$E53,0)</f>
        <v>4.3365118672536838</v>
      </c>
      <c r="AL53" s="126">
        <f ca="1">OFFSET(IND!AO$28,$E53,0)</f>
        <v>5.2380006188731452</v>
      </c>
      <c r="AM53" s="126">
        <f ca="1">OFFSET(IND!AP$28,$E53,0)</f>
        <v>6.1172223016510765</v>
      </c>
      <c r="AQ53" s="4"/>
    </row>
    <row r="54" spans="1:43">
      <c r="A54" s="35" t="s">
        <v>354</v>
      </c>
      <c r="B54">
        <v>0.43799389606880001</v>
      </c>
      <c r="E54" s="129">
        <f ca="1">MATCH(F54,IND!$D$29:$D$263,0)</f>
        <v>221</v>
      </c>
      <c r="F54" s="4" t="str">
        <f t="shared" si="0"/>
        <v>IOTE</v>
      </c>
      <c r="G54" s="126">
        <f ca="1">OFFSET(IND!J$28,$E54,0)</f>
        <v>0.41264064265496897</v>
      </c>
      <c r="H54" s="126">
        <f ca="1">OFFSET(IND!K$28,$E54,0)</f>
        <v>0.42307180123428972</v>
      </c>
      <c r="I54" s="126">
        <f ca="1">OFFSET(IND!L$28,$E54,0)</f>
        <v>0.43212221001501327</v>
      </c>
      <c r="J54" s="126">
        <f ca="1">OFFSET(IND!M$28,$E54,0)</f>
        <v>0.22371068160000002</v>
      </c>
      <c r="K54" s="126">
        <f ca="1">OFFSET(IND!N$28,$E54,0)</f>
        <v>0.22371068160000002</v>
      </c>
      <c r="L54" s="126">
        <f ca="1">OFFSET(IND!O$28,$E54,0)</f>
        <v>0.22371068160000002</v>
      </c>
      <c r="M54" s="126">
        <f ca="1">OFFSET(IND!P$28,$E54,0)</f>
        <v>0.22746332259603416</v>
      </c>
      <c r="N54" s="126">
        <f ca="1">OFFSET(IND!Q$28,$E54,0)</f>
        <v>0.22731275366718096</v>
      </c>
      <c r="O54" s="203">
        <f ca="1">OFFSET(IND!R$28,$E54,0)</f>
        <v>0.21125978940636808</v>
      </c>
      <c r="P54" s="126">
        <f ca="1">OFFSET(IND!S$28,$E54,0)</f>
        <v>0.21575916689517868</v>
      </c>
      <c r="Q54" s="126">
        <f ca="1">OFFSET(IND!T$28,$E54,0)</f>
        <v>0.21983523290293358</v>
      </c>
      <c r="R54" s="126">
        <f ca="1">OFFSET(IND!U$28,$E54,0)</f>
        <v>0.22398931495740595</v>
      </c>
      <c r="S54" s="126">
        <f ca="1">OFFSET(IND!V$28,$E54,0)</f>
        <v>0.22880009358096717</v>
      </c>
      <c r="T54" s="203">
        <f ca="1">OFFSET(IND!W$28,$E54,0)</f>
        <v>0.2337494112265516</v>
      </c>
      <c r="U54" s="126">
        <f ca="1">OFFSET(IND!X$28,$E54,0)</f>
        <v>0.23883952154803548</v>
      </c>
      <c r="V54" s="126">
        <f ca="1">OFFSET(IND!Y$28,$E54,0)</f>
        <v>0.24399817497655177</v>
      </c>
      <c r="W54" s="126">
        <f ca="1">OFFSET(IND!Z$28,$E54,0)</f>
        <v>0.25055976112154099</v>
      </c>
      <c r="X54" s="126">
        <f ca="1">OFFSET(IND!AA$28,$E54,0)</f>
        <v>0.25546106413565761</v>
      </c>
      <c r="Y54" s="205">
        <f ca="1">OFFSET(IND!AB$28,$E54,0)</f>
        <v>0.25837918845736219</v>
      </c>
      <c r="Z54" s="126">
        <f ca="1">OFFSET(IND!AC$28,$E54,0)</f>
        <v>0.26394868108171277</v>
      </c>
      <c r="AA54" s="126">
        <f ca="1">OFFSET(IND!AD$28,$E54,0)</f>
        <v>0.2694058189813191</v>
      </c>
      <c r="AB54" s="126">
        <f ca="1">OFFSET(IND!AE$28,$E54,0)</f>
        <v>0.27546055778102424</v>
      </c>
      <c r="AC54" s="126">
        <f ca="1">OFFSET(IND!AF$28,$E54,0)</f>
        <v>0.28276545746053539</v>
      </c>
      <c r="AD54" s="126">
        <f ca="1">OFFSET(IND!AG$28,$E54,0)</f>
        <v>0.29019172026042167</v>
      </c>
      <c r="AE54" s="126">
        <f ca="1">OFFSET(IND!AH$28,$E54,0)</f>
        <v>0.29842550756494068</v>
      </c>
      <c r="AF54" s="126">
        <f ca="1">OFFSET(IND!AI$28,$E54,0)</f>
        <v>0.30681767999465337</v>
      </c>
      <c r="AG54" s="126">
        <f ca="1">OFFSET(IND!AJ$28,$E54,0)</f>
        <v>0.31522086103924135</v>
      </c>
      <c r="AH54" s="126">
        <f ca="1">OFFSET(IND!AK$28,$E54,0)</f>
        <v>0.32389047898994533</v>
      </c>
      <c r="AI54" s="126">
        <f ca="1">OFFSET(IND!AL$28,$E54,0)</f>
        <v>0.33278772211502489</v>
      </c>
      <c r="AJ54" s="126">
        <f ca="1">OFFSET(IND!AM$28,$E54,0)</f>
        <v>0.38153333005776507</v>
      </c>
      <c r="AK54" s="126">
        <f ca="1">OFFSET(IND!AN$28,$E54,0)</f>
        <v>0.41741879600047327</v>
      </c>
      <c r="AL54" s="126">
        <f ca="1">OFFSET(IND!AO$28,$E54,0)</f>
        <v>0.50419322688592938</v>
      </c>
      <c r="AM54" s="126">
        <f ca="1">OFFSET(IND!AP$28,$E54,0)</f>
        <v>0.58882430077137859</v>
      </c>
      <c r="AQ54" s="4"/>
    </row>
    <row r="55" spans="1:43">
      <c r="A55" s="35" t="s">
        <v>355</v>
      </c>
      <c r="B55">
        <v>1.959977536374</v>
      </c>
      <c r="E55" s="129">
        <f ca="1">MATCH(F55,IND!$D$29:$D$263,0)</f>
        <v>219</v>
      </c>
      <c r="F55" s="4" t="str">
        <f t="shared" si="0"/>
        <v>IOTF</v>
      </c>
      <c r="G55" s="126">
        <f ca="1">OFFSET(IND!J$28,$E55,0)</f>
        <v>1.8465243407674456</v>
      </c>
      <c r="H55" s="126">
        <f ca="1">OFFSET(IND!K$28,$E55,0)</f>
        <v>1.8932027001631451</v>
      </c>
      <c r="I55" s="126">
        <f ca="1">OFFSET(IND!L$28,$E55,0)</f>
        <v>1.9337023465381997</v>
      </c>
      <c r="J55" s="126">
        <f ca="1">OFFSET(IND!M$28,$E55,0)</f>
        <v>1.0010822400000001</v>
      </c>
      <c r="K55" s="126">
        <f ca="1">OFFSET(IND!N$28,$E55,0)</f>
        <v>1.0010822400000001</v>
      </c>
      <c r="L55" s="126">
        <f ca="1">OFFSET(IND!O$28,$E55,0)</f>
        <v>1.0010822400000001</v>
      </c>
      <c r="M55" s="126">
        <f ca="1">OFFSET(IND!P$28,$E55,0)</f>
        <v>1.0178749216339633</v>
      </c>
      <c r="N55" s="126">
        <f ca="1">OFFSET(IND!Q$28,$E55,0)</f>
        <v>1.0172011411980328</v>
      </c>
      <c r="O55" s="203">
        <f ca="1">OFFSET(IND!R$28,$E55,0)</f>
        <v>0.9453657808749677</v>
      </c>
      <c r="P55" s="126">
        <f ca="1">OFFSET(IND!S$28,$E55,0)</f>
        <v>0.96550003134029772</v>
      </c>
      <c r="Q55" s="126">
        <f ca="1">OFFSET(IND!T$28,$E55,0)</f>
        <v>0.98374000656297</v>
      </c>
      <c r="R55" s="126">
        <f ca="1">OFFSET(IND!U$28,$E55,0)</f>
        <v>1.002329095552787</v>
      </c>
      <c r="S55" s="126">
        <f ca="1">OFFSET(IND!V$28,$E55,0)</f>
        <v>1.0238568339968095</v>
      </c>
      <c r="T55" s="203">
        <f ca="1">OFFSET(IND!W$28,$E55,0)</f>
        <v>1.0460045202837445</v>
      </c>
      <c r="U55" s="126">
        <f ca="1">OFFSET(IND!X$28,$E55,0)</f>
        <v>1.0687822392823807</v>
      </c>
      <c r="V55" s="126">
        <f ca="1">OFFSET(IND!Y$28,$E55,0)</f>
        <v>1.0918666816195444</v>
      </c>
      <c r="W55" s="126">
        <f ca="1">OFFSET(IND!Z$28,$E55,0)</f>
        <v>1.1212291032482251</v>
      </c>
      <c r="X55" s="126">
        <f ca="1">OFFSET(IND!AA$28,$E55,0)</f>
        <v>1.1431619290087032</v>
      </c>
      <c r="Y55" s="205">
        <f ca="1">OFFSET(IND!AB$28,$E55,0)</f>
        <v>1.1562202345472552</v>
      </c>
      <c r="Z55" s="126">
        <f ca="1">OFFSET(IND!AC$28,$E55,0)</f>
        <v>1.1811431399363572</v>
      </c>
      <c r="AA55" s="126">
        <f ca="1">OFFSET(IND!AD$28,$E55,0)</f>
        <v>1.2055632695137855</v>
      </c>
      <c r="AB55" s="126">
        <f ca="1">OFFSET(IND!AE$28,$E55,0)</f>
        <v>1.2326576015182871</v>
      </c>
      <c r="AC55" s="126">
        <f ca="1">OFFSET(IND!AF$28,$E55,0)</f>
        <v>1.2653462745929853</v>
      </c>
      <c r="AD55" s="126">
        <f ca="1">OFFSET(IND!AG$28,$E55,0)</f>
        <v>1.2985780351212177</v>
      </c>
      <c r="AE55" s="126">
        <f ca="1">OFFSET(IND!AH$28,$E55,0)</f>
        <v>1.3354233845678283</v>
      </c>
      <c r="AF55" s="126">
        <f ca="1">OFFSET(IND!AI$28,$E55,0)</f>
        <v>1.3729774911232973</v>
      </c>
      <c r="AG55" s="126">
        <f ca="1">OFFSET(IND!AJ$28,$E55,0)</f>
        <v>1.4105808600955623</v>
      </c>
      <c r="AH55" s="126">
        <f ca="1">OFFSET(IND!AK$28,$E55,0)</f>
        <v>1.4493765067583051</v>
      </c>
      <c r="AI55" s="126">
        <f ca="1">OFFSET(IND!AL$28,$E55,0)</f>
        <v>1.4891907526127115</v>
      </c>
      <c r="AJ55" s="126">
        <f ca="1">OFFSET(IND!AM$28,$E55,0)</f>
        <v>1.7073223234454926</v>
      </c>
      <c r="AK55" s="126">
        <f ca="1">OFFSET(IND!AN$28,$E55,0)</f>
        <v>1.867906084455186</v>
      </c>
      <c r="AL55" s="126">
        <f ca="1">OFFSET(IND!AO$28,$E55,0)</f>
        <v>2.2562127179348526</v>
      </c>
      <c r="AM55" s="126">
        <f ca="1">OFFSET(IND!AP$28,$E55,0)</f>
        <v>2.6349280497773311</v>
      </c>
      <c r="AQ55" s="4"/>
    </row>
    <row r="56" spans="1:43">
      <c r="A56" s="35" t="s">
        <v>356</v>
      </c>
      <c r="B56">
        <v>3.382156358499</v>
      </c>
      <c r="E56" s="129">
        <f ca="1">MATCH(F56,IND!$D$29:$D$263,0)</f>
        <v>217</v>
      </c>
      <c r="F56" s="4" t="str">
        <f t="shared" si="0"/>
        <v>IOTH</v>
      </c>
      <c r="G56" s="126">
        <f ca="1">OFFSET(IND!J$28,$E56,0)</f>
        <v>3.1863804172999206</v>
      </c>
      <c r="H56" s="126">
        <f ca="1">OFFSET(IND!K$28,$E56,0)</f>
        <v>3.2669290496717678</v>
      </c>
      <c r="I56" s="126">
        <f ca="1">OFFSET(IND!L$28,$E56,0)</f>
        <v>3.3368156345750632</v>
      </c>
      <c r="J56" s="126">
        <f ca="1">OFFSET(IND!M$28,$E56,0)</f>
        <v>1.7274772800000002</v>
      </c>
      <c r="K56" s="126">
        <f ca="1">OFFSET(IND!N$28,$E56,0)</f>
        <v>1.7274772800000002</v>
      </c>
      <c r="L56" s="126">
        <f ca="1">OFFSET(IND!O$28,$E56,0)</f>
        <v>1.7274772800000002</v>
      </c>
      <c r="M56" s="126">
        <f ca="1">OFFSET(IND!P$28,$E56,0)</f>
        <v>1.7564548952586074</v>
      </c>
      <c r="N56" s="126">
        <f ca="1">OFFSET(IND!Q$28,$E56,0)</f>
        <v>1.755292213164898</v>
      </c>
      <c r="O56" s="203">
        <f ca="1">OFFSET(IND!R$28,$E56,0)</f>
        <v>1.6313324145586332</v>
      </c>
      <c r="P56" s="126">
        <f ca="1">OFFSET(IND!S$28,$E56,0)</f>
        <v>1.6660762735933186</v>
      </c>
      <c r="Q56" s="126">
        <f ca="1">OFFSET(IND!T$28,$E56,0)</f>
        <v>1.6975513527885395</v>
      </c>
      <c r="R56" s="126">
        <f ca="1">OFFSET(IND!U$28,$E56,0)</f>
        <v>1.7296288661063335</v>
      </c>
      <c r="S56" s="126">
        <f ca="1">OFFSET(IND!V$28,$E56,0)</f>
        <v>1.7667773415920551</v>
      </c>
      <c r="T56" s="203">
        <f ca="1">OFFSET(IND!W$28,$E56,0)</f>
        <v>1.8049956051237781</v>
      </c>
      <c r="U56" s="126">
        <f ca="1">OFFSET(IND!X$28,$E56,0)</f>
        <v>1.8443010592494735</v>
      </c>
      <c r="V56" s="126">
        <f ca="1">OFFSET(IND!Y$28,$E56,0)</f>
        <v>1.8841357981605547</v>
      </c>
      <c r="W56" s="126">
        <f ca="1">OFFSET(IND!Z$28,$E56,0)</f>
        <v>1.9348038793856561</v>
      </c>
      <c r="X56" s="126">
        <f ca="1">OFFSET(IND!AA$28,$E56,0)</f>
        <v>1.9726513774967249</v>
      </c>
      <c r="Y56" s="205">
        <f ca="1">OFFSET(IND!AB$28,$E56,0)</f>
        <v>1.9951849169321529</v>
      </c>
      <c r="Z56" s="126">
        <f ca="1">OFFSET(IND!AC$28,$E56,0)</f>
        <v>2.038192125621884</v>
      </c>
      <c r="AA56" s="126">
        <f ca="1">OFFSET(IND!AD$28,$E56,0)</f>
        <v>2.0803317394658607</v>
      </c>
      <c r="AB56" s="126">
        <f ca="1">OFFSET(IND!AE$28,$E56,0)</f>
        <v>2.1270859831077753</v>
      </c>
      <c r="AC56" s="126">
        <f ca="1">OFFSET(IND!AF$28,$E56,0)</f>
        <v>2.1834938762793583</v>
      </c>
      <c r="AD56" s="126">
        <f ca="1">OFFSET(IND!AG$28,$E56,0)</f>
        <v>2.2408389264591739</v>
      </c>
      <c r="AE56" s="126">
        <f ca="1">OFFSET(IND!AH$28,$E56,0)</f>
        <v>2.304419620931069</v>
      </c>
      <c r="AF56" s="126">
        <f ca="1">OFFSET(IND!AI$28,$E56,0)</f>
        <v>2.3692233535847138</v>
      </c>
      <c r="AG56" s="126">
        <f ca="1">OFFSET(IND!AJ$28,$E56,0)</f>
        <v>2.4341120939453904</v>
      </c>
      <c r="AH56" s="126">
        <f ca="1">OFFSET(IND!AK$28,$E56,0)</f>
        <v>2.5010582403207331</v>
      </c>
      <c r="AI56" s="126">
        <f ca="1">OFFSET(IND!AL$28,$E56,0)</f>
        <v>2.5697620913987635</v>
      </c>
      <c r="AJ56" s="126">
        <f ca="1">OFFSET(IND!AM$28,$E56,0)</f>
        <v>2.9461720581406965</v>
      </c>
      <c r="AK56" s="126">
        <f ca="1">OFFSET(IND!AN$28,$E56,0)</f>
        <v>3.2232769628098628</v>
      </c>
      <c r="AL56" s="126">
        <f ca="1">OFFSET(IND!AO$28,$E56,0)</f>
        <v>3.8933426778997751</v>
      </c>
      <c r="AM56" s="126">
        <f ca="1">OFFSET(IND!AP$28,$E56,0)</f>
        <v>4.5468575493108814</v>
      </c>
      <c r="AQ56" s="4"/>
    </row>
    <row r="57" spans="1:43">
      <c r="A57" s="35" t="s">
        <v>357</v>
      </c>
      <c r="B57">
        <v>4.2714054259280001</v>
      </c>
      <c r="E57" s="129">
        <f ca="1">MATCH(F57,IND!$D$29:$D$263,0)</f>
        <v>213</v>
      </c>
      <c r="F57" s="4" t="str">
        <f t="shared" si="0"/>
        <v>IOTK</v>
      </c>
      <c r="G57" s="126">
        <f ca="1">OFFSET(IND!J$28,$E57,0)</f>
        <v>4.0241553496851505</v>
      </c>
      <c r="H57" s="126">
        <f ca="1">OFFSET(IND!K$28,$E57,0)</f>
        <v>4.1258821265976389</v>
      </c>
      <c r="I57" s="126">
        <f ca="1">OFFSET(IND!L$28,$E57,0)</f>
        <v>4.2141435510599869</v>
      </c>
      <c r="J57" s="126">
        <f ca="1">OFFSET(IND!M$28,$E57,0)</f>
        <v>2.1816720000000003</v>
      </c>
      <c r="K57" s="126">
        <f ca="1">OFFSET(IND!N$28,$E57,0)</f>
        <v>2.1816720000000003</v>
      </c>
      <c r="L57" s="126">
        <f ca="1">OFFSET(IND!O$28,$E57,0)</f>
        <v>2.1816720000000003</v>
      </c>
      <c r="M57" s="126">
        <f ca="1">OFFSET(IND!P$28,$E57,0)</f>
        <v>2.2182685171110537</v>
      </c>
      <c r="N57" s="126">
        <f ca="1">OFFSET(IND!Q$28,$E57,0)</f>
        <v>2.2168001383380793</v>
      </c>
      <c r="O57" s="203">
        <f ca="1">OFFSET(IND!R$28,$E57,0)</f>
        <v>2.0602483706963497</v>
      </c>
      <c r="P57" s="126">
        <f ca="1">OFFSET(IND!S$28,$E57,0)</f>
        <v>2.1041272137384532</v>
      </c>
      <c r="Q57" s="126">
        <f ca="1">OFFSET(IND!T$28,$E57,0)</f>
        <v>2.1438778372476643</v>
      </c>
      <c r="R57" s="126">
        <f ca="1">OFFSET(IND!U$28,$E57,0)</f>
        <v>2.1843892890886161</v>
      </c>
      <c r="S57" s="126">
        <f ca="1">OFFSET(IND!V$28,$E57,0)</f>
        <v>2.2313049792387556</v>
      </c>
      <c r="T57" s="203">
        <f ca="1">OFFSET(IND!W$28,$E57,0)</f>
        <v>2.2795717300673286</v>
      </c>
      <c r="U57" s="126">
        <f ca="1">OFFSET(IND!X$28,$E57,0)</f>
        <v>2.3292115196646277</v>
      </c>
      <c r="V57" s="126">
        <f ca="1">OFFSET(IND!Y$28,$E57,0)</f>
        <v>2.3795197555620144</v>
      </c>
      <c r="W57" s="126">
        <f ca="1">OFFSET(IND!Z$28,$E57,0)</f>
        <v>2.4435096762297581</v>
      </c>
      <c r="X57" s="126">
        <f ca="1">OFFSET(IND!AA$28,$E57,0)</f>
        <v>2.4913081786210438</v>
      </c>
      <c r="Y57" s="205">
        <f ca="1">OFFSET(IND!AB$28,$E57,0)</f>
        <v>2.5197663196434075</v>
      </c>
      <c r="Z57" s="126">
        <f ca="1">OFFSET(IND!AC$28,$E57,0)</f>
        <v>2.5740811428152308</v>
      </c>
      <c r="AA57" s="126">
        <f ca="1">OFFSET(IND!AD$28,$E57,0)</f>
        <v>2.6273002598934112</v>
      </c>
      <c r="AB57" s="126">
        <f ca="1">OFFSET(IND!AE$28,$E57,0)</f>
        <v>2.6863473023151458</v>
      </c>
      <c r="AC57" s="126">
        <f ca="1">OFFSET(IND!AF$28,$E57,0)</f>
        <v>2.7575861675298787</v>
      </c>
      <c r="AD57" s="126">
        <f ca="1">OFFSET(IND!AG$28,$E57,0)</f>
        <v>2.8300085905419476</v>
      </c>
      <c r="AE57" s="126">
        <f ca="1">OFFSET(IND!AH$28,$E57,0)</f>
        <v>2.9103061565220272</v>
      </c>
      <c r="AF57" s="126">
        <f ca="1">OFFSET(IND!AI$28,$E57,0)</f>
        <v>2.9921483264091715</v>
      </c>
      <c r="AG57" s="126">
        <f ca="1">OFFSET(IND!AJ$28,$E57,0)</f>
        <v>3.0740978545443016</v>
      </c>
      <c r="AH57" s="126">
        <f ca="1">OFFSET(IND!AK$28,$E57,0)</f>
        <v>3.1586457294981112</v>
      </c>
      <c r="AI57" s="126">
        <f ca="1">OFFSET(IND!AL$28,$E57,0)</f>
        <v>3.2454134513804558</v>
      </c>
      <c r="AJ57" s="126">
        <f ca="1">OFFSET(IND!AM$28,$E57,0)</f>
        <v>3.7207905197039284</v>
      </c>
      <c r="AK57" s="126">
        <f ca="1">OFFSET(IND!AN$28,$E57,0)</f>
        <v>4.0707528714978629</v>
      </c>
      <c r="AL57" s="126">
        <f ca="1">OFFSET(IND!AO$28,$E57,0)</f>
        <v>4.9169947443702169</v>
      </c>
      <c r="AM57" s="126">
        <f ca="1">OFFSET(IND!AP$28,$E57,0)</f>
        <v>5.742334164487632</v>
      </c>
      <c r="AQ57" s="4"/>
    </row>
    <row r="58" spans="1:43">
      <c r="A58" s="35" t="s">
        <v>358</v>
      </c>
      <c r="B58">
        <v>1.0716137343180001</v>
      </c>
      <c r="E58" s="129">
        <f ca="1">MATCH(F58,IND!$D$29:$D$263,0)</f>
        <v>215</v>
      </c>
      <c r="F58" s="4" t="str">
        <f t="shared" si="0"/>
        <v>IOTL</v>
      </c>
      <c r="G58" s="126">
        <f ca="1">OFFSET(IND!J$28,$E58,0)</f>
        <v>1.0095834302163471</v>
      </c>
      <c r="H58" s="126">
        <f ca="1">OFFSET(IND!K$28,$E58,0)</f>
        <v>1.0351047283412316</v>
      </c>
      <c r="I58" s="126">
        <f ca="1">OFFSET(IND!L$28,$E58,0)</f>
        <v>1.0572478276804382</v>
      </c>
      <c r="J58" s="126">
        <f ca="1">OFFSET(IND!M$28,$E58,0)</f>
        <v>0.54733968</v>
      </c>
      <c r="K58" s="126">
        <f ca="1">OFFSET(IND!N$28,$E58,0)</f>
        <v>0.54733968</v>
      </c>
      <c r="L58" s="126">
        <f ca="1">OFFSET(IND!O$28,$E58,0)</f>
        <v>0.54733968</v>
      </c>
      <c r="M58" s="126">
        <f ca="1">OFFSET(IND!P$28,$E58,0)</f>
        <v>0.55652104455190254</v>
      </c>
      <c r="N58" s="126">
        <f ca="1">OFFSET(IND!Q$28,$E58,0)</f>
        <v>0.55615265646802992</v>
      </c>
      <c r="O58" s="203">
        <f ca="1">OFFSET(IND!R$28,$E58,0)</f>
        <v>0.51687681921822393</v>
      </c>
      <c r="P58" s="126">
        <f ca="1">OFFSET(IND!S$28,$E58,0)</f>
        <v>0.52788517973686977</v>
      </c>
      <c r="Q58" s="126">
        <f ca="1">OFFSET(IND!T$28,$E58,0)</f>
        <v>0.5378578491167455</v>
      </c>
      <c r="R58" s="126">
        <f ca="1">OFFSET(IND!U$28,$E58,0)</f>
        <v>0.5480213957392267</v>
      </c>
      <c r="S58" s="126">
        <f ca="1">OFFSET(IND!V$28,$E58,0)</f>
        <v>0.55979164297793005</v>
      </c>
      <c r="T58" s="203">
        <f ca="1">OFFSET(IND!W$28,$E58,0)</f>
        <v>0.57190084543968922</v>
      </c>
      <c r="U58" s="126">
        <f ca="1">OFFSET(IND!X$28,$E58,0)</f>
        <v>0.58435451700601682</v>
      </c>
      <c r="V58" s="126">
        <f ca="1">OFFSET(IND!Y$28,$E58,0)</f>
        <v>0.59697588893426279</v>
      </c>
      <c r="W58" s="126">
        <f ca="1">OFFSET(IND!Z$28,$E58,0)</f>
        <v>0.61302973328002519</v>
      </c>
      <c r="X58" s="126">
        <f ca="1">OFFSET(IND!AA$28,$E58,0)</f>
        <v>0.62502146118565238</v>
      </c>
      <c r="Y58" s="205">
        <f ca="1">OFFSET(IND!AB$28,$E58,0)</f>
        <v>0.63216106319758425</v>
      </c>
      <c r="Z58" s="126">
        <f ca="1">OFFSET(IND!AC$28,$E58,0)</f>
        <v>0.64578761106276406</v>
      </c>
      <c r="AA58" s="126">
        <f ca="1">OFFSET(IND!AD$28,$E58,0)</f>
        <v>0.6591392672748132</v>
      </c>
      <c r="AB58" s="126">
        <f ca="1">OFFSET(IND!AE$28,$E58,0)</f>
        <v>0.67395303822849395</v>
      </c>
      <c r="AC58" s="126">
        <f ca="1">OFFSET(IND!AF$28,$E58,0)</f>
        <v>0.69182550379169272</v>
      </c>
      <c r="AD58" s="126">
        <f ca="1">OFFSET(IND!AG$28,$E58,0)</f>
        <v>0.70999490131627496</v>
      </c>
      <c r="AE58" s="126">
        <f ca="1">OFFSET(IND!AH$28,$E58,0)</f>
        <v>0.73014002123728761</v>
      </c>
      <c r="AF58" s="126">
        <f ca="1">OFFSET(IND!AI$28,$E58,0)</f>
        <v>0.75067265266700545</v>
      </c>
      <c r="AG58" s="126">
        <f ca="1">OFFSET(IND!AJ$28,$E58,0)</f>
        <v>0.77123221822297949</v>
      </c>
      <c r="AH58" s="126">
        <f ca="1">OFFSET(IND!AK$28,$E58,0)</f>
        <v>0.79244365918289372</v>
      </c>
      <c r="AI58" s="126">
        <f ca="1">OFFSET(IND!AL$28,$E58,0)</f>
        <v>0.81421201718052649</v>
      </c>
      <c r="AJ58" s="126">
        <f ca="1">OFFSET(IND!AM$28,$E58,0)</f>
        <v>0.93347501017649814</v>
      </c>
      <c r="AK58" s="126">
        <f ca="1">OFFSET(IND!AN$28,$E58,0)</f>
        <v>1.0212738551187899</v>
      </c>
      <c r="AL58" s="126">
        <f ca="1">OFFSET(IND!AO$28,$E58,0)</f>
        <v>1.2335797177326726</v>
      </c>
      <c r="AM58" s="126">
        <f ca="1">OFFSET(IND!AP$28,$E58,0)</f>
        <v>1.4406415556709382</v>
      </c>
      <c r="AQ58" s="4"/>
    </row>
    <row r="59" spans="1:43">
      <c r="A59" s="35" t="s">
        <v>359</v>
      </c>
      <c r="B59">
        <v>13.06049710462</v>
      </c>
      <c r="E59" s="129">
        <f ca="1">MATCH(F59,IND!$D$29:$D$263,0)</f>
        <v>220</v>
      </c>
      <c r="F59" s="4" t="str">
        <f t="shared" si="0"/>
        <v>IOTO</v>
      </c>
      <c r="G59" s="126">
        <f ca="1">OFFSET(IND!J$28,$E59,0)</f>
        <v>12.304490923310874</v>
      </c>
      <c r="H59" s="126">
        <f ca="1">OFFSET(IND!K$28,$E59,0)</f>
        <v>12.615536619714049</v>
      </c>
      <c r="I59" s="126">
        <f ca="1">OFFSET(IND!L$28,$E59,0)</f>
        <v>12.885409873056622</v>
      </c>
      <c r="J59" s="126">
        <f ca="1">OFFSET(IND!M$28,$E59,0)</f>
        <v>6.6708069120000006</v>
      </c>
      <c r="K59" s="126">
        <f ca="1">OFFSET(IND!N$28,$E59,0)</f>
        <v>6.6708069120000006</v>
      </c>
      <c r="L59" s="126">
        <f ca="1">OFFSET(IND!O$28,$E59,0)</f>
        <v>6.6708069120000006</v>
      </c>
      <c r="M59" s="126">
        <f ca="1">OFFSET(IND!P$28,$E59,0)</f>
        <v>6.7827065464544649</v>
      </c>
      <c r="N59" s="126">
        <f ca="1">OFFSET(IND!Q$28,$E59,0)</f>
        <v>6.778216746306601</v>
      </c>
      <c r="O59" s="203">
        <f ca="1">OFFSET(IND!R$28,$E59,0)</f>
        <v>6.2995349766958313</v>
      </c>
      <c r="P59" s="126">
        <f ca="1">OFFSET(IND!S$28,$E59,0)</f>
        <v>6.4337014735183731</v>
      </c>
      <c r="Q59" s="126">
        <f ca="1">OFFSET(IND!T$28,$E59,0)</f>
        <v>6.5552452867320712</v>
      </c>
      <c r="R59" s="126">
        <f ca="1">OFFSET(IND!U$28,$E59,0)</f>
        <v>6.6791154528045951</v>
      </c>
      <c r="S59" s="126">
        <f ca="1">OFFSET(IND!V$28,$E59,0)</f>
        <v>6.8225675895762086</v>
      </c>
      <c r="T59" s="203">
        <f ca="1">OFFSET(IND!W$28,$E59,0)</f>
        <v>6.9701508078817227</v>
      </c>
      <c r="U59" s="126">
        <f ca="1">OFFSET(IND!X$28,$E59,0)</f>
        <v>7.1219323092054267</v>
      </c>
      <c r="V59" s="126">
        <f ca="1">OFFSET(IND!Y$28,$E59,0)</f>
        <v>7.2757576907269454</v>
      </c>
      <c r="W59" s="126">
        <f ca="1">OFFSET(IND!Z$28,$E59,0)</f>
        <v>7.4714169855653614</v>
      </c>
      <c r="X59" s="126">
        <f ca="1">OFFSET(IND!AA$28,$E59,0)</f>
        <v>7.6175684602760594</v>
      </c>
      <c r="Y59" s="205">
        <f ca="1">OFFSET(IND!AB$28,$E59,0)</f>
        <v>7.7045837237229273</v>
      </c>
      <c r="Z59" s="126">
        <f ca="1">OFFSET(IND!AC$28,$E59,0)</f>
        <v>7.8706598790013826</v>
      </c>
      <c r="AA59" s="126">
        <f ca="1">OFFSET(IND!AD$28,$E59,0)</f>
        <v>8.0333857397428972</v>
      </c>
      <c r="AB59" s="126">
        <f ca="1">OFFSET(IND!AE$28,$E59,0)</f>
        <v>8.213931403215712</v>
      </c>
      <c r="AC59" s="126">
        <f ca="1">OFFSET(IND!AF$28,$E59,0)</f>
        <v>8.4317554915651414</v>
      </c>
      <c r="AD59" s="126">
        <f ca="1">OFFSET(IND!AG$28,$E59,0)</f>
        <v>8.6531984949188523</v>
      </c>
      <c r="AE59" s="126">
        <f ca="1">OFFSET(IND!AH$28,$E59,0)</f>
        <v>8.8987209924146669</v>
      </c>
      <c r="AF59" s="126">
        <f ca="1">OFFSET(IND!AI$28,$E59,0)</f>
        <v>9.1489663604517695</v>
      </c>
      <c r="AG59" s="126">
        <f ca="1">OFFSET(IND!AJ$28,$E59,0)</f>
        <v>9.3995399932980295</v>
      </c>
      <c r="AH59" s="126">
        <f ca="1">OFFSET(IND!AK$28,$E59,0)</f>
        <v>9.6580584821619766</v>
      </c>
      <c r="AI59" s="126">
        <f ca="1">OFFSET(IND!AL$28,$E59,0)</f>
        <v>9.923364503814744</v>
      </c>
      <c r="AJ59" s="126">
        <f ca="1">OFFSET(IND!AM$28,$E59,0)</f>
        <v>11.376905014569118</v>
      </c>
      <c r="AK59" s="126">
        <f ca="1">OFFSET(IND!AN$28,$E59,0)</f>
        <v>12.446970210110315</v>
      </c>
      <c r="AL59" s="126">
        <f ca="1">OFFSET(IND!AO$28,$E59,0)</f>
        <v>15.034488468941488</v>
      </c>
      <c r="AM59" s="126">
        <f ca="1">OFFSET(IND!AP$28,$E59,0)</f>
        <v>17.558094175237084</v>
      </c>
      <c r="AQ59" s="4"/>
    </row>
    <row r="60" spans="1:43">
      <c r="A60" s="35" t="s">
        <v>360</v>
      </c>
      <c r="B60">
        <v>4.6033799408959997</v>
      </c>
      <c r="E60" s="129">
        <f ca="1">MATCH(F60,IND!$D$29:$D$263,0)</f>
        <v>218</v>
      </c>
      <c r="F60" s="4" t="str">
        <f t="shared" si="0"/>
        <v>IOTP</v>
      </c>
      <c r="G60" s="126">
        <f ca="1">OFFSET(IND!J$28,$E60,0)</f>
        <v>4.3369135374845138</v>
      </c>
      <c r="H60" s="126">
        <f ca="1">OFFSET(IND!K$28,$E60,0)</f>
        <v>4.4465465405819105</v>
      </c>
      <c r="I60" s="126">
        <f ca="1">OFFSET(IND!L$28,$E60,0)</f>
        <v>4.5416676612459952</v>
      </c>
      <c r="J60" s="126">
        <f ca="1">OFFSET(IND!M$28,$E60,0)</f>
        <v>2.3512320000000004</v>
      </c>
      <c r="K60" s="126">
        <f ca="1">OFFSET(IND!N$28,$E60,0)</f>
        <v>2.3512320000000004</v>
      </c>
      <c r="L60" s="126">
        <f ca="1">OFFSET(IND!O$28,$E60,0)</f>
        <v>2.3512320000000004</v>
      </c>
      <c r="M60" s="126">
        <f ca="1">OFFSET(IND!P$28,$E60,0)</f>
        <v>2.3906728060056954</v>
      </c>
      <c r="N60" s="126">
        <f ca="1">OFFSET(IND!Q$28,$E60,0)</f>
        <v>2.3890903045301584</v>
      </c>
      <c r="O60" s="203">
        <f ca="1">OFFSET(IND!R$28,$E60,0)</f>
        <v>2.2203713010613515</v>
      </c>
      <c r="P60" s="126">
        <f ca="1">OFFSET(IND!S$28,$E60,0)</f>
        <v>2.2676604168787482</v>
      </c>
      <c r="Q60" s="126">
        <f ca="1">OFFSET(IND!T$28,$E60,0)</f>
        <v>2.3105004670855664</v>
      </c>
      <c r="R60" s="126">
        <f ca="1">OFFSET(IND!U$28,$E60,0)</f>
        <v>2.3541604773597529</v>
      </c>
      <c r="S60" s="126">
        <f ca="1">OFFSET(IND!V$28,$E60,0)</f>
        <v>2.4047224646718202</v>
      </c>
      <c r="T60" s="203">
        <f ca="1">OFFSET(IND!W$28,$E60,0)</f>
        <v>2.4567405173782615</v>
      </c>
      <c r="U60" s="126">
        <f ca="1">OFFSET(IND!X$28,$E60,0)</f>
        <v>2.5102383217111019</v>
      </c>
      <c r="V60" s="126">
        <f ca="1">OFFSET(IND!Y$28,$E60,0)</f>
        <v>2.5644565241290112</v>
      </c>
      <c r="W60" s="126">
        <f ca="1">OFFSET(IND!Z$28,$E60,0)</f>
        <v>2.6334197546932114</v>
      </c>
      <c r="X60" s="126">
        <f ca="1">OFFSET(IND!AA$28,$E60,0)</f>
        <v>2.6849331665967733</v>
      </c>
      <c r="Y60" s="205">
        <f ca="1">OFFSET(IND!AB$28,$E60,0)</f>
        <v>2.7156030802374556</v>
      </c>
      <c r="Z60" s="126">
        <f ca="1">OFFSET(IND!AC$28,$E60,0)</f>
        <v>2.7741392627231516</v>
      </c>
      <c r="AA60" s="126">
        <f ca="1">OFFSET(IND!AD$28,$E60,0)</f>
        <v>2.8314945806105167</v>
      </c>
      <c r="AB60" s="126">
        <f ca="1">OFFSET(IND!AE$28,$E60,0)</f>
        <v>2.8951307714069974</v>
      </c>
      <c r="AC60" s="126">
        <f ca="1">OFFSET(IND!AF$28,$E60,0)</f>
        <v>2.9719063359907509</v>
      </c>
      <c r="AD60" s="126">
        <f ca="1">OFFSET(IND!AG$28,$E60,0)</f>
        <v>3.0499574447291464</v>
      </c>
      <c r="AE60" s="126">
        <f ca="1">OFFSET(IND!AH$28,$E60,0)</f>
        <v>3.1364957541791805</v>
      </c>
      <c r="AF60" s="126">
        <f ca="1">OFFSET(IND!AI$28,$E60,0)</f>
        <v>3.2246987144720616</v>
      </c>
      <c r="AG60" s="126">
        <f ca="1">OFFSET(IND!AJ$28,$E60,0)</f>
        <v>3.3130173769182121</v>
      </c>
      <c r="AH60" s="126">
        <f ca="1">OFFSET(IND!AK$28,$E60,0)</f>
        <v>3.4041363302363075</v>
      </c>
      <c r="AI60" s="126">
        <f ca="1">OFFSET(IND!AL$28,$E60,0)</f>
        <v>3.4976476574462954</v>
      </c>
      <c r="AJ60" s="126">
        <f ca="1">OFFSET(IND!AM$28,$E60,0)</f>
        <v>4.0099711300436134</v>
      </c>
      <c r="AK60" s="126">
        <f ca="1">OFFSET(IND!AN$28,$E60,0)</f>
        <v>4.38713262835003</v>
      </c>
      <c r="AL60" s="126">
        <f ca="1">OFFSET(IND!AO$28,$E60,0)</f>
        <v>5.29914459496894</v>
      </c>
      <c r="AM60" s="126">
        <f ca="1">OFFSET(IND!AP$28,$E60,0)</f>
        <v>6.1886295658726835</v>
      </c>
      <c r="AQ60" s="4"/>
    </row>
    <row r="61" spans="1:43">
      <c r="A61" s="35" t="s">
        <v>361</v>
      </c>
      <c r="B61">
        <v>109.842732955</v>
      </c>
      <c r="E61" s="129">
        <f ca="1">MATCH(F61,IND!$D$29:$D$263,0)</f>
        <v>223</v>
      </c>
      <c r="F61" s="4" t="str">
        <f t="shared" si="0"/>
        <v>IOTS</v>
      </c>
      <c r="G61" s="126">
        <f ca="1">OFFSET(IND!J$28,$E61,0)</f>
        <v>73.690487252999532</v>
      </c>
      <c r="H61" s="126">
        <f ca="1">OFFSET(IND!K$28,$E61,0)</f>
        <v>75.553311897168641</v>
      </c>
      <c r="I61" s="126">
        <f ca="1">OFFSET(IND!L$28,$E61,0)</f>
        <v>77.169558490328399</v>
      </c>
      <c r="J61" s="126">
        <f ca="1">OFFSET(IND!M$28,$E61,0)</f>
        <v>68.309500800000009</v>
      </c>
      <c r="K61" s="126">
        <f ca="1">OFFSET(IND!N$28,$E61,0)</f>
        <v>68.309500800000009</v>
      </c>
      <c r="L61" s="126">
        <f ca="1">OFFSET(IND!O$28,$E61,0)</f>
        <v>68.309500800000009</v>
      </c>
      <c r="M61" s="126">
        <f ca="1">OFFSET(IND!P$28,$E61,0)</f>
        <v>69.455360404411081</v>
      </c>
      <c r="N61" s="126">
        <f ca="1">OFFSET(IND!Q$28,$E61,0)</f>
        <v>69.409384556085953</v>
      </c>
      <c r="O61" s="203">
        <f ca="1">OFFSET(IND!R$28,$E61,0)</f>
        <v>64.507651803882993</v>
      </c>
      <c r="P61" s="126">
        <f ca="1">OFFSET(IND!S$28,$E61,0)</f>
        <v>65.881525541038556</v>
      </c>
      <c r="Q61" s="126">
        <f ca="1">OFFSET(IND!T$28,$E61,0)</f>
        <v>67.126142169204002</v>
      </c>
      <c r="R61" s="126">
        <f ca="1">OFFSET(IND!U$28,$E61,0)</f>
        <v>68.394580803397702</v>
      </c>
      <c r="S61" s="126">
        <f ca="1">OFFSET(IND!V$28,$E61,0)</f>
        <v>69.863540103349067</v>
      </c>
      <c r="T61" s="203">
        <f ca="1">OFFSET(IND!W$28,$E61,0)</f>
        <v>71.374801949464256</v>
      </c>
      <c r="U61" s="126">
        <f ca="1">OFFSET(IND!X$28,$E61,0)</f>
        <v>72.929054489355011</v>
      </c>
      <c r="V61" s="126">
        <f ca="1">OFFSET(IND!Y$28,$E61,0)</f>
        <v>74.504236496677436</v>
      </c>
      <c r="W61" s="126">
        <f ca="1">OFFSET(IND!Z$28,$E61,0)</f>
        <v>76.507800523279585</v>
      </c>
      <c r="X61" s="126">
        <f ca="1">OFFSET(IND!AA$28,$E61,0)</f>
        <v>78.004401220972156</v>
      </c>
      <c r="Y61" s="205">
        <f ca="1">OFFSET(IND!AB$28,$E61,0)</f>
        <v>78.895443232298177</v>
      </c>
      <c r="Z61" s="126">
        <f ca="1">OFFSET(IND!AC$28,$E61,0)</f>
        <v>80.596073967306708</v>
      </c>
      <c r="AA61" s="126">
        <f ca="1">OFFSET(IND!AD$28,$E61,0)</f>
        <v>82.262397466268624</v>
      </c>
      <c r="AB61" s="126">
        <f ca="1">OFFSET(IND!AE$28,$E61,0)</f>
        <v>84.111196915289881</v>
      </c>
      <c r="AC61" s="126">
        <f ca="1">OFFSET(IND!AF$28,$E61,0)</f>
        <v>86.341729882838109</v>
      </c>
      <c r="AD61" s="126">
        <f ca="1">OFFSET(IND!AG$28,$E61,0)</f>
        <v>88.609320777656791</v>
      </c>
      <c r="AE61" s="126">
        <f ca="1">OFFSET(IND!AH$28,$E61,0)</f>
        <v>91.123487273607736</v>
      </c>
      <c r="AF61" s="126">
        <f ca="1">OFFSET(IND!AI$28,$E61,0)</f>
        <v>93.686016274016424</v>
      </c>
      <c r="AG61" s="126">
        <f ca="1">OFFSET(IND!AJ$28,$E61,0)</f>
        <v>96.251906727625538</v>
      </c>
      <c r="AH61" s="126">
        <f ca="1">OFFSET(IND!AK$28,$E61,0)</f>
        <v>98.899153028533988</v>
      </c>
      <c r="AI61" s="126">
        <f ca="1">OFFSET(IND!AL$28,$E61,0)</f>
        <v>101.61590411088559</v>
      </c>
      <c r="AJ61" s="126">
        <f ca="1">OFFSET(IND!AM$28,$E61,0)</f>
        <v>116.50025438395318</v>
      </c>
      <c r="AK61" s="126">
        <f ca="1">OFFSET(IND!AN$28,$E61,0)</f>
        <v>127.45779224933241</v>
      </c>
      <c r="AL61" s="126">
        <f ca="1">OFFSET(IND!AO$28,$E61,0)</f>
        <v>153.95414912239471</v>
      </c>
      <c r="AM61" s="126">
        <f ca="1">OFFSET(IND!AP$28,$E61,0)</f>
        <v>179.79603726084179</v>
      </c>
      <c r="AQ61" s="4"/>
    </row>
    <row r="62" spans="1:43">
      <c r="A62" s="35" t="s">
        <v>362</v>
      </c>
      <c r="B62">
        <v>9.3435013244270007</v>
      </c>
      <c r="E62" s="128">
        <f>MATCH(F62,RES!$D$96:$D$134,0)</f>
        <v>28</v>
      </c>
      <c r="F62" s="4" t="str">
        <f t="shared" si="0"/>
        <v>RHEH</v>
      </c>
      <c r="G62" s="126">
        <f ca="1">OFFSET(RES!J$95,$E62,0)</f>
        <v>7.5410126179469659</v>
      </c>
      <c r="H62" s="126">
        <f ca="1">OFFSET(RES!K$95,$E62,0)</f>
        <v>6.9154335375640121</v>
      </c>
      <c r="I62" s="126">
        <f ca="1">OFFSET(RES!L$95,$E62,0)</f>
        <v>6.2898544571810575</v>
      </c>
      <c r="J62" s="126">
        <f ca="1">OFFSET(RES!M$95,$E62,0)</f>
        <v>5.6642753767981038</v>
      </c>
      <c r="K62" s="126">
        <f ca="1">OFFSET(RES!N$95,$E62,0)</f>
        <v>5.03869629641515</v>
      </c>
      <c r="L62" s="126">
        <f ca="1">OFFSET(RES!O$95,$E62,0)</f>
        <v>4.4131172160321963</v>
      </c>
      <c r="M62" s="126">
        <f ca="1">OFFSET(RES!P$95,$E62,0)</f>
        <v>4.5762578041988755</v>
      </c>
      <c r="N62" s="126">
        <f ca="1">OFFSET(RES!Q$95,$E62,0)</f>
        <v>4.6439314296789611</v>
      </c>
      <c r="O62" s="203">
        <f ca="1">OFFSET(RES!R$95,$E62,0)</f>
        <v>3.9219471003616984</v>
      </c>
      <c r="P62" s="126">
        <f ca="1">OFFSET(RES!S$95,$E62,0)</f>
        <v>3.967105073284745</v>
      </c>
      <c r="Q62" s="126">
        <f ca="1">OFFSET(RES!T$95,$E62,0)</f>
        <v>4.0127830028686891</v>
      </c>
      <c r="R62" s="126">
        <f ca="1">OFFSET(RES!U$95,$E62,0)</f>
        <v>4.0589868759838801</v>
      </c>
      <c r="S62" s="126">
        <f ca="1">OFFSET(RES!V$95,$E62,0)</f>
        <v>4.105722748434526</v>
      </c>
      <c r="T62" s="203">
        <f ca="1">OFFSET(RES!W$95,$E62,0)</f>
        <v>4.1529967457524002</v>
      </c>
      <c r="U62" s="126">
        <f ca="1">OFFSET(RES!X$95,$E62,0)</f>
        <v>4.1938890122160331</v>
      </c>
      <c r="V62" s="126">
        <f ca="1">OFFSET(RES!Y$95,$E62,0)</f>
        <v>4.2351839222546337</v>
      </c>
      <c r="W62" s="126">
        <f ca="1">OFFSET(RES!Z$95,$E62,0)</f>
        <v>4.2768854404772183</v>
      </c>
      <c r="X62" s="126">
        <f ca="1">OFFSET(RES!AA$95,$E62,0)</f>
        <v>4.318997570530124</v>
      </c>
      <c r="Y62" s="205">
        <f ca="1">OFFSET(RES!AB$95,$E62,0)</f>
        <v>4.5616759436937917</v>
      </c>
      <c r="Z62" s="126">
        <f ca="1">OFFSET(RES!AC$95,$E62,0)</f>
        <v>4.8230177962178287</v>
      </c>
      <c r="AA62" s="126">
        <f ca="1">OFFSET(RES!AD$95,$E62,0)</f>
        <v>5.0891983341620266</v>
      </c>
      <c r="AB62" s="126">
        <f ca="1">OFFSET(RES!AE$95,$E62,0)</f>
        <v>5.3376955678649329</v>
      </c>
      <c r="AC62" s="126">
        <f ca="1">OFFSET(RES!AF$95,$E62,0)</f>
        <v>5.6118616792296123</v>
      </c>
      <c r="AD62" s="126">
        <f ca="1">OFFSET(RES!AG$95,$E62,0)</f>
        <v>5.8786870844762147</v>
      </c>
      <c r="AE62" s="126">
        <f ca="1">OFFSET(RES!AH$95,$E62,0)</f>
        <v>6.1354824543246798</v>
      </c>
      <c r="AF62" s="126">
        <f ca="1">OFFSET(RES!AI$95,$E62,0)</f>
        <v>6.3575382395392275</v>
      </c>
      <c r="AG62" s="126">
        <f ca="1">OFFSET(RES!AJ$95,$E62,0)</f>
        <v>6.5863044907697681</v>
      </c>
      <c r="AH62" s="126">
        <f ca="1">OFFSET(RES!AK$95,$E62,0)</f>
        <v>6.8182204026065065</v>
      </c>
      <c r="AI62" s="126">
        <f ca="1">OFFSET(RES!AL$95,$E62,0)</f>
        <v>7.0498719938180425</v>
      </c>
      <c r="AJ62" s="126">
        <f ca="1">OFFSET(RES!AM$95,$E62,0)</f>
        <v>8.1463631735923006</v>
      </c>
      <c r="AK62" s="126">
        <f ca="1">OFFSET(RES!AN$95,$E62,0)</f>
        <v>8.7825156774888598</v>
      </c>
      <c r="AL62" s="126">
        <f ca="1">OFFSET(RES!AO$95,$E62,0)</f>
        <v>8.7825156774888598</v>
      </c>
      <c r="AM62" s="126">
        <f ca="1">OFFSET(RES!AP$95,$E62,0)</f>
        <v>8.7825156774888598</v>
      </c>
      <c r="AQ62" s="4"/>
    </row>
    <row r="63" spans="1:43">
      <c r="A63" s="35" t="s">
        <v>363</v>
      </c>
      <c r="B63">
        <v>3.5355599850489998</v>
      </c>
      <c r="E63" s="129">
        <f>MATCH(F63,RES!$D$96:$D$134,0)</f>
        <v>27</v>
      </c>
      <c r="F63" s="4" t="str">
        <f t="shared" si="0"/>
        <v>RHEK</v>
      </c>
      <c r="G63" s="126">
        <f ca="1">OFFSET(RES!J$95,$E63,0)</f>
        <v>4.1434823331544619</v>
      </c>
      <c r="H63" s="126">
        <f ca="1">OFFSET(RES!K$95,$E63,0)</f>
        <v>4.7072467193450924</v>
      </c>
      <c r="I63" s="126">
        <f ca="1">OFFSET(RES!L$95,$E63,0)</f>
        <v>5.2710111055357238</v>
      </c>
      <c r="J63" s="126">
        <f ca="1">OFFSET(RES!M$95,$E63,0)</f>
        <v>5.8347754917263543</v>
      </c>
      <c r="K63" s="126">
        <f ca="1">OFFSET(RES!N$95,$E63,0)</f>
        <v>6.3985398779169849</v>
      </c>
      <c r="L63" s="126">
        <f ca="1">OFFSET(RES!O$95,$E63,0)</f>
        <v>6.9623042641076154</v>
      </c>
      <c r="M63" s="126">
        <f ca="1">OFFSET(RES!P$95,$E63,0)</f>
        <v>7.2196811605370996</v>
      </c>
      <c r="N63" s="126">
        <f ca="1">OFFSET(RES!Q$95,$E63,0)</f>
        <v>7.326445687329171</v>
      </c>
      <c r="O63" s="203">
        <f ca="1">OFFSET(RES!R$95,$E63,0)</f>
        <v>6.1874153084479362</v>
      </c>
      <c r="P63" s="126">
        <f ca="1">OFFSET(RES!S$95,$E63,0)</f>
        <v>6.2586582716528119</v>
      </c>
      <c r="Q63" s="126">
        <f ca="1">OFFSET(RES!T$95,$E63,0)</f>
        <v>6.3307215385795468</v>
      </c>
      <c r="R63" s="126">
        <f ca="1">OFFSET(RES!U$95,$E63,0)</f>
        <v>6.4036145543461673</v>
      </c>
      <c r="S63" s="126">
        <f ca="1">OFFSET(RES!V$95,$E63,0)</f>
        <v>6.4773468728234178</v>
      </c>
      <c r="T63" s="203">
        <f ca="1">OFFSET(RES!W$95,$E63,0)</f>
        <v>6.5519281578869428</v>
      </c>
      <c r="U63" s="126">
        <f ca="1">OFFSET(RES!X$95,$E63,0)</f>
        <v>6.6164413777340121</v>
      </c>
      <c r="V63" s="126">
        <f ca="1">OFFSET(RES!Y$95,$E63,0)</f>
        <v>6.6815898236450373</v>
      </c>
      <c r="W63" s="126">
        <f ca="1">OFFSET(RES!Z$95,$E63,0)</f>
        <v>6.7473797503404143</v>
      </c>
      <c r="X63" s="126">
        <f ca="1">OFFSET(RES!AA$95,$E63,0)</f>
        <v>6.8138174741273234</v>
      </c>
      <c r="Y63" s="205">
        <f ca="1">OFFSET(RES!AB$95,$E63,0)</f>
        <v>7.1966762538909874</v>
      </c>
      <c r="Z63" s="126">
        <f ca="1">OFFSET(RES!AC$95,$E63,0)</f>
        <v>7.6089792599402637</v>
      </c>
      <c r="AA63" s="126">
        <f ca="1">OFFSET(RES!AD$95,$E63,0)</f>
        <v>8.0289159630984841</v>
      </c>
      <c r="AB63" s="126">
        <f ca="1">OFFSET(RES!AE$95,$E63,0)</f>
        <v>8.4209548021176346</v>
      </c>
      <c r="AC63" s="126">
        <f ca="1">OFFSET(RES!AF$95,$E63,0)</f>
        <v>8.8534898545050087</v>
      </c>
      <c r="AD63" s="126">
        <f ca="1">OFFSET(RES!AG$95,$E63,0)</f>
        <v>9.2744439252402806</v>
      </c>
      <c r="AE63" s="126">
        <f ca="1">OFFSET(RES!AH$95,$E63,0)</f>
        <v>9.6795742245225949</v>
      </c>
      <c r="AF63" s="126">
        <f ca="1">OFFSET(RES!AI$95,$E63,0)</f>
        <v>10.029898012581645</v>
      </c>
      <c r="AG63" s="126">
        <f ca="1">OFFSET(RES!AJ$95,$E63,0)</f>
        <v>10.390808491152239</v>
      </c>
      <c r="AH63" s="126">
        <f ca="1">OFFSET(RES!AK$95,$E63,0)</f>
        <v>10.756687996013218</v>
      </c>
      <c r="AI63" s="126">
        <f ca="1">OFFSET(RES!AL$95,$E63,0)</f>
        <v>11.122150498441258</v>
      </c>
      <c r="AJ63" s="126">
        <f ca="1">OFFSET(RES!AM$95,$E63,0)</f>
        <v>12.85201735735113</v>
      </c>
      <c r="AK63" s="126">
        <f ca="1">OFFSET(RES!AN$95,$E63,0)</f>
        <v>13.855636131493711</v>
      </c>
      <c r="AL63" s="126">
        <f ca="1">OFFSET(RES!AO$95,$E63,0)</f>
        <v>13.855636131493711</v>
      </c>
      <c r="AM63" s="126">
        <f ca="1">OFFSET(RES!AP$95,$E63,0)</f>
        <v>13.855636131493711</v>
      </c>
      <c r="AQ63" s="4"/>
    </row>
    <row r="64" spans="1:43">
      <c r="A64" s="35" t="s">
        <v>364</v>
      </c>
      <c r="B64">
        <v>27.200595464100001</v>
      </c>
      <c r="E64" s="129">
        <f>MATCH(F64,RES!$D$96:$D$134,0)</f>
        <v>26</v>
      </c>
      <c r="F64" s="4" t="str">
        <f t="shared" si="0"/>
        <v>RHEL</v>
      </c>
      <c r="G64" s="126">
        <f ca="1">OFFSET(RES!J$95,$E64,0)</f>
        <v>19.26548276515534</v>
      </c>
      <c r="H64" s="126">
        <f ca="1">OFFSET(RES!K$95,$E64,0)</f>
        <v>19.332459613862554</v>
      </c>
      <c r="I64" s="126">
        <f ca="1">OFFSET(RES!L$95,$E64,0)</f>
        <v>19.399436462569771</v>
      </c>
      <c r="J64" s="126">
        <f ca="1">OFFSET(RES!M$95,$E64,0)</f>
        <v>19.466413311276984</v>
      </c>
      <c r="K64" s="126">
        <f ca="1">OFFSET(RES!N$95,$E64,0)</f>
        <v>19.533390159984201</v>
      </c>
      <c r="L64" s="126">
        <f ca="1">OFFSET(RES!O$95,$E64,0)</f>
        <v>19.600367008691414</v>
      </c>
      <c r="M64" s="126">
        <f ca="1">OFFSET(RES!P$95,$E64,0)</f>
        <v>20.324937702273772</v>
      </c>
      <c r="N64" s="126">
        <f ca="1">OFFSET(RES!Q$95,$E64,0)</f>
        <v>20.625502548228848</v>
      </c>
      <c r="O64" s="203">
        <f ca="1">OFFSET(RES!R$95,$E64,0)</f>
        <v>17.418889821575402</v>
      </c>
      <c r="P64" s="126">
        <f ca="1">OFFSET(RES!S$95,$E64,0)</f>
        <v>17.619453912518825</v>
      </c>
      <c r="Q64" s="126">
        <f ca="1">OFFSET(RES!T$95,$E64,0)</f>
        <v>17.822327332873478</v>
      </c>
      <c r="R64" s="126">
        <f ca="1">OFFSET(RES!U$95,$E64,0)</f>
        <v>18.027536672655071</v>
      </c>
      <c r="S64" s="126">
        <f ca="1">OFFSET(RES!V$95,$E64,0)</f>
        <v>18.235108828041341</v>
      </c>
      <c r="T64" s="203">
        <f ca="1">OFFSET(RES!W$95,$E64,0)</f>
        <v>18.445071004897208</v>
      </c>
      <c r="U64" s="126">
        <f ca="1">OFFSET(RES!X$95,$E64,0)</f>
        <v>18.626689437236294</v>
      </c>
      <c r="V64" s="126">
        <f ca="1">OFFSET(RES!Y$95,$E64,0)</f>
        <v>18.810096166023612</v>
      </c>
      <c r="W64" s="126">
        <f ca="1">OFFSET(RES!Z$95,$E64,0)</f>
        <v>18.995308799627118</v>
      </c>
      <c r="X64" s="126">
        <f ca="1">OFFSET(RES!AA$95,$E64,0)</f>
        <v>19.182345119794661</v>
      </c>
      <c r="Y64" s="205">
        <f ca="1">OFFSET(RES!AB$95,$E64,0)</f>
        <v>20.260173998166643</v>
      </c>
      <c r="Z64" s="126">
        <f ca="1">OFFSET(RES!AC$95,$E64,0)</f>
        <v>21.420894634725656</v>
      </c>
      <c r="AA64" s="126">
        <f ca="1">OFFSET(RES!AD$95,$E64,0)</f>
        <v>22.603105751920491</v>
      </c>
      <c r="AB64" s="126">
        <f ca="1">OFFSET(RES!AE$95,$E64,0)</f>
        <v>23.706778449198328</v>
      </c>
      <c r="AC64" s="126">
        <f ca="1">OFFSET(RES!AF$95,$E64,0)</f>
        <v>24.924456598460129</v>
      </c>
      <c r="AD64" s="126">
        <f ca="1">OFFSET(RES!AG$95,$E64,0)</f>
        <v>26.109531821723376</v>
      </c>
      <c r="AE64" s="126">
        <f ca="1">OFFSET(RES!AH$95,$E64,0)</f>
        <v>27.250059763486941</v>
      </c>
      <c r="AF64" s="126">
        <f ca="1">OFFSET(RES!AI$95,$E64,0)</f>
        <v>28.236295721778909</v>
      </c>
      <c r="AG64" s="126">
        <f ca="1">OFFSET(RES!AJ$95,$E64,0)</f>
        <v>29.252335465076854</v>
      </c>
      <c r="AH64" s="126">
        <f ca="1">OFFSET(RES!AK$95,$E64,0)</f>
        <v>30.282364074025143</v>
      </c>
      <c r="AI64" s="126">
        <f ca="1">OFFSET(RES!AL$95,$E64,0)</f>
        <v>31.311218732450858</v>
      </c>
      <c r="AJ64" s="126">
        <f ca="1">OFFSET(RES!AM$95,$E64,0)</f>
        <v>36.181161789320633</v>
      </c>
      <c r="AK64" s="126">
        <f ca="1">OFFSET(RES!AN$95,$E64,0)</f>
        <v>39.006562053916639</v>
      </c>
      <c r="AL64" s="126">
        <f ca="1">OFFSET(RES!AO$95,$E64,0)</f>
        <v>39.006562053916639</v>
      </c>
      <c r="AM64" s="126">
        <f ca="1">OFFSET(RES!AP$95,$E64,0)</f>
        <v>39.006562053916639</v>
      </c>
      <c r="AQ64" s="4"/>
    </row>
    <row r="65" spans="1:39">
      <c r="A65" s="35" t="s">
        <v>365</v>
      </c>
      <c r="B65">
        <v>11.63227160329</v>
      </c>
      <c r="E65" s="129">
        <f>MATCH(F65,RES!$D$96:$D$134,0)</f>
        <v>32</v>
      </c>
      <c r="F65" s="4" t="str">
        <f t="shared" si="0"/>
        <v>RHEO</v>
      </c>
      <c r="G65" s="126">
        <f ca="1">OFFSET(RES!J$95,$E65,0)</f>
        <v>12.567032680070476</v>
      </c>
      <c r="H65" s="126">
        <f ca="1">OFFSET(RES!K$95,$E65,0)</f>
        <v>12.568779819506284</v>
      </c>
      <c r="I65" s="126">
        <f ca="1">OFFSET(RES!L$95,$E65,0)</f>
        <v>12.570526958942095</v>
      </c>
      <c r="J65" s="126">
        <f ca="1">OFFSET(RES!M$95,$E65,0)</f>
        <v>12.572274098377903</v>
      </c>
      <c r="K65" s="126">
        <f ca="1">OFFSET(RES!N$95,$E65,0)</f>
        <v>12.574021237813714</v>
      </c>
      <c r="L65" s="126">
        <f ca="1">OFFSET(RES!O$95,$E65,0)</f>
        <v>12.575768377249522</v>
      </c>
      <c r="M65" s="126">
        <f ca="1">OFFSET(RES!P$95,$E65,0)</f>
        <v>13.040659326046256</v>
      </c>
      <c r="N65" s="126">
        <f ca="1">OFFSET(RES!Q$95,$E65,0)</f>
        <v>13.2335043826413</v>
      </c>
      <c r="O65" s="203">
        <f ca="1">OFFSET(RES!R$95,$E65,0)</f>
        <v>11.176113370113185</v>
      </c>
      <c r="P65" s="126">
        <f ca="1">OFFSET(RES!S$95,$E65,0)</f>
        <v>11.304797060136931</v>
      </c>
      <c r="Q65" s="126">
        <f ca="1">OFFSET(RES!T$95,$E65,0)</f>
        <v>11.434962436282651</v>
      </c>
      <c r="R65" s="126">
        <f ca="1">OFFSET(RES!U$95,$E65,0)</f>
        <v>11.56662655893899</v>
      </c>
      <c r="S65" s="126">
        <f ca="1">OFFSET(RES!V$95,$E65,0)</f>
        <v>11.699806684930847</v>
      </c>
      <c r="T65" s="203">
        <f ca="1">OFFSET(RES!W$95,$E65,0)</f>
        <v>11.834520269781153</v>
      </c>
      <c r="U65" s="126">
        <f ca="1">OFFSET(RES!X$95,$E65,0)</f>
        <v>11.951048258115389</v>
      </c>
      <c r="V65" s="126">
        <f ca="1">OFFSET(RES!Y$95,$E65,0)</f>
        <v>12.068723633226252</v>
      </c>
      <c r="W65" s="126">
        <f ca="1">OFFSET(RES!Z$95,$E65,0)</f>
        <v>12.187557692797954</v>
      </c>
      <c r="X65" s="126">
        <f ca="1">OFFSET(RES!AA$95,$E65,0)</f>
        <v>12.30756184575678</v>
      </c>
      <c r="Y65" s="205">
        <f ca="1">OFFSET(RES!AB$95,$E65,0)</f>
        <v>12.999106362178649</v>
      </c>
      <c r="Z65" s="126">
        <f ca="1">OFFSET(RES!AC$95,$E65,0)</f>
        <v>13.743834961882269</v>
      </c>
      <c r="AA65" s="126">
        <f ca="1">OFFSET(RES!AD$95,$E65,0)</f>
        <v>14.502352043539927</v>
      </c>
      <c r="AB65" s="126">
        <f ca="1">OFFSET(RES!AE$95,$E65,0)</f>
        <v>15.210478182152826</v>
      </c>
      <c r="AC65" s="126">
        <f ca="1">OFFSET(RES!AF$95,$E65,0)</f>
        <v>15.991751224456774</v>
      </c>
      <c r="AD65" s="126">
        <f ca="1">OFFSET(RES!AG$95,$E65,0)</f>
        <v>16.752105941833612</v>
      </c>
      <c r="AE65" s="126">
        <f ca="1">OFFSET(RES!AH$95,$E65,0)</f>
        <v>17.483878730426785</v>
      </c>
      <c r="AF65" s="126">
        <f ca="1">OFFSET(RES!AI$95,$E65,0)</f>
        <v>18.11665642133914</v>
      </c>
      <c r="AG65" s="126">
        <f ca="1">OFFSET(RES!AJ$95,$E65,0)</f>
        <v>18.768556483625172</v>
      </c>
      <c r="AH65" s="126">
        <f ca="1">OFFSET(RES!AK$95,$E65,0)</f>
        <v>19.429431925515125</v>
      </c>
      <c r="AI65" s="126">
        <f ca="1">OFFSET(RES!AL$95,$E65,0)</f>
        <v>20.089554150393802</v>
      </c>
      <c r="AJ65" s="126">
        <f ca="1">OFFSET(RES!AM$95,$E65,0)</f>
        <v>23.214152575843269</v>
      </c>
      <c r="AK65" s="126">
        <f ca="1">OFFSET(RES!AN$95,$E65,0)</f>
        <v>25.026954309852794</v>
      </c>
      <c r="AL65" s="126">
        <f ca="1">OFFSET(RES!AO$95,$E65,0)</f>
        <v>25.026954309852794</v>
      </c>
      <c r="AM65" s="126">
        <f ca="1">OFFSET(RES!AP$95,$E65,0)</f>
        <v>25.026954309852794</v>
      </c>
    </row>
    <row r="66" spans="1:39">
      <c r="A66" s="35" t="s">
        <v>366</v>
      </c>
      <c r="B66">
        <v>4.337948126733</v>
      </c>
      <c r="E66" s="129">
        <f>MATCH(F66,RES!$D$96:$D$134,0)</f>
        <v>31</v>
      </c>
      <c r="F66" s="4" t="str">
        <f t="shared" si="0"/>
        <v>RHER</v>
      </c>
      <c r="G66" s="126">
        <f ca="1">OFFSET(RES!J$95,$E66,0)</f>
        <v>5.6147013164057418</v>
      </c>
      <c r="H66" s="126">
        <f ca="1">OFFSET(RES!K$95,$E66,0)</f>
        <v>6.0452058663220871</v>
      </c>
      <c r="I66" s="126">
        <f ca="1">OFFSET(RES!L$95,$E66,0)</f>
        <v>6.4757104162384325</v>
      </c>
      <c r="J66" s="126">
        <f ca="1">OFFSET(RES!M$95,$E66,0)</f>
        <v>6.9062149661547778</v>
      </c>
      <c r="K66" s="126">
        <f ca="1">OFFSET(RES!N$95,$E66,0)</f>
        <v>7.3367195160711223</v>
      </c>
      <c r="L66" s="126">
        <f ca="1">OFFSET(RES!O$95,$E66,0)</f>
        <v>7.7672240659874676</v>
      </c>
      <c r="M66" s="126">
        <f ca="1">OFFSET(RES!P$95,$E66,0)</f>
        <v>8.0543565939756689</v>
      </c>
      <c r="N66" s="126">
        <f ca="1">OFFSET(RES!Q$95,$E66,0)</f>
        <v>8.1734642874110452</v>
      </c>
      <c r="O66" s="203">
        <f ca="1">OFFSET(RES!R$95,$E66,0)</f>
        <v>6.9027493293839814</v>
      </c>
      <c r="P66" s="126">
        <f ca="1">OFFSET(RES!S$95,$E66,0)</f>
        <v>6.982228771440238</v>
      </c>
      <c r="Q66" s="126">
        <f ca="1">OFFSET(RES!T$95,$E66,0)</f>
        <v>7.0626233534513361</v>
      </c>
      <c r="R66" s="126">
        <f ca="1">OFFSET(RES!U$95,$E66,0)</f>
        <v>7.1439436124959856</v>
      </c>
      <c r="S66" s="126">
        <f ca="1">OFFSET(RES!V$95,$E66,0)</f>
        <v>7.22620020697864</v>
      </c>
      <c r="T66" s="203">
        <f ca="1">OFFSET(RES!W$95,$E66,0)</f>
        <v>7.3094039180264412</v>
      </c>
      <c r="U66" s="126">
        <f ca="1">OFFSET(RES!X$95,$E66,0)</f>
        <v>7.3813755835501293</v>
      </c>
      <c r="V66" s="126">
        <f ca="1">OFFSET(RES!Y$95,$E66,0)</f>
        <v>7.4540559143352212</v>
      </c>
      <c r="W66" s="126">
        <f ca="1">OFFSET(RES!Z$95,$E66,0)</f>
        <v>7.5274518882173505</v>
      </c>
      <c r="X66" s="126">
        <f ca="1">OFFSET(RES!AA$95,$E66,0)</f>
        <v>7.6015705517390533</v>
      </c>
      <c r="Y66" s="205">
        <f ca="1">OFFSET(RES!AB$95,$E66,0)</f>
        <v>8.0286920642798556</v>
      </c>
      <c r="Z66" s="126">
        <f ca="1">OFFSET(RES!AC$95,$E66,0)</f>
        <v>8.4886618831190468</v>
      </c>
      <c r="AA66" s="126">
        <f ca="1">OFFSET(RES!AD$95,$E66,0)</f>
        <v>8.957147939348598</v>
      </c>
      <c r="AB66" s="126">
        <f ca="1">OFFSET(RES!AE$95,$E66,0)</f>
        <v>9.3945108280877943</v>
      </c>
      <c r="AC66" s="126">
        <f ca="1">OFFSET(RES!AF$95,$E66,0)</f>
        <v>9.8770517428257367</v>
      </c>
      <c r="AD66" s="126">
        <f ca="1">OFFSET(RES!AG$95,$E66,0)</f>
        <v>10.346672785638562</v>
      </c>
      <c r="AE66" s="126">
        <f ca="1">OFFSET(RES!AH$95,$E66,0)</f>
        <v>10.79864065303966</v>
      </c>
      <c r="AF66" s="126">
        <f ca="1">OFFSET(RES!AI$95,$E66,0)</f>
        <v>11.189465767007718</v>
      </c>
      <c r="AG66" s="126">
        <f ca="1">OFFSET(RES!AJ$95,$E66,0)</f>
        <v>11.592101510646806</v>
      </c>
      <c r="AH66" s="126">
        <f ca="1">OFFSET(RES!AK$95,$E66,0)</f>
        <v>12.000280755276822</v>
      </c>
      <c r="AI66" s="126">
        <f ca="1">OFFSET(RES!AL$95,$E66,0)</f>
        <v>12.407994787355095</v>
      </c>
      <c r="AJ66" s="126">
        <f ca="1">OFFSET(RES!AM$95,$E66,0)</f>
        <v>14.337853493293322</v>
      </c>
      <c r="AK66" s="126">
        <f ca="1">OFFSET(RES!AN$95,$E66,0)</f>
        <v>15.457501759138861</v>
      </c>
      <c r="AL66" s="126">
        <f ca="1">OFFSET(RES!AO$95,$E66,0)</f>
        <v>15.457501759138861</v>
      </c>
      <c r="AM66" s="126">
        <f ca="1">OFFSET(RES!AP$95,$E66,0)</f>
        <v>15.457501759138861</v>
      </c>
    </row>
    <row r="67" spans="1:39">
      <c r="A67" s="35" t="s">
        <v>521</v>
      </c>
      <c r="B67">
        <v>25.581294669590001</v>
      </c>
      <c r="E67" s="129">
        <f>MATCH(F67,RES!$D$96:$D$134,0)</f>
        <v>29</v>
      </c>
      <c r="F67" s="4" t="str">
        <f t="shared" si="0"/>
        <v>RHEWG</v>
      </c>
      <c r="G67" s="126">
        <f ca="1">OFFSET(RES!J$95,$E67,0)</f>
        <v>31.73694672752956</v>
      </c>
      <c r="H67" s="126">
        <f ca="1">OFFSET(RES!K$95,$E67,0)</f>
        <v>31.370682009456175</v>
      </c>
      <c r="I67" s="126">
        <f ca="1">OFFSET(RES!L$95,$E67,0)</f>
        <v>31.004417291382794</v>
      </c>
      <c r="J67" s="126">
        <f ca="1">OFFSET(RES!M$95,$E67,0)</f>
        <v>30.638152573309409</v>
      </c>
      <c r="K67" s="126">
        <f ca="1">OFFSET(RES!N$95,$E67,0)</f>
        <v>30.271887855236027</v>
      </c>
      <c r="L67" s="126">
        <f ca="1">OFFSET(RES!O$95,$E67,0)</f>
        <v>29.905623137162642</v>
      </c>
      <c r="M67" s="126">
        <f ca="1">OFFSET(RES!P$95,$E67,0)</f>
        <v>31.011150298409056</v>
      </c>
      <c r="N67" s="126">
        <f ca="1">OFFSET(RES!Q$95,$E67,0)</f>
        <v>31.469742681267295</v>
      </c>
      <c r="O67" s="203">
        <f ca="1">OFFSET(RES!R$95,$E67,0)</f>
        <v>26.577193898501935</v>
      </c>
      <c r="P67" s="126">
        <f ca="1">OFFSET(RES!S$95,$E67,0)</f>
        <v>26.883208276495058</v>
      </c>
      <c r="Q67" s="126">
        <f ca="1">OFFSET(RES!T$95,$E67,0)</f>
        <v>27.192746156626747</v>
      </c>
      <c r="R67" s="126">
        <f ca="1">OFFSET(RES!U$95,$E67,0)</f>
        <v>27.505848109106157</v>
      </c>
      <c r="S67" s="126">
        <f ca="1">OFFSET(RES!V$95,$E67,0)</f>
        <v>27.822555171274825</v>
      </c>
      <c r="T67" s="203">
        <f ca="1">OFFSET(RES!W$95,$E67,0)</f>
        <v>28.142908852985251</v>
      </c>
      <c r="U67" s="126">
        <f ca="1">OFFSET(RES!X$95,$E67,0)</f>
        <v>28.420016541320194</v>
      </c>
      <c r="V67" s="126">
        <f ca="1">OFFSET(RES!Y$95,$E67,0)</f>
        <v>28.699852756096234</v>
      </c>
      <c r="W67" s="126">
        <f ca="1">OFFSET(RES!Z$95,$E67,0)</f>
        <v>28.982444363607037</v>
      </c>
      <c r="X67" s="126">
        <f ca="1">OFFSET(RES!AA$95,$E67,0)</f>
        <v>29.267818494683869</v>
      </c>
      <c r="Y67" s="205">
        <f ca="1">OFFSET(RES!AB$95,$E67,0)</f>
        <v>30.912335876866049</v>
      </c>
      <c r="Z67" s="126">
        <f ca="1">OFFSET(RES!AC$95,$E67,0)</f>
        <v>32.683326894996931</v>
      </c>
      <c r="AA67" s="126">
        <f ca="1">OFFSET(RES!AD$95,$E67,0)</f>
        <v>34.487107412153335</v>
      </c>
      <c r="AB67" s="126">
        <f ca="1">OFFSET(RES!AE$95,$E67,0)</f>
        <v>36.171056479889202</v>
      </c>
      <c r="AC67" s="126">
        <f ca="1">OFFSET(RES!AF$95,$E67,0)</f>
        <v>38.028951478387611</v>
      </c>
      <c r="AD67" s="126">
        <f ca="1">OFFSET(RES!AG$95,$E67,0)</f>
        <v>39.837101958446688</v>
      </c>
      <c r="AE67" s="126">
        <f ca="1">OFFSET(RES!AH$95,$E67,0)</f>
        <v>41.577283598344572</v>
      </c>
      <c r="AF67" s="126">
        <f ca="1">OFFSET(RES!AI$95,$E67,0)</f>
        <v>43.082051385596692</v>
      </c>
      <c r="AG67" s="126">
        <f ca="1">OFFSET(RES!AJ$95,$E67,0)</f>
        <v>44.632292850053659</v>
      </c>
      <c r="AH67" s="126">
        <f ca="1">OFFSET(RES!AK$95,$E67,0)</f>
        <v>46.203878085475225</v>
      </c>
      <c r="AI67" s="126">
        <f ca="1">OFFSET(RES!AL$95,$E67,0)</f>
        <v>47.773672144134942</v>
      </c>
      <c r="AJ67" s="126">
        <f ca="1">OFFSET(RES!AM$95,$E67,0)</f>
        <v>55.20407799794414</v>
      </c>
      <c r="AK67" s="126">
        <f ca="1">OFFSET(RES!AN$95,$E67,0)</f>
        <v>59.514984803269769</v>
      </c>
      <c r="AL67" s="126">
        <f ca="1">OFFSET(RES!AO$95,$E67,0)</f>
        <v>59.514984803269769</v>
      </c>
      <c r="AM67" s="126">
        <f ca="1">OFFSET(RES!AP$95,$E67,0)</f>
        <v>59.514984803269769</v>
      </c>
    </row>
    <row r="68" spans="1:39">
      <c r="A68" s="35" t="s">
        <v>367</v>
      </c>
      <c r="B68">
        <v>14.738241842140001</v>
      </c>
      <c r="E68" s="129">
        <f>MATCH(F68,RES!$D$96:$D$134,0)</f>
        <v>7</v>
      </c>
      <c r="F68" s="4" t="str">
        <f t="shared" si="0"/>
        <v>RLEH</v>
      </c>
      <c r="G68" s="126">
        <f ca="1">OFFSET(RES!J$95,$E68,0)</f>
        <v>14.790068346157758</v>
      </c>
      <c r="H68" s="126">
        <f ca="1">OFFSET(RES!K$95,$E68,0)</f>
        <v>13.766817038571885</v>
      </c>
      <c r="I68" s="126">
        <f ca="1">OFFSET(RES!L$95,$E68,0)</f>
        <v>12.743565730986013</v>
      </c>
      <c r="J68" s="126">
        <f ca="1">OFFSET(RES!M$95,$E68,0)</f>
        <v>11.72031442340014</v>
      </c>
      <c r="K68" s="126">
        <f ca="1">OFFSET(RES!N$95,$E68,0)</f>
        <v>10.697063115814267</v>
      </c>
      <c r="L68" s="126">
        <f ca="1">OFFSET(RES!O$95,$E68,0)</f>
        <v>9.673811808228395</v>
      </c>
      <c r="M68" s="126">
        <f ca="1">OFFSET(RES!P$95,$E68,0)</f>
        <v>9.6552862194228819</v>
      </c>
      <c r="N68" s="126">
        <f ca="1">OFFSET(RES!Q$95,$E68,0)</f>
        <v>9.7456829172517097</v>
      </c>
      <c r="O68" s="203">
        <f ca="1">OFFSET(RES!R$95,$E68,0)</f>
        <v>10.140651174998371</v>
      </c>
      <c r="P68" s="126">
        <f ca="1">OFFSET(RES!S$95,$E68,0)</f>
        <v>11.894781764875486</v>
      </c>
      <c r="Q68" s="126">
        <f ca="1">OFFSET(RES!T$95,$E68,0)</f>
        <v>11.939462707300594</v>
      </c>
      <c r="R68" s="126">
        <f ca="1">OFFSET(RES!U$95,$E68,0)</f>
        <v>11.996571743329616</v>
      </c>
      <c r="S68" s="126">
        <f ca="1">OFFSET(RES!V$95,$E68,0)</f>
        <v>12.026890512817232</v>
      </c>
      <c r="T68" s="203">
        <f ca="1">OFFSET(RES!W$95,$E68,0)</f>
        <v>12.02769992130947</v>
      </c>
      <c r="U68" s="126">
        <f ca="1">OFFSET(RES!X$95,$E68,0)</f>
        <v>11.987989059939594</v>
      </c>
      <c r="V68" s="126">
        <f ca="1">OFFSET(RES!Y$95,$E68,0)</f>
        <v>11.932061456415093</v>
      </c>
      <c r="W68" s="126">
        <f ca="1">OFFSET(RES!Z$95,$E68,0)</f>
        <v>11.936499805389756</v>
      </c>
      <c r="X68" s="126">
        <f ca="1">OFFSET(RES!AA$95,$E68,0)</f>
        <v>11.915563733516851</v>
      </c>
      <c r="Y68" s="205">
        <f ca="1">OFFSET(RES!AB$95,$E68,0)</f>
        <v>11.759084356977135</v>
      </c>
      <c r="Z68" s="126">
        <f ca="1">OFFSET(RES!AC$95,$E68,0)</f>
        <v>11.547306447433204</v>
      </c>
      <c r="AA68" s="126">
        <f ca="1">OFFSET(RES!AD$95,$E68,0)</f>
        <v>11.324993998668543</v>
      </c>
      <c r="AB68" s="126">
        <f ca="1">OFFSET(RES!AE$95,$E68,0)</f>
        <v>11.112686053059711</v>
      </c>
      <c r="AC68" s="126">
        <f ca="1">OFFSET(RES!AF$95,$E68,0)</f>
        <v>10.891066280436982</v>
      </c>
      <c r="AD68" s="126">
        <f ca="1">OFFSET(RES!AG$95,$E68,0)</f>
        <v>10.662898078678012</v>
      </c>
      <c r="AE68" s="126">
        <f ca="1">OFFSET(RES!AH$95,$E68,0)</f>
        <v>10.431711627662651</v>
      </c>
      <c r="AF68" s="126">
        <f ca="1">OFFSET(RES!AI$95,$E68,0)</f>
        <v>10.228343283405223</v>
      </c>
      <c r="AG68" s="126">
        <f ca="1">OFFSET(RES!AJ$95,$E68,0)</f>
        <v>10.033288444266901</v>
      </c>
      <c r="AH68" s="126">
        <f ca="1">OFFSET(RES!AK$95,$E68,0)</f>
        <v>9.8358549427299913</v>
      </c>
      <c r="AI68" s="126">
        <f ca="1">OFFSET(RES!AL$95,$E68,0)</f>
        <v>9.6397059065184152</v>
      </c>
      <c r="AJ68" s="126">
        <f ca="1">OFFSET(RES!AM$95,$E68,0)</f>
        <v>8.6665417021648139</v>
      </c>
      <c r="AK68" s="126">
        <f ca="1">OFFSET(RES!AN$95,$E68,0)</f>
        <v>8.1263960082535398</v>
      </c>
      <c r="AL68" s="126">
        <f ca="1">OFFSET(RES!AO$95,$E68,0)</f>
        <v>8.1263960082535398</v>
      </c>
      <c r="AM68" s="126">
        <f ca="1">OFFSET(RES!AP$95,$E68,0)</f>
        <v>8.1263960082535398</v>
      </c>
    </row>
    <row r="69" spans="1:39">
      <c r="A69" s="35" t="s">
        <v>368</v>
      </c>
      <c r="B69">
        <v>8.0953817121640004</v>
      </c>
      <c r="E69" s="129">
        <f>MATCH(F69,RES!$D$96:$D$134,0)</f>
        <v>6</v>
      </c>
      <c r="F69" s="4" t="str">
        <f t="shared" ref="F69:F132" si="1">A69</f>
        <v>RLEK</v>
      </c>
      <c r="G69" s="126">
        <f ca="1">OFFSET(RES!J$95,$E69,0)</f>
        <v>10.466936775855853</v>
      </c>
      <c r="H69" s="126">
        <f ca="1">OFFSET(RES!K$95,$E69,0)</f>
        <v>10.903761154858502</v>
      </c>
      <c r="I69" s="126">
        <f ca="1">OFFSET(RES!L$95,$E69,0)</f>
        <v>11.340585533861153</v>
      </c>
      <c r="J69" s="126">
        <f ca="1">OFFSET(RES!M$95,$E69,0)</f>
        <v>11.777409912863803</v>
      </c>
      <c r="K69" s="126">
        <f ca="1">OFFSET(RES!N$95,$E69,0)</f>
        <v>12.214234291866454</v>
      </c>
      <c r="L69" s="126">
        <f ca="1">OFFSET(RES!O$95,$E69,0)</f>
        <v>12.651058670869103</v>
      </c>
      <c r="M69" s="126">
        <f ca="1">OFFSET(RES!P$95,$E69,0)</f>
        <v>12.626831580706817</v>
      </c>
      <c r="N69" s="126">
        <f ca="1">OFFSET(RES!Q$95,$E69,0)</f>
        <v>12.745049089022679</v>
      </c>
      <c r="O69" s="203">
        <f ca="1">OFFSET(RES!R$95,$E69,0)</f>
        <v>13.261574188015592</v>
      </c>
      <c r="P69" s="126">
        <f ca="1">OFFSET(RES!S$95,$E69,0)</f>
        <v>15.555562271391969</v>
      </c>
      <c r="Q69" s="126">
        <f ca="1">OFFSET(RES!T$95,$E69,0)</f>
        <v>15.613994380192036</v>
      </c>
      <c r="R69" s="126">
        <f ca="1">OFFSET(RES!U$95,$E69,0)</f>
        <v>15.688679497058317</v>
      </c>
      <c r="S69" s="126">
        <f ca="1">OFFSET(RES!V$95,$E69,0)</f>
        <v>15.72832927929722</v>
      </c>
      <c r="T69" s="203">
        <f ca="1">OFFSET(RES!W$95,$E69,0)</f>
        <v>15.729387794237038</v>
      </c>
      <c r="U69" s="126">
        <f ca="1">OFFSET(RES!X$95,$E69,0)</f>
        <v>15.677455376383536</v>
      </c>
      <c r="V69" s="126">
        <f ca="1">OFFSET(RES!Y$95,$E69,0)</f>
        <v>15.604315293907698</v>
      </c>
      <c r="W69" s="126">
        <f ca="1">OFFSET(RES!Z$95,$E69,0)</f>
        <v>15.610119605010016</v>
      </c>
      <c r="X69" s="126">
        <f ca="1">OFFSET(RES!AA$95,$E69,0)</f>
        <v>15.58274017290484</v>
      </c>
      <c r="Y69" s="205">
        <f ca="1">OFFSET(RES!AB$95,$E69,0)</f>
        <v>15.378102144728489</v>
      </c>
      <c r="Z69" s="126">
        <f ca="1">OFFSET(RES!AC$95,$E69,0)</f>
        <v>15.101146709586017</v>
      </c>
      <c r="AA69" s="126">
        <f ca="1">OFFSET(RES!AD$95,$E69,0)</f>
        <v>14.810414587818459</v>
      </c>
      <c r="AB69" s="126">
        <f ca="1">OFFSET(RES!AE$95,$E69,0)</f>
        <v>14.532765990819247</v>
      </c>
      <c r="AC69" s="126">
        <f ca="1">OFFSET(RES!AF$95,$E69,0)</f>
        <v>14.242939725676274</v>
      </c>
      <c r="AD69" s="126">
        <f ca="1">OFFSET(RES!AG$95,$E69,0)</f>
        <v>13.944549663464793</v>
      </c>
      <c r="AE69" s="126">
        <f ca="1">OFFSET(RES!AH$95,$E69,0)</f>
        <v>13.642212444829054</v>
      </c>
      <c r="AF69" s="126">
        <f ca="1">OFFSET(RES!AI$95,$E69,0)</f>
        <v>13.376254732812184</v>
      </c>
      <c r="AG69" s="126">
        <f ca="1">OFFSET(RES!AJ$95,$E69,0)</f>
        <v>13.121169119933411</v>
      </c>
      <c r="AH69" s="126">
        <f ca="1">OFFSET(RES!AK$95,$E69,0)</f>
        <v>12.862972779023199</v>
      </c>
      <c r="AI69" s="126">
        <f ca="1">OFFSET(RES!AL$95,$E69,0)</f>
        <v>12.606456215073054</v>
      </c>
      <c r="AJ69" s="126">
        <f ca="1">OFFSET(RES!AM$95,$E69,0)</f>
        <v>11.333787520485153</v>
      </c>
      <c r="AK69" s="126">
        <f ca="1">OFFSET(RES!AN$95,$E69,0)</f>
        <v>10.627404659214641</v>
      </c>
      <c r="AL69" s="126">
        <f ca="1">OFFSET(RES!AO$95,$E69,0)</f>
        <v>10.627404659214641</v>
      </c>
      <c r="AM69" s="126">
        <f ca="1">OFFSET(RES!AP$95,$E69,0)</f>
        <v>10.627404659214641</v>
      </c>
    </row>
    <row r="70" spans="1:39">
      <c r="A70" s="35" t="s">
        <v>369</v>
      </c>
      <c r="B70">
        <v>8.4652619723960001</v>
      </c>
      <c r="E70" s="129">
        <f>MATCH(F70,RES!$D$96:$D$134,0)</f>
        <v>4</v>
      </c>
      <c r="F70" s="4" t="str">
        <f t="shared" si="1"/>
        <v>RLEL</v>
      </c>
      <c r="G70" s="126">
        <f ca="1">OFFSET(RES!J$95,$E70,0)</f>
        <v>18.169455852795164</v>
      </c>
      <c r="H70" s="126">
        <f ca="1">OFFSET(RES!K$95,$E70,0)</f>
        <v>18.169455852795164</v>
      </c>
      <c r="I70" s="126">
        <f ca="1">OFFSET(RES!L$95,$E70,0)</f>
        <v>18.169455852795164</v>
      </c>
      <c r="J70" s="126">
        <f ca="1">OFFSET(RES!M$95,$E70,0)</f>
        <v>18.169455852795164</v>
      </c>
      <c r="K70" s="126">
        <f ca="1">OFFSET(RES!N$95,$E70,0)</f>
        <v>18.169455852795164</v>
      </c>
      <c r="L70" s="126">
        <f ca="1">OFFSET(RES!O$95,$E70,0)</f>
        <v>18.169455852795164</v>
      </c>
      <c r="M70" s="126">
        <f ca="1">OFFSET(RES!P$95,$E70,0)</f>
        <v>18.134660895582694</v>
      </c>
      <c r="N70" s="126">
        <f ca="1">OFFSET(RES!Q$95,$E70,0)</f>
        <v>18.304444931389789</v>
      </c>
      <c r="O70" s="203">
        <f ca="1">OFFSET(RES!R$95,$E70,0)</f>
        <v>19.046278498617063</v>
      </c>
      <c r="P70" s="126">
        <f ca="1">OFFSET(RES!S$95,$E70,0)</f>
        <v>22.340905161263144</v>
      </c>
      <c r="Q70" s="126">
        <f ca="1">OFFSET(RES!T$95,$E70,0)</f>
        <v>22.424825380815459</v>
      </c>
      <c r="R70" s="126">
        <f ca="1">OFFSET(RES!U$95,$E70,0)</f>
        <v>22.532088177476691</v>
      </c>
      <c r="S70" s="126">
        <f ca="1">OFFSET(RES!V$95,$E70,0)</f>
        <v>22.589033211620084</v>
      </c>
      <c r="T70" s="203">
        <f ca="1">OFFSET(RES!W$95,$E70,0)</f>
        <v>22.590553451227606</v>
      </c>
      <c r="U70" s="126">
        <f ca="1">OFFSET(RES!X$95,$E70,0)</f>
        <v>22.515968090581794</v>
      </c>
      <c r="V70" s="126">
        <f ca="1">OFFSET(RES!Y$95,$E70,0)</f>
        <v>22.410924272970341</v>
      </c>
      <c r="W70" s="126">
        <f ca="1">OFFSET(RES!Z$95,$E70,0)</f>
        <v>22.419260427048286</v>
      </c>
      <c r="X70" s="126">
        <f ca="1">OFFSET(RES!AA$95,$E70,0)</f>
        <v>22.379938074994453</v>
      </c>
      <c r="Y70" s="205">
        <f ca="1">OFFSET(RES!AB$95,$E70,0)</f>
        <v>22.086036851746247</v>
      </c>
      <c r="Z70" s="126">
        <f ca="1">OFFSET(RES!AC$95,$E70,0)</f>
        <v>21.688273337804127</v>
      </c>
      <c r="AA70" s="126">
        <f ca="1">OFFSET(RES!AD$95,$E70,0)</f>
        <v>21.270723740661815</v>
      </c>
      <c r="AB70" s="126">
        <f ca="1">OFFSET(RES!AE$95,$E70,0)</f>
        <v>20.871964707365741</v>
      </c>
      <c r="AC70" s="126">
        <f ca="1">OFFSET(RES!AF$95,$E70,0)</f>
        <v>20.455716101893582</v>
      </c>
      <c r="AD70" s="126">
        <f ca="1">OFFSET(RES!AG$95,$E70,0)</f>
        <v>20.02716816742322</v>
      </c>
      <c r="AE70" s="126">
        <f ca="1">OFFSET(RES!AH$95,$E70,0)</f>
        <v>19.592951325214745</v>
      </c>
      <c r="AF70" s="126">
        <f ca="1">OFFSET(RES!AI$95,$E70,0)</f>
        <v>19.21098274591094</v>
      </c>
      <c r="AG70" s="126">
        <f ca="1">OFFSET(RES!AJ$95,$E70,0)</f>
        <v>18.844628680021081</v>
      </c>
      <c r="AH70" s="126">
        <f ca="1">OFFSET(RES!AK$95,$E70,0)</f>
        <v>18.473806985207215</v>
      </c>
      <c r="AI70" s="126">
        <f ca="1">OFFSET(RES!AL$95,$E70,0)</f>
        <v>18.105397786779029</v>
      </c>
      <c r="AJ70" s="126">
        <f ca="1">OFFSET(RES!AM$95,$E70,0)</f>
        <v>16.277590465420619</v>
      </c>
      <c r="AK70" s="126">
        <f ca="1">OFFSET(RES!AN$95,$E70,0)</f>
        <v>15.263083099125717</v>
      </c>
      <c r="AL70" s="126">
        <f ca="1">OFFSET(RES!AO$95,$E70,0)</f>
        <v>15.263083099125717</v>
      </c>
      <c r="AM70" s="126">
        <f ca="1">OFFSET(RES!AP$95,$E70,0)</f>
        <v>15.263083099125717</v>
      </c>
    </row>
    <row r="71" spans="1:39">
      <c r="A71" s="35" t="s">
        <v>370</v>
      </c>
      <c r="B71">
        <v>1.2001829018570001</v>
      </c>
      <c r="E71" s="129">
        <f>MATCH(F71,RES!$D$96:$D$134,0)</f>
        <v>11</v>
      </c>
      <c r="F71" s="4" t="str">
        <f t="shared" si="1"/>
        <v>RLEO</v>
      </c>
      <c r="G71" s="126">
        <f ca="1">OFFSET(RES!J$95,$E71,0)</f>
        <v>2.1367353578815207</v>
      </c>
      <c r="H71" s="126">
        <f ca="1">OFFSET(RES!K$95,$E71,0)</f>
        <v>2.9741097576269331</v>
      </c>
      <c r="I71" s="126">
        <f ca="1">OFFSET(RES!L$95,$E71,0)</f>
        <v>3.8114841573723459</v>
      </c>
      <c r="J71" s="126">
        <f ca="1">OFFSET(RES!M$95,$E71,0)</f>
        <v>4.1288585571177592</v>
      </c>
      <c r="K71" s="126">
        <f ca="1">OFFSET(RES!N$95,$E71,0)</f>
        <v>5.4862329568631711</v>
      </c>
      <c r="L71" s="126">
        <f ca="1">OFFSET(RES!O$95,$E71,0)</f>
        <v>6.3236073566085835</v>
      </c>
      <c r="M71" s="126">
        <f ca="1">OFFSET(RES!P$95,$E71,0)</f>
        <v>6.3114974921644151</v>
      </c>
      <c r="N71" s="126">
        <f ca="1">OFFSET(RES!Q$95,$E71,0)</f>
        <v>6.3705882864382168</v>
      </c>
      <c r="O71" s="203">
        <f ca="1">OFFSET(RES!R$95,$E71,0)</f>
        <v>6.6287723642170748</v>
      </c>
      <c r="P71" s="126">
        <f ca="1">OFFSET(RES!S$95,$E71,0)</f>
        <v>7.7754178977971291</v>
      </c>
      <c r="Q71" s="126">
        <f ca="1">OFFSET(RES!T$95,$E71,0)</f>
        <v>7.8046250750526651</v>
      </c>
      <c r="R71" s="126">
        <f ca="1">OFFSET(RES!U$95,$E71,0)</f>
        <v>7.8419562871457904</v>
      </c>
      <c r="S71" s="126">
        <f ca="1">OFFSET(RES!V$95,$E71,0)</f>
        <v>7.8617751545763248</v>
      </c>
      <c r="T71" s="203">
        <f ca="1">OFFSET(RES!W$95,$E71,0)</f>
        <v>7.8623042512341348</v>
      </c>
      <c r="U71" s="126">
        <f ca="1">OFFSET(RES!X$95,$E71,0)</f>
        <v>7.8363459320034234</v>
      </c>
      <c r="V71" s="126">
        <f ca="1">OFFSET(RES!Y$95,$E71,0)</f>
        <v>7.7997870023802323</v>
      </c>
      <c r="W71" s="126">
        <f ca="1">OFFSET(RES!Z$95,$E71,0)</f>
        <v>7.8026882761266885</v>
      </c>
      <c r="X71" s="126">
        <f ca="1">OFFSET(RES!AA$95,$E71,0)</f>
        <v>7.7890027196223359</v>
      </c>
      <c r="Y71" s="205">
        <f ca="1">OFFSET(RES!AB$95,$E71,0)</f>
        <v>7.6867147946285499</v>
      </c>
      <c r="Z71" s="126">
        <f ca="1">OFFSET(RES!AC$95,$E71,0)</f>
        <v>7.5482791527836168</v>
      </c>
      <c r="AA71" s="126">
        <f ca="1">OFFSET(RES!AD$95,$E71,0)</f>
        <v>7.4029572606130341</v>
      </c>
      <c r="AB71" s="126">
        <f ca="1">OFFSET(RES!AE$95,$E71,0)</f>
        <v>7.2641751431465238</v>
      </c>
      <c r="AC71" s="126">
        <f ca="1">OFFSET(RES!AF$95,$E71,0)</f>
        <v>7.1193060416683478</v>
      </c>
      <c r="AD71" s="126">
        <f ca="1">OFFSET(RES!AG$95,$E71,0)</f>
        <v>6.9701563426882709</v>
      </c>
      <c r="AE71" s="126">
        <f ca="1">OFFSET(RES!AH$95,$E71,0)</f>
        <v>6.819033665157427</v>
      </c>
      <c r="AF71" s="126">
        <f ca="1">OFFSET(RES!AI$95,$E71,0)</f>
        <v>6.6860952140751246</v>
      </c>
      <c r="AG71" s="126">
        <f ca="1">OFFSET(RES!AJ$95,$E71,0)</f>
        <v>6.5585911608467953</v>
      </c>
      <c r="AH71" s="126">
        <f ca="1">OFFSET(RES!AK$95,$E71,0)</f>
        <v>6.4295322161919231</v>
      </c>
      <c r="AI71" s="126">
        <f ca="1">OFFSET(RES!AL$95,$E71,0)</f>
        <v>6.301312904821387</v>
      </c>
      <c r="AJ71" s="126">
        <f ca="1">OFFSET(RES!AM$95,$E71,0)</f>
        <v>5.6651719043727171</v>
      </c>
      <c r="AK71" s="126">
        <f ca="1">OFFSET(RES!AN$95,$E71,0)</f>
        <v>5.3120877890964131</v>
      </c>
      <c r="AL71" s="126">
        <f ca="1">OFFSET(RES!AO$95,$E71,0)</f>
        <v>5.3120877890964131</v>
      </c>
      <c r="AM71" s="126">
        <f ca="1">OFFSET(RES!AP$95,$E71,0)</f>
        <v>5.3120877890964131</v>
      </c>
    </row>
    <row r="72" spans="1:39">
      <c r="A72" s="35" t="s">
        <v>371</v>
      </c>
      <c r="B72">
        <v>1.9088027674250001</v>
      </c>
      <c r="E72" s="129">
        <f>MATCH(F72,RES!$D$96:$D$134,0)</f>
        <v>10</v>
      </c>
      <c r="F72" s="4" t="str">
        <f t="shared" si="1"/>
        <v>RLER</v>
      </c>
      <c r="G72" s="126">
        <f ca="1">OFFSET(RES!J$95,$E72,0)</f>
        <v>1.5428416184807789</v>
      </c>
      <c r="H72" s="126">
        <f ca="1">OFFSET(RES!K$95,$E72,0)</f>
        <v>2.1642644802503535</v>
      </c>
      <c r="I72" s="126">
        <f ca="1">OFFSET(RES!L$95,$E72,0)</f>
        <v>2.7856873420199277</v>
      </c>
      <c r="J72" s="126">
        <f ca="1">OFFSET(RES!M$95,$E72,0)</f>
        <v>3.407110203789502</v>
      </c>
      <c r="K72" s="126">
        <f ca="1">OFFSET(RES!N$95,$E72,0)</f>
        <v>4.0285330655590768</v>
      </c>
      <c r="L72" s="126">
        <f ca="1">OFFSET(RES!O$95,$E72,0)</f>
        <v>4.6499559273286506</v>
      </c>
      <c r="M72" s="126">
        <f ca="1">OFFSET(RES!P$95,$E72,0)</f>
        <v>4.6410511467539273</v>
      </c>
      <c r="N72" s="126">
        <f ca="1">OFFSET(RES!Q$95,$E72,0)</f>
        <v>4.6845025461829053</v>
      </c>
      <c r="O72" s="203">
        <f ca="1">OFFSET(RES!R$95,$E72,0)</f>
        <v>4.8743537679788052</v>
      </c>
      <c r="P72" s="126">
        <f ca="1">OFFSET(RES!S$95,$E72,0)</f>
        <v>5.7175198430899306</v>
      </c>
      <c r="Q72" s="126">
        <f ca="1">OFFSET(RES!T$95,$E72,0)</f>
        <v>5.7389968386307721</v>
      </c>
      <c r="R72" s="126">
        <f ca="1">OFFSET(RES!U$95,$E72,0)</f>
        <v>5.7664477034864747</v>
      </c>
      <c r="S72" s="126">
        <f ca="1">OFFSET(RES!V$95,$E72,0)</f>
        <v>5.7810211668412546</v>
      </c>
      <c r="T72" s="203">
        <f ca="1">OFFSET(RES!W$95,$E72,0)</f>
        <v>5.7814102289700946</v>
      </c>
      <c r="U72" s="126">
        <f ca="1">OFFSET(RES!X$95,$E72,0)</f>
        <v>5.7623222253096227</v>
      </c>
      <c r="V72" s="126">
        <f ca="1">OFFSET(RES!Y$95,$E72,0)</f>
        <v>5.7354392450878207</v>
      </c>
      <c r="W72" s="126">
        <f ca="1">OFFSET(RES!Z$95,$E72,0)</f>
        <v>5.7375726468462389</v>
      </c>
      <c r="X72" s="126">
        <f ca="1">OFFSET(RES!AA$95,$E72,0)</f>
        <v>5.7275092082110586</v>
      </c>
      <c r="Y72" s="205">
        <f ca="1">OFFSET(RES!AB$95,$E72,0)</f>
        <v>5.652293541535939</v>
      </c>
      <c r="Z72" s="126">
        <f ca="1">OFFSET(RES!AC$95,$E72,0)</f>
        <v>5.5504972728796211</v>
      </c>
      <c r="AA72" s="126">
        <f ca="1">OFFSET(RES!AD$95,$E72,0)</f>
        <v>5.4436373184640416</v>
      </c>
      <c r="AB72" s="126">
        <f ca="1">OFFSET(RES!AE$95,$E72,0)</f>
        <v>5.3415862749174803</v>
      </c>
      <c r="AC72" s="126">
        <f ca="1">OFFSET(RES!AF$95,$E72,0)</f>
        <v>5.2350592723512586</v>
      </c>
      <c r="AD72" s="126">
        <f ca="1">OFFSET(RES!AG$95,$E72,0)</f>
        <v>5.1253846060222523</v>
      </c>
      <c r="AE72" s="126">
        <f ca="1">OFFSET(RES!AH$95,$E72,0)</f>
        <v>5.0142591438437787</v>
      </c>
      <c r="AF72" s="126">
        <f ca="1">OFFSET(RES!AI$95,$E72,0)</f>
        <v>4.916505139883677</v>
      </c>
      <c r="AG72" s="126">
        <f ca="1">OFFSET(RES!AJ$95,$E72,0)</f>
        <v>4.8227472269342124</v>
      </c>
      <c r="AH72" s="126">
        <f ca="1">OFFSET(RES!AK$95,$E72,0)</f>
        <v>4.7278459513125473</v>
      </c>
      <c r="AI72" s="126">
        <f ca="1">OFFSET(RES!AL$95,$E72,0)</f>
        <v>4.6335620855879718</v>
      </c>
      <c r="AJ72" s="126">
        <f ca="1">OFFSET(RES!AM$95,$E72,0)</f>
        <v>4.1657867401497803</v>
      </c>
      <c r="AK72" s="126">
        <f ca="1">OFFSET(RES!AN$95,$E72,0)</f>
        <v>3.9061524077052101</v>
      </c>
      <c r="AL72" s="126">
        <f ca="1">OFFSET(RES!AO$95,$E72,0)</f>
        <v>3.9061524077052101</v>
      </c>
      <c r="AM72" s="126">
        <f ca="1">OFFSET(RES!AP$95,$E72,0)</f>
        <v>3.9061524077052101</v>
      </c>
    </row>
    <row r="73" spans="1:39">
      <c r="A73" s="35" t="s">
        <v>372</v>
      </c>
      <c r="B73">
        <v>7.6914136780069997</v>
      </c>
      <c r="E73" s="129">
        <f>MATCH(F73,RES!$D$96:$D$134,0)</f>
        <v>9</v>
      </c>
      <c r="F73" s="4" t="str">
        <f t="shared" si="1"/>
        <v>RLEW</v>
      </c>
      <c r="G73" s="126">
        <f ca="1">OFFSET(RES!J$95,$E73,0)</f>
        <v>5.8283293691780411</v>
      </c>
      <c r="H73" s="126">
        <f ca="1">OFFSET(RES!K$95,$E73,0)</f>
        <v>5.6872514332332225</v>
      </c>
      <c r="I73" s="126">
        <f ca="1">OFFSET(RES!L$95,$E73,0)</f>
        <v>5.5461734972884047</v>
      </c>
      <c r="J73" s="126">
        <f ca="1">OFFSET(RES!M$95,$E73,0)</f>
        <v>5.405095561343586</v>
      </c>
      <c r="K73" s="126">
        <f ca="1">OFFSET(RES!N$95,$E73,0)</f>
        <v>5.2640176253987683</v>
      </c>
      <c r="L73" s="126">
        <f ca="1">OFFSET(RES!O$95,$E73,0)</f>
        <v>5.1229396894539496</v>
      </c>
      <c r="M73" s="126">
        <f ca="1">OFFSET(RES!P$95,$E73,0)</f>
        <v>5.1131291332798527</v>
      </c>
      <c r="N73" s="126">
        <f ca="1">OFFSET(RES!Q$95,$E73,0)</f>
        <v>5.1610003179052324</v>
      </c>
      <c r="O73" s="203">
        <f ca="1">OFFSET(RES!R$95,$E73,0)</f>
        <v>5.3701628077072137</v>
      </c>
      <c r="P73" s="126">
        <f ca="1">OFFSET(RES!S$95,$E73,0)</f>
        <v>6.2990939671621788</v>
      </c>
      <c r="Q73" s="126">
        <f ca="1">OFFSET(RES!T$95,$E73,0)</f>
        <v>6.3227555576344159</v>
      </c>
      <c r="R73" s="126">
        <f ca="1">OFFSET(RES!U$95,$E73,0)</f>
        <v>6.3529986668760783</v>
      </c>
      <c r="S73" s="126">
        <f ca="1">OFFSET(RES!V$95,$E73,0)</f>
        <v>6.3690545123507034</v>
      </c>
      <c r="T73" s="203">
        <f ca="1">OFFSET(RES!W$95,$E73,0)</f>
        <v>6.3694831490631048</v>
      </c>
      <c r="U73" s="126">
        <f ca="1">OFFSET(RES!X$95,$E73,0)</f>
        <v>6.3484535537136164</v>
      </c>
      <c r="V73" s="126">
        <f ca="1">OFFSET(RES!Y$95,$E73,0)</f>
        <v>6.3188360931394918</v>
      </c>
      <c r="W73" s="126">
        <f ca="1">OFFSET(RES!Z$95,$E73,0)</f>
        <v>6.3211865000492686</v>
      </c>
      <c r="X73" s="126">
        <f ca="1">OFFSET(RES!AA$95,$E73,0)</f>
        <v>6.3100994295474697</v>
      </c>
      <c r="Y73" s="205">
        <f ca="1">OFFSET(RES!AB$95,$E73,0)</f>
        <v>6.227232983047605</v>
      </c>
      <c r="Z73" s="126">
        <f ca="1">OFFSET(RES!AC$95,$E73,0)</f>
        <v>6.1150822114945163</v>
      </c>
      <c r="AA73" s="126">
        <f ca="1">OFFSET(RES!AD$95,$E73,0)</f>
        <v>5.99735268668947</v>
      </c>
      <c r="AB73" s="126">
        <f ca="1">OFFSET(RES!AE$95,$E73,0)</f>
        <v>5.8849212250787755</v>
      </c>
      <c r="AC73" s="126">
        <f ca="1">OFFSET(RES!AF$95,$E73,0)</f>
        <v>5.7675585192867285</v>
      </c>
      <c r="AD73" s="126">
        <f ca="1">OFFSET(RES!AG$95,$E73,0)</f>
        <v>5.6467279759771998</v>
      </c>
      <c r="AE73" s="126">
        <f ca="1">OFFSET(RES!AH$95,$E73,0)</f>
        <v>5.5242990649079147</v>
      </c>
      <c r="AF73" s="126">
        <f ca="1">OFFSET(RES!AI$95,$E73,0)</f>
        <v>5.4166017287359693</v>
      </c>
      <c r="AG73" s="126">
        <f ca="1">OFFSET(RES!AJ$95,$E73,0)</f>
        <v>5.3133069575691563</v>
      </c>
      <c r="AH73" s="126">
        <f ca="1">OFFSET(RES!AK$95,$E73,0)</f>
        <v>5.2087525232777026</v>
      </c>
      <c r="AI73" s="126">
        <f ca="1">OFFSET(RES!AL$95,$E73,0)</f>
        <v>5.1048783005228513</v>
      </c>
      <c r="AJ73" s="126">
        <f ca="1">OFFSET(RES!AM$95,$E73,0)</f>
        <v>4.5895218282583841</v>
      </c>
      <c r="AK73" s="126">
        <f ca="1">OFFSET(RES!AN$95,$E73,0)</f>
        <v>4.3034780361854361</v>
      </c>
      <c r="AL73" s="126">
        <f ca="1">OFFSET(RES!AO$95,$E73,0)</f>
        <v>4.3034780361854361</v>
      </c>
      <c r="AM73" s="126">
        <f ca="1">OFFSET(RES!AP$95,$E73,0)</f>
        <v>4.3034780361854361</v>
      </c>
    </row>
    <row r="74" spans="1:39">
      <c r="A74" s="35" t="s">
        <v>373</v>
      </c>
      <c r="B74">
        <v>0.1043575899953</v>
      </c>
      <c r="E74" s="129">
        <f>MATCH(F74,RES!$D$96:$D$134,0)</f>
        <v>5</v>
      </c>
      <c r="F74" s="4" t="str">
        <f t="shared" si="1"/>
        <v>RLNL</v>
      </c>
      <c r="G74" s="126">
        <f ca="1">OFFSET(RES!J$95,$E74,0)</f>
        <v>4.742986727829742E-2</v>
      </c>
      <c r="H74" s="126">
        <f ca="1">OFFSET(RES!K$95,$E74,0)</f>
        <v>4.5708102885957093E-2</v>
      </c>
      <c r="I74" s="126">
        <f ca="1">OFFSET(RES!L$95,$E74,0)</f>
        <v>4.3986338493616758E-2</v>
      </c>
      <c r="J74" s="126">
        <f ca="1">OFFSET(RES!M$95,$E74,0)</f>
        <v>4.2264574101276431E-2</v>
      </c>
      <c r="K74" s="126">
        <f ca="1">OFFSET(RES!N$95,$E74,0)</f>
        <v>4.0542809708936096E-2</v>
      </c>
      <c r="L74" s="126">
        <f ca="1">OFFSET(RES!O$95,$E74,0)</f>
        <v>3.8821045316595769E-2</v>
      </c>
      <c r="M74" s="126">
        <f ca="1">OFFSET(RES!P$95,$E74,0)</f>
        <v>3.874670205493301E-2</v>
      </c>
      <c r="N74" s="126">
        <f ca="1">OFFSET(RES!Q$95,$E74,0)</f>
        <v>3.9109464363364377E-2</v>
      </c>
      <c r="O74" s="203">
        <f ca="1">OFFSET(RES!R$95,$E74,0)</f>
        <v>4.0694473554835103E-2</v>
      </c>
      <c r="P74" s="126">
        <f ca="1">OFFSET(RES!S$95,$E74,0)</f>
        <v>4.7733806598602185E-2</v>
      </c>
      <c r="Q74" s="126">
        <f ca="1">OFFSET(RES!T$95,$E74,0)</f>
        <v>4.7913111398515486E-2</v>
      </c>
      <c r="R74" s="126">
        <f ca="1">OFFSET(RES!U$95,$E74,0)</f>
        <v>4.8142290187561602E-2</v>
      </c>
      <c r="S74" s="126">
        <f ca="1">OFFSET(RES!V$95,$E74,0)</f>
        <v>4.8263959530273133E-2</v>
      </c>
      <c r="T74" s="203">
        <f ca="1">OFFSET(RES!W$95,$E74,0)</f>
        <v>4.8267207689776305E-2</v>
      </c>
      <c r="U74" s="126">
        <f ca="1">OFFSET(RES!X$95,$E74,0)</f>
        <v>4.810784784493316E-2</v>
      </c>
      <c r="V74" s="126">
        <f ca="1">OFFSET(RES!Y$95,$E74,0)</f>
        <v>4.7883410149233266E-2</v>
      </c>
      <c r="W74" s="126">
        <f ca="1">OFFSET(RES!Z$95,$E74,0)</f>
        <v>4.7901221261346244E-2</v>
      </c>
      <c r="X74" s="126">
        <f ca="1">OFFSET(RES!AA$95,$E74,0)</f>
        <v>4.7817204721533238E-2</v>
      </c>
      <c r="Y74" s="205">
        <f ca="1">OFFSET(RES!AB$95,$E74,0)</f>
        <v>4.7189252360231984E-2</v>
      </c>
      <c r="Z74" s="126">
        <f ca="1">OFFSET(RES!AC$95,$E74,0)</f>
        <v>4.6339386765734285E-2</v>
      </c>
      <c r="AA74" s="126">
        <f ca="1">OFFSET(RES!AD$95,$E74,0)</f>
        <v>4.5447246023385401E-2</v>
      </c>
      <c r="AB74" s="126">
        <f ca="1">OFFSET(RES!AE$95,$E74,0)</f>
        <v>4.4595253392048159E-2</v>
      </c>
      <c r="AC74" s="126">
        <f ca="1">OFFSET(RES!AF$95,$E74,0)</f>
        <v>4.3705892361815733E-2</v>
      </c>
      <c r="AD74" s="126">
        <f ca="1">OFFSET(RES!AG$95,$E74,0)</f>
        <v>4.2790252459377592E-2</v>
      </c>
      <c r="AE74" s="126">
        <f ca="1">OFFSET(RES!AH$95,$E74,0)</f>
        <v>4.1862500310652064E-2</v>
      </c>
      <c r="AF74" s="126">
        <f ca="1">OFFSET(RES!AI$95,$E74,0)</f>
        <v>4.104638233514387E-2</v>
      </c>
      <c r="AG74" s="126">
        <f ca="1">OFFSET(RES!AJ$95,$E74,0)</f>
        <v>4.0263626488790803E-2</v>
      </c>
      <c r="AH74" s="126">
        <f ca="1">OFFSET(RES!AK$95,$E74,0)</f>
        <v>3.9471325060758143E-2</v>
      </c>
      <c r="AI74" s="126">
        <f ca="1">OFFSET(RES!AL$95,$E74,0)</f>
        <v>3.8684178197191992E-2</v>
      </c>
      <c r="AJ74" s="126">
        <f ca="1">OFFSET(RES!AM$95,$E74,0)</f>
        <v>3.4778866369070058E-2</v>
      </c>
      <c r="AK74" s="126">
        <f ca="1">OFFSET(RES!AN$95,$E74,0)</f>
        <v>3.2611259548038278E-2</v>
      </c>
      <c r="AL74" s="126">
        <f ca="1">OFFSET(RES!AO$95,$E74,0)</f>
        <v>3.2611259548038278E-2</v>
      </c>
      <c r="AM74" s="126">
        <f ca="1">OFFSET(RES!AP$95,$E74,0)</f>
        <v>3.2611259548038278E-2</v>
      </c>
    </row>
    <row r="75" spans="1:39">
      <c r="A75" s="35" t="s">
        <v>374</v>
      </c>
      <c r="B75">
        <v>12.72538201427</v>
      </c>
      <c r="E75" s="129">
        <f>MATCH(F75,RES!$D$96:$D$134,0)</f>
        <v>18</v>
      </c>
      <c r="F75" s="4" t="str">
        <f t="shared" si="1"/>
        <v>RMEH</v>
      </c>
      <c r="G75" s="126">
        <f ca="1">OFFSET(RES!J$95,$E75,0)</f>
        <v>13.489057936190237</v>
      </c>
      <c r="H75" s="126">
        <f ca="1">OFFSET(RES!K$95,$E75,0)</f>
        <v>12.842186247672119</v>
      </c>
      <c r="I75" s="126">
        <f ca="1">OFFSET(RES!L$95,$E75,0)</f>
        <v>12.195314559154001</v>
      </c>
      <c r="J75" s="126">
        <f ca="1">OFFSET(RES!M$95,$E75,0)</f>
        <v>11.548442870635881</v>
      </c>
      <c r="K75" s="126">
        <f ca="1">OFFSET(RES!N$95,$E75,0)</f>
        <v>10.901571182117763</v>
      </c>
      <c r="L75" s="126">
        <f ca="1">OFFSET(RES!O$95,$E75,0)</f>
        <v>10.254699493599645</v>
      </c>
      <c r="M75" s="126">
        <f ca="1">OFFSET(RES!P$95,$E75,0)</f>
        <v>10.531385776580256</v>
      </c>
      <c r="N75" s="126">
        <f ca="1">OFFSET(RES!Q$95,$E75,0)</f>
        <v>10.815988765260034</v>
      </c>
      <c r="O75" s="203">
        <f ca="1">OFFSET(RES!R$95,$E75,0)</f>
        <v>11.366243642428371</v>
      </c>
      <c r="P75" s="126">
        <f ca="1">OFFSET(RES!S$95,$E75,0)</f>
        <v>9.6102992753475078</v>
      </c>
      <c r="Q75" s="126">
        <f ca="1">OFFSET(RES!T$95,$E75,0)</f>
        <v>9.8655554017292602</v>
      </c>
      <c r="R75" s="126">
        <f ca="1">OFFSET(RES!U$95,$E75,0)</f>
        <v>10.105081615909372</v>
      </c>
      <c r="S75" s="126">
        <f ca="1">OFFSET(RES!V$95,$E75,0)</f>
        <v>10.3903772570866</v>
      </c>
      <c r="T75" s="203">
        <f ca="1">OFFSET(RES!W$95,$E75,0)</f>
        <v>10.725746838643992</v>
      </c>
      <c r="U75" s="126">
        <f ca="1">OFFSET(RES!X$95,$E75,0)</f>
        <v>11.079168483330225</v>
      </c>
      <c r="V75" s="126">
        <f ca="1">OFFSET(RES!Y$95,$E75,0)</f>
        <v>11.460869418573473</v>
      </c>
      <c r="W75" s="126">
        <f ca="1">OFFSET(RES!Z$95,$E75,0)</f>
        <v>11.750870752254427</v>
      </c>
      <c r="X75" s="126">
        <f ca="1">OFFSET(RES!AA$95,$E75,0)</f>
        <v>12.083558445046647</v>
      </c>
      <c r="Y75" s="205">
        <f ca="1">OFFSET(RES!AB$95,$E75,0)</f>
        <v>12.275393210382672</v>
      </c>
      <c r="Z75" s="126">
        <f ca="1">OFFSET(RES!AC$95,$E75,0)</f>
        <v>12.473454933601905</v>
      </c>
      <c r="AA75" s="126">
        <f ca="1">OFFSET(RES!AD$95,$E75,0)</f>
        <v>12.682240697100504</v>
      </c>
      <c r="AB75" s="126">
        <f ca="1">OFFSET(RES!AE$95,$E75,0)</f>
        <v>12.909671324797865</v>
      </c>
      <c r="AC75" s="126">
        <f ca="1">OFFSET(RES!AF$95,$E75,0)</f>
        <v>13.108887372770649</v>
      </c>
      <c r="AD75" s="126">
        <f ca="1">OFFSET(RES!AG$95,$E75,0)</f>
        <v>13.334329542394396</v>
      </c>
      <c r="AE75" s="126">
        <f ca="1">OFFSET(RES!AH$95,$E75,0)</f>
        <v>13.536138941060305</v>
      </c>
      <c r="AF75" s="126">
        <f ca="1">OFFSET(RES!AI$95,$E75,0)</f>
        <v>13.758353017998328</v>
      </c>
      <c r="AG75" s="126">
        <f ca="1">OFFSET(RES!AJ$95,$E75,0)</f>
        <v>13.957784098100563</v>
      </c>
      <c r="AH75" s="126">
        <f ca="1">OFFSET(RES!AK$95,$E75,0)</f>
        <v>14.157540195993262</v>
      </c>
      <c r="AI75" s="126">
        <f ca="1">OFFSET(RES!AL$95,$E75,0)</f>
        <v>14.357973013228431</v>
      </c>
      <c r="AJ75" s="126">
        <f ca="1">OFFSET(RES!AM$95,$E75,0)</f>
        <v>15.252461918633207</v>
      </c>
      <c r="AK75" s="126">
        <f ca="1">OFFSET(RES!AN$95,$E75,0)</f>
        <v>16.084077836760059</v>
      </c>
      <c r="AL75" s="126">
        <f ca="1">OFFSET(RES!AO$95,$E75,0)</f>
        <v>16.084077836760059</v>
      </c>
      <c r="AM75" s="126">
        <f ca="1">OFFSET(RES!AP$95,$E75,0)</f>
        <v>16.084077836760059</v>
      </c>
    </row>
    <row r="76" spans="1:39">
      <c r="A76" s="35" t="s">
        <v>375</v>
      </c>
      <c r="B76">
        <v>5.0035172999329998</v>
      </c>
      <c r="E76" s="129">
        <f>MATCH(F76,RES!$D$96:$D$134,0)</f>
        <v>17</v>
      </c>
      <c r="F76" s="4" t="str">
        <f t="shared" si="1"/>
        <v>RMEK</v>
      </c>
      <c r="G76" s="126">
        <f ca="1">OFFSET(RES!J$95,$E76,0)</f>
        <v>9.253140976110279</v>
      </c>
      <c r="H76" s="126">
        <f ca="1">OFFSET(RES!K$95,$E76,0)</f>
        <v>9.4719495219741479</v>
      </c>
      <c r="I76" s="126">
        <f ca="1">OFFSET(RES!L$95,$E76,0)</f>
        <v>9.690758067838015</v>
      </c>
      <c r="J76" s="126">
        <f ca="1">OFFSET(RES!M$95,$E76,0)</f>
        <v>9.9095666137018839</v>
      </c>
      <c r="K76" s="126">
        <f ca="1">OFFSET(RES!N$95,$E76,0)</f>
        <v>10.128375159565751</v>
      </c>
      <c r="L76" s="126">
        <f ca="1">OFFSET(RES!O$95,$E76,0)</f>
        <v>10.34718370542962</v>
      </c>
      <c r="M76" s="126">
        <f ca="1">OFFSET(RES!P$95,$E76,0)</f>
        <v>10.626365343132385</v>
      </c>
      <c r="N76" s="126">
        <f ca="1">OFFSET(RES!Q$95,$E76,0)</f>
        <v>10.913535085046513</v>
      </c>
      <c r="O76" s="203">
        <f ca="1">OFFSET(RES!R$95,$E76,0)</f>
        <v>11.468752554112573</v>
      </c>
      <c r="P76" s="126">
        <f ca="1">OFFSET(RES!S$95,$E76,0)</f>
        <v>9.6969718252828248</v>
      </c>
      <c r="Q76" s="126">
        <f ca="1">OFFSET(RES!T$95,$E76,0)</f>
        <v>9.9545300339126168</v>
      </c>
      <c r="R76" s="126">
        <f ca="1">OFFSET(RES!U$95,$E76,0)</f>
        <v>10.196216466746126</v>
      </c>
      <c r="S76" s="126">
        <f ca="1">OFFSET(RES!V$95,$E76,0)</f>
        <v>10.484085107993153</v>
      </c>
      <c r="T76" s="203">
        <f ca="1">OFFSET(RES!W$95,$E76,0)</f>
        <v>10.822479292216029</v>
      </c>
      <c r="U76" s="126">
        <f ca="1">OFFSET(RES!X$95,$E76,0)</f>
        <v>11.179088345979714</v>
      </c>
      <c r="V76" s="126">
        <f ca="1">OFFSET(RES!Y$95,$E76,0)</f>
        <v>11.564231733161488</v>
      </c>
      <c r="W76" s="126">
        <f ca="1">OFFSET(RES!Z$95,$E76,0)</f>
        <v>11.856848506211666</v>
      </c>
      <c r="X76" s="126">
        <f ca="1">OFFSET(RES!AA$95,$E76,0)</f>
        <v>12.192536614479017</v>
      </c>
      <c r="Y76" s="205">
        <f ca="1">OFFSET(RES!AB$95,$E76,0)</f>
        <v>12.386101482884838</v>
      </c>
      <c r="Z76" s="126">
        <f ca="1">OFFSET(RES!AC$95,$E76,0)</f>
        <v>12.58594946833214</v>
      </c>
      <c r="AA76" s="126">
        <f ca="1">OFFSET(RES!AD$95,$E76,0)</f>
        <v>12.796618211121409</v>
      </c>
      <c r="AB76" s="126">
        <f ca="1">OFFSET(RES!AE$95,$E76,0)</f>
        <v>13.026099970825292</v>
      </c>
      <c r="AC76" s="126">
        <f ca="1">OFFSET(RES!AF$95,$E76,0)</f>
        <v>13.22711269155208</v>
      </c>
      <c r="AD76" s="126">
        <f ca="1">OFFSET(RES!AG$95,$E76,0)</f>
        <v>13.454588059845754</v>
      </c>
      <c r="AE76" s="126">
        <f ca="1">OFFSET(RES!AH$95,$E76,0)</f>
        <v>13.658217519956382</v>
      </c>
      <c r="AF76" s="126">
        <f ca="1">OFFSET(RES!AI$95,$E76,0)</f>
        <v>13.882435682316506</v>
      </c>
      <c r="AG76" s="126">
        <f ca="1">OFFSET(RES!AJ$95,$E76,0)</f>
        <v>14.08366537448623</v>
      </c>
      <c r="AH76" s="126">
        <f ca="1">OFFSET(RES!AK$95,$E76,0)</f>
        <v>14.28522301568923</v>
      </c>
      <c r="AI76" s="126">
        <f ca="1">OFFSET(RES!AL$95,$E76,0)</f>
        <v>14.487463479373565</v>
      </c>
      <c r="AJ76" s="126">
        <f ca="1">OFFSET(RES!AM$95,$E76,0)</f>
        <v>15.390019525259508</v>
      </c>
      <c r="AK76" s="126">
        <f ca="1">OFFSET(RES!AN$95,$E76,0)</f>
        <v>16.229135550315988</v>
      </c>
      <c r="AL76" s="126">
        <f ca="1">OFFSET(RES!AO$95,$E76,0)</f>
        <v>16.229135550315988</v>
      </c>
      <c r="AM76" s="126">
        <f ca="1">OFFSET(RES!AP$95,$E76,0)</f>
        <v>16.229135550315988</v>
      </c>
    </row>
    <row r="77" spans="1:39">
      <c r="A77" s="35" t="s">
        <v>376</v>
      </c>
      <c r="B77">
        <v>15.793352715539999</v>
      </c>
      <c r="E77" s="129">
        <f>MATCH(F77,RES!$D$96:$D$134,0)</f>
        <v>15</v>
      </c>
      <c r="F77" s="4" t="str">
        <f t="shared" si="1"/>
        <v>RMEL</v>
      </c>
      <c r="G77" s="126">
        <f ca="1">OFFSET(RES!J$95,$E77,0)</f>
        <v>17.255151562670893</v>
      </c>
      <c r="H77" s="126">
        <f ca="1">OFFSET(RES!K$95,$E77,0)</f>
        <v>17.315139453434956</v>
      </c>
      <c r="I77" s="126">
        <f ca="1">OFFSET(RES!L$95,$E77,0)</f>
        <v>17.375127344199019</v>
      </c>
      <c r="J77" s="126">
        <f ca="1">OFFSET(RES!M$95,$E77,0)</f>
        <v>17.435115234963078</v>
      </c>
      <c r="K77" s="126">
        <f ca="1">OFFSET(RES!N$95,$E77,0)</f>
        <v>17.495103125727141</v>
      </c>
      <c r="L77" s="126">
        <f ca="1">OFFSET(RES!O$95,$E77,0)</f>
        <v>17.555091016491204</v>
      </c>
      <c r="M77" s="126">
        <f ca="1">OFFSET(RES!P$95,$E77,0)</f>
        <v>18.02875217874865</v>
      </c>
      <c r="N77" s="126">
        <f ca="1">OFFSET(RES!Q$95,$E77,0)</f>
        <v>18.51596600426906</v>
      </c>
      <c r="O77" s="203">
        <f ca="1">OFFSET(RES!R$95,$E77,0)</f>
        <v>19.457951135767782</v>
      </c>
      <c r="P77" s="126">
        <f ca="1">OFFSET(RES!S$95,$E77,0)</f>
        <v>16.451937824189113</v>
      </c>
      <c r="Q77" s="126">
        <f ca="1">OFFSET(RES!T$95,$E77,0)</f>
        <v>16.888912553087355</v>
      </c>
      <c r="R77" s="126">
        <f ca="1">OFFSET(RES!U$95,$E77,0)</f>
        <v>17.298959136450609</v>
      </c>
      <c r="S77" s="126">
        <f ca="1">OFFSET(RES!V$95,$E77,0)</f>
        <v>17.787358718573945</v>
      </c>
      <c r="T77" s="203">
        <f ca="1">OFFSET(RES!W$95,$E77,0)</f>
        <v>18.361480225701207</v>
      </c>
      <c r="U77" s="126">
        <f ca="1">OFFSET(RES!X$95,$E77,0)</f>
        <v>18.966505184602948</v>
      </c>
      <c r="V77" s="126">
        <f ca="1">OFFSET(RES!Y$95,$E77,0)</f>
        <v>19.619941656676779</v>
      </c>
      <c r="W77" s="126">
        <f ca="1">OFFSET(RES!Z$95,$E77,0)</f>
        <v>20.116396946356449</v>
      </c>
      <c r="X77" s="126">
        <f ca="1">OFFSET(RES!AA$95,$E77,0)</f>
        <v>20.685927309550326</v>
      </c>
      <c r="Y77" s="205">
        <f ca="1">OFFSET(RES!AB$95,$E77,0)</f>
        <v>21.014330571654991</v>
      </c>
      <c r="Z77" s="126">
        <f ca="1">OFFSET(RES!AC$95,$E77,0)</f>
        <v>21.353393806044927</v>
      </c>
      <c r="AA77" s="126">
        <f ca="1">OFFSET(RES!AD$95,$E77,0)</f>
        <v>21.710815599189925</v>
      </c>
      <c r="AB77" s="126">
        <f ca="1">OFFSET(RES!AE$95,$E77,0)</f>
        <v>22.10015566436266</v>
      </c>
      <c r="AC77" s="126">
        <f ca="1">OFFSET(RES!AF$95,$E77,0)</f>
        <v>22.441194995285098</v>
      </c>
      <c r="AD77" s="126">
        <f ca="1">OFFSET(RES!AG$95,$E77,0)</f>
        <v>22.827131005323253</v>
      </c>
      <c r="AE77" s="126">
        <f ca="1">OFFSET(RES!AH$95,$E77,0)</f>
        <v>23.172609911240929</v>
      </c>
      <c r="AF77" s="126">
        <f ca="1">OFFSET(RES!AI$95,$E77,0)</f>
        <v>23.553019727074865</v>
      </c>
      <c r="AG77" s="126">
        <f ca="1">OFFSET(RES!AJ$95,$E77,0)</f>
        <v>23.894427172987541</v>
      </c>
      <c r="AH77" s="126">
        <f ca="1">OFFSET(RES!AK$95,$E77,0)</f>
        <v>24.236391019104548</v>
      </c>
      <c r="AI77" s="126">
        <f ca="1">OFFSET(RES!AL$95,$E77,0)</f>
        <v>24.579513345746228</v>
      </c>
      <c r="AJ77" s="126">
        <f ca="1">OFFSET(RES!AM$95,$E77,0)</f>
        <v>26.110795091976158</v>
      </c>
      <c r="AK77" s="126">
        <f ca="1">OFFSET(RES!AN$95,$E77,0)</f>
        <v>27.534444136259864</v>
      </c>
      <c r="AL77" s="126">
        <f ca="1">OFFSET(RES!AO$95,$E77,0)</f>
        <v>27.534444136259864</v>
      </c>
      <c r="AM77" s="126">
        <f ca="1">OFFSET(RES!AP$95,$E77,0)</f>
        <v>27.534444136259864</v>
      </c>
    </row>
    <row r="78" spans="1:39">
      <c r="A78" s="35" t="s">
        <v>377</v>
      </c>
      <c r="B78">
        <v>8.1991938940679994</v>
      </c>
      <c r="E78" s="129">
        <f>MATCH(F78,RES!$D$96:$D$134,0)</f>
        <v>22</v>
      </c>
      <c r="F78" s="4" t="str">
        <f t="shared" si="1"/>
        <v>RMEO</v>
      </c>
      <c r="G78" s="126">
        <f ca="1">OFFSET(RES!J$95,$E78,0)</f>
        <v>6.2540671774629208</v>
      </c>
      <c r="H78" s="126">
        <f ca="1">OFFSET(RES!K$95,$E78,0)</f>
        <v>7.1143299872230452</v>
      </c>
      <c r="I78" s="126">
        <f ca="1">OFFSET(RES!L$95,$E78,0)</f>
        <v>7.9745927969831687</v>
      </c>
      <c r="J78" s="126">
        <f ca="1">OFFSET(RES!M$95,$E78,0)</f>
        <v>8.8348556067432931</v>
      </c>
      <c r="K78" s="126">
        <f ca="1">OFFSET(RES!N$95,$E78,0)</f>
        <v>9.6951184165034174</v>
      </c>
      <c r="L78" s="126">
        <f ca="1">OFFSET(RES!O$95,$E78,0)</f>
        <v>10.555381226263542</v>
      </c>
      <c r="M78" s="126">
        <f ca="1">OFFSET(RES!P$95,$E78,0)</f>
        <v>10.840180327276789</v>
      </c>
      <c r="N78" s="126">
        <f ca="1">OFFSET(RES!Q$95,$E78,0)</f>
        <v>11.133128262564798</v>
      </c>
      <c r="O78" s="203">
        <f ca="1">OFFSET(RES!R$95,$E78,0)</f>
        <v>11.699517360923819</v>
      </c>
      <c r="P78" s="126">
        <f ca="1">OFFSET(RES!S$95,$E78,0)</f>
        <v>9.892086317408916</v>
      </c>
      <c r="Q78" s="126">
        <f ca="1">OFFSET(RES!T$95,$E78,0)</f>
        <v>10.154826900492832</v>
      </c>
      <c r="R78" s="126">
        <f ca="1">OFFSET(RES!U$95,$E78,0)</f>
        <v>10.401376348961092</v>
      </c>
      <c r="S78" s="126">
        <f ca="1">OFFSET(RES!V$95,$E78,0)</f>
        <v>10.69503724625959</v>
      </c>
      <c r="T78" s="203">
        <f ca="1">OFFSET(RES!W$95,$E78,0)</f>
        <v>11.040240319956697</v>
      </c>
      <c r="U78" s="126">
        <f ca="1">OFFSET(RES!X$95,$E78,0)</f>
        <v>11.404024767819317</v>
      </c>
      <c r="V78" s="126">
        <f ca="1">OFFSET(RES!Y$95,$E78,0)</f>
        <v>11.796917693489979</v>
      </c>
      <c r="W78" s="126">
        <f ca="1">OFFSET(RES!Z$95,$E78,0)</f>
        <v>12.095422260594832</v>
      </c>
      <c r="X78" s="126">
        <f ca="1">OFFSET(RES!AA$95,$E78,0)</f>
        <v>12.437864808901555</v>
      </c>
      <c r="Y78" s="205">
        <f ca="1">OFFSET(RES!AB$95,$E78,0)</f>
        <v>12.635324430398642</v>
      </c>
      <c r="Z78" s="126">
        <f ca="1">OFFSET(RES!AC$95,$E78,0)</f>
        <v>12.839193592650986</v>
      </c>
      <c r="AA78" s="126">
        <f ca="1">OFFSET(RES!AD$95,$E78,0)</f>
        <v>13.054101238625369</v>
      </c>
      <c r="AB78" s="126">
        <f ca="1">OFFSET(RES!AE$95,$E78,0)</f>
        <v>13.288200441568604</v>
      </c>
      <c r="AC78" s="126">
        <f ca="1">OFFSET(RES!AF$95,$E78,0)</f>
        <v>13.49325777494583</v>
      </c>
      <c r="AD78" s="126">
        <f ca="1">OFFSET(RES!AG$95,$E78,0)</f>
        <v>13.725310215520988</v>
      </c>
      <c r="AE78" s="126">
        <f ca="1">OFFSET(RES!AH$95,$E78,0)</f>
        <v>13.933036940159891</v>
      </c>
      <c r="AF78" s="126">
        <f ca="1">OFFSET(RES!AI$95,$E78,0)</f>
        <v>14.161766635982479</v>
      </c>
      <c r="AG78" s="126">
        <f ca="1">OFFSET(RES!AJ$95,$E78,0)</f>
        <v>14.367045306523575</v>
      </c>
      <c r="AH78" s="126">
        <f ca="1">OFFSET(RES!AK$95,$E78,0)</f>
        <v>14.572658524818685</v>
      </c>
      <c r="AI78" s="126">
        <f ca="1">OFFSET(RES!AL$95,$E78,0)</f>
        <v>14.778968304787535</v>
      </c>
      <c r="AJ78" s="126">
        <f ca="1">OFFSET(RES!AM$95,$E78,0)</f>
        <v>15.699684841152497</v>
      </c>
      <c r="AK78" s="126">
        <f ca="1">OFFSET(RES!AN$95,$E78,0)</f>
        <v>16.555684868762938</v>
      </c>
      <c r="AL78" s="126">
        <f ca="1">OFFSET(RES!AO$95,$E78,0)</f>
        <v>16.555684868762938</v>
      </c>
      <c r="AM78" s="126">
        <f ca="1">OFFSET(RES!AP$95,$E78,0)</f>
        <v>16.555684868762938</v>
      </c>
    </row>
    <row r="79" spans="1:39">
      <c r="A79" s="35" t="s">
        <v>378</v>
      </c>
      <c r="B79">
        <v>3.5984677195130002</v>
      </c>
      <c r="E79" s="129">
        <f>MATCH(F79,RES!$D$96:$D$134,0)</f>
        <v>21</v>
      </c>
      <c r="F79" s="4" t="str">
        <f t="shared" si="1"/>
        <v>RMER</v>
      </c>
      <c r="G79" s="126">
        <f ca="1">OFFSET(RES!J$95,$E79,0)</f>
        <v>3.4996903643039099</v>
      </c>
      <c r="H79" s="126">
        <f ca="1">OFFSET(RES!K$95,$E79,0)</f>
        <v>4.2219545382302819</v>
      </c>
      <c r="I79" s="126">
        <f ca="1">OFFSET(RES!L$95,$E79,0)</f>
        <v>4.944218712156653</v>
      </c>
      <c r="J79" s="126">
        <f ca="1">OFFSET(RES!M$95,$E79,0)</f>
        <v>5.6664828860830259</v>
      </c>
      <c r="K79" s="126">
        <f ca="1">OFFSET(RES!N$95,$E79,0)</f>
        <v>6.388747060009397</v>
      </c>
      <c r="L79" s="126">
        <f ca="1">OFFSET(RES!O$95,$E79,0)</f>
        <v>7.1110112339357689</v>
      </c>
      <c r="M79" s="126">
        <f ca="1">OFFSET(RES!P$95,$E79,0)</f>
        <v>7.3028763654083253</v>
      </c>
      <c r="N79" s="126">
        <f ca="1">OFFSET(RES!Q$95,$E79,0)</f>
        <v>7.5002312514268503</v>
      </c>
      <c r="O79" s="203">
        <f ca="1">OFFSET(RES!R$95,$E79,0)</f>
        <v>7.8817995865608212</v>
      </c>
      <c r="P79" s="126">
        <f ca="1">OFFSET(RES!S$95,$E79,0)</f>
        <v>6.6641588230970479</v>
      </c>
      <c r="Q79" s="126">
        <f ca="1">OFFSET(RES!T$95,$E79,0)</f>
        <v>6.8411634426243646</v>
      </c>
      <c r="R79" s="126">
        <f ca="1">OFFSET(RES!U$95,$E79,0)</f>
        <v>7.0072603234661637</v>
      </c>
      <c r="S79" s="126">
        <f ca="1">OFFSET(RES!V$95,$E79,0)</f>
        <v>7.2050955219203345</v>
      </c>
      <c r="T79" s="203">
        <f ca="1">OFFSET(RES!W$95,$E79,0)</f>
        <v>7.4376539565642181</v>
      </c>
      <c r="U79" s="126">
        <f ca="1">OFFSET(RES!X$95,$E79,0)</f>
        <v>7.682730400515446</v>
      </c>
      <c r="V79" s="126">
        <f ca="1">OFFSET(RES!Y$95,$E79,0)</f>
        <v>7.9474168147992206</v>
      </c>
      <c r="W79" s="126">
        <f ca="1">OFFSET(RES!Z$95,$E79,0)</f>
        <v>8.1485151251835184</v>
      </c>
      <c r="X79" s="126">
        <f ca="1">OFFSET(RES!AA$95,$E79,0)</f>
        <v>8.3792138328652204</v>
      </c>
      <c r="Y79" s="205">
        <f ca="1">OFFSET(RES!AB$95,$E79,0)</f>
        <v>8.5122395906863364</v>
      </c>
      <c r="Z79" s="126">
        <f ca="1">OFFSET(RES!AC$95,$E79,0)</f>
        <v>8.6495833655774188</v>
      </c>
      <c r="AA79" s="126">
        <f ca="1">OFFSET(RES!AD$95,$E79,0)</f>
        <v>8.7943636110298602</v>
      </c>
      <c r="AB79" s="126">
        <f ca="1">OFFSET(RES!AE$95,$E79,0)</f>
        <v>8.952072937325223</v>
      </c>
      <c r="AC79" s="126">
        <f ca="1">OFFSET(RES!AF$95,$E79,0)</f>
        <v>9.0902171663198335</v>
      </c>
      <c r="AD79" s="126">
        <f ca="1">OFFSET(RES!AG$95,$E79,0)</f>
        <v>9.246547617719008</v>
      </c>
      <c r="AE79" s="126">
        <f ca="1">OFFSET(RES!AH$95,$E79,0)</f>
        <v>9.3864901779005887</v>
      </c>
      <c r="AF79" s="126">
        <f ca="1">OFFSET(RES!AI$95,$E79,0)</f>
        <v>9.5405821430948095</v>
      </c>
      <c r="AG79" s="126">
        <f ca="1">OFFSET(RES!AJ$95,$E79,0)</f>
        <v>9.6788754838102609</v>
      </c>
      <c r="AH79" s="126">
        <f ca="1">OFFSET(RES!AK$95,$E79,0)</f>
        <v>9.8173942046219942</v>
      </c>
      <c r="AI79" s="126">
        <f ca="1">OFFSET(RES!AL$95,$E79,0)</f>
        <v>9.9563821891941657</v>
      </c>
      <c r="AJ79" s="126">
        <f ca="1">OFFSET(RES!AM$95,$E79,0)</f>
        <v>10.576655914322263</v>
      </c>
      <c r="AK79" s="126">
        <f ca="1">OFFSET(RES!AN$95,$E79,0)</f>
        <v>11.153331041644206</v>
      </c>
      <c r="AL79" s="126">
        <f ca="1">OFFSET(RES!AO$95,$E79,0)</f>
        <v>11.153331041644206</v>
      </c>
      <c r="AM79" s="126">
        <f ca="1">OFFSET(RES!AP$95,$E79,0)</f>
        <v>11.153331041644206</v>
      </c>
    </row>
    <row r="80" spans="1:39">
      <c r="A80" s="35" t="s">
        <v>379</v>
      </c>
      <c r="B80">
        <v>16.347656033450001</v>
      </c>
      <c r="E80" s="129">
        <f>MATCH(F80,RES!$D$96:$D$134,0)</f>
        <v>20</v>
      </c>
      <c r="F80" s="4" t="str">
        <f t="shared" si="1"/>
        <v>RMEW</v>
      </c>
      <c r="G80" s="126">
        <f ca="1">OFFSET(RES!J$95,$E80,0)</f>
        <v>6.1812621863565074</v>
      </c>
      <c r="H80" s="126">
        <f ca="1">OFFSET(RES!K$95,$E80,0)</f>
        <v>6.0657182368398672</v>
      </c>
      <c r="I80" s="126">
        <f ca="1">OFFSET(RES!L$95,$E80,0)</f>
        <v>5.9501742873232271</v>
      </c>
      <c r="J80" s="126">
        <f ca="1">OFFSET(RES!M$95,$E80,0)</f>
        <v>5.834630337806586</v>
      </c>
      <c r="K80" s="126">
        <f ca="1">OFFSET(RES!N$95,$E80,0)</f>
        <v>5.7190863882899459</v>
      </c>
      <c r="L80" s="126">
        <f ca="1">OFFSET(RES!O$95,$E80,0)</f>
        <v>5.6035424387733057</v>
      </c>
      <c r="M80" s="126">
        <f ca="1">OFFSET(RES!P$95,$E80,0)</f>
        <v>5.7547339319882918</v>
      </c>
      <c r="N80" s="126">
        <f ca="1">OFFSET(RES!Q$95,$E80,0)</f>
        <v>5.9102514024187238</v>
      </c>
      <c r="O80" s="203">
        <f ca="1">OFFSET(RES!R$95,$E80,0)</f>
        <v>6.2109307697935767</v>
      </c>
      <c r="P80" s="126">
        <f ca="1">OFFSET(RES!S$95,$E80,0)</f>
        <v>5.2514186176136164</v>
      </c>
      <c r="Q80" s="126">
        <f ca="1">OFFSET(RES!T$95,$E80,0)</f>
        <v>5.3908998903539604</v>
      </c>
      <c r="R80" s="126">
        <f ca="1">OFFSET(RES!U$95,$E80,0)</f>
        <v>5.5217857644056263</v>
      </c>
      <c r="S80" s="126">
        <f ca="1">OFFSET(RES!V$95,$E80,0)</f>
        <v>5.6776817254653755</v>
      </c>
      <c r="T80" s="203">
        <f ca="1">OFFSET(RES!W$95,$E80,0)</f>
        <v>5.8609399169027174</v>
      </c>
      <c r="U80" s="126">
        <f ca="1">OFFSET(RES!X$95,$E80,0)</f>
        <v>6.0540624151306197</v>
      </c>
      <c r="V80" s="126">
        <f ca="1">OFFSET(RES!Y$95,$E80,0)</f>
        <v>6.2626377508476692</v>
      </c>
      <c r="W80" s="126">
        <f ca="1">OFFSET(RES!Z$95,$E80,0)</f>
        <v>6.4211050742047622</v>
      </c>
      <c r="X80" s="126">
        <f ca="1">OFFSET(RES!AA$95,$E80,0)</f>
        <v>6.6028977836432317</v>
      </c>
      <c r="Y80" s="205">
        <f ca="1">OFFSET(RES!AB$95,$E80,0)</f>
        <v>6.7077233077323051</v>
      </c>
      <c r="Z80" s="126">
        <f ca="1">OFFSET(RES!AC$95,$E80,0)</f>
        <v>6.8159514690985397</v>
      </c>
      <c r="AA80" s="126">
        <f ca="1">OFFSET(RES!AD$95,$E80,0)</f>
        <v>6.9300396378553408</v>
      </c>
      <c r="AB80" s="126">
        <f ca="1">OFFSET(RES!AE$95,$E80,0)</f>
        <v>7.0543160415641406</v>
      </c>
      <c r="AC80" s="126">
        <f ca="1">OFFSET(RES!AF$95,$E80,0)</f>
        <v>7.1631749681467216</v>
      </c>
      <c r="AD80" s="126">
        <f ca="1">OFFSET(RES!AG$95,$E80,0)</f>
        <v>7.2863648057196571</v>
      </c>
      <c r="AE80" s="126">
        <f ca="1">OFFSET(RES!AH$95,$E80,0)</f>
        <v>7.3966408338639766</v>
      </c>
      <c r="AF80" s="126">
        <f ca="1">OFFSET(RES!AI$95,$E80,0)</f>
        <v>7.5180667236613541</v>
      </c>
      <c r="AG80" s="126">
        <f ca="1">OFFSET(RES!AJ$95,$E80,0)</f>
        <v>7.627043151655247</v>
      </c>
      <c r="AH80" s="126">
        <f ca="1">OFFSET(RES!AK$95,$E80,0)</f>
        <v>7.7361971812437416</v>
      </c>
      <c r="AI80" s="126">
        <f ca="1">OFFSET(RES!AL$95,$E80,0)</f>
        <v>7.8457209950035853</v>
      </c>
      <c r="AJ80" s="126">
        <f ca="1">OFFSET(RES!AM$95,$E80,0)</f>
        <v>8.334502411326504</v>
      </c>
      <c r="AK80" s="126">
        <f ca="1">OFFSET(RES!AN$95,$E80,0)</f>
        <v>8.7889277304586457</v>
      </c>
      <c r="AL80" s="126">
        <f ca="1">OFFSET(RES!AO$95,$E80,0)</f>
        <v>8.7889277304586457</v>
      </c>
      <c r="AM80" s="126">
        <f ca="1">OFFSET(RES!AP$95,$E80,0)</f>
        <v>8.7889277304586457</v>
      </c>
    </row>
    <row r="81" spans="1:39" s="185" customFormat="1">
      <c r="A81" s="35" t="s">
        <v>544</v>
      </c>
      <c r="B81" s="185">
        <v>17.347656033450001</v>
      </c>
      <c r="E81" s="129">
        <f>MATCH(F81,RES!$D$96:$D$134,0)</f>
        <v>19</v>
      </c>
      <c r="F81" s="185" t="str">
        <f>A81</f>
        <v>RMEWG</v>
      </c>
      <c r="G81" s="126">
        <f ca="1">OFFSET(RES!J$95,$E81,0)</f>
        <v>9.3726694794443084</v>
      </c>
      <c r="H81" s="126">
        <f ca="1">OFFSET(RES!K$95,$E81,0)</f>
        <v>8.3655450914408522</v>
      </c>
      <c r="I81" s="126">
        <f ca="1">OFFSET(RES!L$95,$E81,0)</f>
        <v>7.358420703437397</v>
      </c>
      <c r="J81" s="126">
        <f ca="1">OFFSET(RES!M$95,$E81,0)</f>
        <v>6.3512963154339417</v>
      </c>
      <c r="K81" s="126">
        <f ca="1">OFFSET(RES!N$95,$E81,0)</f>
        <v>5.3441719274304855</v>
      </c>
      <c r="L81" s="126">
        <f ca="1">OFFSET(RES!O$95,$E81,0)</f>
        <v>4.3370475394270303</v>
      </c>
      <c r="M81" s="126">
        <f ca="1">OFFSET(RES!P$95,$E81,0)</f>
        <v>4.4540672106073735</v>
      </c>
      <c r="N81" s="126">
        <f ca="1">OFFSET(RES!Q$95,$E81,0)</f>
        <v>4.5744351153458398</v>
      </c>
      <c r="O81" s="203">
        <f ca="1">OFFSET(RES!R$95,$E81,0)</f>
        <v>4.8071558852299452</v>
      </c>
      <c r="P81" s="126">
        <f ca="1">OFFSET(RES!S$95,$E81,0)</f>
        <v>4.064509628128798</v>
      </c>
      <c r="Q81" s="126">
        <f ca="1">OFFSET(RES!T$95,$E81,0)</f>
        <v>4.1724657857459579</v>
      </c>
      <c r="R81" s="126">
        <f ca="1">OFFSET(RES!U$95,$E81,0)</f>
        <v>4.273769249439507</v>
      </c>
      <c r="S81" s="126">
        <f ca="1">OFFSET(RES!V$95,$E81,0)</f>
        <v>4.3944300995550298</v>
      </c>
      <c r="T81" s="203">
        <f ca="1">OFFSET(RES!W$95,$E81,0)</f>
        <v>4.5362688554737165</v>
      </c>
      <c r="U81" s="126">
        <f ca="1">OFFSET(RES!X$95,$E81,0)</f>
        <v>4.6857424188310208</v>
      </c>
      <c r="V81" s="126">
        <f ca="1">OFFSET(RES!Y$95,$E81,0)</f>
        <v>4.8471762183321143</v>
      </c>
      <c r="W81" s="126">
        <f ca="1">OFFSET(RES!Z$95,$E81,0)</f>
        <v>4.9698272595894952</v>
      </c>
      <c r="X81" s="126">
        <f ca="1">OFFSET(RES!AA$95,$E81,0)</f>
        <v>5.1105317571052646</v>
      </c>
      <c r="Y81" s="205">
        <f ca="1">OFFSET(RES!AB$95,$E81,0)</f>
        <v>5.1916649485260811</v>
      </c>
      <c r="Z81" s="126">
        <f ca="1">OFFSET(RES!AC$95,$E81,0)</f>
        <v>5.2754317239326927</v>
      </c>
      <c r="AA81" s="126">
        <f ca="1">OFFSET(RES!AD$95,$E81,0)</f>
        <v>5.3637340464350887</v>
      </c>
      <c r="AB81" s="126">
        <f ca="1">OFFSET(RES!AE$95,$E81,0)</f>
        <v>5.4599218913213114</v>
      </c>
      <c r="AC81" s="126">
        <f ca="1">OFFSET(RES!AF$95,$E81,0)</f>
        <v>5.5441768683895329</v>
      </c>
      <c r="AD81" s="126">
        <f ca="1">OFFSET(RES!AG$95,$E81,0)</f>
        <v>5.6395237293736136</v>
      </c>
      <c r="AE81" s="126">
        <f ca="1">OFFSET(RES!AH$95,$E81,0)</f>
        <v>5.7248755192006593</v>
      </c>
      <c r="AF81" s="126">
        <f ca="1">OFFSET(RES!AI$95,$E81,0)</f>
        <v>5.818857114293877</v>
      </c>
      <c r="AG81" s="126">
        <f ca="1">OFFSET(RES!AJ$95,$E81,0)</f>
        <v>5.903203035476893</v>
      </c>
      <c r="AH81" s="126">
        <f ca="1">OFFSET(RES!AK$95,$E81,0)</f>
        <v>5.9876864173050786</v>
      </c>
      <c r="AI81" s="126">
        <f ca="1">OFFSET(RES!AL$95,$E81,0)</f>
        <v>6.072456005858383</v>
      </c>
      <c r="AJ81" s="126">
        <f ca="1">OFFSET(RES!AM$95,$E81,0)</f>
        <v>6.4507645958518651</v>
      </c>
      <c r="AK81" s="126">
        <f ca="1">OFFSET(RES!AN$95,$E81,0)</f>
        <v>6.8024821448362625</v>
      </c>
      <c r="AL81" s="126">
        <f ca="1">OFFSET(RES!AO$95,$E81,0)</f>
        <v>6.8024821448362625</v>
      </c>
      <c r="AM81" s="126">
        <f ca="1">OFFSET(RES!AP$95,$E81,0)</f>
        <v>6.8024821448362625</v>
      </c>
    </row>
    <row r="82" spans="1:39">
      <c r="A82" s="35" t="s">
        <v>380</v>
      </c>
      <c r="B82">
        <v>0.2282739655271</v>
      </c>
      <c r="E82" s="129">
        <f>MATCH(F82,RES!$D$96:$D$134,0)</f>
        <v>16</v>
      </c>
      <c r="F82" s="4" t="str">
        <f t="shared" si="1"/>
        <v>RMNL</v>
      </c>
      <c r="G82" s="126">
        <f ca="1">OFFSET(RES!J$95,$E82,0)</f>
        <v>3.3422499241462768E-2</v>
      </c>
      <c r="H82" s="126">
        <f ca="1">OFFSET(RES!K$95,$E82,0)</f>
        <v>4.0888581808950081E-2</v>
      </c>
      <c r="I82" s="126">
        <f ca="1">OFFSET(RES!L$95,$E82,0)</f>
        <v>4.8354664376437387E-2</v>
      </c>
      <c r="J82" s="126">
        <f ca="1">OFFSET(RES!M$95,$E82,0)</f>
        <v>5.58207469439247E-2</v>
      </c>
      <c r="K82" s="126">
        <f ca="1">OFFSET(RES!N$95,$E82,0)</f>
        <v>6.3286829511412013E-2</v>
      </c>
      <c r="L82" s="126">
        <f ca="1">OFFSET(RES!O$95,$E82,0)</f>
        <v>7.0752912078899319E-2</v>
      </c>
      <c r="M82" s="126">
        <f ca="1">OFFSET(RES!P$95,$E82,0)</f>
        <v>7.2661925625847515E-2</v>
      </c>
      <c r="N82" s="126">
        <f ca="1">OFFSET(RES!Q$95,$E82,0)</f>
        <v>7.4625560956948167E-2</v>
      </c>
      <c r="O82" s="203">
        <f ca="1">OFFSET(RES!R$95,$E82,0)</f>
        <v>7.8422077370673984E-2</v>
      </c>
      <c r="P82" s="126">
        <f ca="1">OFFSET(RES!S$95,$E82,0)</f>
        <v>6.6306834257304104E-2</v>
      </c>
      <c r="Q82" s="126">
        <f ca="1">OFFSET(RES!T$95,$E82,0)</f>
        <v>6.8067989157919243E-2</v>
      </c>
      <c r="R82" s="126">
        <f ca="1">OFFSET(RES!U$95,$E82,0)</f>
        <v>6.9720614589123195E-2</v>
      </c>
      <c r="S82" s="126">
        <f ca="1">OFFSET(RES!V$95,$E82,0)</f>
        <v>7.1689028917529804E-2</v>
      </c>
      <c r="T82" s="203">
        <f ca="1">OFFSET(RES!W$95,$E82,0)</f>
        <v>7.4002931390505955E-2</v>
      </c>
      <c r="U82" s="126">
        <f ca="1">OFFSET(RES!X$95,$E82,0)</f>
        <v>7.6441385152010322E-2</v>
      </c>
      <c r="V82" s="126">
        <f ca="1">OFFSET(RES!Y$95,$E82,0)</f>
        <v>7.9074953568964421E-2</v>
      </c>
      <c r="W82" s="126">
        <f ca="1">OFFSET(RES!Z$95,$E82,0)</f>
        <v>8.1075835104059454E-2</v>
      </c>
      <c r="X82" s="126">
        <f ca="1">OFFSET(RES!AA$95,$E82,0)</f>
        <v>8.3371233725203941E-2</v>
      </c>
      <c r="Y82" s="205">
        <f ca="1">OFFSET(RES!AB$95,$E82,0)</f>
        <v>8.4694809154592918E-2</v>
      </c>
      <c r="Z82" s="126">
        <f ca="1">OFFSET(RES!AC$95,$E82,0)</f>
        <v>8.6061347852082012E-2</v>
      </c>
      <c r="AA82" s="126">
        <f ca="1">OFFSET(RES!AD$95,$E82,0)</f>
        <v>8.7501877706453859E-2</v>
      </c>
      <c r="AB82" s="126">
        <f ca="1">OFFSET(RES!AE$95,$E82,0)</f>
        <v>8.9071048915767559E-2</v>
      </c>
      <c r="AC82" s="126">
        <f ca="1">OFFSET(RES!AF$95,$E82,0)</f>
        <v>9.0445551945887701E-2</v>
      </c>
      <c r="AD82" s="126">
        <f ca="1">OFFSET(RES!AG$95,$E82,0)</f>
        <v>9.2001003669872475E-2</v>
      </c>
      <c r="AE82" s="126">
        <f ca="1">OFFSET(RES!AH$95,$E82,0)</f>
        <v>9.3393399678104255E-2</v>
      </c>
      <c r="AF82" s="126">
        <f ca="1">OFFSET(RES!AI$95,$E82,0)</f>
        <v>9.4926578983660956E-2</v>
      </c>
      <c r="AG82" s="126">
        <f ca="1">OFFSET(RES!AJ$95,$E82,0)</f>
        <v>9.6302565640810703E-2</v>
      </c>
      <c r="AH82" s="126">
        <f ca="1">OFFSET(RES!AK$95,$E82,0)</f>
        <v>9.7680794777632057E-2</v>
      </c>
      <c r="AI82" s="126">
        <f ca="1">OFFSET(RES!AL$95,$E82,0)</f>
        <v>9.9063692980004253E-2</v>
      </c>
      <c r="AJ82" s="126">
        <f ca="1">OFFSET(RES!AM$95,$E82,0)</f>
        <v>0.10523527264639577</v>
      </c>
      <c r="AK82" s="126">
        <f ca="1">OFFSET(RES!AN$95,$E82,0)</f>
        <v>0.11097305637914835</v>
      </c>
      <c r="AL82" s="126">
        <f ca="1">OFFSET(RES!AO$95,$E82,0)</f>
        <v>0.11097305637914835</v>
      </c>
      <c r="AM82" s="126">
        <f ca="1">OFFSET(RES!AP$95,$E82,0)</f>
        <v>0.11097305637914835</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605</v>
      </c>
      <c r="B84">
        <f>[2]EB_2006!$AI$69/1000</f>
        <v>35.178032837499991</v>
      </c>
      <c r="E84" s="128">
        <f>MATCH(F84,OtherTRA!$D$52:$D$56,0)</f>
        <v>2</v>
      </c>
      <c r="F84" s="4" t="str">
        <f t="shared" si="1"/>
        <v>TAIJET</v>
      </c>
      <c r="G84" s="24">
        <f ca="1">OFFSET(OtherTRA!J$51,$E84,0)</f>
        <v>60.368000000000002</v>
      </c>
      <c r="H84" s="24">
        <f ca="1">OFFSET(OtherTRA!K$51,$E84,0)</f>
        <v>62.148158892930546</v>
      </c>
      <c r="I84" s="24">
        <f ca="1">OFFSET(OtherTRA!L$51,$E84,0)</f>
        <v>63.92831778586109</v>
      </c>
      <c r="J84" s="24">
        <f ca="1">OFFSET(OtherTRA!M$51,$E84,0)</f>
        <v>65.708476678791641</v>
      </c>
      <c r="K84" s="24">
        <f ca="1">OFFSET(OtherTRA!N$51,$E84,0)</f>
        <v>67.323877427011467</v>
      </c>
      <c r="L84" s="24">
        <f ca="1">OFFSET(OtherTRA!O$51,$E84,0)</f>
        <v>68.939278175231294</v>
      </c>
      <c r="M84" s="24">
        <f ca="1">OFFSET(OtherTRA!P$51,$E84,0)</f>
        <v>69.31496218118528</v>
      </c>
      <c r="N84" s="24">
        <f ca="1">OFFSET(OtherTRA!Q$51,$E84,0)</f>
        <v>69.690646187139279</v>
      </c>
      <c r="O84" s="24">
        <f ca="1">OFFSET(OtherTRA!R$51,$E84,0)</f>
        <v>65.724555425124123</v>
      </c>
      <c r="P84" s="24">
        <f ca="1">OFFSET(OtherTRA!S$51,$E84,0)</f>
        <v>67.523764118170689</v>
      </c>
      <c r="Q84" s="24">
        <f ca="1">OFFSET(OtherTRA!T$51,$E84,0)</f>
        <v>68.837976716774818</v>
      </c>
      <c r="R84" s="24">
        <f ca="1">OFFSET(OtherTRA!U$51,$E84,0)</f>
        <v>70.152189315378948</v>
      </c>
      <c r="S84" s="24">
        <f ca="1">OFFSET(OtherTRA!V$51,$E84,0)</f>
        <v>71.466401913983077</v>
      </c>
      <c r="T84" s="24">
        <f ca="1">OFFSET(OtherTRA!W$51,$E84,0)</f>
        <v>72.780614512587206</v>
      </c>
      <c r="U84" s="24">
        <f ca="1">OFFSET(OtherTRA!X$51,$E84,0)</f>
        <v>74.094827111191336</v>
      </c>
      <c r="V84" s="24">
        <f ca="1">OFFSET(OtherTRA!Y$51,$E84,0)</f>
        <v>75.409039709795465</v>
      </c>
      <c r="W84" s="24">
        <f ca="1">OFFSET(OtherTRA!Z$51,$E84,0)</f>
        <v>76.723252308399594</v>
      </c>
      <c r="X84" s="24">
        <f ca="1">OFFSET(OtherTRA!AA$51,$E84,0)</f>
        <v>78.037464907003724</v>
      </c>
      <c r="Y84" s="24">
        <f ca="1">OFFSET(OtherTRA!AB$51,$E84,0)</f>
        <v>79.351677505607853</v>
      </c>
      <c r="Z84" s="24">
        <f ca="1">OFFSET(OtherTRA!AC$51,$E84,0)</f>
        <v>81.9364631926193</v>
      </c>
      <c r="AA84" s="24">
        <f ca="1">OFFSET(OtherTRA!AD$51,$E84,0)</f>
        <v>84.521248879630747</v>
      </c>
      <c r="AB84" s="24">
        <f ca="1">OFFSET(OtherTRA!AE$51,$E84,0)</f>
        <v>87.106034566642194</v>
      </c>
      <c r="AC84" s="24">
        <f ca="1">OFFSET(OtherTRA!AF$51,$E84,0)</f>
        <v>89.690820253653641</v>
      </c>
      <c r="AD84" s="24">
        <f ca="1">OFFSET(OtherTRA!AG$51,$E84,0)</f>
        <v>92.275605940665088</v>
      </c>
      <c r="AE84" s="24">
        <f ca="1">OFFSET(OtherTRA!AH$51,$E84,0)</f>
        <v>94.860391627676535</v>
      </c>
      <c r="AF84" s="24">
        <f ca="1">OFFSET(OtherTRA!AI$51,$E84,0)</f>
        <v>97.445177314687982</v>
      </c>
      <c r="AG84" s="24">
        <f ca="1">OFFSET(OtherTRA!AJ$51,$E84,0)</f>
        <v>100.02996300169943</v>
      </c>
      <c r="AH84" s="24">
        <f ca="1">OFFSET(OtherTRA!AK$51,$E84,0)</f>
        <v>102.61474868871088</v>
      </c>
      <c r="AI84" s="24">
        <f ca="1">OFFSET(OtherTRA!AL$51,$E84,0)</f>
        <v>105.19953437572235</v>
      </c>
      <c r="AJ84" s="24">
        <f ca="1">OFFSET(OtherTRA!AM$51,$E84,0)</f>
        <v>117.27079995613747</v>
      </c>
      <c r="AK84" s="24">
        <f ca="1">OFFSET(OtherTRA!AN$51,$E84,0)</f>
        <v>129.34206553655258</v>
      </c>
      <c r="AL84" s="24">
        <f ca="1">OFFSET(OtherTRA!AO$51,$E84,0)</f>
        <v>129.34206553655258</v>
      </c>
      <c r="AM84" s="24">
        <f ca="1">OFFSET(OtherTRA!AP$51,$E84,0)</f>
        <v>129.34206553655258</v>
      </c>
    </row>
    <row r="85" spans="1:39" s="185" customFormat="1">
      <c r="A85" s="35" t="s">
        <v>606</v>
      </c>
      <c r="B85" s="185">
        <f>[2]EB_2006!$AI$70/1000</f>
        <v>42.764908764899999</v>
      </c>
      <c r="E85" s="128">
        <f>MATCH(F85,OtherTRA!$D$52:$D$56,0)</f>
        <v>3</v>
      </c>
      <c r="F85" s="185" t="str">
        <f t="shared" ref="F85" si="2">A85</f>
        <v>TADJET</v>
      </c>
      <c r="G85" s="24">
        <f ca="1">OFFSET(OtherTRA!J$51,$E85,0)</f>
        <v>20.123000000000001</v>
      </c>
      <c r="H85" s="24">
        <f ca="1">OFFSET(OtherTRA!K$51,$E85,0)</f>
        <v>20.716396127127641</v>
      </c>
      <c r="I85" s="24">
        <f ca="1">OFFSET(OtherTRA!L$51,$E85,0)</f>
        <v>21.309792254255282</v>
      </c>
      <c r="J85" s="24">
        <f ca="1">OFFSET(OtherTRA!M$51,$E85,0)</f>
        <v>21.903188381382925</v>
      </c>
      <c r="K85" s="24">
        <f ca="1">OFFSET(OtherTRA!N$51,$E85,0)</f>
        <v>21.184208220267859</v>
      </c>
      <c r="L85" s="24">
        <f ca="1">OFFSET(OtherTRA!O$51,$E85,0)</f>
        <v>20.465228059152793</v>
      </c>
      <c r="M85" s="24">
        <f ca="1">OFFSET(OtherTRA!P$51,$E85,0)</f>
        <v>21.847914132476973</v>
      </c>
      <c r="N85" s="24">
        <f ca="1">OFFSET(OtherTRA!Q$51,$E85,0)</f>
        <v>23.230600205801153</v>
      </c>
      <c r="O85" s="24">
        <f ca="1">OFFSET(OtherTRA!R$51,$E85,0)</f>
        <v>21.908548052275595</v>
      </c>
      <c r="P85" s="24">
        <f ca="1">OFFSET(OtherTRA!S$51,$E85,0)</f>
        <v>22.508294217962316</v>
      </c>
      <c r="Q85" s="24">
        <f ca="1">OFFSET(OtherTRA!T$51,$E85,0)</f>
        <v>22.946372340837197</v>
      </c>
      <c r="R85" s="24">
        <f ca="1">OFFSET(OtherTRA!U$51,$E85,0)</f>
        <v>23.384450463712078</v>
      </c>
      <c r="S85" s="24">
        <f ca="1">OFFSET(OtherTRA!V$51,$E85,0)</f>
        <v>23.822528586586959</v>
      </c>
      <c r="T85" s="24">
        <f ca="1">OFFSET(OtherTRA!W$51,$E85,0)</f>
        <v>24.26060670946184</v>
      </c>
      <c r="U85" s="24">
        <f ca="1">OFFSET(OtherTRA!X$51,$E85,0)</f>
        <v>24.698684832336721</v>
      </c>
      <c r="V85" s="24">
        <f ca="1">OFFSET(OtherTRA!Y$51,$E85,0)</f>
        <v>25.136762955211601</v>
      </c>
      <c r="W85" s="24">
        <f ca="1">OFFSET(OtherTRA!Z$51,$E85,0)</f>
        <v>25.574841078086482</v>
      </c>
      <c r="X85" s="24">
        <f ca="1">OFFSET(OtherTRA!AA$51,$E85,0)</f>
        <v>26.012919200961363</v>
      </c>
      <c r="Y85" s="24">
        <f ca="1">OFFSET(OtherTRA!AB$51,$E85,0)</f>
        <v>26.450997323836258</v>
      </c>
      <c r="Z85" s="24">
        <f ca="1">OFFSET(OtherTRA!AC$51,$E85,0)</f>
        <v>27.312606825223277</v>
      </c>
      <c r="AA85" s="24">
        <f ca="1">OFFSET(OtherTRA!AD$51,$E85,0)</f>
        <v>28.174216326610292</v>
      </c>
      <c r="AB85" s="24">
        <f ca="1">OFFSET(OtherTRA!AE$51,$E85,0)</f>
        <v>29.035825827997307</v>
      </c>
      <c r="AC85" s="24">
        <f ca="1">OFFSET(OtherTRA!AF$51,$E85,0)</f>
        <v>29.897435329384322</v>
      </c>
      <c r="AD85" s="24">
        <f ca="1">OFFSET(OtherTRA!AG$51,$E85,0)</f>
        <v>30.759044830771337</v>
      </c>
      <c r="AE85" s="24">
        <f ca="1">OFFSET(OtherTRA!AH$51,$E85,0)</f>
        <v>31.620654332158352</v>
      </c>
      <c r="AF85" s="24">
        <f ca="1">OFFSET(OtherTRA!AI$51,$E85,0)</f>
        <v>32.482263833545368</v>
      </c>
      <c r="AG85" s="24">
        <f ca="1">OFFSET(OtherTRA!AJ$51,$E85,0)</f>
        <v>33.343873334932383</v>
      </c>
      <c r="AH85" s="24">
        <f ca="1">OFFSET(OtherTRA!AK$51,$E85,0)</f>
        <v>34.205482836319398</v>
      </c>
      <c r="AI85" s="24">
        <f ca="1">OFFSET(OtherTRA!AL$51,$E85,0)</f>
        <v>35.067092337706427</v>
      </c>
      <c r="AJ85" s="24">
        <f ca="1">OFFSET(OtherTRA!AM$51,$E85,0)</f>
        <v>39.090914184954855</v>
      </c>
      <c r="AK85" s="24">
        <f ca="1">OFFSET(OtherTRA!AN$51,$E85,0)</f>
        <v>43.11473603220329</v>
      </c>
      <c r="AL85" s="24">
        <f ca="1">OFFSET(OtherTRA!AO$51,$E85,0)</f>
        <v>43.11473603220329</v>
      </c>
      <c r="AM85" s="24">
        <f ca="1">OFFSET(OtherTRA!AP$51,$E85,0)</f>
        <v>43.11473603220329</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1.1016876135958813</v>
      </c>
      <c r="I86" s="24">
        <f ca="1">OFFSET(OtherTRA!L$51,$E86,0)</f>
        <v>1.1332441236761377</v>
      </c>
      <c r="J86" s="24">
        <f ca="1">OFFSET(OtherTRA!M$51,$E86,0)</f>
        <v>1.1648006337563943</v>
      </c>
      <c r="K86" s="24">
        <f ca="1">OFFSET(OtherTRA!N$51,$E86,0)</f>
        <v>1.1797169224594737</v>
      </c>
      <c r="L86" s="24">
        <f ca="1">OFFSET(OtherTRA!O$51,$E86,0)</f>
        <v>1.1946332111625533</v>
      </c>
      <c r="M86" s="24">
        <f ca="1">OFFSET(OtherTRA!P$51,$E86,0)</f>
        <v>1.2150124718428752</v>
      </c>
      <c r="N86" s="24">
        <f ca="1">OFFSET(OtherTRA!Q$51,$E86,0)</f>
        <v>1.2353917325231971</v>
      </c>
      <c r="O86" s="24">
        <f ca="1">OFFSET(OtherTRA!R$51,$E86,0)</f>
        <v>1.1650856583812941</v>
      </c>
      <c r="P86" s="24">
        <f ca="1">OFFSET(OtherTRA!S$51,$E86,0)</f>
        <v>0</v>
      </c>
      <c r="Q86" s="24">
        <f ca="1">OFFSET(OtherTRA!T$51,$E86,0)</f>
        <v>0.15629453834057072</v>
      </c>
      <c r="R86" s="24">
        <f ca="1">OFFSET(OtherTRA!U$51,$E86,0)</f>
        <v>0.31258907668114144</v>
      </c>
      <c r="S86" s="24">
        <f ca="1">OFFSET(OtherTRA!V$51,$E86,0)</f>
        <v>0.46888361502171216</v>
      </c>
      <c r="T86" s="24">
        <f ca="1">OFFSET(OtherTRA!W$51,$E86,0)</f>
        <v>0.62517815336228288</v>
      </c>
      <c r="U86" s="24">
        <f ca="1">OFFSET(OtherTRA!X$51,$E86,0)</f>
        <v>0.78147269170285361</v>
      </c>
      <c r="V86" s="24">
        <f ca="1">OFFSET(OtherTRA!Y$51,$E86,0)</f>
        <v>0.93776723004342433</v>
      </c>
      <c r="W86" s="24">
        <f ca="1">OFFSET(OtherTRA!Z$51,$E86,0)</f>
        <v>1.094061768383995</v>
      </c>
      <c r="X86" s="24">
        <f ca="1">OFFSET(OtherTRA!AA$51,$E86,0)</f>
        <v>1.2503563067245658</v>
      </c>
      <c r="Y86" s="24">
        <f ca="1">OFFSET(OtherTRA!AB$51,$E86,0)</f>
        <v>1.4066508450651365</v>
      </c>
      <c r="Z86" s="24">
        <f ca="1">OFFSET(OtherTRA!AC$51,$E86,0)</f>
        <v>1.4524708086152451</v>
      </c>
      <c r="AA86" s="24">
        <f ca="1">OFFSET(OtherTRA!AD$51,$E86,0)</f>
        <v>1.4982907721653538</v>
      </c>
      <c r="AB86" s="24">
        <f ca="1">OFFSET(OtherTRA!AE$51,$E86,0)</f>
        <v>1.5441107357154624</v>
      </c>
      <c r="AC86" s="24">
        <f ca="1">OFFSET(OtherTRA!AF$51,$E86,0)</f>
        <v>1.5899306992655711</v>
      </c>
      <c r="AD86" s="24">
        <f ca="1">OFFSET(OtherTRA!AG$51,$E86,0)</f>
        <v>1.6357506628156797</v>
      </c>
      <c r="AE86" s="24">
        <f ca="1">OFFSET(OtherTRA!AH$51,$E86,0)</f>
        <v>1.6815706263657884</v>
      </c>
      <c r="AF86" s="24">
        <f ca="1">OFFSET(OtherTRA!AI$51,$E86,0)</f>
        <v>1.727390589915897</v>
      </c>
      <c r="AG86" s="24">
        <f ca="1">OFFSET(OtherTRA!AJ$51,$E86,0)</f>
        <v>1.7732105534660056</v>
      </c>
      <c r="AH86" s="24">
        <f ca="1">OFFSET(OtherTRA!AK$51,$E86,0)</f>
        <v>1.8190305170161143</v>
      </c>
      <c r="AI86" s="24">
        <f ca="1">OFFSET(OtherTRA!AL$51,$E86,0)</f>
        <v>1.8648504805662227</v>
      </c>
      <c r="AJ86" s="24">
        <f ca="1">OFFSET(OtherTRA!AM$51,$E86,0)</f>
        <v>2.0788353194941283</v>
      </c>
      <c r="AK86" s="24">
        <f ca="1">OFFSET(OtherTRA!AN$51,$E86,0)</f>
        <v>2.292820158422034</v>
      </c>
      <c r="AL86" s="24">
        <f ca="1">OFFSET(OtherTRA!AO$51,$E86,0)</f>
        <v>2.292820158422034</v>
      </c>
      <c r="AM86" s="24">
        <f ca="1">OFFSET(OtherTRA!AP$51,$E86,0)</f>
        <v>2.292820158422034</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46.1562944316086</v>
      </c>
      <c r="Q87" s="24">
        <f ca="1">OFFSET(FTRA!T$136,$E87,0)</f>
        <v>46.729420277620072</v>
      </c>
      <c r="R87" s="24">
        <f ca="1">OFFSET(FTRA!U$136,$E87,0)</f>
        <v>47.302546123631544</v>
      </c>
      <c r="S87" s="24">
        <f ca="1">OFFSET(FTRA!V$136,$E87,0)</f>
        <v>47.875671969643015</v>
      </c>
      <c r="T87" s="24">
        <f ca="1">OFFSET(FTRA!W$136,$E87,0)</f>
        <v>48.448797815654487</v>
      </c>
      <c r="U87" s="24">
        <f ca="1">OFFSET(FTRA!X$136,$E87,0)</f>
        <v>49.021923661665959</v>
      </c>
      <c r="V87" s="24">
        <f ca="1">OFFSET(FTRA!Y$136,$E87,0)</f>
        <v>49.59504950767743</v>
      </c>
      <c r="W87" s="24">
        <f ca="1">OFFSET(FTRA!Z$136,$E87,0)</f>
        <v>50.168175353688902</v>
      </c>
      <c r="X87" s="24">
        <f ca="1">OFFSET(FTRA!AA$136,$E87,0)</f>
        <v>50.741301199700374</v>
      </c>
      <c r="Y87" s="24">
        <f ca="1">OFFSET(FTRA!AB$136,$E87,0)</f>
        <v>51.314427045711838</v>
      </c>
      <c r="Z87" s="24">
        <f ca="1">OFFSET(FTRA!AC$136,$E87,0)</f>
        <v>53.036592416827048</v>
      </c>
      <c r="AA87" s="24">
        <f ca="1">OFFSET(FTRA!AD$136,$E87,0)</f>
        <v>54.758757787942258</v>
      </c>
      <c r="AB87" s="24">
        <f ca="1">OFFSET(FTRA!AE$136,$E87,0)</f>
        <v>56.480923159057468</v>
      </c>
      <c r="AC87" s="24">
        <f ca="1">OFFSET(FTRA!AF$136,$E87,0)</f>
        <v>58.203088530172678</v>
      </c>
      <c r="AD87" s="24">
        <f ca="1">OFFSET(FTRA!AG$136,$E87,0)</f>
        <v>59.925253901287888</v>
      </c>
      <c r="AE87" s="24">
        <f ca="1">OFFSET(FTRA!AH$136,$E87,0)</f>
        <v>61.647419272403098</v>
      </c>
      <c r="AF87" s="24">
        <f ca="1">OFFSET(FTRA!AI$136,$E87,0)</f>
        <v>63.369584643518309</v>
      </c>
      <c r="AG87" s="24">
        <f ca="1">OFFSET(FTRA!AJ$136,$E87,0)</f>
        <v>65.091750014633519</v>
      </c>
      <c r="AH87" s="24">
        <f ca="1">OFFSET(FTRA!AK$136,$E87,0)</f>
        <v>66.813915385748729</v>
      </c>
      <c r="AI87" s="24">
        <f ca="1">OFFSET(FTRA!AL$136,$E87,0)</f>
        <v>68.536080756863925</v>
      </c>
      <c r="AJ87" s="24">
        <f ca="1">OFFSET(FTRA!AM$136,$E87,0)</f>
        <v>78.049739471352211</v>
      </c>
      <c r="AK87" s="24">
        <f ca="1">OFFSET(FTRA!AN$136,$E87,0)</f>
        <v>87.563398185840569</v>
      </c>
      <c r="AL87" s="24">
        <f ca="1">OFFSET(FTRA!AO$136,$E87,0)</f>
        <v>87.563398185840569</v>
      </c>
      <c r="AM87" s="24">
        <f ca="1">OFFSET(FTRA!AP$136,$E87,0)</f>
        <v>87.563398185840569</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3.5418587002352</v>
      </c>
      <c r="Q88" s="24">
        <f ca="1">OFFSET(FTRA!T$136,$E88,0)</f>
        <v>3.597151002521811</v>
      </c>
      <c r="R88" s="24">
        <f ca="1">OFFSET(FTRA!U$136,$E88,0)</f>
        <v>3.6524433048084219</v>
      </c>
      <c r="S88" s="24">
        <f ca="1">OFFSET(FTRA!V$136,$E88,0)</f>
        <v>3.7077356070950329</v>
      </c>
      <c r="T88" s="24">
        <f ca="1">OFFSET(FTRA!W$136,$E88,0)</f>
        <v>3.7630279093816439</v>
      </c>
      <c r="U88" s="24">
        <f ca="1">OFFSET(FTRA!X$136,$E88,0)</f>
        <v>3.8183202116682549</v>
      </c>
      <c r="V88" s="24">
        <f ca="1">OFFSET(FTRA!Y$136,$E88,0)</f>
        <v>3.8736125139548658</v>
      </c>
      <c r="W88" s="24">
        <f ca="1">OFFSET(FTRA!Z$136,$E88,0)</f>
        <v>3.9289048162414768</v>
      </c>
      <c r="X88" s="24">
        <f ca="1">OFFSET(FTRA!AA$136,$E88,0)</f>
        <v>3.9841971185280878</v>
      </c>
      <c r="Y88" s="24">
        <f ca="1">OFFSET(FTRA!AB$136,$E88,0)</f>
        <v>4.0394894208146992</v>
      </c>
      <c r="Z88" s="24">
        <f ca="1">OFFSET(FTRA!AC$136,$E88,0)</f>
        <v>4.1750588736571945</v>
      </c>
      <c r="AA88" s="24">
        <f ca="1">OFFSET(FTRA!AD$136,$E88,0)</f>
        <v>4.3106283264996899</v>
      </c>
      <c r="AB88" s="24">
        <f ca="1">OFFSET(FTRA!AE$136,$E88,0)</f>
        <v>4.4461977793421852</v>
      </c>
      <c r="AC88" s="24">
        <f ca="1">OFFSET(FTRA!AF$136,$E88,0)</f>
        <v>4.5817672321846805</v>
      </c>
      <c r="AD88" s="24">
        <f ca="1">OFFSET(FTRA!AG$136,$E88,0)</f>
        <v>4.7173366850271758</v>
      </c>
      <c r="AE88" s="24">
        <f ca="1">OFFSET(FTRA!AH$136,$E88,0)</f>
        <v>4.8529061378696712</v>
      </c>
      <c r="AF88" s="24">
        <f ca="1">OFFSET(FTRA!AI$136,$E88,0)</f>
        <v>4.9884755907121665</v>
      </c>
      <c r="AG88" s="24">
        <f ca="1">OFFSET(FTRA!AJ$136,$E88,0)</f>
        <v>5.1240450435546618</v>
      </c>
      <c r="AH88" s="24">
        <f ca="1">OFFSET(FTRA!AK$136,$E88,0)</f>
        <v>5.2596144963971572</v>
      </c>
      <c r="AI88" s="24">
        <f ca="1">OFFSET(FTRA!AL$136,$E88,0)</f>
        <v>5.3951839492396552</v>
      </c>
      <c r="AJ88" s="24">
        <f ca="1">OFFSET(FTRA!AM$136,$E88,0)</f>
        <v>6.1441024492198419</v>
      </c>
      <c r="AK88" s="24">
        <f ca="1">OFFSET(FTRA!AN$136,$E88,0)</f>
        <v>6.8930209492000243</v>
      </c>
      <c r="AL88" s="24">
        <f ca="1">OFFSET(FTRA!AO$136,$E88,0)</f>
        <v>6.8930209492000243</v>
      </c>
      <c r="AM88" s="24">
        <f ca="1">OFFSET(FTRA!AP$136,$E88,0)</f>
        <v>6.8930209492000243</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0.97290794869088826</v>
      </c>
      <c r="Q89" s="24">
        <f ca="1">OFFSET(FTRA!T$136,$E89,0)</f>
        <v>0.9880961097523363</v>
      </c>
      <c r="R89" s="24">
        <f ca="1">OFFSET(FTRA!U$136,$E89,0)</f>
        <v>1.0032842708137844</v>
      </c>
      <c r="S89" s="24">
        <f ca="1">OFFSET(FTRA!V$136,$E89,0)</f>
        <v>1.0184724318752323</v>
      </c>
      <c r="T89" s="24">
        <f ca="1">OFFSET(FTRA!W$136,$E89,0)</f>
        <v>1.0336605929366802</v>
      </c>
      <c r="U89" s="24">
        <f ca="1">OFFSET(FTRA!X$136,$E89,0)</f>
        <v>1.0488487539981282</v>
      </c>
      <c r="V89" s="24">
        <f ca="1">OFFSET(FTRA!Y$136,$E89,0)</f>
        <v>1.0640369150595761</v>
      </c>
      <c r="W89" s="24">
        <f ca="1">OFFSET(FTRA!Z$136,$E89,0)</f>
        <v>1.079225076121024</v>
      </c>
      <c r="X89" s="24">
        <f ca="1">OFFSET(FTRA!AA$136,$E89,0)</f>
        <v>1.094413237182472</v>
      </c>
      <c r="Y89" s="24">
        <f ca="1">OFFSET(FTRA!AB$136,$E89,0)</f>
        <v>1.1096013982439206</v>
      </c>
      <c r="Z89" s="24">
        <f ca="1">OFFSET(FTRA!AC$136,$E89,0)</f>
        <v>1.1468407715315618</v>
      </c>
      <c r="AA89" s="24">
        <f ca="1">OFFSET(FTRA!AD$136,$E89,0)</f>
        <v>1.1840801448192031</v>
      </c>
      <c r="AB89" s="24">
        <f ca="1">OFFSET(FTRA!AE$136,$E89,0)</f>
        <v>1.2213195181068444</v>
      </c>
      <c r="AC89" s="24">
        <f ca="1">OFFSET(FTRA!AF$136,$E89,0)</f>
        <v>1.2585588913944856</v>
      </c>
      <c r="AD89" s="24">
        <f ca="1">OFFSET(FTRA!AG$136,$E89,0)</f>
        <v>1.2957982646821269</v>
      </c>
      <c r="AE89" s="24">
        <f ca="1">OFFSET(FTRA!AH$136,$E89,0)</f>
        <v>1.3330376379697682</v>
      </c>
      <c r="AF89" s="24">
        <f ca="1">OFFSET(FTRA!AI$136,$E89,0)</f>
        <v>1.3702770112574094</v>
      </c>
      <c r="AG89" s="24">
        <f ca="1">OFFSET(FTRA!AJ$136,$E89,0)</f>
        <v>1.4075163845450507</v>
      </c>
      <c r="AH89" s="24">
        <f ca="1">OFFSET(FTRA!AK$136,$E89,0)</f>
        <v>1.4447557578326919</v>
      </c>
      <c r="AI89" s="24">
        <f ca="1">OFFSET(FTRA!AL$136,$E89,0)</f>
        <v>1.4819951311203328</v>
      </c>
      <c r="AJ89" s="24">
        <f ca="1">OFFSET(FTRA!AM$136,$E89,0)</f>
        <v>1.6877144506132291</v>
      </c>
      <c r="AK89" s="24">
        <f ca="1">OFFSET(FTRA!AN$136,$E89,0)</f>
        <v>1.893433770106125</v>
      </c>
      <c r="AL89" s="24">
        <f ca="1">OFFSET(FTRA!AO$136,$E89,0)</f>
        <v>1.893433770106125</v>
      </c>
      <c r="AM89" s="24">
        <f ca="1">OFFSET(FTRA!AP$136,$E89,0)</f>
        <v>1.893433770106125</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3.200305690976406</v>
      </c>
      <c r="Q90" s="24">
        <f ca="1">OFFSET(FTRA!T$136,$E90,0)</f>
        <v>3.2502659758582615</v>
      </c>
      <c r="R90" s="24">
        <f ca="1">OFFSET(FTRA!U$136,$E90,0)</f>
        <v>3.3002262607401169</v>
      </c>
      <c r="S90" s="24">
        <f ca="1">OFFSET(FTRA!V$136,$E90,0)</f>
        <v>3.3501865456219724</v>
      </c>
      <c r="T90" s="24">
        <f ca="1">OFFSET(FTRA!W$136,$E90,0)</f>
        <v>3.4001468305038278</v>
      </c>
      <c r="U90" s="24">
        <f ca="1">OFFSET(FTRA!X$136,$E90,0)</f>
        <v>3.4501071153856833</v>
      </c>
      <c r="V90" s="24">
        <f ca="1">OFFSET(FTRA!Y$136,$E90,0)</f>
        <v>3.5000674002675387</v>
      </c>
      <c r="W90" s="24">
        <f ca="1">OFFSET(FTRA!Z$136,$E90,0)</f>
        <v>3.5500276851493942</v>
      </c>
      <c r="X90" s="24">
        <f ca="1">OFFSET(FTRA!AA$136,$E90,0)</f>
        <v>3.5999879700312496</v>
      </c>
      <c r="Y90" s="24">
        <f ca="1">OFFSET(FTRA!AB$136,$E90,0)</f>
        <v>3.6499482549131046</v>
      </c>
      <c r="Z90" s="24">
        <f ca="1">OFFSET(FTRA!AC$136,$E90,0)</f>
        <v>3.7724443023769925</v>
      </c>
      <c r="AA90" s="24">
        <f ca="1">OFFSET(FTRA!AD$136,$E90,0)</f>
        <v>3.8949403498408803</v>
      </c>
      <c r="AB90" s="24">
        <f ca="1">OFFSET(FTRA!AE$136,$E90,0)</f>
        <v>4.0174363973047686</v>
      </c>
      <c r="AC90" s="24">
        <f ca="1">OFFSET(FTRA!AF$136,$E90,0)</f>
        <v>4.1399324447686565</v>
      </c>
      <c r="AD90" s="24">
        <f ca="1">OFFSET(FTRA!AG$136,$E90,0)</f>
        <v>4.2624284922325444</v>
      </c>
      <c r="AE90" s="24">
        <f ca="1">OFFSET(FTRA!AH$136,$E90,0)</f>
        <v>4.3849245396964323</v>
      </c>
      <c r="AF90" s="24">
        <f ca="1">OFFSET(FTRA!AI$136,$E90,0)</f>
        <v>4.5074205871603201</v>
      </c>
      <c r="AG90" s="24">
        <f ca="1">OFFSET(FTRA!AJ$136,$E90,0)</f>
        <v>4.629916634624208</v>
      </c>
      <c r="AH90" s="24">
        <f ca="1">OFFSET(FTRA!AK$136,$E90,0)</f>
        <v>4.7524126820880959</v>
      </c>
      <c r="AI90" s="24">
        <f ca="1">OFFSET(FTRA!AL$136,$E90,0)</f>
        <v>4.8749087295519846</v>
      </c>
      <c r="AJ90" s="24">
        <f ca="1">OFFSET(FTRA!AM$136,$E90,0)</f>
        <v>5.5516065711132381</v>
      </c>
      <c r="AK90" s="24">
        <f ca="1">OFFSET(FTRA!AN$136,$E90,0)</f>
        <v>6.2283044126744871</v>
      </c>
      <c r="AL90" s="24">
        <f ca="1">OFFSET(FTRA!AO$136,$E90,0)</f>
        <v>6.2283044126744871</v>
      </c>
      <c r="AM90" s="24">
        <f ca="1">OFFSET(FTRA!AP$136,$E90,0)</f>
        <v>6.2283044126744871</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0.58044243603574208</v>
      </c>
      <c r="Q91" s="24">
        <f ca="1">OFFSET(FTRA!T$136,$E91,0)</f>
        <v>0.58950377962664646</v>
      </c>
      <c r="R91" s="24">
        <f ca="1">OFFSET(FTRA!U$136,$E91,0)</f>
        <v>0.59856512321755084</v>
      </c>
      <c r="S91" s="24">
        <f ca="1">OFFSET(FTRA!V$136,$E91,0)</f>
        <v>0.60762646680845522</v>
      </c>
      <c r="T91" s="24">
        <f ca="1">OFFSET(FTRA!W$136,$E91,0)</f>
        <v>0.6166878103993596</v>
      </c>
      <c r="U91" s="24">
        <f ca="1">OFFSET(FTRA!X$136,$E91,0)</f>
        <v>0.62574915399026398</v>
      </c>
      <c r="V91" s="24">
        <f ca="1">OFFSET(FTRA!Y$136,$E91,0)</f>
        <v>0.63481049758116836</v>
      </c>
      <c r="W91" s="24">
        <f ca="1">OFFSET(FTRA!Z$136,$E91,0)</f>
        <v>0.64387184117207275</v>
      </c>
      <c r="X91" s="24">
        <f ca="1">OFFSET(FTRA!AA$136,$E91,0)</f>
        <v>0.65293318476297713</v>
      </c>
      <c r="Y91" s="24">
        <f ca="1">OFFSET(FTRA!AB$136,$E91,0)</f>
        <v>0.66199452835388128</v>
      </c>
      <c r="Z91" s="24">
        <f ca="1">OFFSET(FTRA!AC$136,$E91,0)</f>
        <v>0.68421175103831677</v>
      </c>
      <c r="AA91" s="24">
        <f ca="1">OFFSET(FTRA!AD$136,$E91,0)</f>
        <v>0.70642897372275226</v>
      </c>
      <c r="AB91" s="24">
        <f ca="1">OFFSET(FTRA!AE$136,$E91,0)</f>
        <v>0.72864619640718775</v>
      </c>
      <c r="AC91" s="24">
        <f ca="1">OFFSET(FTRA!AF$136,$E91,0)</f>
        <v>0.75086341909162324</v>
      </c>
      <c r="AD91" s="24">
        <f ca="1">OFFSET(FTRA!AG$136,$E91,0)</f>
        <v>0.77308064177605873</v>
      </c>
      <c r="AE91" s="24">
        <f ca="1">OFFSET(FTRA!AH$136,$E91,0)</f>
        <v>0.79529786446049422</v>
      </c>
      <c r="AF91" s="24">
        <f ca="1">OFFSET(FTRA!AI$136,$E91,0)</f>
        <v>0.81751508714492971</v>
      </c>
      <c r="AG91" s="24">
        <f ca="1">OFFSET(FTRA!AJ$136,$E91,0)</f>
        <v>0.8397323098293652</v>
      </c>
      <c r="AH91" s="24">
        <f ca="1">OFFSET(FTRA!AK$136,$E91,0)</f>
        <v>0.86194953251380069</v>
      </c>
      <c r="AI91" s="24">
        <f ca="1">OFFSET(FTRA!AL$136,$E91,0)</f>
        <v>0.88416675519823607</v>
      </c>
      <c r="AJ91" s="24">
        <f ca="1">OFFSET(FTRA!AM$136,$E91,0)</f>
        <v>1.0069000755567996</v>
      </c>
      <c r="AK91" s="24">
        <f ca="1">OFFSET(FTRA!AN$136,$E91,0)</f>
        <v>1.1296333959153633</v>
      </c>
      <c r="AL91" s="24">
        <f ca="1">OFFSET(FTRA!AO$136,$E91,0)</f>
        <v>1.1296333959153633</v>
      </c>
      <c r="AM91" s="24">
        <f ca="1">OFFSET(FTRA!AP$136,$E91,0)</f>
        <v>1.1296333959153633</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0.28904230654324836</v>
      </c>
      <c r="Q92" s="24">
        <f ca="1">OFFSET(FTRA!T$136,$E92,0)</f>
        <v>0.29355457423646469</v>
      </c>
      <c r="R92" s="24">
        <f ca="1">OFFSET(FTRA!U$136,$E92,0)</f>
        <v>0.29806684192968103</v>
      </c>
      <c r="S92" s="24">
        <f ca="1">OFFSET(FTRA!V$136,$E92,0)</f>
        <v>0.30257910962289736</v>
      </c>
      <c r="T92" s="24">
        <f ca="1">OFFSET(FTRA!W$136,$E92,0)</f>
        <v>0.30709137731611369</v>
      </c>
      <c r="U92" s="24">
        <f ca="1">OFFSET(FTRA!X$136,$E92,0)</f>
        <v>0.31160364500933002</v>
      </c>
      <c r="V92" s="24">
        <f ca="1">OFFSET(FTRA!Y$136,$E92,0)</f>
        <v>0.31611591270254635</v>
      </c>
      <c r="W92" s="24">
        <f ca="1">OFFSET(FTRA!Z$136,$E92,0)</f>
        <v>0.32062818039576269</v>
      </c>
      <c r="X92" s="24">
        <f ca="1">OFFSET(FTRA!AA$136,$E92,0)</f>
        <v>0.32514044808897902</v>
      </c>
      <c r="Y92" s="24">
        <f ca="1">OFFSET(FTRA!AB$136,$E92,0)</f>
        <v>0.32965271578219552</v>
      </c>
      <c r="Z92" s="24">
        <f ca="1">OFFSET(FTRA!AC$136,$E92,0)</f>
        <v>0.34071620268634528</v>
      </c>
      <c r="AA92" s="24">
        <f ca="1">OFFSET(FTRA!AD$136,$E92,0)</f>
        <v>0.35177968959049505</v>
      </c>
      <c r="AB92" s="24">
        <f ca="1">OFFSET(FTRA!AE$136,$E92,0)</f>
        <v>0.36284317649464481</v>
      </c>
      <c r="AC92" s="24">
        <f ca="1">OFFSET(FTRA!AF$136,$E92,0)</f>
        <v>0.37390666339879458</v>
      </c>
      <c r="AD92" s="24">
        <f ca="1">OFFSET(FTRA!AG$136,$E92,0)</f>
        <v>0.38497015030294435</v>
      </c>
      <c r="AE92" s="24">
        <f ca="1">OFFSET(FTRA!AH$136,$E92,0)</f>
        <v>0.39603363720709411</v>
      </c>
      <c r="AF92" s="24">
        <f ca="1">OFFSET(FTRA!AI$136,$E92,0)</f>
        <v>0.40709712411124388</v>
      </c>
      <c r="AG92" s="24">
        <f ca="1">OFFSET(FTRA!AJ$136,$E92,0)</f>
        <v>0.41816061101539365</v>
      </c>
      <c r="AH92" s="24">
        <f ca="1">OFFSET(FTRA!AK$136,$E92,0)</f>
        <v>0.42922409791954341</v>
      </c>
      <c r="AI92" s="24">
        <f ca="1">OFFSET(FTRA!AL$136,$E92,0)</f>
        <v>0.44028758482369307</v>
      </c>
      <c r="AJ92" s="24">
        <f ca="1">OFFSET(FTRA!AM$136,$E92,0)</f>
        <v>0.50140496667543299</v>
      </c>
      <c r="AK92" s="24">
        <f ca="1">OFFSET(FTRA!AN$136,$E92,0)</f>
        <v>0.56252234852717309</v>
      </c>
      <c r="AL92" s="24">
        <f ca="1">OFFSET(FTRA!AO$136,$E92,0)</f>
        <v>0.56252234852717309</v>
      </c>
      <c r="AM92" s="24">
        <f ca="1">OFFSET(FTRA!AP$136,$E92,0)</f>
        <v>0.56252234852717309</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6.4621847101245109</v>
      </c>
      <c r="Q93" s="24">
        <f ca="1">OFFSET(FTRA!T$136,$E93,0)</f>
        <v>6.5630665071313743</v>
      </c>
      <c r="R93" s="24">
        <f ca="1">OFFSET(FTRA!U$136,$E93,0)</f>
        <v>6.6639483041382377</v>
      </c>
      <c r="S93" s="24">
        <f ca="1">OFFSET(FTRA!V$136,$E93,0)</f>
        <v>6.7648301011451011</v>
      </c>
      <c r="T93" s="24">
        <f ca="1">OFFSET(FTRA!W$136,$E93,0)</f>
        <v>6.8657118981519645</v>
      </c>
      <c r="U93" s="24">
        <f ca="1">OFFSET(FTRA!X$136,$E93,0)</f>
        <v>6.9665936951588279</v>
      </c>
      <c r="V93" s="24">
        <f ca="1">OFFSET(FTRA!Y$136,$E93,0)</f>
        <v>7.0674754921656913</v>
      </c>
      <c r="W93" s="24">
        <f ca="1">OFFSET(FTRA!Z$136,$E93,0)</f>
        <v>7.1683572891725547</v>
      </c>
      <c r="X93" s="24">
        <f ca="1">OFFSET(FTRA!AA$136,$E93,0)</f>
        <v>7.2692390861794181</v>
      </c>
      <c r="Y93" s="24">
        <f ca="1">OFFSET(FTRA!AB$136,$E93,0)</f>
        <v>7.3701208831862779</v>
      </c>
      <c r="Z93" s="24">
        <f ca="1">OFFSET(FTRA!AC$136,$E93,0)</f>
        <v>7.6174697808880811</v>
      </c>
      <c r="AA93" s="24">
        <f ca="1">OFFSET(FTRA!AD$136,$E93,0)</f>
        <v>7.8648186785898844</v>
      </c>
      <c r="AB93" s="24">
        <f ca="1">OFFSET(FTRA!AE$136,$E93,0)</f>
        <v>8.1121675762916876</v>
      </c>
      <c r="AC93" s="24">
        <f ca="1">OFFSET(FTRA!AF$136,$E93,0)</f>
        <v>8.3595164739934908</v>
      </c>
      <c r="AD93" s="24">
        <f ca="1">OFFSET(FTRA!AG$136,$E93,0)</f>
        <v>8.6068653716952941</v>
      </c>
      <c r="AE93" s="24">
        <f ca="1">OFFSET(FTRA!AH$136,$E93,0)</f>
        <v>8.8542142693970973</v>
      </c>
      <c r="AF93" s="24">
        <f ca="1">OFFSET(FTRA!AI$136,$E93,0)</f>
        <v>9.1015631670989006</v>
      </c>
      <c r="AG93" s="24">
        <f ca="1">OFFSET(FTRA!AJ$136,$E93,0)</f>
        <v>9.3489120648007038</v>
      </c>
      <c r="AH93" s="24">
        <f ca="1">OFFSET(FTRA!AK$136,$E93,0)</f>
        <v>9.596260962502507</v>
      </c>
      <c r="AI93" s="24">
        <f ca="1">OFFSET(FTRA!AL$136,$E93,0)</f>
        <v>9.8436098602043138</v>
      </c>
      <c r="AJ93" s="24">
        <f ca="1">OFFSET(FTRA!AM$136,$E93,0)</f>
        <v>11.210025092799551</v>
      </c>
      <c r="AK93" s="24">
        <f ca="1">OFFSET(FTRA!AN$136,$E93,0)</f>
        <v>12.576440325394781</v>
      </c>
      <c r="AL93" s="24">
        <f ca="1">OFFSET(FTRA!AO$136,$E93,0)</f>
        <v>12.576440325394781</v>
      </c>
      <c r="AM93" s="24">
        <f ca="1">OFFSET(FTRA!AP$136,$E93,0)</f>
        <v>12.576440325394781</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2.1593260126019009</v>
      </c>
      <c r="Q94" s="24">
        <f ca="1">OFFSET(FTRA!T$136,$E94,0)</f>
        <v>2.1930354619981172</v>
      </c>
      <c r="R94" s="24">
        <f ca="1">OFFSET(FTRA!U$136,$E94,0)</f>
        <v>2.2267449113943334</v>
      </c>
      <c r="S94" s="24">
        <f ca="1">OFFSET(FTRA!V$136,$E94,0)</f>
        <v>2.2604543607905496</v>
      </c>
      <c r="T94" s="24">
        <f ca="1">OFFSET(FTRA!W$136,$E94,0)</f>
        <v>2.2941638101867659</v>
      </c>
      <c r="U94" s="24">
        <f ca="1">OFFSET(FTRA!X$136,$E94,0)</f>
        <v>2.3278732595829821</v>
      </c>
      <c r="V94" s="24">
        <f ca="1">OFFSET(FTRA!Y$136,$E94,0)</f>
        <v>2.3615827089791983</v>
      </c>
      <c r="W94" s="24">
        <f ca="1">OFFSET(FTRA!Z$136,$E94,0)</f>
        <v>2.3952921583754145</v>
      </c>
      <c r="X94" s="24">
        <f ca="1">OFFSET(FTRA!AA$136,$E94,0)</f>
        <v>2.4290016077716308</v>
      </c>
      <c r="Y94" s="24">
        <f ca="1">OFFSET(FTRA!AB$136,$E94,0)</f>
        <v>2.4627110571678466</v>
      </c>
      <c r="Z94" s="24">
        <f ca="1">OFFSET(FTRA!AC$136,$E94,0)</f>
        <v>2.5453621934250799</v>
      </c>
      <c r="AA94" s="24">
        <f ca="1">OFFSET(FTRA!AD$136,$E94,0)</f>
        <v>2.6280133296823132</v>
      </c>
      <c r="AB94" s="24">
        <f ca="1">OFFSET(FTRA!AE$136,$E94,0)</f>
        <v>2.7106644659395465</v>
      </c>
      <c r="AC94" s="24">
        <f ca="1">OFFSET(FTRA!AF$136,$E94,0)</f>
        <v>2.7933156021967798</v>
      </c>
      <c r="AD94" s="24">
        <f ca="1">OFFSET(FTRA!AG$136,$E94,0)</f>
        <v>2.8759667384540131</v>
      </c>
      <c r="AE94" s="24">
        <f ca="1">OFFSET(FTRA!AH$136,$E94,0)</f>
        <v>2.9586178747112464</v>
      </c>
      <c r="AF94" s="24">
        <f ca="1">OFFSET(FTRA!AI$136,$E94,0)</f>
        <v>3.0412690109684797</v>
      </c>
      <c r="AG94" s="24">
        <f ca="1">OFFSET(FTRA!AJ$136,$E94,0)</f>
        <v>3.123920147225713</v>
      </c>
      <c r="AH94" s="24">
        <f ca="1">OFFSET(FTRA!AK$136,$E94,0)</f>
        <v>3.2065712834829463</v>
      </c>
      <c r="AI94" s="24">
        <f ca="1">OFFSET(FTRA!AL$136,$E94,0)</f>
        <v>3.2892224197401805</v>
      </c>
      <c r="AJ94" s="24">
        <f ca="1">OFFSET(FTRA!AM$136,$E94,0)</f>
        <v>3.745807319137386</v>
      </c>
      <c r="AK94" s="24">
        <f ca="1">OFFSET(FTRA!AN$136,$E94,0)</f>
        <v>4.2023922185345928</v>
      </c>
      <c r="AL94" s="24">
        <f ca="1">OFFSET(FTRA!AO$136,$E94,0)</f>
        <v>4.2023922185345928</v>
      </c>
      <c r="AM94" s="24">
        <f ca="1">OFFSET(FTRA!AP$136,$E94,0)</f>
        <v>4.2023922185345928</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0.11854474757129577</v>
      </c>
      <c r="Q95" s="24">
        <f ca="1">OFFSET(FTRA!T$136,$E95,0)</f>
        <v>0.12039536121005183</v>
      </c>
      <c r="R95" s="24">
        <f ca="1">OFFSET(FTRA!U$136,$E95,0)</f>
        <v>0.12224597484880789</v>
      </c>
      <c r="S95" s="24">
        <f ca="1">OFFSET(FTRA!V$136,$E95,0)</f>
        <v>0.12409658848756396</v>
      </c>
      <c r="T95" s="24">
        <f ca="1">OFFSET(FTRA!W$136,$E95,0)</f>
        <v>0.12594720212632002</v>
      </c>
      <c r="U95" s="24">
        <f ca="1">OFFSET(FTRA!X$136,$E95,0)</f>
        <v>0.12779781576507607</v>
      </c>
      <c r="V95" s="24">
        <f ca="1">OFFSET(FTRA!Y$136,$E95,0)</f>
        <v>0.12964842940383212</v>
      </c>
      <c r="W95" s="24">
        <f ca="1">OFFSET(FTRA!Z$136,$E95,0)</f>
        <v>0.13149904304258817</v>
      </c>
      <c r="X95" s="24">
        <f ca="1">OFFSET(FTRA!AA$136,$E95,0)</f>
        <v>0.13334965668134421</v>
      </c>
      <c r="Y95" s="24">
        <f ca="1">OFFSET(FTRA!AB$136,$E95,0)</f>
        <v>0.13520027032010029</v>
      </c>
      <c r="Z95" s="24">
        <f ca="1">OFFSET(FTRA!AC$136,$E95,0)</f>
        <v>0.13973773155889141</v>
      </c>
      <c r="AA95" s="24">
        <f ca="1">OFFSET(FTRA!AD$136,$E95,0)</f>
        <v>0.14427519279768253</v>
      </c>
      <c r="AB95" s="24">
        <f ca="1">OFFSET(FTRA!AE$136,$E95,0)</f>
        <v>0.14881265403647365</v>
      </c>
      <c r="AC95" s="24">
        <f ca="1">OFFSET(FTRA!AF$136,$E95,0)</f>
        <v>0.15335011527526476</v>
      </c>
      <c r="AD95" s="24">
        <f ca="1">OFFSET(FTRA!AG$136,$E95,0)</f>
        <v>0.15788757651405588</v>
      </c>
      <c r="AE95" s="24">
        <f ca="1">OFFSET(FTRA!AH$136,$E95,0)</f>
        <v>0.162425037752847</v>
      </c>
      <c r="AF95" s="24">
        <f ca="1">OFFSET(FTRA!AI$136,$E95,0)</f>
        <v>0.16696249899163812</v>
      </c>
      <c r="AG95" s="24">
        <f ca="1">OFFSET(FTRA!AJ$136,$E95,0)</f>
        <v>0.17149996023042924</v>
      </c>
      <c r="AH95" s="24">
        <f ca="1">OFFSET(FTRA!AK$136,$E95,0)</f>
        <v>0.17603742146922036</v>
      </c>
      <c r="AI95" s="24">
        <f ca="1">OFFSET(FTRA!AL$136,$E95,0)</f>
        <v>0.18057488270801145</v>
      </c>
      <c r="AJ95" s="24">
        <f ca="1">OFFSET(FTRA!AM$136,$E95,0)</f>
        <v>0.20564091781712773</v>
      </c>
      <c r="AK95" s="24">
        <f ca="1">OFFSET(FTRA!AN$136,$E95,0)</f>
        <v>0.23070695292624402</v>
      </c>
      <c r="AL95" s="24">
        <f ca="1">OFFSET(FTRA!AO$136,$E95,0)</f>
        <v>0.23070695292624402</v>
      </c>
      <c r="AM95" s="24">
        <f ca="1">OFFSET(FTRA!AP$136,$E95,0)</f>
        <v>0.23070695292624402</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2.8529099418297506E-2</v>
      </c>
      <c r="Q96" s="24">
        <f ca="1">OFFSET(FTRA!T$136,$E96,0)</f>
        <v>2.8974469977234973E-2</v>
      </c>
      <c r="R96" s="24">
        <f ca="1">OFFSET(FTRA!U$136,$E96,0)</f>
        <v>2.9419840536172439E-2</v>
      </c>
      <c r="S96" s="24">
        <f ca="1">OFFSET(FTRA!V$136,$E96,0)</f>
        <v>2.9865211095109905E-2</v>
      </c>
      <c r="T96" s="24">
        <f ca="1">OFFSET(FTRA!W$136,$E96,0)</f>
        <v>3.0310581654047371E-2</v>
      </c>
      <c r="U96" s="24">
        <f ca="1">OFFSET(FTRA!X$136,$E96,0)</f>
        <v>3.0755952212984838E-2</v>
      </c>
      <c r="V96" s="24">
        <f ca="1">OFFSET(FTRA!Y$136,$E96,0)</f>
        <v>3.1201322771922304E-2</v>
      </c>
      <c r="W96" s="24">
        <f ca="1">OFFSET(FTRA!Z$136,$E96,0)</f>
        <v>3.1646693330859774E-2</v>
      </c>
      <c r="X96" s="24">
        <f ca="1">OFFSET(FTRA!AA$136,$E96,0)</f>
        <v>3.209206388979724E-2</v>
      </c>
      <c r="Y96" s="24">
        <f ca="1">OFFSET(FTRA!AB$136,$E96,0)</f>
        <v>3.2537434448734713E-2</v>
      </c>
      <c r="Z96" s="24">
        <f ca="1">OFFSET(FTRA!AC$136,$E96,0)</f>
        <v>3.3629424481530459E-2</v>
      </c>
      <c r="AA96" s="24">
        <f ca="1">OFFSET(FTRA!AD$136,$E96,0)</f>
        <v>3.4721414514326213E-2</v>
      </c>
      <c r="AB96" s="24">
        <f ca="1">OFFSET(FTRA!AE$136,$E96,0)</f>
        <v>3.5813404547121966E-2</v>
      </c>
      <c r="AC96" s="24">
        <f ca="1">OFFSET(FTRA!AF$136,$E96,0)</f>
        <v>3.6905394579917719E-2</v>
      </c>
      <c r="AD96" s="24">
        <f ca="1">OFFSET(FTRA!AG$136,$E96,0)</f>
        <v>3.7997384612713472E-2</v>
      </c>
      <c r="AE96" s="24">
        <f ca="1">OFFSET(FTRA!AH$136,$E96,0)</f>
        <v>3.9089374645509226E-2</v>
      </c>
      <c r="AF96" s="24">
        <f ca="1">OFFSET(FTRA!AI$136,$E96,0)</f>
        <v>4.0181364678304979E-2</v>
      </c>
      <c r="AG96" s="24">
        <f ca="1">OFFSET(FTRA!AJ$136,$E96,0)</f>
        <v>4.1273354711100732E-2</v>
      </c>
      <c r="AH96" s="24">
        <f ca="1">OFFSET(FTRA!AK$136,$E96,0)</f>
        <v>4.2365344743896485E-2</v>
      </c>
      <c r="AI96" s="24">
        <f ca="1">OFFSET(FTRA!AL$136,$E96,0)</f>
        <v>4.3457334776692211E-2</v>
      </c>
      <c r="AJ96" s="24">
        <f ca="1">OFFSET(FTRA!AM$136,$E96,0)</f>
        <v>4.9489752258710384E-2</v>
      </c>
      <c r="AK96" s="24">
        <f ca="1">OFFSET(FTRA!AN$136,$E96,0)</f>
        <v>5.552216974072853E-2</v>
      </c>
      <c r="AL96" s="24">
        <f ca="1">OFFSET(FTRA!AO$136,$E96,0)</f>
        <v>5.552216974072853E-2</v>
      </c>
      <c r="AM96" s="24">
        <f ca="1">OFFSET(FTRA!AP$136,$E96,0)</f>
        <v>5.552216974072853E-2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22.900959847055063</v>
      </c>
      <c r="Q97" s="24">
        <f ca="1">OFFSET(FTRA!T$136,$E97,0)</f>
        <v>23.258468969153249</v>
      </c>
      <c r="R97" s="24">
        <f ca="1">OFFSET(FTRA!U$136,$E97,0)</f>
        <v>23.615978091251435</v>
      </c>
      <c r="S97" s="24">
        <f ca="1">OFFSET(FTRA!V$136,$E97,0)</f>
        <v>23.973487213349621</v>
      </c>
      <c r="T97" s="24">
        <f ca="1">OFFSET(FTRA!W$136,$E97,0)</f>
        <v>24.330996335447807</v>
      </c>
      <c r="U97" s="24">
        <f ca="1">OFFSET(FTRA!X$136,$E97,0)</f>
        <v>24.688505457545993</v>
      </c>
      <c r="V97" s="24">
        <f ca="1">OFFSET(FTRA!Y$136,$E97,0)</f>
        <v>25.046014579644179</v>
      </c>
      <c r="W97" s="24">
        <f ca="1">OFFSET(FTRA!Z$136,$E97,0)</f>
        <v>25.403523701742365</v>
      </c>
      <c r="X97" s="24">
        <f ca="1">OFFSET(FTRA!AA$136,$E97,0)</f>
        <v>25.761032823840551</v>
      </c>
      <c r="Y97" s="24">
        <f ca="1">OFFSET(FTRA!AB$136,$E97,0)</f>
        <v>26.118541945938734</v>
      </c>
      <c r="Z97" s="24">
        <f ca="1">OFFSET(FTRA!AC$136,$E97,0)</f>
        <v>26.995107291650307</v>
      </c>
      <c r="AA97" s="24">
        <f ca="1">OFFSET(FTRA!AD$136,$E97,0)</f>
        <v>27.871672637361879</v>
      </c>
      <c r="AB97" s="24">
        <f ca="1">OFFSET(FTRA!AE$136,$E97,0)</f>
        <v>28.748237983073452</v>
      </c>
      <c r="AC97" s="24">
        <f ca="1">OFFSET(FTRA!AF$136,$E97,0)</f>
        <v>29.624803328785024</v>
      </c>
      <c r="AD97" s="24">
        <f ca="1">OFFSET(FTRA!AG$136,$E97,0)</f>
        <v>30.501368674496597</v>
      </c>
      <c r="AE97" s="24">
        <f ca="1">OFFSET(FTRA!AH$136,$E97,0)</f>
        <v>31.377934020208169</v>
      </c>
      <c r="AF97" s="24">
        <f ca="1">OFFSET(FTRA!AI$136,$E97,0)</f>
        <v>32.254499365919742</v>
      </c>
      <c r="AG97" s="24">
        <f ca="1">OFFSET(FTRA!AJ$136,$E97,0)</f>
        <v>33.131064711631318</v>
      </c>
      <c r="AH97" s="24">
        <f ca="1">OFFSET(FTRA!AK$136,$E97,0)</f>
        <v>34.007630057342894</v>
      </c>
      <c r="AI97" s="24">
        <f ca="1">OFFSET(FTRA!AL$136,$E97,0)</f>
        <v>34.88419540305447</v>
      </c>
      <c r="AJ97" s="24">
        <f ca="1">OFFSET(FTRA!AM$136,$E97,0)</f>
        <v>39.726554725752479</v>
      </c>
      <c r="AK97" s="24">
        <f ca="1">OFFSET(FTRA!AN$136,$E97,0)</f>
        <v>44.568914048450459</v>
      </c>
      <c r="AL97" s="24">
        <f ca="1">OFFSET(FTRA!AO$136,$E97,0)</f>
        <v>44.568914048450459</v>
      </c>
      <c r="AM97" s="24">
        <f ca="1">OFFSET(FTRA!AP$136,$E97,0)</f>
        <v>44.568914048450459</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26.127913280049178</v>
      </c>
      <c r="Q98" s="24">
        <f ca="1">OFFSET(FTRA!T$136,$E98,0)</f>
        <v>26.535798687533926</v>
      </c>
      <c r="R98" s="24">
        <f ca="1">OFFSET(FTRA!U$136,$E98,0)</f>
        <v>26.943684095018675</v>
      </c>
      <c r="S98" s="24">
        <f ca="1">OFFSET(FTRA!V$136,$E98,0)</f>
        <v>27.351569502503423</v>
      </c>
      <c r="T98" s="24">
        <f ca="1">OFFSET(FTRA!W$136,$E98,0)</f>
        <v>27.759454909988172</v>
      </c>
      <c r="U98" s="24">
        <f ca="1">OFFSET(FTRA!X$136,$E98,0)</f>
        <v>28.16734031747292</v>
      </c>
      <c r="V98" s="24">
        <f ca="1">OFFSET(FTRA!Y$136,$E98,0)</f>
        <v>28.575225724957669</v>
      </c>
      <c r="W98" s="24">
        <f ca="1">OFFSET(FTRA!Z$136,$E98,0)</f>
        <v>28.983111132442417</v>
      </c>
      <c r="X98" s="24">
        <f ca="1">OFFSET(FTRA!AA$136,$E98,0)</f>
        <v>29.390996539927166</v>
      </c>
      <c r="Y98" s="24">
        <f ca="1">OFFSET(FTRA!AB$136,$E98,0)</f>
        <v>29.798881947411921</v>
      </c>
      <c r="Z98" s="24">
        <f ca="1">OFFSET(FTRA!AC$136,$E98,0)</f>
        <v>30.798963319110126</v>
      </c>
      <c r="AA98" s="24">
        <f ca="1">OFFSET(FTRA!AD$136,$E98,0)</f>
        <v>31.79904469080833</v>
      </c>
      <c r="AB98" s="24">
        <f ca="1">OFFSET(FTRA!AE$136,$E98,0)</f>
        <v>32.799126062506531</v>
      </c>
      <c r="AC98" s="24">
        <f ca="1">OFFSET(FTRA!AF$136,$E98,0)</f>
        <v>33.799207434204732</v>
      </c>
      <c r="AD98" s="24">
        <f ca="1">OFFSET(FTRA!AG$136,$E98,0)</f>
        <v>34.799288805902933</v>
      </c>
      <c r="AE98" s="24">
        <f ca="1">OFFSET(FTRA!AH$136,$E98,0)</f>
        <v>35.799370177601133</v>
      </c>
      <c r="AF98" s="24">
        <f ca="1">OFFSET(FTRA!AI$136,$E98,0)</f>
        <v>36.799451549299334</v>
      </c>
      <c r="AG98" s="24">
        <f ca="1">OFFSET(FTRA!AJ$136,$E98,0)</f>
        <v>37.799532920997535</v>
      </c>
      <c r="AH98" s="24">
        <f ca="1">OFFSET(FTRA!AK$136,$E98,0)</f>
        <v>38.799614292695736</v>
      </c>
      <c r="AI98" s="24">
        <f ca="1">OFFSET(FTRA!AL$136,$E98,0)</f>
        <v>39.799695664393965</v>
      </c>
      <c r="AJ98" s="24">
        <f ca="1">OFFSET(FTRA!AM$136,$E98,0)</f>
        <v>45.324387437108513</v>
      </c>
      <c r="AK98" s="24">
        <f ca="1">OFFSET(FTRA!AN$136,$E98,0)</f>
        <v>50.849079209823024</v>
      </c>
      <c r="AL98" s="24">
        <f ca="1">OFFSET(FTRA!AO$136,$E98,0)</f>
        <v>50.849079209823024</v>
      </c>
      <c r="AM98" s="24">
        <f ca="1">OFFSET(FTRA!AP$136,$E98,0)</f>
        <v>50.849079209823024</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81.412197338666786</v>
      </c>
      <c r="Q99" s="24">
        <f ca="1">OFFSET(FTRA!T$136,$E99,0)</f>
        <v>82.06618531308942</v>
      </c>
      <c r="R99" s="24">
        <f ca="1">OFFSET(FTRA!U$136,$E99,0)</f>
        <v>82.720173287512054</v>
      </c>
      <c r="S99" s="24">
        <f ca="1">OFFSET(FTRA!V$136,$E99,0)</f>
        <v>83.374161261934688</v>
      </c>
      <c r="T99" s="24">
        <f ca="1">OFFSET(FTRA!W$136,$E99,0)</f>
        <v>84.028149236357322</v>
      </c>
      <c r="U99" s="24">
        <f ca="1">OFFSET(FTRA!X$136,$E99,0)</f>
        <v>84.682137210779956</v>
      </c>
      <c r="V99" s="24">
        <f ca="1">OFFSET(FTRA!Y$136,$E99,0)</f>
        <v>85.33612518520259</v>
      </c>
      <c r="W99" s="24">
        <f ca="1">OFFSET(FTRA!Z$136,$E99,0)</f>
        <v>85.990113159625224</v>
      </c>
      <c r="X99" s="24">
        <f ca="1">OFFSET(FTRA!AA$136,$E99,0)</f>
        <v>86.644101134047858</v>
      </c>
      <c r="Y99" s="24">
        <f ca="1">OFFSET(FTRA!AB$136,$E99,0)</f>
        <v>87.29808910847045</v>
      </c>
      <c r="Z99" s="24">
        <f ca="1">OFFSET(FTRA!AC$136,$E99,0)</f>
        <v>88.361085835978002</v>
      </c>
      <c r="AA99" s="24">
        <f ca="1">OFFSET(FTRA!AD$136,$E99,0)</f>
        <v>89.424082563485555</v>
      </c>
      <c r="AB99" s="24">
        <f ca="1">OFFSET(FTRA!AE$136,$E99,0)</f>
        <v>90.487079290993108</v>
      </c>
      <c r="AC99" s="24">
        <f ca="1">OFFSET(FTRA!AF$136,$E99,0)</f>
        <v>91.550076018500661</v>
      </c>
      <c r="AD99" s="24">
        <f ca="1">OFFSET(FTRA!AG$136,$E99,0)</f>
        <v>92.613072746008214</v>
      </c>
      <c r="AE99" s="24">
        <f ca="1">OFFSET(FTRA!AH$136,$E99,0)</f>
        <v>93.676069473515767</v>
      </c>
      <c r="AF99" s="24">
        <f ca="1">OFFSET(FTRA!AI$136,$E99,0)</f>
        <v>94.73906620102332</v>
      </c>
      <c r="AG99" s="24">
        <f ca="1">OFFSET(FTRA!AJ$136,$E99,0)</f>
        <v>95.802062928530873</v>
      </c>
      <c r="AH99" s="24">
        <f ca="1">OFFSET(FTRA!AK$136,$E99,0)</f>
        <v>96.865059656038426</v>
      </c>
      <c r="AI99" s="24">
        <f ca="1">OFFSET(FTRA!AL$136,$E99,0)</f>
        <v>97.92805638354595</v>
      </c>
      <c r="AJ99" s="24">
        <f ca="1">OFFSET(FTRA!AM$136,$E99,0)</f>
        <v>108.38168320948279</v>
      </c>
      <c r="AK99" s="24">
        <f ca="1">OFFSET(FTRA!AN$136,$E99,0)</f>
        <v>118.83531003541957</v>
      </c>
      <c r="AL99" s="24">
        <f ca="1">OFFSET(FTRA!AO$136,$E99,0)</f>
        <v>118.83531003541957</v>
      </c>
      <c r="AM99" s="24">
        <f ca="1">OFFSET(FTRA!AP$136,$E99,0)</f>
        <v>118.83531003541957</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78.02635471042575</v>
      </c>
      <c r="P100" s="24">
        <f ca="1">OFFSET(PTRA!S$218,$E100,0)</f>
        <v>75.188244272488859</v>
      </c>
      <c r="Q100" s="24">
        <f ca="1">OFFSET(PTRA!T$218,$E100,0)</f>
        <v>76.931001907615496</v>
      </c>
      <c r="R100" s="24">
        <f ca="1">OFFSET(PTRA!U$218,$E100,0)</f>
        <v>78.673759542742133</v>
      </c>
      <c r="S100" s="24">
        <f ca="1">OFFSET(PTRA!V$218,$E100,0)</f>
        <v>80.416517177868769</v>
      </c>
      <c r="T100" s="24">
        <f ca="1">OFFSET(PTRA!W$218,$E100,0)</f>
        <v>82.159274812995406</v>
      </c>
      <c r="U100" s="24">
        <f ca="1">OFFSET(PTRA!X$218,$E100,0)</f>
        <v>83.902032448122043</v>
      </c>
      <c r="V100" s="24">
        <f ca="1">OFFSET(PTRA!Y$218,$E100,0)</f>
        <v>85.644790083248679</v>
      </c>
      <c r="W100" s="24">
        <f ca="1">OFFSET(PTRA!Z$218,$E100,0)</f>
        <v>87.387547718375316</v>
      </c>
      <c r="X100" s="24">
        <f ca="1">OFFSET(PTRA!AA$218,$E100,0)</f>
        <v>89.130305353501953</v>
      </c>
      <c r="Y100" s="24">
        <f ca="1">OFFSET(PTRA!AB$218,$E100,0)</f>
        <v>90.87306298862859</v>
      </c>
      <c r="Z100" s="24">
        <f ca="1">OFFSET(PTRA!AC$218,$E100,0)</f>
        <v>94.830611822749276</v>
      </c>
      <c r="AA100" s="24">
        <f ca="1">OFFSET(PTRA!AD$218,$E100,0)</f>
        <v>98.788160656869962</v>
      </c>
      <c r="AB100" s="24">
        <f ca="1">OFFSET(PTRA!AE$218,$E100,0)</f>
        <v>102.74570949099065</v>
      </c>
      <c r="AC100" s="24">
        <f ca="1">OFFSET(PTRA!AF$218,$E100,0)</f>
        <v>106.70325832511134</v>
      </c>
      <c r="AD100" s="24">
        <f ca="1">OFFSET(PTRA!AG$218,$E100,0)</f>
        <v>110.66080715923202</v>
      </c>
      <c r="AE100" s="24">
        <f ca="1">OFFSET(PTRA!AH$218,$E100,0)</f>
        <v>114.61835599335271</v>
      </c>
      <c r="AF100" s="24">
        <f ca="1">OFFSET(PTRA!AI$218,$E100,0)</f>
        <v>118.57590482747339</v>
      </c>
      <c r="AG100" s="24">
        <f ca="1">OFFSET(PTRA!AJ$218,$E100,0)</f>
        <v>122.53345366159408</v>
      </c>
      <c r="AH100" s="24">
        <f ca="1">OFFSET(PTRA!AK$218,$E100,0)</f>
        <v>126.49100249571477</v>
      </c>
      <c r="AI100" s="24">
        <f ca="1">OFFSET(PTRA!AL$218,$E100,0)</f>
        <v>130.4485513298354</v>
      </c>
      <c r="AJ100" s="24">
        <f ca="1">OFFSET(PTRA!AM$218,$E100,0)</f>
        <v>147.57644496671855</v>
      </c>
      <c r="AK100" s="24">
        <f ca="1">OFFSET(PTRA!AN$218,$E100,0)</f>
        <v>164.70433860360174</v>
      </c>
      <c r="AL100" s="24">
        <f ca="1">OFFSET(PTRA!AO$218,$E100,0)</f>
        <v>164.70433860360174</v>
      </c>
      <c r="AM100" s="24">
        <f ca="1">OFFSET(PTRA!AP$218,$E100,0)</f>
        <v>164.70433860360174</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2.9259883016409658</v>
      </c>
      <c r="P101" s="24">
        <f ca="1">OFFSET(PTRA!S$218,$E101,0)</f>
        <v>2.8195591602183323</v>
      </c>
      <c r="Q101" s="24">
        <f ca="1">OFFSET(PTRA!T$218,$E101,0)</f>
        <v>2.884912571535581</v>
      </c>
      <c r="R101" s="24">
        <f ca="1">OFFSET(PTRA!U$218,$E101,0)</f>
        <v>2.9502659828528297</v>
      </c>
      <c r="S101" s="24">
        <f ca="1">OFFSET(PTRA!V$218,$E101,0)</f>
        <v>3.0156193941700784</v>
      </c>
      <c r="T101" s="24">
        <f ca="1">OFFSET(PTRA!W$218,$E101,0)</f>
        <v>3.0809728054873271</v>
      </c>
      <c r="U101" s="24">
        <f ca="1">OFFSET(PTRA!X$218,$E101,0)</f>
        <v>3.1463262168045758</v>
      </c>
      <c r="V101" s="24">
        <f ca="1">OFFSET(PTRA!Y$218,$E101,0)</f>
        <v>3.2116796281218245</v>
      </c>
      <c r="W101" s="24">
        <f ca="1">OFFSET(PTRA!Z$218,$E101,0)</f>
        <v>3.2770330394390732</v>
      </c>
      <c r="X101" s="24">
        <f ca="1">OFFSET(PTRA!AA$218,$E101,0)</f>
        <v>3.3423864507563219</v>
      </c>
      <c r="Y101" s="24">
        <f ca="1">OFFSET(PTRA!AB$218,$E101,0)</f>
        <v>3.4077398620735724</v>
      </c>
      <c r="Z101" s="24">
        <f ca="1">OFFSET(PTRA!AC$218,$E101,0)</f>
        <v>3.556147943353098</v>
      </c>
      <c r="AA101" s="24">
        <f ca="1">OFFSET(PTRA!AD$218,$E101,0)</f>
        <v>3.7045560246326237</v>
      </c>
      <c r="AB101" s="24">
        <f ca="1">OFFSET(PTRA!AE$218,$E101,0)</f>
        <v>3.8529641059121493</v>
      </c>
      <c r="AC101" s="24">
        <f ca="1">OFFSET(PTRA!AF$218,$E101,0)</f>
        <v>4.0013721871916745</v>
      </c>
      <c r="AD101" s="24">
        <f ca="1">OFFSET(PTRA!AG$218,$E101,0)</f>
        <v>4.1497802684711997</v>
      </c>
      <c r="AE101" s="24">
        <f ca="1">OFFSET(PTRA!AH$218,$E101,0)</f>
        <v>4.2981883497507249</v>
      </c>
      <c r="AF101" s="24">
        <f ca="1">OFFSET(PTRA!AI$218,$E101,0)</f>
        <v>4.4465964310302502</v>
      </c>
      <c r="AG101" s="24">
        <f ca="1">OFFSET(PTRA!AJ$218,$E101,0)</f>
        <v>4.5950045123097754</v>
      </c>
      <c r="AH101" s="24">
        <f ca="1">OFFSET(PTRA!AK$218,$E101,0)</f>
        <v>4.7434125935893006</v>
      </c>
      <c r="AI101" s="24">
        <f ca="1">OFFSET(PTRA!AL$218,$E101,0)</f>
        <v>4.8918206748688275</v>
      </c>
      <c r="AJ101" s="24">
        <f ca="1">OFFSET(PTRA!AM$218,$E101,0)</f>
        <v>5.5341166862519469</v>
      </c>
      <c r="AK101" s="24">
        <f ca="1">OFFSET(PTRA!AN$218,$E101,0)</f>
        <v>6.1764126976350662</v>
      </c>
      <c r="AL101" s="24">
        <f ca="1">OFFSET(PTRA!AO$218,$E101,0)</f>
        <v>6.1764126976350662</v>
      </c>
      <c r="AM101" s="24">
        <f ca="1">OFFSET(PTRA!AP$218,$E101,0)</f>
        <v>6.1764126976350662</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16.580600375965474</v>
      </c>
      <c r="P102" s="24">
        <f ca="1">OFFSET(PTRA!S$218,$E102,0)</f>
        <v>15.977501907903884</v>
      </c>
      <c r="Q102" s="24">
        <f ca="1">OFFSET(PTRA!T$218,$E102,0)</f>
        <v>16.347837905368294</v>
      </c>
      <c r="R102" s="24">
        <f ca="1">OFFSET(PTRA!U$218,$E102,0)</f>
        <v>16.718173902832703</v>
      </c>
      <c r="S102" s="24">
        <f ca="1">OFFSET(PTRA!V$218,$E102,0)</f>
        <v>17.088509900297112</v>
      </c>
      <c r="T102" s="24">
        <f ca="1">OFFSET(PTRA!W$218,$E102,0)</f>
        <v>17.45884589776152</v>
      </c>
      <c r="U102" s="24">
        <f ca="1">OFFSET(PTRA!X$218,$E102,0)</f>
        <v>17.829181895225929</v>
      </c>
      <c r="V102" s="24">
        <f ca="1">OFFSET(PTRA!Y$218,$E102,0)</f>
        <v>18.199517892690338</v>
      </c>
      <c r="W102" s="24">
        <f ca="1">OFFSET(PTRA!Z$218,$E102,0)</f>
        <v>18.569853890154747</v>
      </c>
      <c r="X102" s="24">
        <f ca="1">OFFSET(PTRA!AA$218,$E102,0)</f>
        <v>18.940189887619155</v>
      </c>
      <c r="Y102" s="24">
        <f ca="1">OFFSET(PTRA!AB$218,$E102,0)</f>
        <v>19.310525885083578</v>
      </c>
      <c r="Z102" s="24">
        <f ca="1">OFFSET(PTRA!AC$218,$E102,0)</f>
        <v>20.151505012334223</v>
      </c>
      <c r="AA102" s="24">
        <f ca="1">OFFSET(PTRA!AD$218,$E102,0)</f>
        <v>20.992484139584867</v>
      </c>
      <c r="AB102" s="24">
        <f ca="1">OFFSET(PTRA!AE$218,$E102,0)</f>
        <v>21.833463266835512</v>
      </c>
      <c r="AC102" s="24">
        <f ca="1">OFFSET(PTRA!AF$218,$E102,0)</f>
        <v>22.674442394086157</v>
      </c>
      <c r="AD102" s="24">
        <f ca="1">OFFSET(PTRA!AG$218,$E102,0)</f>
        <v>23.515421521336801</v>
      </c>
      <c r="AE102" s="24">
        <f ca="1">OFFSET(PTRA!AH$218,$E102,0)</f>
        <v>24.356400648587446</v>
      </c>
      <c r="AF102" s="24">
        <f ca="1">OFFSET(PTRA!AI$218,$E102,0)</f>
        <v>25.19737977583809</v>
      </c>
      <c r="AG102" s="24">
        <f ca="1">OFFSET(PTRA!AJ$218,$E102,0)</f>
        <v>26.038358903088735</v>
      </c>
      <c r="AH102" s="24">
        <f ca="1">OFFSET(PTRA!AK$218,$E102,0)</f>
        <v>26.87933803033938</v>
      </c>
      <c r="AI102" s="24">
        <f ca="1">OFFSET(PTRA!AL$218,$E102,0)</f>
        <v>27.720317157590028</v>
      </c>
      <c r="AJ102" s="24">
        <f ca="1">OFFSET(PTRA!AM$218,$E102,0)</f>
        <v>31.359994555427704</v>
      </c>
      <c r="AK102" s="24">
        <f ca="1">OFFSET(PTRA!AN$218,$E102,0)</f>
        <v>34.999671953265377</v>
      </c>
      <c r="AL102" s="24">
        <f ca="1">OFFSET(PTRA!AO$218,$E102,0)</f>
        <v>34.999671953265377</v>
      </c>
      <c r="AM102" s="24">
        <f ca="1">OFFSET(PTRA!AP$218,$E102,0)</f>
        <v>34.999671953265377</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0.10218816836006109</v>
      </c>
      <c r="P103" s="24">
        <f ca="1">OFFSET(PTRA!S$218,$E103,0)</f>
        <v>0.29501141709310924</v>
      </c>
      <c r="Q103" s="24">
        <f ca="1">OFFSET(PTRA!T$218,$E103,0)</f>
        <v>0.32655444454926497</v>
      </c>
      <c r="R103" s="24">
        <f ca="1">OFFSET(PTRA!U$218,$E103,0)</f>
        <v>0.35809747200542069</v>
      </c>
      <c r="S103" s="24">
        <f ca="1">OFFSET(PTRA!V$218,$E103,0)</f>
        <v>0.38964049946157642</v>
      </c>
      <c r="T103" s="24">
        <f ca="1">OFFSET(PTRA!W$218,$E103,0)</f>
        <v>0.42118352691773214</v>
      </c>
      <c r="U103" s="24">
        <f ca="1">OFFSET(PTRA!X$218,$E103,0)</f>
        <v>0.45272655437388787</v>
      </c>
      <c r="V103" s="24">
        <f ca="1">OFFSET(PTRA!Y$218,$E103,0)</f>
        <v>0.48426958183004359</v>
      </c>
      <c r="W103" s="24">
        <f ca="1">OFFSET(PTRA!Z$218,$E103,0)</f>
        <v>0.51581260928619932</v>
      </c>
      <c r="X103" s="24">
        <f ca="1">OFFSET(PTRA!AA$218,$E103,0)</f>
        <v>0.5473556367423551</v>
      </c>
      <c r="Y103" s="24">
        <f ca="1">OFFSET(PTRA!AB$218,$E103,0)</f>
        <v>0.57889866419851088</v>
      </c>
      <c r="Z103" s="24">
        <f ca="1">OFFSET(PTRA!AC$218,$E103,0)</f>
        <v>0.63072267237765933</v>
      </c>
      <c r="AA103" s="24">
        <f ca="1">OFFSET(PTRA!AD$218,$E103,0)</f>
        <v>0.68254668055680789</v>
      </c>
      <c r="AB103" s="24">
        <f ca="1">OFFSET(PTRA!AE$218,$E103,0)</f>
        <v>0.73437068873595646</v>
      </c>
      <c r="AC103" s="24">
        <f ca="1">OFFSET(PTRA!AF$218,$E103,0)</f>
        <v>0.78619469691510502</v>
      </c>
      <c r="AD103" s="24">
        <f ca="1">OFFSET(PTRA!AG$218,$E103,0)</f>
        <v>0.83801870509425358</v>
      </c>
      <c r="AE103" s="24">
        <f ca="1">OFFSET(PTRA!AH$218,$E103,0)</f>
        <v>0.88984271327340214</v>
      </c>
      <c r="AF103" s="24">
        <f ca="1">OFFSET(PTRA!AI$218,$E103,0)</f>
        <v>0.9416667214525507</v>
      </c>
      <c r="AG103" s="24">
        <f ca="1">OFFSET(PTRA!AJ$218,$E103,0)</f>
        <v>0.99349072963169927</v>
      </c>
      <c r="AH103" s="24">
        <f ca="1">OFFSET(PTRA!AK$218,$E103,0)</f>
        <v>1.0453147378108478</v>
      </c>
      <c r="AI103" s="24">
        <f ca="1">OFFSET(PTRA!AL$218,$E103,0)</f>
        <v>1.0971387459899959</v>
      </c>
      <c r="AJ103" s="24">
        <f ca="1">OFFSET(PTRA!AM$218,$E103,0)</f>
        <v>1.3478745536107226</v>
      </c>
      <c r="AK103" s="24">
        <f ca="1">OFFSET(PTRA!AN$218,$E103,0)</f>
        <v>1.5986103612314491</v>
      </c>
      <c r="AL103" s="24">
        <f ca="1">OFFSET(PTRA!AO$218,$E103,0)</f>
        <v>1.5986103612314491</v>
      </c>
      <c r="AM103" s="24">
        <f ca="1">OFFSET(PTRA!AP$218,$E103,0)</f>
        <v>1.5986103612314491</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0.76938135993676271</v>
      </c>
      <c r="P104" s="24">
        <f ca="1">OFFSET(PTRA!S$218,$E104,0)</f>
        <v>0.79076198179904267</v>
      </c>
      <c r="Q104" s="24">
        <f ca="1">OFFSET(PTRA!T$218,$E104,0)</f>
        <v>0.7945867114381272</v>
      </c>
      <c r="R104" s="24">
        <f ca="1">OFFSET(PTRA!U$218,$E104,0)</f>
        <v>0.79841144107721174</v>
      </c>
      <c r="S104" s="24">
        <f ca="1">OFFSET(PTRA!V$218,$E104,0)</f>
        <v>0.80223617071629627</v>
      </c>
      <c r="T104" s="24">
        <f ca="1">OFFSET(PTRA!W$218,$E104,0)</f>
        <v>0.8060609003553808</v>
      </c>
      <c r="U104" s="24">
        <f ca="1">OFFSET(PTRA!X$218,$E104,0)</f>
        <v>0.80988562999446534</v>
      </c>
      <c r="V104" s="24">
        <f ca="1">OFFSET(PTRA!Y$218,$E104,0)</f>
        <v>0.81371035963354987</v>
      </c>
      <c r="W104" s="24">
        <f ca="1">OFFSET(PTRA!Z$218,$E104,0)</f>
        <v>0.81753508927263441</v>
      </c>
      <c r="X104" s="24">
        <f ca="1">OFFSET(PTRA!AA$218,$E104,0)</f>
        <v>0.82135981891171894</v>
      </c>
      <c r="Y104" s="24">
        <f ca="1">OFFSET(PTRA!AB$218,$E104,0)</f>
        <v>0.82518454855080337</v>
      </c>
      <c r="Z104" s="24">
        <f ca="1">OFFSET(PTRA!AC$218,$E104,0)</f>
        <v>0.8195303462489606</v>
      </c>
      <c r="AA104" s="24">
        <f ca="1">OFFSET(PTRA!AD$218,$E104,0)</f>
        <v>0.81387614394711782</v>
      </c>
      <c r="AB104" s="24">
        <f ca="1">OFFSET(PTRA!AE$218,$E104,0)</f>
        <v>0.80822194164527505</v>
      </c>
      <c r="AC104" s="24">
        <f ca="1">OFFSET(PTRA!AF$218,$E104,0)</f>
        <v>0.80256773934343228</v>
      </c>
      <c r="AD104" s="24">
        <f ca="1">OFFSET(PTRA!AG$218,$E104,0)</f>
        <v>0.79691353704158951</v>
      </c>
      <c r="AE104" s="24">
        <f ca="1">OFFSET(PTRA!AH$218,$E104,0)</f>
        <v>0.79125933473974674</v>
      </c>
      <c r="AF104" s="24">
        <f ca="1">OFFSET(PTRA!AI$218,$E104,0)</f>
        <v>0.78560513243790397</v>
      </c>
      <c r="AG104" s="24">
        <f ca="1">OFFSET(PTRA!AJ$218,$E104,0)</f>
        <v>0.7799509301360612</v>
      </c>
      <c r="AH104" s="24">
        <f ca="1">OFFSET(PTRA!AK$218,$E104,0)</f>
        <v>0.77429672783421843</v>
      </c>
      <c r="AI104" s="24">
        <f ca="1">OFFSET(PTRA!AL$218,$E104,0)</f>
        <v>0.76864252553237566</v>
      </c>
      <c r="AJ104" s="24">
        <f ca="1">OFFSET(PTRA!AM$218,$E104,0)</f>
        <v>0.73758022129218892</v>
      </c>
      <c r="AK104" s="24">
        <f ca="1">OFFSET(PTRA!AN$218,$E104,0)</f>
        <v>0.70651791705200206</v>
      </c>
      <c r="AL104" s="24">
        <f ca="1">OFFSET(PTRA!AO$218,$E104,0)</f>
        <v>0.70651791705200206</v>
      </c>
      <c r="AM104" s="24">
        <f ca="1">OFFSET(PTRA!AP$218,$E104,0)</f>
        <v>0.70651791705200206</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0.6424825297712935</v>
      </c>
      <c r="P105" s="24">
        <f ca="1">OFFSET(PTRA!S$218,$E105,0)</f>
        <v>0.61172376352415514</v>
      </c>
      <c r="Q105" s="24">
        <f ca="1">OFFSET(PTRA!T$218,$E105,0)</f>
        <v>0.6245010201211334</v>
      </c>
      <c r="R105" s="24">
        <f ca="1">OFFSET(PTRA!U$218,$E105,0)</f>
        <v>0.63727827671811166</v>
      </c>
      <c r="S105" s="24">
        <f ca="1">OFFSET(PTRA!V$218,$E105,0)</f>
        <v>0.65005553331508992</v>
      </c>
      <c r="T105" s="24">
        <f ca="1">OFFSET(PTRA!W$218,$E105,0)</f>
        <v>0.66283278991206818</v>
      </c>
      <c r="U105" s="24">
        <f ca="1">OFFSET(PTRA!X$218,$E105,0)</f>
        <v>0.67561004650904644</v>
      </c>
      <c r="V105" s="24">
        <f ca="1">OFFSET(PTRA!Y$218,$E105,0)</f>
        <v>0.68838730310602469</v>
      </c>
      <c r="W105" s="24">
        <f ca="1">OFFSET(PTRA!Z$218,$E105,0)</f>
        <v>0.70116455970300295</v>
      </c>
      <c r="X105" s="24">
        <f ca="1">OFFSET(PTRA!AA$218,$E105,0)</f>
        <v>0.71394181629998121</v>
      </c>
      <c r="Y105" s="24">
        <f ca="1">OFFSET(PTRA!AB$218,$E105,0)</f>
        <v>0.72671907289695947</v>
      </c>
      <c r="Z105" s="24">
        <f ca="1">OFFSET(PTRA!AC$218,$E105,0)</f>
        <v>0.75489819376362555</v>
      </c>
      <c r="AA105" s="24">
        <f ca="1">OFFSET(PTRA!AD$218,$E105,0)</f>
        <v>0.78307731463029162</v>
      </c>
      <c r="AB105" s="24">
        <f ca="1">OFFSET(PTRA!AE$218,$E105,0)</f>
        <v>0.8112564354969577</v>
      </c>
      <c r="AC105" s="24">
        <f ca="1">OFFSET(PTRA!AF$218,$E105,0)</f>
        <v>0.83943555636362377</v>
      </c>
      <c r="AD105" s="24">
        <f ca="1">OFFSET(PTRA!AG$218,$E105,0)</f>
        <v>0.86761467723028984</v>
      </c>
      <c r="AE105" s="24">
        <f ca="1">OFFSET(PTRA!AH$218,$E105,0)</f>
        <v>0.89579379809695592</v>
      </c>
      <c r="AF105" s="24">
        <f ca="1">OFFSET(PTRA!AI$218,$E105,0)</f>
        <v>0.92397291896362199</v>
      </c>
      <c r="AG105" s="24">
        <f ca="1">OFFSET(PTRA!AJ$218,$E105,0)</f>
        <v>0.95215203983028807</v>
      </c>
      <c r="AH105" s="24">
        <f ca="1">OFFSET(PTRA!AK$218,$E105,0)</f>
        <v>0.98033116069695414</v>
      </c>
      <c r="AI105" s="24">
        <f ca="1">OFFSET(PTRA!AL$218,$E105,0)</f>
        <v>1.0085102815636202</v>
      </c>
      <c r="AJ105" s="24">
        <f ca="1">OFFSET(PTRA!AM$218,$E105,0)</f>
        <v>1.1095837493927945</v>
      </c>
      <c r="AK105" s="24">
        <f ca="1">OFFSET(PTRA!AN$218,$E105,0)</f>
        <v>1.2106572172219687</v>
      </c>
      <c r="AL105" s="24">
        <f ca="1">OFFSET(PTRA!AO$218,$E105,0)</f>
        <v>1.2106572172219687</v>
      </c>
      <c r="AM105" s="24">
        <f ca="1">OFFSET(PTRA!AP$218,$E105,0)</f>
        <v>1.2106572172219687</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7.26864870693153</v>
      </c>
      <c r="P106" s="24">
        <f ca="1">OFFSET(PTRA!S$218,$E106,0)</f>
        <v>7.470639861832173</v>
      </c>
      <c r="Q106" s="24">
        <f ca="1">OFFSET(PTRA!T$218,$E106,0)</f>
        <v>7.5067735889967864</v>
      </c>
      <c r="R106" s="24">
        <f ca="1">OFFSET(PTRA!U$218,$E106,0)</f>
        <v>7.5429073161613998</v>
      </c>
      <c r="S106" s="24">
        <f ca="1">OFFSET(PTRA!V$218,$E106,0)</f>
        <v>7.5790410433260131</v>
      </c>
      <c r="T106" s="24">
        <f ca="1">OFFSET(PTRA!W$218,$E106,0)</f>
        <v>7.6151747704906265</v>
      </c>
      <c r="U106" s="24">
        <f ca="1">OFFSET(PTRA!X$218,$E106,0)</f>
        <v>7.6513084976552399</v>
      </c>
      <c r="V106" s="24">
        <f ca="1">OFFSET(PTRA!Y$218,$E106,0)</f>
        <v>7.6874422248198533</v>
      </c>
      <c r="W106" s="24">
        <f ca="1">OFFSET(PTRA!Z$218,$E106,0)</f>
        <v>7.7235759519844667</v>
      </c>
      <c r="X106" s="24">
        <f ca="1">OFFSET(PTRA!AA$218,$E106,0)</f>
        <v>7.7597096791490801</v>
      </c>
      <c r="Y106" s="24">
        <f ca="1">OFFSET(PTRA!AB$218,$E106,0)</f>
        <v>7.7958434063136934</v>
      </c>
      <c r="Z106" s="24">
        <f ca="1">OFFSET(PTRA!AC$218,$E106,0)</f>
        <v>7.7424259304166991</v>
      </c>
      <c r="AA106" s="24">
        <f ca="1">OFFSET(PTRA!AD$218,$E106,0)</f>
        <v>7.6890084545197048</v>
      </c>
      <c r="AB106" s="24">
        <f ca="1">OFFSET(PTRA!AE$218,$E106,0)</f>
        <v>7.6355909786227105</v>
      </c>
      <c r="AC106" s="24">
        <f ca="1">OFFSET(PTRA!AF$218,$E106,0)</f>
        <v>7.5821735027257162</v>
      </c>
      <c r="AD106" s="24">
        <f ca="1">OFFSET(PTRA!AG$218,$E106,0)</f>
        <v>7.5287560268287219</v>
      </c>
      <c r="AE106" s="24">
        <f ca="1">OFFSET(PTRA!AH$218,$E106,0)</f>
        <v>7.4753385509317276</v>
      </c>
      <c r="AF106" s="24">
        <f ca="1">OFFSET(PTRA!AI$218,$E106,0)</f>
        <v>7.4219210750347333</v>
      </c>
      <c r="AG106" s="24">
        <f ca="1">OFFSET(PTRA!AJ$218,$E106,0)</f>
        <v>7.368503599137739</v>
      </c>
      <c r="AH106" s="24">
        <f ca="1">OFFSET(PTRA!AK$218,$E106,0)</f>
        <v>7.3150861232407447</v>
      </c>
      <c r="AI106" s="24">
        <f ca="1">OFFSET(PTRA!AL$218,$E106,0)</f>
        <v>7.2616686473437495</v>
      </c>
      <c r="AJ106" s="24">
        <f ca="1">OFFSET(PTRA!AM$218,$E106,0)</f>
        <v>6.9682108261556923</v>
      </c>
      <c r="AK106" s="24">
        <f ca="1">OFFSET(PTRA!AN$218,$E106,0)</f>
        <v>6.6747530049676351</v>
      </c>
      <c r="AL106" s="24">
        <f ca="1">OFFSET(PTRA!AO$218,$E106,0)</f>
        <v>6.6747530049676351</v>
      </c>
      <c r="AM106" s="24">
        <f ca="1">OFFSET(PTRA!AP$218,$E106,0)</f>
        <v>6.6747530049676351</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8.9674516614251001</v>
      </c>
      <c r="P107" s="24">
        <f ca="1">OFFSET(PTRA!S$218,$E107,0)</f>
        <v>9.2166514770496466</v>
      </c>
      <c r="Q107" s="24">
        <f ca="1">OFFSET(PTRA!T$218,$E107,0)</f>
        <v>9.2612302515592457</v>
      </c>
      <c r="R107" s="24">
        <f ca="1">OFFSET(PTRA!U$218,$E107,0)</f>
        <v>9.3058090260688449</v>
      </c>
      <c r="S107" s="24">
        <f ca="1">OFFSET(PTRA!V$218,$E107,0)</f>
        <v>9.350387800578444</v>
      </c>
      <c r="T107" s="24">
        <f ca="1">OFFSET(PTRA!W$218,$E107,0)</f>
        <v>9.3949665750880431</v>
      </c>
      <c r="U107" s="24">
        <f ca="1">OFFSET(PTRA!X$218,$E107,0)</f>
        <v>9.4395453495976422</v>
      </c>
      <c r="V107" s="24">
        <f ca="1">OFFSET(PTRA!Y$218,$E107,0)</f>
        <v>9.4841241241072414</v>
      </c>
      <c r="W107" s="24">
        <f ca="1">OFFSET(PTRA!Z$218,$E107,0)</f>
        <v>9.5287028986168405</v>
      </c>
      <c r="X107" s="24">
        <f ca="1">OFFSET(PTRA!AA$218,$E107,0)</f>
        <v>9.5732816731264396</v>
      </c>
      <c r="Y107" s="24">
        <f ca="1">OFFSET(PTRA!AB$218,$E107,0)</f>
        <v>9.6178604476360441</v>
      </c>
      <c r="Z107" s="24">
        <f ca="1">OFFSET(PTRA!AC$218,$E107,0)</f>
        <v>9.5519584275638909</v>
      </c>
      <c r="AA107" s="24">
        <f ca="1">OFFSET(PTRA!AD$218,$E107,0)</f>
        <v>9.4860564074917377</v>
      </c>
      <c r="AB107" s="24">
        <f ca="1">OFFSET(PTRA!AE$218,$E107,0)</f>
        <v>9.4201543874195846</v>
      </c>
      <c r="AC107" s="24">
        <f ca="1">OFFSET(PTRA!AF$218,$E107,0)</f>
        <v>9.3542523673474314</v>
      </c>
      <c r="AD107" s="24">
        <f ca="1">OFFSET(PTRA!AG$218,$E107,0)</f>
        <v>9.2883503472752782</v>
      </c>
      <c r="AE107" s="24">
        <f ca="1">OFFSET(PTRA!AH$218,$E107,0)</f>
        <v>9.222448327203125</v>
      </c>
      <c r="AF107" s="24">
        <f ca="1">OFFSET(PTRA!AI$218,$E107,0)</f>
        <v>9.1565463071309718</v>
      </c>
      <c r="AG107" s="24">
        <f ca="1">OFFSET(PTRA!AJ$218,$E107,0)</f>
        <v>9.0906442870588187</v>
      </c>
      <c r="AH107" s="24">
        <f ca="1">OFFSET(PTRA!AK$218,$E107,0)</f>
        <v>9.0247422669866655</v>
      </c>
      <c r="AI107" s="24">
        <f ca="1">OFFSET(PTRA!AL$218,$E107,0)</f>
        <v>8.9588402469145052</v>
      </c>
      <c r="AJ107" s="24">
        <f ca="1">OFFSET(PTRA!AM$218,$E107,0)</f>
        <v>8.5967964981690859</v>
      </c>
      <c r="AK107" s="24">
        <f ca="1">OFFSET(PTRA!AN$218,$E107,0)</f>
        <v>8.2347527494236665</v>
      </c>
      <c r="AL107" s="24">
        <f ca="1">OFFSET(PTRA!AO$218,$E107,0)</f>
        <v>8.2347527494236665</v>
      </c>
      <c r="AM107" s="24">
        <f ca="1">OFFSET(PTRA!AP$218,$E107,0)</f>
        <v>8.2347527494236665</v>
      </c>
    </row>
    <row r="108" spans="1:39">
      <c r="A108" s="35" t="s">
        <v>158</v>
      </c>
      <c r="B108">
        <v>0.1024485696</v>
      </c>
      <c r="E108" s="131">
        <f>MATCH(F108,OtherTRA!$D$52:$D$56,0)</f>
        <v>5</v>
      </c>
      <c r="F108" s="4" t="str">
        <f t="shared" si="1"/>
        <v>TSHFO</v>
      </c>
      <c r="G108" s="24">
        <f ca="1">OFFSET(OtherTRA!J$51,$E108,0)</f>
        <v>4.5090000000000003</v>
      </c>
      <c r="H108" s="24">
        <f ca="1">OFFSET(OtherTRA!K$51,$E108,0)</f>
        <v>4.492908655130547</v>
      </c>
      <c r="I108" s="24">
        <f ca="1">OFFSET(OtherTRA!L$51,$E108,0)</f>
        <v>4.4768173102610938</v>
      </c>
      <c r="J108" s="24">
        <f ca="1">OFFSET(OtherTRA!M$51,$E108,0)</f>
        <v>4.4607259653916396</v>
      </c>
      <c r="K108" s="24">
        <f ca="1">OFFSET(OtherTRA!N$51,$E108,0)</f>
        <v>4.4846699876958205</v>
      </c>
      <c r="L108" s="24">
        <f ca="1">OFFSET(OtherTRA!O$51,$E108,0)</f>
        <v>4.5086140100000014</v>
      </c>
      <c r="M108" s="24">
        <f ca="1">OFFSET(OtherTRA!P$51,$E108,0)</f>
        <v>4.4091991120569594</v>
      </c>
      <c r="N108" s="24">
        <f ca="1">OFFSET(OtherTRA!Q$51,$E108,0)</f>
        <v>4.3097842141139173</v>
      </c>
      <c r="O108" s="24">
        <f ca="1">OFFSET(OtherTRA!R$51,$E108,0)</f>
        <v>3.8768197170278187</v>
      </c>
      <c r="P108" s="24">
        <f ca="1">OFFSET(OtherTRA!S$51,$E108,0)</f>
        <v>3.8605517767671698</v>
      </c>
      <c r="Q108" s="24">
        <f ca="1">OFFSET(OtherTRA!T$51,$E108,0)</f>
        <v>3.9279405964794107</v>
      </c>
      <c r="R108" s="24">
        <f ca="1">OFFSET(OtherTRA!U$51,$E108,0)</f>
        <v>3.9953294161916517</v>
      </c>
      <c r="S108" s="24">
        <f ca="1">OFFSET(OtherTRA!V$51,$E108,0)</f>
        <v>4.0627182359038931</v>
      </c>
      <c r="T108" s="24">
        <f ca="1">OFFSET(OtherTRA!W$51,$E108,0)</f>
        <v>4.1301070556161346</v>
      </c>
      <c r="U108" s="24">
        <f ca="1">OFFSET(OtherTRA!X$51,$E108,0)</f>
        <v>4.197495875328376</v>
      </c>
      <c r="V108" s="24">
        <f ca="1">OFFSET(OtherTRA!Y$51,$E108,0)</f>
        <v>4.2648846950406174</v>
      </c>
      <c r="W108" s="24">
        <f ca="1">OFFSET(OtherTRA!Z$51,$E108,0)</f>
        <v>4.3322735147528588</v>
      </c>
      <c r="X108" s="24">
        <f ca="1">OFFSET(OtherTRA!AA$51,$E108,0)</f>
        <v>4.3996623344651002</v>
      </c>
      <c r="Y108" s="24">
        <f ca="1">OFFSET(OtherTRA!AB$51,$E108,0)</f>
        <v>4.467051154177339</v>
      </c>
      <c r="Z108" s="24">
        <f ca="1">OFFSET(OtherTRA!AC$51,$E108,0)</f>
        <v>4.8096934253210009</v>
      </c>
      <c r="AA108" s="24">
        <f ca="1">OFFSET(OtherTRA!AD$51,$E108,0)</f>
        <v>5.1523356964646627</v>
      </c>
      <c r="AB108" s="24">
        <f ca="1">OFFSET(OtherTRA!AE$51,$E108,0)</f>
        <v>5.4949779676083246</v>
      </c>
      <c r="AC108" s="24">
        <f ca="1">OFFSET(OtherTRA!AF$51,$E108,0)</f>
        <v>5.8376202387519864</v>
      </c>
      <c r="AD108" s="24">
        <f ca="1">OFFSET(OtherTRA!AG$51,$E108,0)</f>
        <v>6.1802625098956483</v>
      </c>
      <c r="AE108" s="24">
        <f ca="1">OFFSET(OtherTRA!AH$51,$E108,0)</f>
        <v>6.5229047810393102</v>
      </c>
      <c r="AF108" s="24">
        <f ca="1">OFFSET(OtherTRA!AI$51,$E108,0)</f>
        <v>6.865547052182972</v>
      </c>
      <c r="AG108" s="24">
        <f ca="1">OFFSET(OtherTRA!AJ$51,$E108,0)</f>
        <v>7.2081893233266339</v>
      </c>
      <c r="AH108" s="24">
        <f ca="1">OFFSET(OtherTRA!AK$51,$E108,0)</f>
        <v>7.5508315944702957</v>
      </c>
      <c r="AI108" s="24">
        <f ca="1">OFFSET(OtherTRA!AL$51,$E108,0)</f>
        <v>7.8934738656139549</v>
      </c>
      <c r="AJ108" s="24">
        <f ca="1">OFFSET(OtherTRA!AM$51,$E108,0)</f>
        <v>10.655357041451296</v>
      </c>
      <c r="AK108" s="24">
        <f ca="1">OFFSET(OtherTRA!AN$51,$E108,0)</f>
        <v>13.417240217288638</v>
      </c>
      <c r="AL108" s="24">
        <f ca="1">OFFSET(OtherTRA!AO$51,$E108,0)</f>
        <v>13.417240217288638</v>
      </c>
      <c r="AM108" s="24">
        <f ca="1">OFFSET(OtherTRA!AP$51,$E108,0)</f>
        <v>13.417240217288638</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116.99249975376975</v>
      </c>
      <c r="Q109" s="24">
        <f ca="1">OFFSET(COM!T$247,$E109,0)</f>
        <v>116.26946207181926</v>
      </c>
      <c r="R109" s="24">
        <f ca="1">OFFSET(COM!U$247,$E109,0)</f>
        <v>115.51204195706052</v>
      </c>
      <c r="S109" s="24">
        <f ca="1">OFFSET(COM!V$247,$E109,0)</f>
        <v>114.78177925502214</v>
      </c>
      <c r="T109" s="194">
        <f ca="1">OFFSET(COM!W$247,$E109,0)</f>
        <v>114.04804869207794</v>
      </c>
      <c r="U109" s="24">
        <f ca="1">OFFSET(COM!X$247,$E109,0)</f>
        <v>113.33369367417535</v>
      </c>
      <c r="V109" s="24">
        <f ca="1">OFFSET(COM!Y$247,$E109,0)</f>
        <v>112.62899672022915</v>
      </c>
      <c r="W109" s="24">
        <f ca="1">OFFSET(COM!Z$247,$E109,0)</f>
        <v>111.83635441423326</v>
      </c>
      <c r="X109" s="24">
        <f ca="1">OFFSET(COM!AA$247,$E109,0)</f>
        <v>111.10245571651764</v>
      </c>
      <c r="Y109" s="206">
        <f ca="1">OFFSET(COM!AB$247,$E109,0)</f>
        <v>110.44102657692331</v>
      </c>
      <c r="Z109" s="24">
        <f ca="1">OFFSET(COM!AC$247,$E109,0)</f>
        <v>109.83673699994694</v>
      </c>
      <c r="AA109" s="24">
        <f ca="1">OFFSET(COM!AD$247,$E109,0)</f>
        <v>109.25235756841195</v>
      </c>
      <c r="AB109" s="24">
        <f ca="1">OFFSET(COM!AE$247,$E109,0)</f>
        <v>108.68271266313189</v>
      </c>
      <c r="AC109" s="24">
        <f ca="1">OFFSET(COM!AF$247,$E109,0)</f>
        <v>108.15894613006577</v>
      </c>
      <c r="AD109" s="24">
        <f ca="1">OFFSET(COM!AG$247,$E109,0)</f>
        <v>107.637291678266</v>
      </c>
      <c r="AE109" s="24">
        <f ca="1">OFFSET(COM!AH$247,$E109,0)</f>
        <v>107.14027769526182</v>
      </c>
      <c r="AF109" s="24">
        <f ca="1">OFFSET(COM!AI$247,$E109,0)</f>
        <v>106.64151730015922</v>
      </c>
      <c r="AG109" s="24">
        <f ca="1">OFFSET(COM!AJ$247,$E109,0)</f>
        <v>106.1423094777951</v>
      </c>
      <c r="AH109" s="24">
        <f ca="1">OFFSET(COM!AK$247,$E109,0)</f>
        <v>105.65261766423141</v>
      </c>
      <c r="AI109" s="24">
        <f ca="1">OFFSET(COM!AL$247,$E109,0)</f>
        <v>105.16914648505789</v>
      </c>
      <c r="AJ109" s="24">
        <f ca="1">OFFSET(COM!AM$247,$E109,0)</f>
        <v>102.81805530998389</v>
      </c>
      <c r="AK109" s="24">
        <f ca="1">OFFSET(COM!AN$247,$E109,0)</f>
        <v>99.912486459349353</v>
      </c>
      <c r="AL109" s="24">
        <f ca="1">OFFSET(COM!AO$247,$E109,0)</f>
        <v>99.912486459349353</v>
      </c>
      <c r="AM109" s="24">
        <f ca="1">OFFSET(COM!AP$247,$E109,0)</f>
        <v>99.912486459349353</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9.0770100091498538</v>
      </c>
      <c r="Q110" s="24">
        <f ca="1">OFFSET(COM!T$247,$E110,0)</f>
        <v>9.1652283196745064</v>
      </c>
      <c r="R110" s="24">
        <f ca="1">OFFSET(COM!U$247,$E110,0)</f>
        <v>9.2407677341673971</v>
      </c>
      <c r="S110" s="24">
        <f ca="1">OFFSET(COM!V$247,$E110,0)</f>
        <v>9.3263217399573488</v>
      </c>
      <c r="T110" s="194">
        <f ca="1">OFFSET(COM!W$247,$E110,0)</f>
        <v>9.4105969343227969</v>
      </c>
      <c r="U110" s="24">
        <f ca="1">OFFSET(COM!X$247,$E110,0)</f>
        <v>9.5020170716453318</v>
      </c>
      <c r="V110" s="24">
        <f ca="1">OFFSET(COM!Y$247,$E110,0)</f>
        <v>9.5969987250901951</v>
      </c>
      <c r="W110" s="24">
        <f ca="1">OFFSET(COM!Z$247,$E110,0)</f>
        <v>9.6595495734976868</v>
      </c>
      <c r="X110" s="24">
        <f ca="1">OFFSET(COM!AA$247,$E110,0)</f>
        <v>9.7437627663375856</v>
      </c>
      <c r="Y110" s="206">
        <f ca="1">OFFSET(COM!AB$247,$E110,0)</f>
        <v>9.8546998968933419</v>
      </c>
      <c r="Z110" s="24">
        <f ca="1">OFFSET(COM!AC$247,$E110,0)</f>
        <v>9.9867078625983563</v>
      </c>
      <c r="AA110" s="24">
        <f ca="1">OFFSET(COM!AD$247,$E110,0)</f>
        <v>10.126057910972069</v>
      </c>
      <c r="AB110" s="24">
        <f ca="1">OFFSET(COM!AE$247,$E110,0)</f>
        <v>10.270841476150856</v>
      </c>
      <c r="AC110" s="24">
        <f ca="1">OFFSET(COM!AF$247,$E110,0)</f>
        <v>10.432543190043878</v>
      </c>
      <c r="AD110" s="24">
        <f ca="1">OFFSET(COM!AG$247,$E110,0)</f>
        <v>10.595023756874259</v>
      </c>
      <c r="AE110" s="24">
        <f ca="1">OFFSET(COM!AH$247,$E110,0)</f>
        <v>10.766590764555868</v>
      </c>
      <c r="AF110" s="24">
        <f ca="1">OFFSET(COM!AI$247,$E110,0)</f>
        <v>10.937513763782702</v>
      </c>
      <c r="AG110" s="24">
        <f ca="1">OFFSET(COM!AJ$247,$E110,0)</f>
        <v>11.108271769340746</v>
      </c>
      <c r="AH110" s="24">
        <f ca="1">OFFSET(COM!AK$247,$E110,0)</f>
        <v>11.2825389066374</v>
      </c>
      <c r="AI110" s="24">
        <f ca="1">OFFSET(COM!AL$247,$E110,0)</f>
        <v>11.459099970519315</v>
      </c>
      <c r="AJ110" s="24">
        <f ca="1">OFFSET(COM!AM$247,$E110,0)</f>
        <v>12.366341126398051</v>
      </c>
      <c r="AK110" s="24">
        <f ca="1">OFFSET(COM!AN$247,$E110,0)</f>
        <v>13.06911260906981</v>
      </c>
      <c r="AL110" s="24">
        <f ca="1">OFFSET(COM!AO$247,$E110,0)</f>
        <v>13.06911260906981</v>
      </c>
      <c r="AM110" s="24">
        <f ca="1">OFFSET(COM!AP$247,$E110,0)</f>
        <v>13.06911260906981</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11.157146296634863</v>
      </c>
      <c r="Q111" s="24">
        <f ca="1">OFFSET(COM!T$247,$E111,0)</f>
        <v>11.088192840537424</v>
      </c>
      <c r="R111" s="24">
        <f ca="1">OFFSET(COM!U$247,$E111,0)</f>
        <v>11.015960457725166</v>
      </c>
      <c r="S111" s="24">
        <f ca="1">OFFSET(COM!V$247,$E111,0)</f>
        <v>10.94631797791863</v>
      </c>
      <c r="T111" s="194">
        <f ca="1">OFFSET(COM!W$247,$E111,0)</f>
        <v>10.87634478091617</v>
      </c>
      <c r="U111" s="24">
        <f ca="1">OFFSET(COM!X$247,$E111,0)</f>
        <v>10.80821935869467</v>
      </c>
      <c r="V111" s="24">
        <f ca="1">OFFSET(COM!Y$247,$E111,0)</f>
        <v>10.741014990666645</v>
      </c>
      <c r="W111" s="24">
        <f ca="1">OFFSET(COM!Z$247,$E111,0)</f>
        <v>10.665423596453246</v>
      </c>
      <c r="X111" s="24">
        <f ca="1">OFFSET(COM!AA$247,$E111,0)</f>
        <v>10.595434365053318</v>
      </c>
      <c r="Y111" s="206">
        <f ca="1">OFFSET(COM!AB$247,$E111,0)</f>
        <v>10.532356290041303</v>
      </c>
      <c r="Z111" s="24">
        <f ca="1">OFFSET(COM!AC$247,$E111,0)</f>
        <v>10.47472740588166</v>
      </c>
      <c r="AA111" s="24">
        <f ca="1">OFFSET(COM!AD$247,$E111,0)</f>
        <v>10.418997279385497</v>
      </c>
      <c r="AB111" s="24">
        <f ca="1">OFFSET(COM!AE$247,$E111,0)</f>
        <v>10.364672330703154</v>
      </c>
      <c r="AC111" s="24">
        <f ca="1">OFFSET(COM!AF$247,$E111,0)</f>
        <v>10.31472263438075</v>
      </c>
      <c r="AD111" s="24">
        <f ca="1">OFFSET(COM!AG$247,$E111,0)</f>
        <v>10.264974359514664</v>
      </c>
      <c r="AE111" s="24">
        <f ca="1">OFFSET(COM!AH$247,$E111,0)</f>
        <v>10.217575955928778</v>
      </c>
      <c r="AF111" s="24">
        <f ca="1">OFFSET(COM!AI$247,$E111,0)</f>
        <v>10.170011003416105</v>
      </c>
      <c r="AG111" s="24">
        <f ca="1">OFFSET(COM!AJ$247,$E111,0)</f>
        <v>10.122403381403894</v>
      </c>
      <c r="AH111" s="24">
        <f ca="1">OFFSET(COM!AK$247,$E111,0)</f>
        <v>10.075703266305119</v>
      </c>
      <c r="AI111" s="24">
        <f ca="1">OFFSET(COM!AL$247,$E111,0)</f>
        <v>10.029596390329322</v>
      </c>
      <c r="AJ111" s="24">
        <f ca="1">OFFSET(COM!AM$247,$E111,0)</f>
        <v>9.8053814342232766</v>
      </c>
      <c r="AK111" s="24">
        <f ca="1">OFFSET(COM!AN$247,$E111,0)</f>
        <v>9.528287972593656</v>
      </c>
      <c r="AL111" s="24">
        <f ca="1">OFFSET(COM!AO$247,$E111,0)</f>
        <v>9.528287972593656</v>
      </c>
      <c r="AM111" s="24">
        <f ca="1">OFFSET(COM!AP$247,$E111,0)</f>
        <v>9.528287972593656</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8.0270312076282693</v>
      </c>
      <c r="Q112" s="24">
        <f ca="1">OFFSET(COM!T$247,$E112,0)</f>
        <v>7.9774225057924859</v>
      </c>
      <c r="R112" s="24">
        <f ca="1">OFFSET(COM!U$247,$E112,0)</f>
        <v>7.9254547735767478</v>
      </c>
      <c r="S112" s="24">
        <f ca="1">OFFSET(COM!V$247,$E112,0)</f>
        <v>7.875350352256012</v>
      </c>
      <c r="T112" s="194">
        <f ca="1">OFFSET(COM!W$247,$E112,0)</f>
        <v>7.8250079957875247</v>
      </c>
      <c r="U112" s="24">
        <f ca="1">OFFSET(COM!X$247,$E112,0)</f>
        <v>7.7759950245791263</v>
      </c>
      <c r="V112" s="24">
        <f ca="1">OFFSET(COM!Y$247,$E112,0)</f>
        <v>7.7276447076515282</v>
      </c>
      <c r="W112" s="24">
        <f ca="1">OFFSET(COM!Z$247,$E112,0)</f>
        <v>7.6732603279681584</v>
      </c>
      <c r="X112" s="24">
        <f ca="1">OFFSET(COM!AA$247,$E112,0)</f>
        <v>7.6229064355203553</v>
      </c>
      <c r="Y112" s="206">
        <f ca="1">OFFSET(COM!AB$247,$E112,0)</f>
        <v>7.5775247883520951</v>
      </c>
      <c r="Z112" s="24">
        <f ca="1">OFFSET(COM!AC$247,$E112,0)</f>
        <v>7.5360635724361789</v>
      </c>
      <c r="AA112" s="24">
        <f ca="1">OFFSET(COM!AD$247,$E112,0)</f>
        <v>7.4959684215171034</v>
      </c>
      <c r="AB112" s="24">
        <f ca="1">OFFSET(COM!AE$247,$E112,0)</f>
        <v>7.4568842285853059</v>
      </c>
      <c r="AC112" s="24">
        <f ca="1">OFFSET(COM!AF$247,$E112,0)</f>
        <v>7.4209478197105341</v>
      </c>
      <c r="AD112" s="24">
        <f ca="1">OFFSET(COM!AG$247,$E112,0)</f>
        <v>7.3851563239051794</v>
      </c>
      <c r="AE112" s="24">
        <f ca="1">OFFSET(COM!AH$247,$E112,0)</f>
        <v>7.3510554476900483</v>
      </c>
      <c r="AF112" s="24">
        <f ca="1">OFFSET(COM!AI$247,$E112,0)</f>
        <v>7.3168347475165856</v>
      </c>
      <c r="AG112" s="24">
        <f ca="1">OFFSET(COM!AJ$247,$E112,0)</f>
        <v>7.2825833486863818</v>
      </c>
      <c r="AH112" s="24">
        <f ca="1">OFFSET(COM!AK$247,$E112,0)</f>
        <v>7.2489848575192664</v>
      </c>
      <c r="AI112" s="24">
        <f ca="1">OFFSET(COM!AL$247,$E112,0)</f>
        <v>7.2158131734251363</v>
      </c>
      <c r="AJ112" s="24">
        <f ca="1">OFFSET(COM!AM$247,$E112,0)</f>
        <v>7.0545012750212344</v>
      </c>
      <c r="AK112" s="24">
        <f ca="1">OFFSET(COM!AN$247,$E112,0)</f>
        <v>6.8551458301077304</v>
      </c>
      <c r="AL112" s="24">
        <f ca="1">OFFSET(COM!AO$247,$E112,0)</f>
        <v>6.8551458301077304</v>
      </c>
      <c r="AM112" s="24">
        <f ca="1">OFFSET(COM!AP$247,$E112,0)</f>
        <v>6.8551458301077304</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101.8104886129408</v>
      </c>
      <c r="Q113" s="24">
        <f ca="1">OFFSET(COM!T$247,$E113,0)</f>
        <v>101.18127887864264</v>
      </c>
      <c r="R113" s="24">
        <f ca="1">OFFSET(COM!U$247,$E113,0)</f>
        <v>100.52214848882146</v>
      </c>
      <c r="S113" s="24">
        <f ca="1">OFFSET(COM!V$247,$E113,0)</f>
        <v>99.886651318773716</v>
      </c>
      <c r="T113" s="194">
        <f ca="1">OFFSET(COM!W$247,$E113,0)</f>
        <v>99.248136309001126</v>
      </c>
      <c r="U113" s="24">
        <f ca="1">OFFSET(COM!X$247,$E113,0)</f>
        <v>98.62648249727097</v>
      </c>
      <c r="V113" s="24">
        <f ca="1">OFFSET(COM!Y$247,$E113,0)</f>
        <v>98.013233431251237</v>
      </c>
      <c r="W113" s="24">
        <f ca="1">OFFSET(COM!Z$247,$E113,0)</f>
        <v>97.323451602171787</v>
      </c>
      <c r="X113" s="24">
        <f ca="1">OFFSET(COM!AA$247,$E113,0)</f>
        <v>96.684790276325415</v>
      </c>
      <c r="Y113" s="206">
        <f ca="1">OFFSET(COM!AB$247,$E113,0)</f>
        <v>96.1091941994259</v>
      </c>
      <c r="Z113" s="24">
        <f ca="1">OFFSET(COM!AC$247,$E113,0)</f>
        <v>95.583322735655514</v>
      </c>
      <c r="AA113" s="24">
        <f ca="1">OFFSET(COM!AD$247,$E113,0)</f>
        <v>95.074777695715795</v>
      </c>
      <c r="AB113" s="24">
        <f ca="1">OFFSET(COM!AE$247,$E113,0)</f>
        <v>94.579055095852567</v>
      </c>
      <c r="AC113" s="24">
        <f ca="1">OFFSET(COM!AF$247,$E113,0)</f>
        <v>94.123257273233179</v>
      </c>
      <c r="AD113" s="24">
        <f ca="1">OFFSET(COM!AG$247,$E113,0)</f>
        <v>93.669297448999743</v>
      </c>
      <c r="AE113" s="24">
        <f ca="1">OFFSET(COM!AH$247,$E113,0)</f>
        <v>93.236780522157289</v>
      </c>
      <c r="AF113" s="24">
        <f ca="1">OFFSET(COM!AI$247,$E113,0)</f>
        <v>92.802743813538768</v>
      </c>
      <c r="AG113" s="24">
        <f ca="1">OFFSET(COM!AJ$247,$E113,0)</f>
        <v>92.368317739890784</v>
      </c>
      <c r="AH113" s="24">
        <f ca="1">OFFSET(COM!AK$247,$E113,0)</f>
        <v>91.942172791166655</v>
      </c>
      <c r="AI113" s="24">
        <f ca="1">OFFSET(COM!AL$247,$E113,0)</f>
        <v>91.521441230720256</v>
      </c>
      <c r="AJ113" s="24">
        <f ca="1">OFFSET(COM!AM$247,$E113,0)</f>
        <v>89.475449036249287</v>
      </c>
      <c r="AK113" s="24">
        <f ca="1">OFFSET(COM!AN$247,$E113,0)</f>
        <v>86.946933233918045</v>
      </c>
      <c r="AL113" s="24">
        <f ca="1">OFFSET(COM!AO$247,$E113,0)</f>
        <v>86.946933233918045</v>
      </c>
      <c r="AM113" s="24">
        <f ca="1">OFFSET(COM!AP$247,$E113,0)</f>
        <v>86.946933233918045</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16.534158266656476</v>
      </c>
      <c r="Q114" s="24">
        <f ca="1">OFFSET(COM!T$247,$E114,0)</f>
        <v>16.431973771998383</v>
      </c>
      <c r="R114" s="24">
        <f ca="1">OFFSET(COM!U$247,$E114,0)</f>
        <v>16.324930123233486</v>
      </c>
      <c r="S114" s="24">
        <f ca="1">OFFSET(COM!V$247,$E114,0)</f>
        <v>16.221724540677755</v>
      </c>
      <c r="T114" s="194">
        <f ca="1">OFFSET(COM!W$247,$E114,0)</f>
        <v>16.118028856951575</v>
      </c>
      <c r="U114" s="24">
        <f ca="1">OFFSET(COM!X$247,$E114,0)</f>
        <v>16.01707145413139</v>
      </c>
      <c r="V114" s="24">
        <f ca="1">OFFSET(COM!Y$247,$E114,0)</f>
        <v>15.917478993152267</v>
      </c>
      <c r="W114" s="24">
        <f ca="1">OFFSET(COM!Z$247,$E114,0)</f>
        <v>15.805457510033545</v>
      </c>
      <c r="X114" s="24">
        <f ca="1">OFFSET(COM!AA$247,$E114,0)</f>
        <v>15.701738064383083</v>
      </c>
      <c r="Y114" s="206">
        <f ca="1">OFFSET(COM!AB$247,$E114,0)</f>
        <v>15.608260498733593</v>
      </c>
      <c r="Z114" s="24">
        <f ca="1">OFFSET(COM!AC$247,$E114,0)</f>
        <v>15.522858276149694</v>
      </c>
      <c r="AA114" s="24">
        <f ca="1">OFFSET(COM!AD$247,$E114,0)</f>
        <v>15.440269887756305</v>
      </c>
      <c r="AB114" s="24">
        <f ca="1">OFFSET(COM!AE$247,$E114,0)</f>
        <v>15.359763880623211</v>
      </c>
      <c r="AC114" s="24">
        <f ca="1">OFFSET(COM!AF$247,$E114,0)</f>
        <v>15.285741710221522</v>
      </c>
      <c r="AD114" s="24">
        <f ca="1">OFFSET(COM!AG$247,$E114,0)</f>
        <v>15.212018033193367</v>
      </c>
      <c r="AE114" s="24">
        <f ca="1">OFFSET(COM!AH$247,$E114,0)</f>
        <v>15.141776711116925</v>
      </c>
      <c r="AF114" s="24">
        <f ca="1">OFFSET(COM!AI$247,$E114,0)</f>
        <v>15.071288574466095</v>
      </c>
      <c r="AG114" s="24">
        <f ca="1">OFFSET(COM!AJ$247,$E114,0)</f>
        <v>15.000737204418499</v>
      </c>
      <c r="AH114" s="24">
        <f ca="1">OFFSET(COM!AK$247,$E114,0)</f>
        <v>14.931530700032415</v>
      </c>
      <c r="AI114" s="24">
        <f ca="1">OFFSET(COM!AL$247,$E114,0)</f>
        <v>14.863203337076275</v>
      </c>
      <c r="AJ114" s="24">
        <f ca="1">OFFSET(COM!AM$247,$E114,0)</f>
        <v>14.530931493412549</v>
      </c>
      <c r="AK114" s="24">
        <f ca="1">OFFSET(COM!AN$247,$E114,0)</f>
        <v>14.120297176407878</v>
      </c>
      <c r="AL114" s="24">
        <f ca="1">OFFSET(COM!AO$247,$E114,0)</f>
        <v>14.120297176407878</v>
      </c>
      <c r="AM114" s="24">
        <f ca="1">OFFSET(COM!AP$247,$E114,0)</f>
        <v>14.120297176407878</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24.766841502608493</v>
      </c>
      <c r="Q115" s="24">
        <f ca="1">OFFSET(COM!T$247,$E115,0)</f>
        <v>24.613777334333001</v>
      </c>
      <c r="R115" s="24">
        <f ca="1">OFFSET(COM!U$247,$E115,0)</f>
        <v>24.453434543362651</v>
      </c>
      <c r="S115" s="24">
        <f ca="1">OFFSET(COM!V$247,$E115,0)</f>
        <v>24.298840867402941</v>
      </c>
      <c r="T115" s="194">
        <f ca="1">OFFSET(COM!W$247,$E115,0)</f>
        <v>24.143513059241691</v>
      </c>
      <c r="U115" s="24">
        <f ca="1">OFFSET(COM!X$247,$E115,0)</f>
        <v>23.992286976012224</v>
      </c>
      <c r="V115" s="24">
        <f ca="1">OFFSET(COM!Y$247,$E115,0)</f>
        <v>23.843105466065097</v>
      </c>
      <c r="W115" s="24">
        <f ca="1">OFFSET(COM!Z$247,$E115,0)</f>
        <v>23.675306278919088</v>
      </c>
      <c r="X115" s="24">
        <f ca="1">OFFSET(COM!AA$247,$E115,0)</f>
        <v>23.51994287730318</v>
      </c>
      <c r="Y115" s="206">
        <f ca="1">OFFSET(COM!AB$247,$E115,0)</f>
        <v>23.37992098957519</v>
      </c>
      <c r="Z115" s="24">
        <f ca="1">OFFSET(COM!AC$247,$E115,0)</f>
        <v>23.251995317364138</v>
      </c>
      <c r="AA115" s="24">
        <f ca="1">OFFSET(COM!AD$247,$E115,0)</f>
        <v>23.128284542838657</v>
      </c>
      <c r="AB115" s="24">
        <f ca="1">OFFSET(COM!AE$247,$E115,0)</f>
        <v>23.007693008240004</v>
      </c>
      <c r="AC115" s="24">
        <f ca="1">OFFSET(COM!AF$247,$E115,0)</f>
        <v>22.896813740456842</v>
      </c>
      <c r="AD115" s="24">
        <f ca="1">OFFSET(COM!AG$247,$E115,0)</f>
        <v>22.786381591780241</v>
      </c>
      <c r="AE115" s="24">
        <f ca="1">OFFSET(COM!AH$247,$E115,0)</f>
        <v>22.68116573121182</v>
      </c>
      <c r="AF115" s="24">
        <f ca="1">OFFSET(COM!AI$247,$E115,0)</f>
        <v>22.575580162228484</v>
      </c>
      <c r="AG115" s="24">
        <f ca="1">OFFSET(COM!AJ$247,$E115,0)</f>
        <v>22.469899874694015</v>
      </c>
      <c r="AH115" s="24">
        <f ca="1">OFFSET(COM!AK$247,$E115,0)</f>
        <v>22.366234087936892</v>
      </c>
      <c r="AI115" s="24">
        <f ca="1">OFFSET(COM!AL$247,$E115,0)</f>
        <v>22.263885184452732</v>
      </c>
      <c r="AJ115" s="24">
        <f ca="1">OFFSET(COM!AM$247,$E115,0)</f>
        <v>21.766168641821423</v>
      </c>
      <c r="AK115" s="24">
        <f ca="1">OFFSET(COM!AN$247,$E115,0)</f>
        <v>21.151071406100872</v>
      </c>
      <c r="AL115" s="24">
        <f ca="1">OFFSET(COM!AO$247,$E115,0)</f>
        <v>21.151071406100872</v>
      </c>
      <c r="AM115" s="24">
        <f ca="1">OFFSET(COM!AP$247,$E115,0)</f>
        <v>21.151071406100872</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3.1365565816625125</v>
      </c>
      <c r="Q116" s="24">
        <f ca="1">OFFSET(COM!T$247,$E116,0)</f>
        <v>3.1670403777826359</v>
      </c>
      <c r="R116" s="24">
        <f ca="1">OFFSET(COM!U$247,$E116,0)</f>
        <v>3.1931429872833168</v>
      </c>
      <c r="S116" s="24">
        <f ca="1">OFFSET(COM!V$247,$E116,0)</f>
        <v>3.2227061341430829</v>
      </c>
      <c r="T116" s="194">
        <f ca="1">OFFSET(COM!W$247,$E116,0)</f>
        <v>3.2518273883106317</v>
      </c>
      <c r="U116" s="24">
        <f ca="1">OFFSET(COM!X$247,$E116,0)</f>
        <v>3.2834175741897305</v>
      </c>
      <c r="V116" s="24">
        <f ca="1">OFFSET(COM!Y$247,$E116,0)</f>
        <v>3.3162384403063667</v>
      </c>
      <c r="W116" s="24">
        <f ca="1">OFFSET(COM!Z$247,$E116,0)</f>
        <v>3.3378528568447776</v>
      </c>
      <c r="X116" s="24">
        <f ca="1">OFFSET(COM!AA$247,$E116,0)</f>
        <v>3.3669526864140455</v>
      </c>
      <c r="Y116" s="206">
        <f ca="1">OFFSET(COM!AB$247,$E116,0)</f>
        <v>3.4052869602161739</v>
      </c>
      <c r="Z116" s="24">
        <f ca="1">OFFSET(COM!AC$247,$E116,0)</f>
        <v>3.4509022512918222</v>
      </c>
      <c r="AA116" s="24">
        <f ca="1">OFFSET(COM!AD$247,$E116,0)</f>
        <v>3.4990545956145644</v>
      </c>
      <c r="AB116" s="24">
        <f ca="1">OFFSET(COM!AE$247,$E116,0)</f>
        <v>3.5490844891390085</v>
      </c>
      <c r="AC116" s="24">
        <f ca="1">OFFSET(COM!AF$247,$E116,0)</f>
        <v>3.6049604410731821</v>
      </c>
      <c r="AD116" s="24">
        <f ca="1">OFFSET(COM!AG$247,$E116,0)</f>
        <v>3.6611055252771627</v>
      </c>
      <c r="AE116" s="24">
        <f ca="1">OFFSET(COM!AH$247,$E116,0)</f>
        <v>3.7203904248858937</v>
      </c>
      <c r="AF116" s="24">
        <f ca="1">OFFSET(COM!AI$247,$E116,0)</f>
        <v>3.7794527876729793</v>
      </c>
      <c r="AG116" s="24">
        <f ca="1">OFFSET(COM!AJ$247,$E116,0)</f>
        <v>3.8384581369746495</v>
      </c>
      <c r="AH116" s="24">
        <f ca="1">OFFSET(COM!AK$247,$E116,0)</f>
        <v>3.8986760651144583</v>
      </c>
      <c r="AI116" s="24">
        <f ca="1">OFFSET(COM!AL$247,$E116,0)</f>
        <v>3.9596866585175632</v>
      </c>
      <c r="AJ116" s="24">
        <f ca="1">OFFSET(COM!AM$247,$E116,0)</f>
        <v>4.2731834174456802</v>
      </c>
      <c r="AK116" s="24">
        <f ca="1">OFFSET(COM!AN$247,$E116,0)</f>
        <v>4.5160257760149509</v>
      </c>
      <c r="AL116" s="24">
        <f ca="1">OFFSET(COM!AO$247,$E116,0)</f>
        <v>4.5160257760149509</v>
      </c>
      <c r="AM116" s="24">
        <f ca="1">OFFSET(COM!AP$247,$E116,0)</f>
        <v>4.5160257760149509</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9.3855950428313157</v>
      </c>
      <c r="Q117" s="24">
        <f ca="1">OFFSET(COM!T$247,$E117,0)</f>
        <v>9.3275901374076575</v>
      </c>
      <c r="R117" s="24">
        <f ca="1">OFFSET(COM!U$247,$E117,0)</f>
        <v>9.2668269390027831</v>
      </c>
      <c r="S117" s="24">
        <f ca="1">OFFSET(COM!V$247,$E117,0)</f>
        <v>9.208242414262811</v>
      </c>
      <c r="T117" s="194">
        <f ca="1">OFFSET(COM!W$247,$E117,0)</f>
        <v>9.1493796841832182</v>
      </c>
      <c r="U117" s="24">
        <f ca="1">OFFSET(COM!X$247,$E117,0)</f>
        <v>9.0920713359646648</v>
      </c>
      <c r="V117" s="24">
        <f ca="1">OFFSET(COM!Y$247,$E117,0)</f>
        <v>9.0355377953396143</v>
      </c>
      <c r="W117" s="24">
        <f ca="1">OFFSET(COM!Z$247,$E117,0)</f>
        <v>8.9719489352541295</v>
      </c>
      <c r="X117" s="24">
        <f ca="1">OFFSET(COM!AA$247,$E117,0)</f>
        <v>8.9130727167468145</v>
      </c>
      <c r="Y117" s="206">
        <f ca="1">OFFSET(COM!AB$247,$E117,0)</f>
        <v>8.8600102890969534</v>
      </c>
      <c r="Z117" s="24">
        <f ca="1">OFFSET(COM!AC$247,$E117,0)</f>
        <v>8.8115318202203934</v>
      </c>
      <c r="AA117" s="24">
        <f ca="1">OFFSET(COM!AD$247,$E117,0)</f>
        <v>8.7646506209359032</v>
      </c>
      <c r="AB117" s="24">
        <f ca="1">OFFSET(COM!AE$247,$E117,0)</f>
        <v>8.7189514828678796</v>
      </c>
      <c r="AC117" s="24">
        <f ca="1">OFFSET(COM!AF$247,$E117,0)</f>
        <v>8.6769328869177755</v>
      </c>
      <c r="AD117" s="24">
        <f ca="1">OFFSET(COM!AG$247,$E117,0)</f>
        <v>8.6350837303719512</v>
      </c>
      <c r="AE117" s="24">
        <f ca="1">OFFSET(COM!AH$247,$E117,0)</f>
        <v>8.5952113284237956</v>
      </c>
      <c r="AF117" s="24">
        <f ca="1">OFFSET(COM!AI$247,$E117,0)</f>
        <v>8.5551988224795004</v>
      </c>
      <c r="AG117" s="24">
        <f ca="1">OFFSET(COM!AJ$247,$E117,0)</f>
        <v>8.5151504221736314</v>
      </c>
      <c r="AH117" s="24">
        <f ca="1">OFFSET(COM!AK$247,$E117,0)</f>
        <v>8.475865433242106</v>
      </c>
      <c r="AI117" s="24">
        <f ca="1">OFFSET(COM!AL$247,$E117,0)</f>
        <v>8.4370794878853257</v>
      </c>
      <c r="AJ117" s="24">
        <f ca="1">OFFSET(COM!AM$247,$E117,0)</f>
        <v>8.2484657756861548</v>
      </c>
      <c r="AK117" s="24">
        <f ca="1">OFFSET(COM!AN$247,$E117,0)</f>
        <v>8.0153696997965387</v>
      </c>
      <c r="AL117" s="24">
        <f ca="1">OFFSET(COM!AO$247,$E117,0)</f>
        <v>8.0153696997965387</v>
      </c>
      <c r="AM117" s="24">
        <f ca="1">OFFSET(COM!AP$247,$E117,0)</f>
        <v>8.0153696997965387</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6.0819721709275401</v>
      </c>
      <c r="Q118" s="24">
        <f ca="1">OFFSET(COM!T$247,$E118,0)</f>
        <v>8.0011550560854694</v>
      </c>
      <c r="R118" s="24">
        <f ca="1">OFFSET(COM!U$247,$E118,0)</f>
        <v>9.7828082100103959</v>
      </c>
      <c r="S118" s="24">
        <f ca="1">OFFSET(COM!V$247,$E118,0)</f>
        <v>11.673091014816835</v>
      </c>
      <c r="T118" s="194">
        <f ca="1">OFFSET(COM!W$247,$E118,0)</f>
        <v>13.549502376000024</v>
      </c>
      <c r="U118" s="24">
        <f ca="1">OFFSET(COM!X$247,$E118,0)</f>
        <v>15.503415917349505</v>
      </c>
      <c r="V118" s="24">
        <f ca="1">OFFSET(COM!Y$247,$E118,0)</f>
        <v>17.495961714524626</v>
      </c>
      <c r="W118" s="24">
        <f ca="1">OFFSET(COM!Z$247,$E118,0)</f>
        <v>19.136726103500912</v>
      </c>
      <c r="X118" s="24">
        <f ca="1">OFFSET(COM!AA$247,$E118,0)</f>
        <v>21.012464925598394</v>
      </c>
      <c r="Y118" s="206">
        <f ca="1">OFFSET(COM!AB$247,$E118,0)</f>
        <v>23.178081980181013</v>
      </c>
      <c r="Z118" s="24">
        <f ca="1">OFFSET(COM!AC$247,$E118,0)</f>
        <v>25.548315532184816</v>
      </c>
      <c r="AA118" s="24">
        <f ca="1">OFFSET(COM!AD$247,$E118,0)</f>
        <v>27.997393260136711</v>
      </c>
      <c r="AB118" s="24">
        <f ca="1">OFFSET(COM!AE$247,$E118,0)</f>
        <v>30.50481971205792</v>
      </c>
      <c r="AC118" s="24">
        <f ca="1">OFFSET(COM!AF$247,$E118,0)</f>
        <v>33.193924517946471</v>
      </c>
      <c r="AD118" s="24">
        <f ca="1">OFFSET(COM!AG$247,$E118,0)</f>
        <v>35.891393165649582</v>
      </c>
      <c r="AE118" s="24">
        <f ca="1">OFFSET(COM!AH$247,$E118,0)</f>
        <v>38.686438069783357</v>
      </c>
      <c r="AF118" s="24">
        <f ca="1">OFFSET(COM!AI$247,$E118,0)</f>
        <v>41.474567182007462</v>
      </c>
      <c r="AG118" s="24">
        <f ca="1">OFFSET(COM!AJ$247,$E118,0)</f>
        <v>44.260924482275819</v>
      </c>
      <c r="AH118" s="24">
        <f ca="1">OFFSET(COM!AK$247,$E118,0)</f>
        <v>47.084965177393926</v>
      </c>
      <c r="AI118" s="24">
        <f ca="1">OFFSET(COM!AL$247,$E118,0)</f>
        <v>49.933639584697147</v>
      </c>
      <c r="AJ118" s="24">
        <f ca="1">OFFSET(COM!AM$247,$E118,0)</f>
        <v>64.149304308938454</v>
      </c>
      <c r="AK118" s="24">
        <f ca="1">OFFSET(COM!AN$247,$E118,0)</f>
        <v>76.213152069864549</v>
      </c>
      <c r="AL118" s="24">
        <f ca="1">OFFSET(COM!AO$247,$E118,0)</f>
        <v>76.213152069864549</v>
      </c>
      <c r="AM118" s="24">
        <f ca="1">OFFSET(COM!AP$247,$E118,0)</f>
        <v>76.213152069864549</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0.58001541488486741</v>
      </c>
      <c r="Q120" s="24">
        <f ca="1">OFFSET(COM!T$247,$E120,0)</f>
        <v>0.76304085894983908</v>
      </c>
      <c r="R120" s="24">
        <f ca="1">OFFSET(COM!U$247,$E120,0)</f>
        <v>0.93295059615554232</v>
      </c>
      <c r="S120" s="24">
        <f ca="1">OFFSET(COM!V$247,$E120,0)</f>
        <v>1.113219945384138</v>
      </c>
      <c r="T120" s="194">
        <f ca="1">OFFSET(COM!W$247,$E120,0)</f>
        <v>1.292166425829044</v>
      </c>
      <c r="U120" s="24">
        <f ca="1">OFFSET(COM!X$247,$E120,0)</f>
        <v>1.4785040053977685</v>
      </c>
      <c r="V120" s="24">
        <f ca="1">OFFSET(COM!Y$247,$E120,0)</f>
        <v>1.6685258017404134</v>
      </c>
      <c r="W120" s="24">
        <f ca="1">OFFSET(COM!Z$247,$E120,0)</f>
        <v>1.8249994933415474</v>
      </c>
      <c r="X120" s="24">
        <f ca="1">OFFSET(COM!AA$247,$E120,0)</f>
        <v>2.0038818361965629</v>
      </c>
      <c r="Y120" s="206">
        <f ca="1">OFFSET(COM!AB$247,$E120,0)</f>
        <v>2.2104088046032468</v>
      </c>
      <c r="Z120" s="24">
        <f ca="1">OFFSET(COM!AC$247,$E120,0)</f>
        <v>2.4364492991012443</v>
      </c>
      <c r="AA120" s="24">
        <f ca="1">OFFSET(COM!AD$247,$E120,0)</f>
        <v>2.6700088739466299</v>
      </c>
      <c r="AB120" s="24">
        <f ca="1">OFFSET(COM!AE$247,$E120,0)</f>
        <v>2.9091329529347414</v>
      </c>
      <c r="AC120" s="24">
        <f ca="1">OFFSET(COM!AF$247,$E120,0)</f>
        <v>3.1655830312682092</v>
      </c>
      <c r="AD120" s="24">
        <f ca="1">OFFSET(COM!AG$247,$E120,0)</f>
        <v>3.4228307385686909</v>
      </c>
      <c r="AE120" s="24">
        <f ca="1">OFFSET(COM!AH$247,$E120,0)</f>
        <v>3.6893839361387721</v>
      </c>
      <c r="AF120" s="24">
        <f ca="1">OFFSET(COM!AI$247,$E120,0)</f>
        <v>3.9552775999587793</v>
      </c>
      <c r="AG120" s="24">
        <f ca="1">OFFSET(COM!AJ$247,$E120,0)</f>
        <v>4.2210022925606125</v>
      </c>
      <c r="AH120" s="24">
        <f ca="1">OFFSET(COM!AK$247,$E120,0)</f>
        <v>4.4903207125396492</v>
      </c>
      <c r="AI120" s="24">
        <f ca="1">OFFSET(COM!AL$247,$E120,0)</f>
        <v>4.7619883594456862</v>
      </c>
      <c r="AJ120" s="24">
        <f ca="1">OFFSET(COM!AM$247,$E120,0)</f>
        <v>6.1176842490632701</v>
      </c>
      <c r="AK120" s="24">
        <f ca="1">OFFSET(COM!AN$247,$E120,0)</f>
        <v>7.2681692344449615</v>
      </c>
      <c r="AL120" s="24">
        <f ca="1">OFFSET(COM!AO$247,$E120,0)</f>
        <v>7.2681692344449615</v>
      </c>
      <c r="AM120" s="24">
        <f ca="1">OFFSET(COM!AP$247,$E120,0)</f>
        <v>7.2681692344449615</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0.41729324976141419</v>
      </c>
      <c r="Q121" s="24">
        <f ca="1">OFFSET(COM!T$247,$E121,0)</f>
        <v>0.54897127138444024</v>
      </c>
      <c r="R121" s="24">
        <f ca="1">OFFSET(COM!U$247,$E121,0)</f>
        <v>0.67121317148764659</v>
      </c>
      <c r="S121" s="24">
        <f ca="1">OFFSET(COM!V$247,$E121,0)</f>
        <v>0.8009083151708678</v>
      </c>
      <c r="T121" s="194">
        <f ca="1">OFFSET(COM!W$247,$E121,0)</f>
        <v>0.9296517182630849</v>
      </c>
      <c r="U121" s="24">
        <f ca="1">OFFSET(COM!X$247,$E121,0)</f>
        <v>1.0637126623956541</v>
      </c>
      <c r="V121" s="24">
        <f ca="1">OFFSET(COM!Y$247,$E121,0)</f>
        <v>1.2004242236514251</v>
      </c>
      <c r="W121" s="24">
        <f ca="1">OFFSET(COM!Z$247,$E121,0)</f>
        <v>1.3129995338841083</v>
      </c>
      <c r="X121" s="24">
        <f ca="1">OFFSET(COM!AA$247,$E121,0)</f>
        <v>1.4416967930590601</v>
      </c>
      <c r="Y121" s="206">
        <f ca="1">OFFSET(COM!AB$247,$E121,0)</f>
        <v>1.5902830333521827</v>
      </c>
      <c r="Z121" s="24">
        <f ca="1">OFFSET(COM!AC$247,$E121,0)</f>
        <v>1.752908319001651</v>
      </c>
      <c r="AA121" s="24">
        <f ca="1">OFFSET(COM!AD$247,$E121,0)</f>
        <v>1.9209432220386187</v>
      </c>
      <c r="AB121" s="24">
        <f ca="1">OFFSET(COM!AE$247,$E121,0)</f>
        <v>2.0929815187052014</v>
      </c>
      <c r="AC121" s="24">
        <f ca="1">OFFSET(COM!AF$247,$E121,0)</f>
        <v>2.2774850402376154</v>
      </c>
      <c r="AD121" s="24">
        <f ca="1">OFFSET(COM!AG$247,$E121,0)</f>
        <v>2.4625624175249063</v>
      </c>
      <c r="AE121" s="24">
        <f ca="1">OFFSET(COM!AH$247,$E121,0)</f>
        <v>2.6543346483894852</v>
      </c>
      <c r="AF121" s="24">
        <f ca="1">OFFSET(COM!AI$247,$E121,0)</f>
        <v>2.8456323763790845</v>
      </c>
      <c r="AG121" s="24">
        <f ca="1">OFFSET(COM!AJ$247,$E121,0)</f>
        <v>3.0368085376879739</v>
      </c>
      <c r="AH121" s="24">
        <f ca="1">OFFSET(COM!AK$247,$E121,0)</f>
        <v>3.2305702133426974</v>
      </c>
      <c r="AI121" s="24">
        <f ca="1">OFFSET(COM!AL$247,$E121,0)</f>
        <v>3.4260220450064458</v>
      </c>
      <c r="AJ121" s="24">
        <f ca="1">OFFSET(COM!AM$247,$E121,0)</f>
        <v>4.4013801629954452</v>
      </c>
      <c r="AK121" s="24">
        <f ca="1">OFFSET(COM!AN$247,$E121,0)</f>
        <v>5.2290988856899725</v>
      </c>
      <c r="AL121" s="24">
        <f ca="1">OFFSET(COM!AO$247,$E121,0)</f>
        <v>5.2290988856899725</v>
      </c>
      <c r="AM121" s="24">
        <f ca="1">OFFSET(COM!AP$247,$E121,0)</f>
        <v>5.2290988856899725</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5.2927201295439374</v>
      </c>
      <c r="Q122" s="24">
        <f ca="1">OFFSET(COM!T$247,$E122,0)</f>
        <v>6.9628523832077134</v>
      </c>
      <c r="R122" s="24">
        <f ca="1">OFFSET(COM!U$247,$E122,0)</f>
        <v>8.5133020147794092</v>
      </c>
      <c r="S122" s="24">
        <f ca="1">OFFSET(COM!V$247,$E122,0)</f>
        <v>10.158284525444863</v>
      </c>
      <c r="T122" s="194">
        <f ca="1">OFFSET(COM!W$247,$E122,0)</f>
        <v>11.791195677211052</v>
      </c>
      <c r="U122" s="24">
        <f ca="1">OFFSET(COM!X$247,$E122,0)</f>
        <v>13.491551621146872</v>
      </c>
      <c r="V122" s="24">
        <f ca="1">OFFSET(COM!Y$247,$E122,0)</f>
        <v>15.225526547924382</v>
      </c>
      <c r="W122" s="24">
        <f ca="1">OFFSET(COM!Z$247,$E122,0)</f>
        <v>16.653370422463063</v>
      </c>
      <c r="X122" s="24">
        <f ca="1">OFFSET(COM!AA$247,$E122,0)</f>
        <v>18.285696309933925</v>
      </c>
      <c r="Y122" s="206">
        <f ca="1">OFFSET(COM!AB$247,$E122,0)</f>
        <v>20.170283193192397</v>
      </c>
      <c r="Z122" s="24">
        <f ca="1">OFFSET(COM!AC$247,$E122,0)</f>
        <v>22.23293367560948</v>
      </c>
      <c r="AA122" s="24">
        <f ca="1">OFFSET(COM!AD$247,$E122,0)</f>
        <v>24.364196796396151</v>
      </c>
      <c r="AB122" s="24">
        <f ca="1">OFFSET(COM!AE$247,$E122,0)</f>
        <v>26.54623677988565</v>
      </c>
      <c r="AC122" s="24">
        <f ca="1">OFFSET(COM!AF$247,$E122,0)</f>
        <v>28.886378881260818</v>
      </c>
      <c r="AD122" s="24">
        <f ca="1">OFFSET(COM!AG$247,$E122,0)</f>
        <v>31.233799456244245</v>
      </c>
      <c r="AE122" s="24">
        <f ca="1">OFFSET(COM!AH$247,$E122,0)</f>
        <v>33.666133904895943</v>
      </c>
      <c r="AF122" s="24">
        <f ca="1">OFFSET(COM!AI$247,$E122,0)</f>
        <v>36.092450017714583</v>
      </c>
      <c r="AG122" s="24">
        <f ca="1">OFFSET(COM!AJ$247,$E122,0)</f>
        <v>38.517224245016401</v>
      </c>
      <c r="AH122" s="24">
        <f ca="1">OFFSET(COM!AK$247,$E122,0)</f>
        <v>40.974791727016793</v>
      </c>
      <c r="AI122" s="24">
        <f ca="1">OFFSET(COM!AL$247,$E122,0)</f>
        <v>43.453796226596907</v>
      </c>
      <c r="AJ122" s="24">
        <f ca="1">OFFSET(COM!AM$247,$E122,0)</f>
        <v>55.824706965138667</v>
      </c>
      <c r="AK122" s="24">
        <f ca="1">OFFSET(COM!AN$247,$E122,0)</f>
        <v>66.323040086296217</v>
      </c>
      <c r="AL122" s="24">
        <f ca="1">OFFSET(COM!AO$247,$E122,0)</f>
        <v>66.323040086296217</v>
      </c>
      <c r="AM122" s="24">
        <f ca="1">OFFSET(COM!AP$247,$E122,0)</f>
        <v>66.323040086296217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0.85954476277677749</v>
      </c>
      <c r="Q123" s="24">
        <f ca="1">OFFSET(COM!T$247,$E123,0)</f>
        <v>1.1307764539761711</v>
      </c>
      <c r="R123" s="24">
        <f ca="1">OFFSET(COM!U$247,$E123,0)</f>
        <v>1.3825715287483316</v>
      </c>
      <c r="S123" s="24">
        <f ca="1">OFFSET(COM!V$247,$E123,0)</f>
        <v>1.6497188683571844</v>
      </c>
      <c r="T123" s="194">
        <f ca="1">OFFSET(COM!W$247,$E123,0)</f>
        <v>1.9149058032842283</v>
      </c>
      <c r="U123" s="24">
        <f ca="1">OFFSET(COM!X$247,$E123,0)</f>
        <v>2.1910458618352431</v>
      </c>
      <c r="V123" s="24">
        <f ca="1">OFFSET(COM!Y$247,$E123,0)</f>
        <v>2.4726456877505201</v>
      </c>
      <c r="W123" s="24">
        <f ca="1">OFFSET(COM!Z$247,$E123,0)</f>
        <v>2.7045294251073981</v>
      </c>
      <c r="X123" s="24">
        <f ca="1">OFFSET(COM!AA$247,$E123,0)</f>
        <v>2.9696213123373076</v>
      </c>
      <c r="Y123" s="206">
        <f ca="1">OFFSET(COM!AB$247,$E123,0)</f>
        <v>3.2756807195711097</v>
      </c>
      <c r="Z123" s="24">
        <f ca="1">OFFSET(COM!AC$247,$E123,0)</f>
        <v>3.6106578912723024</v>
      </c>
      <c r="AA123" s="24">
        <f ca="1">OFFSET(COM!AD$247,$E123,0)</f>
        <v>3.9567778463679302</v>
      </c>
      <c r="AB123" s="24">
        <f ca="1">OFFSET(COM!AE$247,$E123,0)</f>
        <v>4.3111440312543277</v>
      </c>
      <c r="AC123" s="24">
        <f ca="1">OFFSET(COM!AF$247,$E123,0)</f>
        <v>4.6911862095970909</v>
      </c>
      <c r="AD123" s="24">
        <f ca="1">OFFSET(COM!AG$247,$E123,0)</f>
        <v>5.0724104216990291</v>
      </c>
      <c r="AE123" s="24">
        <f ca="1">OFFSET(COM!AH$247,$E123,0)</f>
        <v>5.4674247594097709</v>
      </c>
      <c r="AF123" s="24">
        <f ca="1">OFFSET(COM!AI$247,$E123,0)</f>
        <v>5.861461711405922</v>
      </c>
      <c r="AG123" s="24">
        <f ca="1">OFFSET(COM!AJ$247,$E123,0)</f>
        <v>6.2552482591508856</v>
      </c>
      <c r="AH123" s="24">
        <f ca="1">OFFSET(COM!AK$247,$E123,0)</f>
        <v>6.6543604749154426</v>
      </c>
      <c r="AI123" s="24">
        <f ca="1">OFFSET(COM!AL$247,$E123,0)</f>
        <v>7.0569540907425772</v>
      </c>
      <c r="AJ123" s="24">
        <f ca="1">OFFSET(COM!AM$247,$E123,0)</f>
        <v>9.0660063882062669</v>
      </c>
      <c r="AK123" s="24">
        <f ca="1">OFFSET(COM!AN$247,$E123,0)</f>
        <v>10.770949599128418</v>
      </c>
      <c r="AL123" s="24">
        <f ca="1">OFFSET(COM!AO$247,$E123,0)</f>
        <v>10.770949599128418</v>
      </c>
      <c r="AM123" s="24">
        <f ca="1">OFFSET(COM!AP$247,$E123,0)</f>
        <v>10.770949599128418</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1.2875290390210199</v>
      </c>
      <c r="Q124" s="24">
        <f ca="1">OFFSET(COM!T$247,$E124,0)</f>
        <v>1.6938123343712734</v>
      </c>
      <c r="R124" s="24">
        <f ca="1">OFFSET(COM!U$247,$E124,0)</f>
        <v>2.0709811389420931</v>
      </c>
      <c r="S124" s="24">
        <f ca="1">OFFSET(COM!V$247,$E124,0)</f>
        <v>2.4711464035554664</v>
      </c>
      <c r="T124" s="194">
        <f ca="1">OFFSET(COM!W$247,$E124,0)</f>
        <v>2.8683751393626986</v>
      </c>
      <c r="U124" s="24">
        <f ca="1">OFFSET(COM!X$247,$E124,0)</f>
        <v>3.2820107748970502</v>
      </c>
      <c r="V124" s="24">
        <f ca="1">OFFSET(COM!Y$247,$E124,0)</f>
        <v>3.7038247035607532</v>
      </c>
      <c r="W124" s="24">
        <f ca="1">OFFSET(COM!Z$247,$E124,0)</f>
        <v>4.0511679234289177</v>
      </c>
      <c r="X124" s="24">
        <f ca="1">OFFSET(COM!AA$247,$E124,0)</f>
        <v>4.4482542854175291</v>
      </c>
      <c r="Y124" s="206">
        <f ca="1">OFFSET(COM!AB$247,$E124,0)</f>
        <v>4.906706702957786</v>
      </c>
      <c r="Z124" s="24">
        <f ca="1">OFFSET(COM!AC$247,$E124,0)</f>
        <v>5.4084756097697069</v>
      </c>
      <c r="AA124" s="24">
        <f ca="1">OFFSET(COM!AD$247,$E124,0)</f>
        <v>5.9269355114165094</v>
      </c>
      <c r="AB124" s="24">
        <f ca="1">OFFSET(COM!AE$247,$E124,0)</f>
        <v>6.4577476031735248</v>
      </c>
      <c r="AC124" s="24">
        <f ca="1">OFFSET(COM!AF$247,$E124,0)</f>
        <v>7.0270202715199286</v>
      </c>
      <c r="AD124" s="24">
        <f ca="1">OFFSET(COM!AG$247,$E124,0)</f>
        <v>7.5980635315282772</v>
      </c>
      <c r="AE124" s="24">
        <f ca="1">OFFSET(COM!AH$247,$E124,0)</f>
        <v>8.1897632924449955</v>
      </c>
      <c r="AF124" s="24">
        <f ca="1">OFFSET(COM!AI$247,$E124,0)</f>
        <v>8.779999008038704</v>
      </c>
      <c r="AG124" s="24">
        <f ca="1">OFFSET(COM!AJ$247,$E124,0)</f>
        <v>9.3698596381698991</v>
      </c>
      <c r="AH124" s="24">
        <f ca="1">OFFSET(COM!AK$247,$E124,0)</f>
        <v>9.9676976913793993</v>
      </c>
      <c r="AI124" s="24">
        <f ca="1">OFFSET(COM!AL$247,$E124,0)</f>
        <v>10.570750602349811</v>
      </c>
      <c r="AJ124" s="24">
        <f ca="1">OFFSET(COM!AM$247,$E124,0)</f>
        <v>13.58014963066797</v>
      </c>
      <c r="AK124" s="24">
        <f ca="1">OFFSET(COM!AN$247,$E124,0)</f>
        <v>16.134017665245352</v>
      </c>
      <c r="AL124" s="24">
        <f ca="1">OFFSET(COM!AO$247,$E124,0)</f>
        <v>16.134017665245352</v>
      </c>
      <c r="AM124" s="24">
        <f ca="1">OFFSET(COM!AP$247,$E124,0)</f>
        <v>16.134017665245352</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0.4879195502125015</v>
      </c>
      <c r="Q126" s="24">
        <f ca="1">OFFSET(COM!T$247,$E126,0)</f>
        <v>0.64188389332112505</v>
      </c>
      <c r="R126" s="24">
        <f ca="1">OFFSET(COM!U$247,$E126,0)</f>
        <v>0.78481506450488936</v>
      </c>
      <c r="S126" s="24">
        <f ca="1">OFFSET(COM!V$247,$E126,0)</f>
        <v>0.93646093034825884</v>
      </c>
      <c r="T126" s="194">
        <f ca="1">OFFSET(COM!W$247,$E126,0)</f>
        <v>1.0869939748331539</v>
      </c>
      <c r="U126" s="24">
        <f ca="1">OFFSET(COM!X$247,$E126,0)</f>
        <v>1.2437445467621868</v>
      </c>
      <c r="V126" s="24">
        <f ca="1">OFFSET(COM!Y$247,$E126,0)</f>
        <v>1.4035943490652494</v>
      </c>
      <c r="W126" s="24">
        <f ca="1">OFFSET(COM!Z$247,$E126,0)</f>
        <v>1.5352228735265685</v>
      </c>
      <c r="X126" s="24">
        <f ca="1">OFFSET(COM!AA$247,$E126,0)</f>
        <v>1.6857019643005657</v>
      </c>
      <c r="Y126" s="206">
        <f ca="1">OFFSET(COM!AB$247,$E126,0)</f>
        <v>1.8594362185043842</v>
      </c>
      <c r="Z126" s="24">
        <f ca="1">OFFSET(COM!AC$247,$E126,0)</f>
        <v>2.0495856069084262</v>
      </c>
      <c r="AA126" s="24">
        <f ca="1">OFFSET(COM!AD$247,$E126,0)</f>
        <v>2.2460601828970739</v>
      </c>
      <c r="AB126" s="24">
        <f ca="1">OFFSET(COM!AE$247,$E126,0)</f>
        <v>2.447215721302924</v>
      </c>
      <c r="AC126" s="24">
        <f ca="1">OFFSET(COM!AF$247,$E126,0)</f>
        <v>2.6629462064957421</v>
      </c>
      <c r="AD126" s="24">
        <f ca="1">OFFSET(COM!AG$247,$E126,0)</f>
        <v>2.8793476717294952</v>
      </c>
      <c r="AE126" s="24">
        <f ca="1">OFFSET(COM!AH$247,$E126,0)</f>
        <v>3.1035770851700226</v>
      </c>
      <c r="AF126" s="24">
        <f ca="1">OFFSET(COM!AI$247,$E126,0)</f>
        <v>3.3272516867858508</v>
      </c>
      <c r="AG126" s="24">
        <f ca="1">OFFSET(COM!AJ$247,$E126,0)</f>
        <v>3.5507841467298293</v>
      </c>
      <c r="AH126" s="24">
        <f ca="1">OFFSET(COM!AK$247,$E126,0)</f>
        <v>3.7773397157162107</v>
      </c>
      <c r="AI126" s="24">
        <f ca="1">OFFSET(COM!AL$247,$E126,0)</f>
        <v>4.0058714972585916</v>
      </c>
      <c r="AJ126" s="24">
        <f ca="1">OFFSET(COM!AM$247,$E126,0)</f>
        <v>5.1463076162166539</v>
      </c>
      <c r="AK126" s="24">
        <f ca="1">OFFSET(COM!AN$247,$E126,0)</f>
        <v>6.1141165781648414</v>
      </c>
      <c r="AL126" s="24">
        <f ca="1">OFFSET(COM!AO$247,$E126,0)</f>
        <v>6.1141165781648414</v>
      </c>
      <c r="AM126" s="24">
        <f ca="1">OFFSET(COM!AP$247,$E126,0)</f>
        <v>6.1141165781648414</v>
      </c>
    </row>
    <row r="127" spans="1:39">
      <c r="A127" s="35" t="s">
        <v>292</v>
      </c>
      <c r="B127">
        <v>9</v>
      </c>
      <c r="E127" s="129">
        <f>MATCH(F127,IND!$D$29:$D$263,0)</f>
        <v>5</v>
      </c>
      <c r="F127" s="4" t="str">
        <f t="shared" si="1"/>
        <v>IISCRS</v>
      </c>
      <c r="G127" s="10">
        <f ca="1">OFFSET(IND!J$28,$E127,0)</f>
        <v>6.94</v>
      </c>
      <c r="H127" s="10">
        <f ca="1">OFFSET(IND!K$28,$E127,0)</f>
        <v>7.1</v>
      </c>
      <c r="I127" s="10">
        <f ca="1">OFFSET(IND!L$28,$E127,0)</f>
        <v>6.5</v>
      </c>
      <c r="J127" s="10">
        <f ca="1">OFFSET(IND!M$28,$E127,0)</f>
        <v>6.4000000000000012</v>
      </c>
      <c r="K127" s="10">
        <f ca="1">OFFSET(IND!N$28,$E127,0)</f>
        <v>6.0910000000000002</v>
      </c>
      <c r="L127" s="10">
        <f ca="1">OFFSET(IND!O$28,$E127,0)</f>
        <v>6.23</v>
      </c>
      <c r="M127" s="10">
        <f ca="1">OFFSET(IND!P$28,$E127,0)</f>
        <v>6.3</v>
      </c>
      <c r="N127" s="10">
        <f ca="1">OFFSET(IND!Q$28,$E127,0)</f>
        <v>6.1267974837582679</v>
      </c>
      <c r="O127" s="204">
        <f ca="1">OFFSET(IND!R$28,$E127,0)</f>
        <v>5.0030232389251985</v>
      </c>
      <c r="P127" s="10">
        <f ca="1">OFFSET(IND!S$28,$E127,0)</f>
        <v>5.0890154245625396</v>
      </c>
      <c r="Q127" s="10">
        <f ca="1">OFFSET(IND!T$28,$E127,0)</f>
        <v>5.1509161094305949</v>
      </c>
      <c r="R127" s="10">
        <f ca="1">OFFSET(IND!U$28,$E127,0)</f>
        <v>5.2455051339868248</v>
      </c>
      <c r="S127" s="10">
        <f ca="1">OFFSET(IND!V$28,$E127,0)</f>
        <v>5.3519937253732097</v>
      </c>
      <c r="T127" s="204">
        <f ca="1">OFFSET(IND!W$28,$E127,0)</f>
        <v>5.4733753153938247</v>
      </c>
      <c r="U127" s="10">
        <f ca="1">OFFSET(IND!X$28,$E127,0)</f>
        <v>5.5996079515779105</v>
      </c>
      <c r="V127" s="10">
        <f ca="1">OFFSET(IND!Y$28,$E127,0)</f>
        <v>5.7224301276362866</v>
      </c>
      <c r="W127" s="10">
        <f ca="1">OFFSET(IND!Z$28,$E127,0)</f>
        <v>6.0222500044389511</v>
      </c>
      <c r="X127" s="10">
        <f ca="1">OFFSET(IND!AA$28,$E127,0)</f>
        <v>6.2157697950446504</v>
      </c>
      <c r="Y127" s="207">
        <f ca="1">OFFSET(IND!AB$28,$E127,0)</f>
        <v>6.3459632203331751</v>
      </c>
      <c r="Z127" s="10">
        <f ca="1">OFFSET(IND!AC$28,$E127,0)</f>
        <v>6.468112885518055</v>
      </c>
      <c r="AA127" s="10">
        <f ca="1">OFFSET(IND!AD$28,$E127,0)</f>
        <v>6.5639998052151318</v>
      </c>
      <c r="AB127" s="10">
        <f ca="1">OFFSET(IND!AE$28,$E127,0)</f>
        <v>6.6683609719517616</v>
      </c>
      <c r="AC127" s="10">
        <f ca="1">OFFSET(IND!AF$28,$E127,0)</f>
        <v>6.7909881864836308</v>
      </c>
      <c r="AD127" s="10">
        <f ca="1">OFFSET(IND!AG$28,$E127,0)</f>
        <v>6.9493636109768184</v>
      </c>
      <c r="AE127" s="10">
        <f ca="1">OFFSET(IND!AH$28,$E127,0)</f>
        <v>7.0841318548981809</v>
      </c>
      <c r="AF127" s="10">
        <f ca="1">OFFSET(IND!AI$28,$E127,0)</f>
        <v>7.2245634602979401</v>
      </c>
      <c r="AG127" s="10">
        <f ca="1">OFFSET(IND!AJ$28,$E127,0)</f>
        <v>7.4593188147008389</v>
      </c>
      <c r="AH127" s="10">
        <f ca="1">OFFSET(IND!AK$28,$E127,0)</f>
        <v>7.6914654955351747</v>
      </c>
      <c r="AI127" s="10">
        <f ca="1">OFFSET(IND!AL$28,$E127,0)</f>
        <v>7.9157304753204283</v>
      </c>
      <c r="AJ127" s="10">
        <f ca="1">OFFSET(IND!AM$28,$E127,0)</f>
        <v>8.670619913774118</v>
      </c>
      <c r="AK127" s="10">
        <f ca="1">OFFSET(IND!AN$28,$E127,0)</f>
        <v>8.5059185514829156</v>
      </c>
      <c r="AL127" s="10">
        <f ca="1">OFFSET(IND!AO$28,$E127,0)</f>
        <v>9.2493717611028785</v>
      </c>
      <c r="AM127" s="10">
        <f ca="1">OFFSET(IND!AP$28,$E127,0)</f>
        <v>9.8395598372653446</v>
      </c>
    </row>
    <row r="128" spans="1:39">
      <c r="A128" s="35" t="s">
        <v>299</v>
      </c>
      <c r="B128">
        <v>3.4</v>
      </c>
      <c r="E128" s="129">
        <f>MATCH(F128,IND!$D$29:$D$263,0)</f>
        <v>12</v>
      </c>
      <c r="F128" s="4" t="str">
        <f t="shared" si="1"/>
        <v>INMBRI</v>
      </c>
      <c r="G128" s="10">
        <f ca="1">OFFSET(IND!J$28,$E128,0)</f>
        <v>3.2959999999999998</v>
      </c>
      <c r="H128" s="10">
        <f ca="1">OFFSET(IND!K$28,$E128,0)</f>
        <v>4.5590000000000002</v>
      </c>
      <c r="I128" s="10">
        <f ca="1">OFFSET(IND!L$28,$E128,0)</f>
        <v>5.8220999999999998</v>
      </c>
      <c r="J128" s="10">
        <f ca="1">OFFSET(IND!M$28,$E128,0)</f>
        <v>7.0850999999999997</v>
      </c>
      <c r="K128" s="10">
        <f ca="1">OFFSET(IND!N$28,$E128,0)</f>
        <v>8.3482000000000003</v>
      </c>
      <c r="L128" s="10">
        <f ca="1">OFFSET(IND!O$28,$E128,0)</f>
        <v>9.6111784370000013</v>
      </c>
      <c r="M128" s="10">
        <f ca="1">OFFSET(IND!P$28,$E128,0)</f>
        <v>9.7413637140836169</v>
      </c>
      <c r="N128" s="10">
        <f ca="1">OFFSET(IND!Q$28,$E128,0)</f>
        <v>9.7513779661669719</v>
      </c>
      <c r="O128" s="204">
        <f ca="1">OFFSET(IND!R$28,$E128,0)</f>
        <v>8.9502377994985682</v>
      </c>
      <c r="P128" s="10">
        <f ca="1">OFFSET(IND!S$28,$E128,0)</f>
        <v>9.1585874443985684</v>
      </c>
      <c r="Q128" s="10">
        <f ca="1">OFFSET(IND!T$28,$E128,0)</f>
        <v>9.3594942877170695</v>
      </c>
      <c r="R128" s="10">
        <f ca="1">OFFSET(IND!U$28,$E128,0)</f>
        <v>9.5524168293671909</v>
      </c>
      <c r="S128" s="10">
        <f ca="1">OFFSET(IND!V$28,$E128,0)</f>
        <v>9.7741704399977731</v>
      </c>
      <c r="T128" s="204">
        <f ca="1">OFFSET(IND!W$28,$E128,0)</f>
        <v>9.9986512390463993</v>
      </c>
      <c r="U128" s="10">
        <f ca="1">OFFSET(IND!X$28,$E128,0)</f>
        <v>10.242501528320746</v>
      </c>
      <c r="V128" s="10">
        <f ca="1">OFFSET(IND!Y$28,$E128,0)</f>
        <v>10.491778115026733</v>
      </c>
      <c r="W128" s="10">
        <f ca="1">OFFSET(IND!Z$28,$E128,0)</f>
        <v>10.766676308846028</v>
      </c>
      <c r="X128" s="10">
        <f ca="1">OFFSET(IND!AA$28,$E128,0)</f>
        <v>11.013459917940237</v>
      </c>
      <c r="Y128" s="207">
        <f ca="1">OFFSET(IND!AB$28,$E128,0)</f>
        <v>11.251243205066805</v>
      </c>
      <c r="Z128" s="10">
        <f ca="1">OFFSET(IND!AC$28,$E128,0)</f>
        <v>11.55594532910693</v>
      </c>
      <c r="AA128" s="10">
        <f ca="1">OFFSET(IND!AD$28,$E128,0)</f>
        <v>11.888876597129778</v>
      </c>
      <c r="AB128" s="10">
        <f ca="1">OFFSET(IND!AE$28,$E128,0)</f>
        <v>12.23197495335843</v>
      </c>
      <c r="AC128" s="10">
        <f ca="1">OFFSET(IND!AF$28,$E128,0)</f>
        <v>12.624805438997345</v>
      </c>
      <c r="AD128" s="10">
        <f ca="1">OFFSET(IND!AG$28,$E128,0)</f>
        <v>13.025705320516257</v>
      </c>
      <c r="AE128" s="10">
        <f ca="1">OFFSET(IND!AH$28,$E128,0)</f>
        <v>13.449650522875372</v>
      </c>
      <c r="AF128" s="10">
        <f ca="1">OFFSET(IND!AI$28,$E128,0)</f>
        <v>13.868136363475395</v>
      </c>
      <c r="AG128" s="10">
        <f ca="1">OFFSET(IND!AJ$28,$E128,0)</f>
        <v>14.327569495689016</v>
      </c>
      <c r="AH128" s="10">
        <f ca="1">OFFSET(IND!AK$28,$E128,0)</f>
        <v>14.803030879453589</v>
      </c>
      <c r="AI128" s="10">
        <f ca="1">OFFSET(IND!AL$28,$E128,0)</f>
        <v>15.289012854486305</v>
      </c>
      <c r="AJ128" s="10">
        <f ca="1">OFFSET(IND!AM$28,$E128,0)</f>
        <v>17.771365318884616</v>
      </c>
      <c r="AK128" s="10">
        <f ca="1">OFFSET(IND!AN$28,$E128,0)</f>
        <v>19.226678659680996</v>
      </c>
      <c r="AL128" s="10">
        <f ca="1">OFFSET(IND!AO$28,$E128,0)</f>
        <v>23.335517652142769</v>
      </c>
      <c r="AM128" s="10">
        <f ca="1">OFFSET(IND!AP$28,$E128,0)</f>
        <v>27.273183457337527</v>
      </c>
    </row>
    <row r="129" spans="1:39">
      <c r="A129" s="35" t="s">
        <v>293</v>
      </c>
      <c r="B129">
        <v>10</v>
      </c>
      <c r="E129" s="129">
        <f>MATCH(F129,IND!$D$29:$D$263,0)</f>
        <v>9</v>
      </c>
      <c r="F129" s="4" t="str">
        <f t="shared" si="1"/>
        <v>INMCEM</v>
      </c>
      <c r="G129" s="10">
        <f ca="1">OFFSET(IND!J$28,$E129,0)</f>
        <v>14.27</v>
      </c>
      <c r="H129" s="10">
        <f ca="1">OFFSET(IND!K$28,$E129,0)</f>
        <v>14.368</v>
      </c>
      <c r="I129" s="10">
        <f ca="1">OFFSET(IND!L$28,$E129,0)</f>
        <v>14.465999999999999</v>
      </c>
      <c r="J129" s="10">
        <f ca="1">OFFSET(IND!M$28,$E129,0)</f>
        <v>14.564</v>
      </c>
      <c r="K129" s="10">
        <f ca="1">OFFSET(IND!N$28,$E129,0)</f>
        <v>14.662000000000001</v>
      </c>
      <c r="L129" s="10">
        <f ca="1">OFFSET(IND!O$28,$E129,0)</f>
        <v>14.759960880300349</v>
      </c>
      <c r="M129" s="10">
        <f ca="1">OFFSET(IND!P$28,$E129,0)</f>
        <v>14.959887414756098</v>
      </c>
      <c r="N129" s="10">
        <f ca="1">OFFSET(IND!Q$28,$E129,0)</f>
        <v>14.975266378945001</v>
      </c>
      <c r="O129" s="204">
        <f ca="1">OFFSET(IND!R$28,$E129,0)</f>
        <v>13.744949243832703</v>
      </c>
      <c r="P129" s="10">
        <f ca="1">OFFSET(IND!S$28,$E129,0)</f>
        <v>14.064913401017613</v>
      </c>
      <c r="Q129" s="10">
        <f ca="1">OFFSET(IND!T$28,$E129,0)</f>
        <v>14.373447590389224</v>
      </c>
      <c r="R129" s="10">
        <f ca="1">OFFSET(IND!U$28,$E129,0)</f>
        <v>14.6697202260862</v>
      </c>
      <c r="S129" s="10">
        <f ca="1">OFFSET(IND!V$28,$E129,0)</f>
        <v>15.010268956861239</v>
      </c>
      <c r="T129" s="204">
        <f ca="1">OFFSET(IND!W$28,$E129,0)</f>
        <v>15.355005851931363</v>
      </c>
      <c r="U129" s="10">
        <f ca="1">OFFSET(IND!X$28,$E129,0)</f>
        <v>15.729488622585523</v>
      </c>
      <c r="V129" s="10">
        <f ca="1">OFFSET(IND!Y$28,$E129,0)</f>
        <v>16.112304600071798</v>
      </c>
      <c r="W129" s="10">
        <f ca="1">OFFSET(IND!Z$28,$E129,0)</f>
        <v>16.5344678772843</v>
      </c>
      <c r="X129" s="10">
        <f ca="1">OFFSET(IND!AA$28,$E129,0)</f>
        <v>16.913455369817715</v>
      </c>
      <c r="Y129" s="207">
        <f ca="1">OFFSET(IND!AB$28,$E129,0)</f>
        <v>17.278620998463857</v>
      </c>
      <c r="Z129" s="10">
        <f ca="1">OFFSET(IND!AC$28,$E129,0)</f>
        <v>17.746554401267321</v>
      </c>
      <c r="AA129" s="10">
        <f ca="1">OFFSET(IND!AD$28,$E129,0)</f>
        <v>18.257839518285699</v>
      </c>
      <c r="AB129" s="10">
        <f ca="1">OFFSET(IND!AE$28,$E129,0)</f>
        <v>18.784738311105421</v>
      </c>
      <c r="AC129" s="10">
        <f ca="1">OFFSET(IND!AF$28,$E129,0)</f>
        <v>19.388011118766414</v>
      </c>
      <c r="AD129" s="10">
        <f ca="1">OFFSET(IND!AG$28,$E129,0)</f>
        <v>20.003676159939367</v>
      </c>
      <c r="AE129" s="10">
        <f ca="1">OFFSET(IND!AH$28,$E129,0)</f>
        <v>20.654732078131719</v>
      </c>
      <c r="AF129" s="10">
        <f ca="1">OFFSET(IND!AI$28,$E129,0)</f>
        <v>21.297404012349183</v>
      </c>
      <c r="AG129" s="10">
        <f ca="1">OFFSET(IND!AJ$28,$E129,0)</f>
        <v>22.002959018224569</v>
      </c>
      <c r="AH129" s="10">
        <f ca="1">OFFSET(IND!AK$28,$E129,0)</f>
        <v>22.733128733671979</v>
      </c>
      <c r="AI129" s="10">
        <f ca="1">OFFSET(IND!AL$28,$E129,0)</f>
        <v>23.479455002301009</v>
      </c>
      <c r="AJ129" s="10">
        <f ca="1">OFFSET(IND!AM$28,$E129,0)</f>
        <v>27.291622834352285</v>
      </c>
      <c r="AK129" s="10">
        <f ca="1">OFFSET(IND!AN$28,$E129,0)</f>
        <v>29.526558760215565</v>
      </c>
      <c r="AL129" s="10">
        <f ca="1">OFFSET(IND!AO$28,$E129,0)</f>
        <v>35.836534502494928</v>
      </c>
      <c r="AM129" s="10">
        <f ca="1">OFFSET(IND!AP$28,$E129,0)</f>
        <v>41.88363826040959</v>
      </c>
    </row>
    <row r="130" spans="1:39" s="366" customFormat="1">
      <c r="A130" s="35" t="s">
        <v>718</v>
      </c>
      <c r="E130" s="129">
        <f>MATCH(F130,IND!$D$29:$D$263,0)</f>
        <v>7</v>
      </c>
      <c r="F130" s="366" t="str">
        <f t="shared" ref="F130" si="4">A130</f>
        <v>ICPNH3</v>
      </c>
      <c r="G130" s="10">
        <f ca="1">OFFSET(IND!J$28,$E130,0)</f>
        <v>8.4021746293245467</v>
      </c>
      <c r="H130" s="10">
        <f ca="1">OFFSET(IND!K$28,$E130,0)</f>
        <v>8.4021746293245467</v>
      </c>
      <c r="I130" s="10">
        <f ca="1">OFFSET(IND!L$28,$E130,0)</f>
        <v>8.4021746293245467</v>
      </c>
      <c r="J130" s="10">
        <f ca="1">OFFSET(IND!M$28,$E130,0)</f>
        <v>8.4021746293245467</v>
      </c>
      <c r="K130" s="10">
        <f ca="1">OFFSET(IND!N$28,$E130,0)</f>
        <v>8.4021746293245467</v>
      </c>
      <c r="L130" s="10">
        <f ca="1">OFFSET(IND!O$28,$E130,0)</f>
        <v>8.4021746293245467</v>
      </c>
      <c r="M130" s="10">
        <f ca="1">OFFSET(IND!P$28,$E130,0)</f>
        <v>8.4561773553012429</v>
      </c>
      <c r="N130" s="10">
        <f ca="1">OFFSET(IND!Q$28,$E130,0)</f>
        <v>8.3762101965738083</v>
      </c>
      <c r="O130" s="204">
        <f ca="1">OFFSET(IND!R$28,$E130,0)</f>
        <v>8.0764254871413268</v>
      </c>
      <c r="P130" s="10">
        <f ca="1">OFFSET(IND!S$28,$E130,0)</f>
        <v>8.1415726713942611</v>
      </c>
      <c r="Q130" s="10">
        <f ca="1">OFFSET(IND!T$28,$E130,0)</f>
        <v>8.251308140187966</v>
      </c>
      <c r="R130" s="10">
        <f ca="1">OFFSET(IND!U$28,$E130,0)</f>
        <v>8.3371013532023781</v>
      </c>
      <c r="S130" s="10">
        <f ca="1">OFFSET(IND!V$28,$E130,0)</f>
        <v>8.4405469549468357</v>
      </c>
      <c r="T130" s="204">
        <f ca="1">OFFSET(IND!W$28,$E130,0)</f>
        <v>8.5457479681763839</v>
      </c>
      <c r="U130" s="10">
        <f ca="1">OFFSET(IND!X$28,$E130,0)</f>
        <v>8.6555778762042408</v>
      </c>
      <c r="V130" s="10">
        <f ca="1">OFFSET(IND!Y$28,$E130,0)</f>
        <v>8.7655592859069795</v>
      </c>
      <c r="W130" s="10">
        <f ca="1">OFFSET(IND!Z$28,$E130,0)</f>
        <v>8.834353769803954</v>
      </c>
      <c r="X130" s="10">
        <f ca="1">OFFSET(IND!AA$28,$E130,0)</f>
        <v>8.910293594825589</v>
      </c>
      <c r="Y130" s="207">
        <f ca="1">OFFSET(IND!AB$28,$E130,0)</f>
        <v>8.8890897754674754</v>
      </c>
      <c r="Z130" s="10">
        <f ca="1">OFFSET(IND!AC$28,$E130,0)</f>
        <v>9.4677827941677783</v>
      </c>
      <c r="AA130" s="10">
        <f ca="1">OFFSET(IND!AD$28,$E130,0)</f>
        <v>9.630631338070085</v>
      </c>
      <c r="AB130" s="10">
        <f ca="1">OFFSET(IND!AE$28,$E130,0)</f>
        <v>8.491773180650835</v>
      </c>
      <c r="AC130" s="10">
        <f ca="1">OFFSET(IND!AF$28,$E130,0)</f>
        <v>8.1011924599950014</v>
      </c>
      <c r="AD130" s="10">
        <f ca="1">OFFSET(IND!AG$28,$E130,0)</f>
        <v>7.9316837638705229</v>
      </c>
      <c r="AE130" s="10">
        <f ca="1">OFFSET(IND!AH$28,$E130,0)</f>
        <v>7.8043526451082483</v>
      </c>
      <c r="AF130" s="10">
        <f ca="1">OFFSET(IND!AI$28,$E130,0)</f>
        <v>7.2686268235378</v>
      </c>
      <c r="AG130" s="10">
        <f ca="1">OFFSET(IND!AJ$28,$E130,0)</f>
        <v>6.9287294443285541</v>
      </c>
      <c r="AH130" s="10">
        <f ca="1">OFFSET(IND!AK$28,$E130,0)</f>
        <v>6.6552072211331721</v>
      </c>
      <c r="AI130" s="10">
        <f ca="1">OFFSET(IND!AL$28,$E130,0)</f>
        <v>6.4378698321068937</v>
      </c>
      <c r="AJ130" s="10">
        <f ca="1">OFFSET(IND!AM$28,$E130,0)</f>
        <v>6.6018800193915697</v>
      </c>
      <c r="AK130" s="10">
        <f ca="1">OFFSET(IND!AN$28,$E130,0)</f>
        <v>6.9884597824851573</v>
      </c>
      <c r="AL130" s="10">
        <f ca="1">OFFSET(IND!AO$28,$E130,0)</f>
        <v>7.5019548035619454</v>
      </c>
      <c r="AM130" s="10">
        <f ca="1">OFFSET(IND!AP$28,$E130,0)</f>
        <v>8.0525447539401966</v>
      </c>
    </row>
    <row r="131" spans="1:39">
      <c r="A131" s="35" t="s">
        <v>298</v>
      </c>
      <c r="B131">
        <v>0.63500000000000001</v>
      </c>
      <c r="E131" s="129">
        <f>MATCH(F131,IND!$D$29:$D$263,0)</f>
        <v>11</v>
      </c>
      <c r="F131" s="4" t="str">
        <f t="shared" si="1"/>
        <v>INMGLA</v>
      </c>
      <c r="G131" s="10">
        <f ca="1">OFFSET(IND!J$28,$E131,0)</f>
        <v>1.27</v>
      </c>
      <c r="H131" s="10">
        <f ca="1">OFFSET(IND!K$28,$E131,0)</f>
        <v>1.2484871200000001</v>
      </c>
      <c r="I131" s="10">
        <f ca="1">OFFSET(IND!L$28,$E131,0)</f>
        <v>1.2269742400000001</v>
      </c>
      <c r="J131" s="10">
        <f ca="1">OFFSET(IND!M$28,$E131,0)</f>
        <v>1.2054613600000001</v>
      </c>
      <c r="K131" s="10">
        <f ca="1">OFFSET(IND!N$28,$E131,0)</f>
        <v>1.1839484800000002</v>
      </c>
      <c r="L131" s="10">
        <f ca="1">OFFSET(IND!O$28,$E131,0)</f>
        <v>1.1624356</v>
      </c>
      <c r="M131" s="10">
        <f ca="1">OFFSET(IND!P$28,$E131,0)</f>
        <v>1.1781810157853607</v>
      </c>
      <c r="N131" s="10">
        <f ca="1">OFFSET(IND!Q$28,$E131,0)</f>
        <v>1.1793922016150038</v>
      </c>
      <c r="O131" s="204">
        <f ca="1">OFFSET(IND!R$28,$E131,0)</f>
        <v>1.082497335243553</v>
      </c>
      <c r="P131" s="10">
        <f ca="1">OFFSET(IND!S$28,$E131,0)</f>
        <v>1.1076964350278991</v>
      </c>
      <c r="Q131" s="10">
        <f ca="1">OFFSET(IND!T$28,$E131,0)</f>
        <v>1.131995356173509</v>
      </c>
      <c r="R131" s="10">
        <f ca="1">OFFSET(IND!U$28,$E131,0)</f>
        <v>1.1553286062974746</v>
      </c>
      <c r="S131" s="10">
        <f ca="1">OFFSET(IND!V$28,$E131,0)</f>
        <v>1.1821488649281102</v>
      </c>
      <c r="T131" s="204">
        <f ca="1">OFFSET(IND!W$28,$E131,0)</f>
        <v>1.2092989666602783</v>
      </c>
      <c r="U131" s="10">
        <f ca="1">OFFSET(IND!X$28,$E131,0)</f>
        <v>1.2387917348136159</v>
      </c>
      <c r="V131" s="10">
        <f ca="1">OFFSET(IND!Y$28,$E131,0)</f>
        <v>1.2689407930724879</v>
      </c>
      <c r="W131" s="10">
        <f ca="1">OFFSET(IND!Z$28,$E131,0)</f>
        <v>1.3021886875909245</v>
      </c>
      <c r="X131" s="10">
        <f ca="1">OFFSET(IND!AA$28,$E131,0)</f>
        <v>1.3320362296574866</v>
      </c>
      <c r="Y131" s="207">
        <f ca="1">OFFSET(IND!AB$28,$E131,0)</f>
        <v>1.3607952168985162</v>
      </c>
      <c r="Z131" s="10">
        <f ca="1">OFFSET(IND!AC$28,$E131,0)</f>
        <v>1.3976477838029358</v>
      </c>
      <c r="AA131" s="10">
        <f ca="1">OFFSET(IND!AD$28,$E131,0)</f>
        <v>1.4379145586671949</v>
      </c>
      <c r="AB131" s="10">
        <f ca="1">OFFSET(IND!AE$28,$E131,0)</f>
        <v>1.4794110043107696</v>
      </c>
      <c r="AC131" s="10">
        <f ca="1">OFFSET(IND!AF$28,$E131,0)</f>
        <v>1.5269223624928259</v>
      </c>
      <c r="AD131" s="10">
        <f ca="1">OFFSET(IND!AG$28,$E131,0)</f>
        <v>1.5754096835188653</v>
      </c>
      <c r="AE131" s="10">
        <f ca="1">OFFSET(IND!AH$28,$E131,0)</f>
        <v>1.6266842487453606</v>
      </c>
      <c r="AF131" s="10">
        <f ca="1">OFFSET(IND!AI$28,$E131,0)</f>
        <v>1.6772985248612495</v>
      </c>
      <c r="AG131" s="10">
        <f ca="1">OFFSET(IND!AJ$28,$E131,0)</f>
        <v>1.7328652206837567</v>
      </c>
      <c r="AH131" s="10">
        <f ca="1">OFFSET(IND!AK$28,$E131,0)</f>
        <v>1.7903704727749579</v>
      </c>
      <c r="AI131" s="10">
        <f ca="1">OFFSET(IND!AL$28,$E131,0)</f>
        <v>1.8491481505008824</v>
      </c>
      <c r="AJ131" s="10">
        <f ca="1">OFFSET(IND!AM$28,$E131,0)</f>
        <v>2.1493792715105369</v>
      </c>
      <c r="AK131" s="10">
        <f ca="1">OFFSET(IND!AN$28,$E131,0)</f>
        <v>2.3253939035960367</v>
      </c>
      <c r="AL131" s="10">
        <f ca="1">OFFSET(IND!AO$28,$E131,0)</f>
        <v>2.8223424048452284</v>
      </c>
      <c r="AM131" s="10">
        <f ca="1">OFFSET(IND!AP$28,$E131,0)</f>
        <v>3.2985881579403911</v>
      </c>
    </row>
    <row r="132" spans="1:39">
      <c r="A132" s="35" t="s">
        <v>297</v>
      </c>
      <c r="B132">
        <v>1.53</v>
      </c>
      <c r="E132" s="129">
        <f>MATCH(F132,IND!$D$29:$D$263,0)</f>
        <v>10</v>
      </c>
      <c r="F132" s="4" t="str">
        <f t="shared" si="1"/>
        <v>INMLIM</v>
      </c>
      <c r="G132" s="10">
        <f ca="1">OFFSET(IND!J$28,$E132,0)</f>
        <v>1.2</v>
      </c>
      <c r="H132" s="10">
        <f ca="1">OFFSET(IND!K$28,$E132,0)</f>
        <v>1.1733333333333333</v>
      </c>
      <c r="I132" s="10">
        <f ca="1">OFFSET(IND!L$28,$E132,0)</f>
        <v>1.1466666666666667</v>
      </c>
      <c r="J132" s="10">
        <f ca="1">OFFSET(IND!M$28,$E132,0)</f>
        <v>1.1200000000000001</v>
      </c>
      <c r="K132" s="10">
        <f ca="1">OFFSET(IND!N$28,$E132,0)</f>
        <v>1.1200000000000001</v>
      </c>
      <c r="L132" s="10">
        <f ca="1">OFFSET(IND!O$28,$E132,0)</f>
        <v>1.3591716472036741</v>
      </c>
      <c r="M132" s="10">
        <f ca="1">OFFSET(IND!P$28,$E132,0)</f>
        <v>1.3775818909271935</v>
      </c>
      <c r="N132" s="10">
        <f ca="1">OFFSET(IND!Q$28,$E132,0)</f>
        <v>1.3789980635213104</v>
      </c>
      <c r="O132" s="204">
        <f ca="1">OFFSET(IND!R$28,$E132,0)</f>
        <v>1.26570425599196</v>
      </c>
      <c r="P132" s="10">
        <f ca="1">OFFSET(IND!S$28,$E132,0)</f>
        <v>1.2951681694869868</v>
      </c>
      <c r="Q132" s="10">
        <f ca="1">OFFSET(IND!T$28,$E132,0)</f>
        <v>1.3235795538929278</v>
      </c>
      <c r="R132" s="10">
        <f ca="1">OFFSET(IND!U$28,$E132,0)</f>
        <v>1.3508618325891459</v>
      </c>
      <c r="S132" s="10">
        <f ca="1">OFFSET(IND!V$28,$E132,0)</f>
        <v>1.3822212774490843</v>
      </c>
      <c r="T132" s="204">
        <f ca="1">OFFSET(IND!W$28,$E132,0)</f>
        <v>1.4139663896024441</v>
      </c>
      <c r="U132" s="10">
        <f ca="1">OFFSET(IND!X$28,$E132,0)</f>
        <v>1.4484506520179863</v>
      </c>
      <c r="V132" s="10">
        <f ca="1">OFFSET(IND!Y$28,$E132,0)</f>
        <v>1.4837022781513829</v>
      </c>
      <c r="W132" s="10">
        <f ca="1">OFFSET(IND!Z$28,$E132,0)</f>
        <v>1.5225772021116244</v>
      </c>
      <c r="X132" s="10">
        <f ca="1">OFFSET(IND!AA$28,$E132,0)</f>
        <v>1.5574762820396566</v>
      </c>
      <c r="Y132" s="207">
        <f ca="1">OFFSET(IND!AB$28,$E132,0)</f>
        <v>1.5911025750233709</v>
      </c>
      <c r="Z132" s="10">
        <f ca="1">OFFSET(IND!AC$28,$E132,0)</f>
        <v>1.634192243012861</v>
      </c>
      <c r="AA132" s="10">
        <f ca="1">OFFSET(IND!AD$28,$E132,0)</f>
        <v>1.6812739555136091</v>
      </c>
      <c r="AB132" s="10">
        <f ca="1">OFFSET(IND!AE$28,$E132,0)</f>
        <v>1.729793454037635</v>
      </c>
      <c r="AC132" s="10">
        <f ca="1">OFFSET(IND!AF$28,$E132,0)</f>
        <v>1.7853458570793084</v>
      </c>
      <c r="AD132" s="10">
        <f ca="1">OFFSET(IND!AG$28,$E132,0)</f>
        <v>1.8420393994892754</v>
      </c>
      <c r="AE132" s="10">
        <f ca="1">OFFSET(IND!AH$28,$E132,0)</f>
        <v>1.901991912367019</v>
      </c>
      <c r="AF132" s="10">
        <f ca="1">OFFSET(IND!AI$28,$E132,0)</f>
        <v>1.9611723857114816</v>
      </c>
      <c r="AG132" s="10">
        <f ca="1">OFFSET(IND!AJ$28,$E132,0)</f>
        <v>2.0261434494768573</v>
      </c>
      <c r="AH132" s="10">
        <f ca="1">OFFSET(IND!AK$28,$E132,0)</f>
        <v>2.0933811598563916</v>
      </c>
      <c r="AI132" s="10">
        <f ca="1">OFFSET(IND!AL$28,$E132,0)</f>
        <v>2.1621066471466563</v>
      </c>
      <c r="AJ132" s="10">
        <f ca="1">OFFSET(IND!AM$28,$E132,0)</f>
        <v>2.5131502897230691</v>
      </c>
      <c r="AK132" s="10">
        <f ca="1">OFFSET(IND!AN$28,$E132,0)</f>
        <v>2.718954462808957</v>
      </c>
      <c r="AL132" s="10">
        <f ca="1">OFFSET(IND!AO$28,$E132,0)</f>
        <v>3.3000088567196917</v>
      </c>
      <c r="AM132" s="10">
        <f ca="1">OFFSET(IND!AP$28,$E132,0)</f>
        <v>3.8568566723820017</v>
      </c>
    </row>
    <row r="133" spans="1:39">
      <c r="A133" s="35" t="s">
        <v>385</v>
      </c>
      <c r="B133">
        <v>7.8658203618</v>
      </c>
      <c r="E133" s="129">
        <f ca="1">MATCH(F133,IND!$D$29:$D$263,0)</f>
        <v>233</v>
      </c>
      <c r="F133" s="4" t="str">
        <f>A133</f>
        <v>IOTR</v>
      </c>
      <c r="G133" s="10">
        <f ca="1">OFFSET(IND!J$28,$E133,0)</f>
        <v>9.4685659246785185</v>
      </c>
      <c r="H133" s="10">
        <f ca="1">OFFSET(IND!K$28,$E133,0)</f>
        <v>9.7079221646348923</v>
      </c>
      <c r="I133" s="10">
        <f ca="1">OFFSET(IND!L$28,$E133,0)</f>
        <v>9.9155953391293021</v>
      </c>
      <c r="J133" s="10">
        <f ca="1">OFFSET(IND!M$28,$E133,0)</f>
        <v>4.2</v>
      </c>
      <c r="K133" s="10">
        <f ca="1">OFFSET(IND!N$28,$E133,0)</f>
        <v>4.2</v>
      </c>
      <c r="L133" s="10">
        <f ca="1">OFFSET(IND!O$28,$E133,0)</f>
        <v>4.2</v>
      </c>
      <c r="M133" s="10">
        <f ca="1">OFFSET(IND!P$28,$E133,0)</f>
        <v>4.270453015790836</v>
      </c>
      <c r="N133" s="10">
        <f ca="1">OFFSET(IND!Q$28,$E133,0)</f>
        <v>4.2676261972560194</v>
      </c>
      <c r="O133" s="204">
        <f ca="1">OFFSET(IND!R$28,$E133,0)</f>
        <v>3.966243851928553</v>
      </c>
      <c r="P133" s="10">
        <f ca="1">OFFSET(IND!S$28,$E133,0)</f>
        <v>4.0507162844375806</v>
      </c>
      <c r="Q133" s="10">
        <f ca="1">OFFSET(IND!T$28,$E133,0)</f>
        <v>4.1272413618730006</v>
      </c>
      <c r="R133" s="10">
        <f ca="1">OFFSET(IND!U$28,$E133,0)</f>
        <v>4.2052311319814297</v>
      </c>
      <c r="S133" s="10">
        <f ca="1">OFFSET(IND!V$28,$E133,0)</f>
        <v>4.2955498868770263</v>
      </c>
      <c r="T133" s="204">
        <f ca="1">OFFSET(IND!W$28,$E133,0)</f>
        <v>4.3884696078433345</v>
      </c>
      <c r="U133" s="10">
        <f ca="1">OFFSET(IND!X$28,$E133,0)</f>
        <v>4.4840326055389808</v>
      </c>
      <c r="V133" s="10">
        <f ca="1">OFFSET(IND!Y$28,$E133,0)</f>
        <v>4.5808824485809341</v>
      </c>
      <c r="W133" s="10">
        <f ca="1">OFFSET(IND!Z$28,$E133,0)</f>
        <v>4.7040712995193532</v>
      </c>
      <c r="X133" s="10">
        <f ca="1">OFFSET(IND!AA$28,$E133,0)</f>
        <v>4.796089581847494</v>
      </c>
      <c r="Y133" s="207">
        <f ca="1">OFFSET(IND!AB$28,$E133,0)</f>
        <v>4.8508751739502154</v>
      </c>
      <c r="Z133" s="10">
        <f ca="1">OFFSET(IND!AC$28,$E133,0)</f>
        <v>4.9554382142796776</v>
      </c>
      <c r="AA133" s="10">
        <f ca="1">OFFSET(IND!AD$28,$E133,0)</f>
        <v>5.0578918790507146</v>
      </c>
      <c r="AB133" s="10">
        <f ca="1">OFFSET(IND!AE$28,$E133,0)</f>
        <v>5.1715650518151293</v>
      </c>
      <c r="AC133" s="10">
        <f ca="1">OFFSET(IND!AF$28,$E133,0)</f>
        <v>5.3087090560017707</v>
      </c>
      <c r="AD133" s="10">
        <f ca="1">OFFSET(IND!AG$28,$E133,0)</f>
        <v>5.4481315616078794</v>
      </c>
      <c r="AE133" s="10">
        <f ca="1">OFFSET(IND!AH$28,$E133,0)</f>
        <v>5.6027147331920286</v>
      </c>
      <c r="AF133" s="10">
        <f ca="1">OFFSET(IND!AI$28,$E133,0)</f>
        <v>5.7602714665259152</v>
      </c>
      <c r="AG133" s="10">
        <f ca="1">OFFSET(IND!AJ$28,$E133,0)</f>
        <v>5.9180348783346322</v>
      </c>
      <c r="AH133" s="10">
        <f ca="1">OFFSET(IND!AK$28,$E133,0)</f>
        <v>6.0808004429135423</v>
      </c>
      <c r="AI133" s="10">
        <f ca="1">OFFSET(IND!AL$28,$E133,0)</f>
        <v>6.247839499153824</v>
      </c>
      <c r="AJ133" s="10">
        <f ca="1">OFFSET(IND!AM$28,$E133,0)</f>
        <v>7.1630016715420588</v>
      </c>
      <c r="AK133" s="10">
        <f ca="1">OFFSET(IND!AN$28,$E133,0)</f>
        <v>7.8367243381640463</v>
      </c>
      <c r="AL133" s="10">
        <f ca="1">OFFSET(IND!AO$28,$E133,0)</f>
        <v>9.4658490948020226</v>
      </c>
      <c r="AM133" s="10">
        <f ca="1">OFFSET(IND!AP$28,$E133,0)</f>
        <v>11.054733933812262</v>
      </c>
    </row>
    <row r="134" spans="1:39">
      <c r="A134" s="35" t="s">
        <v>300</v>
      </c>
      <c r="E134" s="129">
        <f>MATCH(F134,IND!$D$29:$D$263,0)</f>
        <v>14</v>
      </c>
      <c r="F134" s="4" t="str">
        <f>A134</f>
        <v>IPPPAP</v>
      </c>
      <c r="G134" s="10">
        <f ca="1">OFFSET(IND!J$28,$E134,0)</f>
        <v>2.1800600000000001</v>
      </c>
      <c r="H134" s="10">
        <f ca="1">OFFSET(IND!K$28,$E134,0)</f>
        <v>2.1800600000000001</v>
      </c>
      <c r="I134" s="10">
        <f ca="1">OFFSET(IND!L$28,$E134,0)</f>
        <v>2.1800600000000001</v>
      </c>
      <c r="J134" s="10">
        <f ca="1">OFFSET(IND!M$28,$E134,0)</f>
        <v>2.1800600000000001</v>
      </c>
      <c r="K134" s="10">
        <f ca="1">OFFSET(IND!N$28,$E134,0)</f>
        <v>2.1800600000000001</v>
      </c>
      <c r="L134" s="10">
        <f ca="1">OFFSET(IND!O$28,$E134,0)</f>
        <v>2.1800600000000001</v>
      </c>
      <c r="M134" s="10">
        <f ca="1">OFFSET(IND!P$28,$E134,0)</f>
        <v>2.2166294765726118</v>
      </c>
      <c r="N134" s="10">
        <f ca="1">OFFSET(IND!Q$28,$E134,0)</f>
        <v>2.2151621827595132</v>
      </c>
      <c r="O134" s="204">
        <f ca="1">OFFSET(IND!R$28,$E134,0)</f>
        <v>2.0587260885322287</v>
      </c>
      <c r="P134" s="10">
        <f ca="1">OFFSET(IND!S$28,$E134,0)</f>
        <v>2.1025725102502362</v>
      </c>
      <c r="Q134" s="10">
        <f ca="1">OFFSET(IND!T$28,$E134,0)</f>
        <v>2.1422937627059175</v>
      </c>
      <c r="R134" s="10">
        <f ca="1">OFFSET(IND!U$28,$E134,0)</f>
        <v>2.182775281330342</v>
      </c>
      <c r="S134" s="10">
        <f ca="1">OFFSET(IND!V$28,$E134,0)</f>
        <v>2.2296563062821737</v>
      </c>
      <c r="T134" s="204">
        <f ca="1">OFFSET(IND!W$28,$E134,0)</f>
        <v>2.2778873936368904</v>
      </c>
      <c r="U134" s="10">
        <f ca="1">OFFSET(IND!X$28,$E134,0)</f>
        <v>2.3274905052455499</v>
      </c>
      <c r="V134" s="10">
        <f ca="1">OFFSET(IND!Y$28,$E134,0)</f>
        <v>2.3777615692507976</v>
      </c>
      <c r="W134" s="10">
        <f ca="1">OFFSET(IND!Z$28,$E134,0)</f>
        <v>2.4417042088643237</v>
      </c>
      <c r="X134" s="10">
        <f ca="1">OFFSET(IND!AA$28,$E134,0)</f>
        <v>2.4894673937624874</v>
      </c>
      <c r="Y134" s="207">
        <f ca="1">OFFSET(IND!AB$28,$E134,0)</f>
        <v>2.5179045075528346</v>
      </c>
      <c r="Z134" s="10">
        <f ca="1">OFFSET(IND!AC$28,$E134,0)</f>
        <v>2.572179198433941</v>
      </c>
      <c r="AA134" s="10">
        <f ca="1">OFFSET(IND!AD$28,$E134,0)</f>
        <v>2.6253589928198333</v>
      </c>
      <c r="AB134" s="10">
        <f ca="1">OFFSET(IND!AE$28,$E134,0)</f>
        <v>2.6843624063952594</v>
      </c>
      <c r="AC134" s="10">
        <f ca="1">OFFSET(IND!AF$28,$E134,0)</f>
        <v>2.7555486344350522</v>
      </c>
      <c r="AD134" s="10">
        <f ca="1">OFFSET(IND!AG$28,$E134,0)</f>
        <v>2.8279175457616361</v>
      </c>
      <c r="AE134" s="10">
        <f ca="1">OFFSET(IND!AH$28,$E134,0)</f>
        <v>2.908155781248241</v>
      </c>
      <c r="AF134" s="10">
        <f ca="1">OFFSET(IND!AI$28,$E134,0)</f>
        <v>2.9899374793605915</v>
      </c>
      <c r="AG134" s="10">
        <f ca="1">OFFSET(IND!AJ$28,$E134,0)</f>
        <v>3.0718264563957605</v>
      </c>
      <c r="AH134" s="10">
        <f ca="1">OFFSET(IND!AK$28,$E134,0)</f>
        <v>3.1563118603757361</v>
      </c>
      <c r="AI134" s="10">
        <f ca="1">OFFSET(IND!AL$28,$E134,0)</f>
        <v>3.2430154710774475</v>
      </c>
      <c r="AJ134" s="10">
        <f ca="1">OFFSET(IND!AM$28,$E134,0)</f>
        <v>3.7180412914433272</v>
      </c>
      <c r="AK134" s="10">
        <f ca="1">OFFSET(IND!AN$28,$E134,0)</f>
        <v>4.0677450620614053</v>
      </c>
      <c r="AL134" s="10">
        <f ca="1">OFFSET(IND!AO$28,$E134,0)</f>
        <v>4.9133616613366877</v>
      </c>
      <c r="AM134" s="10">
        <f ca="1">OFFSET(IND!AP$28,$E134,0)</f>
        <v>5.738091252320654</v>
      </c>
    </row>
    <row r="135" spans="1:39">
      <c r="A135" s="35" t="s">
        <v>301</v>
      </c>
      <c r="E135" s="129">
        <f>MATCH(F135,IND!$D$29:$D$263,0)</f>
        <v>15</v>
      </c>
      <c r="F135" s="4" t="str">
        <f>A135</f>
        <v>IPPPULPD</v>
      </c>
      <c r="G135" s="10">
        <f ca="1">OFFSET(IND!J$28,$E135,0)</f>
        <v>0.65910719806663931</v>
      </c>
      <c r="H135" s="10">
        <f ca="1">OFFSET(IND!K$28,$E135,0)</f>
        <v>0.65910719806663931</v>
      </c>
      <c r="I135" s="10">
        <f ca="1">OFFSET(IND!L$28,$E135,0)</f>
        <v>0.65910719806663931</v>
      </c>
      <c r="J135" s="10">
        <f ca="1">OFFSET(IND!M$28,$E135,0)</f>
        <v>0.65910719806663931</v>
      </c>
      <c r="K135" s="10">
        <f ca="1">OFFSET(IND!N$28,$E135,0)</f>
        <v>0.65910719806663931</v>
      </c>
      <c r="L135" s="10">
        <f ca="1">OFFSET(IND!O$28,$E135,0)</f>
        <v>0.65910719806663931</v>
      </c>
      <c r="M135" s="10">
        <f ca="1">OFFSET(IND!P$28,$E135,0)</f>
        <v>0.67016340993169699</v>
      </c>
      <c r="N135" s="10">
        <f ca="1">OFFSET(IND!Q$28,$E135,0)</f>
        <v>0.66971979649266689</v>
      </c>
      <c r="O135" s="204">
        <f ca="1">OFFSET(IND!R$28,$E135,0)</f>
        <v>0.62242377906991964</v>
      </c>
      <c r="P135" s="10">
        <f ca="1">OFFSET(IND!S$28,$E135,0)</f>
        <v>0.63568006199965743</v>
      </c>
      <c r="Q135" s="10">
        <f ca="1">OFFSET(IND!T$28,$E135,0)</f>
        <v>0.64768916423067935</v>
      </c>
      <c r="R135" s="10">
        <f ca="1">OFFSET(IND!U$28,$E135,0)</f>
        <v>0.6599281211006861</v>
      </c>
      <c r="S135" s="10">
        <f ca="1">OFFSET(IND!V$28,$E135,0)</f>
        <v>0.67410186907023462</v>
      </c>
      <c r="T135" s="204">
        <f ca="1">OFFSET(IND!W$28,$E135,0)</f>
        <v>0.68868378738719582</v>
      </c>
      <c r="U135" s="10">
        <f ca="1">OFFSET(IND!X$28,$E135,0)</f>
        <v>0.70368051587529723</v>
      </c>
      <c r="V135" s="10">
        <f ca="1">OFFSET(IND!Y$28,$E135,0)</f>
        <v>0.7188791893706723</v>
      </c>
      <c r="W135" s="10">
        <f ca="1">OFFSET(IND!Z$28,$E135,0)</f>
        <v>0.73821125088854622</v>
      </c>
      <c r="X135" s="10">
        <f ca="1">OFFSET(IND!AA$28,$E135,0)</f>
        <v>0.75265170618288113</v>
      </c>
      <c r="Y135" s="207">
        <f ca="1">OFFSET(IND!AB$28,$E135,0)</f>
        <v>0.76124922477936829</v>
      </c>
      <c r="Z135" s="10">
        <f ca="1">OFFSET(IND!AC$28,$E135,0)</f>
        <v>0.77765833252529237</v>
      </c>
      <c r="AA135" s="10">
        <f ca="1">OFFSET(IND!AD$28,$E135,0)</f>
        <v>0.793736415363125</v>
      </c>
      <c r="AB135" s="10">
        <f ca="1">OFFSET(IND!AE$28,$E135,0)</f>
        <v>0.81157517879076746</v>
      </c>
      <c r="AC135" s="10">
        <f ca="1">OFFSET(IND!AF$28,$E135,0)</f>
        <v>0.83309722648864759</v>
      </c>
      <c r="AD135" s="10">
        <f ca="1">OFFSET(IND!AG$28,$E135,0)</f>
        <v>0.85497684006423635</v>
      </c>
      <c r="AE135" s="10">
        <f ca="1">OFFSET(IND!AH$28,$E135,0)</f>
        <v>0.87923562127639898</v>
      </c>
      <c r="AF135" s="10">
        <f ca="1">OFFSET(IND!AI$28,$E135,0)</f>
        <v>0.90396104438216818</v>
      </c>
      <c r="AG135" s="10">
        <f ca="1">OFFSET(IND!AJ$28,$E135,0)</f>
        <v>0.9287189015999483</v>
      </c>
      <c r="AH135" s="10">
        <f ca="1">OFFSET(IND!AK$28,$E135,0)</f>
        <v>0.95426174807883868</v>
      </c>
      <c r="AI135" s="10">
        <f ca="1">OFFSET(IND!AL$28,$E135,0)</f>
        <v>0.98047523482317867</v>
      </c>
      <c r="AJ135" s="10">
        <f ca="1">OFFSET(IND!AM$28,$E135,0)</f>
        <v>1.1240918955896997</v>
      </c>
      <c r="AK135" s="10">
        <f ca="1">OFFSET(IND!AN$28,$E135,0)</f>
        <v>1.2298193858447479</v>
      </c>
      <c r="AL135" s="10">
        <f ca="1">OFFSET(IND!AO$28,$E135,0)</f>
        <v>1.4854783986182365</v>
      </c>
      <c r="AM135" s="10">
        <f ca="1">OFFSET(IND!AP$28,$E135,0)</f>
        <v>1.734822549639808</v>
      </c>
    </row>
    <row r="136" spans="1:39" s="4" customFormat="1">
      <c r="A136" s="35" t="s">
        <v>708</v>
      </c>
      <c r="E136" s="129">
        <f>MATCH(F136,IND!$D$29:$D$263,0)</f>
        <v>3</v>
      </c>
      <c r="F136" s="4" t="str">
        <f>A136</f>
        <v>IFACR</v>
      </c>
      <c r="G136" s="10">
        <f ca="1">OFFSET(IND!J$28,$E136,0)</f>
        <v>3.484</v>
      </c>
      <c r="H136" s="10">
        <f ca="1">OFFSET(IND!K$28,$E136,0)</f>
        <v>3.484</v>
      </c>
      <c r="I136" s="10">
        <f ca="1">OFFSET(IND!L$28,$E136,0)</f>
        <v>3.484</v>
      </c>
      <c r="J136" s="10">
        <f ca="1">OFFSET(IND!M$28,$E136,0)</f>
        <v>3.484</v>
      </c>
      <c r="K136" s="10">
        <f ca="1">OFFSET(IND!N$28,$E136,0)</f>
        <v>3.484</v>
      </c>
      <c r="L136" s="10">
        <f ca="1">OFFSET(IND!O$28,$E136,0)</f>
        <v>3.484</v>
      </c>
      <c r="M136" s="10">
        <f ca="1">OFFSET(IND!P$28,$E136,0)</f>
        <v>3.5014951388431346</v>
      </c>
      <c r="N136" s="10">
        <f ca="1">OFFSET(IND!Q$28,$E136,0)</f>
        <v>3.4352954779256208</v>
      </c>
      <c r="O136" s="204">
        <f ca="1">OFFSET(IND!R$28,$E136,0)</f>
        <v>3.153604893220264</v>
      </c>
      <c r="P136" s="10">
        <f ca="1">OFFSET(IND!S$28,$E136,0)</f>
        <v>3.4323558377840144</v>
      </c>
      <c r="Q136" s="10">
        <f ca="1">OFFSET(IND!T$28,$E136,0)</f>
        <v>3.4172861145697677</v>
      </c>
      <c r="R136" s="10">
        <f ca="1">OFFSET(IND!U$28,$E136,0)</f>
        <v>3.4221766746499016</v>
      </c>
      <c r="S136" s="10">
        <f ca="1">OFFSET(IND!V$28,$E136,0)</f>
        <v>3.4326124562485241</v>
      </c>
      <c r="T136" s="204">
        <f ca="1">OFFSET(IND!W$28,$E136,0)</f>
        <v>3.4500865482218166</v>
      </c>
      <c r="U136" s="10">
        <f ca="1">OFFSET(IND!X$28,$E136,0)</f>
        <v>3.5296560085547153</v>
      </c>
      <c r="V136" s="10">
        <f ca="1">OFFSET(IND!Y$28,$E136,0)</f>
        <v>3.6070757199804144</v>
      </c>
      <c r="W136" s="10">
        <f ca="1">OFFSET(IND!Z$28,$E136,0)</f>
        <v>3.7960641346679909</v>
      </c>
      <c r="X136" s="10">
        <f ca="1">OFFSET(IND!AA$28,$E136,0)</f>
        <v>3.9180473694930602</v>
      </c>
      <c r="Y136" s="207">
        <f ca="1">OFFSET(IND!AB$28,$E136,0)</f>
        <v>4.000113473016337</v>
      </c>
      <c r="Z136" s="10">
        <f ca="1">OFFSET(IND!AC$28,$E136,0)</f>
        <v>4.0771092740422405</v>
      </c>
      <c r="AA136" s="10">
        <f ca="1">OFFSET(IND!AD$28,$E136,0)</f>
        <v>4.1375506201466976</v>
      </c>
      <c r="AB136" s="10">
        <f ca="1">OFFSET(IND!AE$28,$E136,0)</f>
        <v>4.2033336218170065</v>
      </c>
      <c r="AC136" s="10">
        <f ca="1">OFFSET(IND!AF$28,$E136,0)</f>
        <v>4.2806304412242966</v>
      </c>
      <c r="AD136" s="10">
        <f ca="1">OFFSET(IND!AG$28,$E136,0)</f>
        <v>4.3804607817595222</v>
      </c>
      <c r="AE136" s="10">
        <f ca="1">OFFSET(IND!AH$28,$E136,0)</f>
        <v>4.4654105757509672</v>
      </c>
      <c r="AF136" s="10">
        <f ca="1">OFFSET(IND!AI$28,$E136,0)</f>
        <v>4.5539302121391838</v>
      </c>
      <c r="AG136" s="10">
        <f ca="1">OFFSET(IND!AJ$28,$E136,0)</f>
        <v>4.7019058658588504</v>
      </c>
      <c r="AH136" s="10">
        <f ca="1">OFFSET(IND!AK$28,$E136,0)</f>
        <v>4.8482371686855155</v>
      </c>
      <c r="AI136" s="10">
        <f ca="1">OFFSET(IND!AL$28,$E136,0)</f>
        <v>4.9896003212941489</v>
      </c>
      <c r="AJ136" s="10">
        <f ca="1">OFFSET(IND!AM$28,$E136,0)</f>
        <v>5.4654372129611319</v>
      </c>
      <c r="AK136" s="10">
        <f ca="1">OFFSET(IND!AN$28,$E136,0)</f>
        <v>5.3616193817744904</v>
      </c>
      <c r="AL136" s="10">
        <f ca="1">OFFSET(IND!AO$28,$E136,0)</f>
        <v>5.8302475627304329</v>
      </c>
      <c r="AM136" s="10">
        <f ca="1">OFFSET(IND!AP$28,$E136,0)</f>
        <v>6.2022666232107619</v>
      </c>
    </row>
    <row r="137" spans="1:39" s="362" customFormat="1">
      <c r="A137" s="35" t="s">
        <v>709</v>
      </c>
      <c r="E137" s="129">
        <f>MATCH(F137,IND!$D$29:$D$263,0)</f>
        <v>4</v>
      </c>
      <c r="F137" s="362" t="str">
        <f t="shared" ref="F137:F138" si="5">A137</f>
        <v>IFAMN</v>
      </c>
      <c r="G137" s="10">
        <f ca="1">OFFSET(IND!J$28,$E137,0)</f>
        <v>0.4587</v>
      </c>
      <c r="H137" s="10">
        <f ca="1">OFFSET(IND!K$28,$E137,0)</f>
        <v>0.4587</v>
      </c>
      <c r="I137" s="10">
        <f ca="1">OFFSET(IND!L$28,$E137,0)</f>
        <v>0.4587</v>
      </c>
      <c r="J137" s="10">
        <f ca="1">OFFSET(IND!M$28,$E137,0)</f>
        <v>0.4587</v>
      </c>
      <c r="K137" s="10">
        <f ca="1">OFFSET(IND!N$28,$E137,0)</f>
        <v>0.4587</v>
      </c>
      <c r="L137" s="10">
        <f ca="1">OFFSET(IND!O$28,$E137,0)</f>
        <v>0.4587</v>
      </c>
      <c r="M137" s="10">
        <f ca="1">OFFSET(IND!P$28,$E137,0)</f>
        <v>0.46100339270589713</v>
      </c>
      <c r="N137" s="10">
        <f ca="1">OFFSET(IND!Q$28,$E137,0)</f>
        <v>0.45228761071311202</v>
      </c>
      <c r="O137" s="204">
        <f ca="1">OFFSET(IND!R$28,$E137,0)</f>
        <v>0.41520050646387346</v>
      </c>
      <c r="P137" s="10">
        <f ca="1">OFFSET(IND!S$28,$E137,0)</f>
        <v>0.42233699120989071</v>
      </c>
      <c r="Q137" s="10">
        <f ca="1">OFFSET(IND!T$28,$E137,0)</f>
        <v>0.42048272496785111</v>
      </c>
      <c r="R137" s="10">
        <f ca="1">OFFSET(IND!U$28,$E137,0)</f>
        <v>0.42108448787565861</v>
      </c>
      <c r="S137" s="10">
        <f ca="1">OFFSET(IND!V$28,$E137,0)</f>
        <v>0.42236856703574105</v>
      </c>
      <c r="T137" s="204">
        <f ca="1">OFFSET(IND!W$28,$E137,0)</f>
        <v>0.42451868077012878</v>
      </c>
      <c r="U137" s="10">
        <f ca="1">OFFSET(IND!X$28,$E137,0)</f>
        <v>0.43430936916532942</v>
      </c>
      <c r="V137" s="10">
        <f ca="1">OFFSET(IND!Y$28,$E137,0)</f>
        <v>0.4438355399731258</v>
      </c>
      <c r="W137" s="10">
        <f ca="1">OFFSET(IND!Z$28,$E137,0)</f>
        <v>0.46708977181996403</v>
      </c>
      <c r="X137" s="10">
        <f ca="1">OFFSET(IND!AA$28,$E137,0)</f>
        <v>0.4820992972913471</v>
      </c>
      <c r="Y137" s="207">
        <f ca="1">OFFSET(IND!AB$28,$E137,0)</f>
        <v>0.49219718716069033</v>
      </c>
      <c r="Z137" s="10">
        <f ca="1">OFFSET(IND!AC$28,$E137,0)</f>
        <v>0.50167119757158918</v>
      </c>
      <c r="AA137" s="10">
        <f ca="1">OFFSET(IND!AD$28,$E137,0)</f>
        <v>0.50910825173055207</v>
      </c>
      <c r="AB137" s="10">
        <f ca="1">OFFSET(IND!AE$28,$E137,0)</f>
        <v>0.51720257420503379</v>
      </c>
      <c r="AC137" s="10">
        <f ca="1">OFFSET(IND!AF$28,$E137,0)</f>
        <v>0.52671362366535002</v>
      </c>
      <c r="AD137" s="10">
        <f ca="1">OFFSET(IND!AG$28,$E137,0)</f>
        <v>0.53899732839927605</v>
      </c>
      <c r="AE137" s="10">
        <f ca="1">OFFSET(IND!AH$28,$E137,0)</f>
        <v>0.54945004428709321</v>
      </c>
      <c r="AF137" s="10">
        <f ca="1">OFFSET(IND!AI$28,$E137,0)</f>
        <v>0.56034201431061192</v>
      </c>
      <c r="AG137" s="10">
        <f ca="1">OFFSET(IND!AJ$28,$E137,0)</f>
        <v>0.57854979791985117</v>
      </c>
      <c r="AH137" s="10">
        <f ca="1">OFFSET(IND!AK$28,$E137,0)</f>
        <v>0.59655525104779283</v>
      </c>
      <c r="AI137" s="10">
        <f ca="1">OFFSET(IND!AL$28,$E137,0)</f>
        <v>0.61394939412685656</v>
      </c>
      <c r="AJ137" s="10">
        <f ca="1">OFFSET(IND!AM$28,$E137,0)</f>
        <v>0.67249912807957102</v>
      </c>
      <c r="AK137" s="10">
        <f ca="1">OFFSET(IND!AN$28,$E137,0)</f>
        <v>0.65972477934374463</v>
      </c>
      <c r="AL137" s="10">
        <f ca="1">OFFSET(IND!AO$28,$E137,0)</f>
        <v>0.71738751167538906</v>
      </c>
      <c r="AM137" s="10">
        <f ca="1">OFFSET(IND!AP$28,$E137,0)</f>
        <v>0.76316289689227557</v>
      </c>
    </row>
    <row r="138" spans="1:39" s="362" customFormat="1">
      <c r="A138" s="35" t="s">
        <v>711</v>
      </c>
      <c r="E138" s="129">
        <f>MATCH(F138,IND!$D$29:$D$263,0)</f>
        <v>2</v>
      </c>
      <c r="F138" s="362" t="str">
        <f t="shared" si="5"/>
        <v>IPGMD</v>
      </c>
      <c r="G138" s="10">
        <f ca="1">OFFSET(IND!J$28,$E138,0)</f>
        <v>28</v>
      </c>
      <c r="H138" s="10">
        <f ca="1">OFFSET(IND!K$28,$E138,0)</f>
        <v>28</v>
      </c>
      <c r="I138" s="10">
        <f ca="1">OFFSET(IND!L$28,$E138,0)</f>
        <v>29</v>
      </c>
      <c r="J138" s="10">
        <f ca="1">OFFSET(IND!M$28,$E138,0)</f>
        <v>32</v>
      </c>
      <c r="K138" s="10">
        <f ca="1">OFFSET(IND!N$28,$E138,0)</f>
        <v>31</v>
      </c>
      <c r="L138" s="10">
        <f ca="1">OFFSET(IND!O$28,$E138,0)</f>
        <v>31</v>
      </c>
      <c r="M138" s="10">
        <f ca="1">OFFSET(IND!P$28,$E138,0)</f>
        <v>30.822038664165241</v>
      </c>
      <c r="N138" s="10">
        <f ca="1">OFFSET(IND!Q$28,$E138,0)</f>
        <v>30.425949170614519</v>
      </c>
      <c r="O138" s="204">
        <f ca="1">OFFSET(IND!R$28,$E138,0)</f>
        <v>27.947461005160321</v>
      </c>
      <c r="P138" s="10">
        <f ca="1">OFFSET(IND!S$28,$E138,0)</f>
        <v>30.397743753075815</v>
      </c>
      <c r="Q138" s="10">
        <f ca="1">OFFSET(IND!T$28,$E138,0)</f>
        <v>30.12996993961832</v>
      </c>
      <c r="R138" s="10">
        <f ca="1">OFFSET(IND!U$28,$E138,0)</f>
        <v>30.041188836049784</v>
      </c>
      <c r="S138" s="10">
        <f ca="1">OFFSET(IND!V$28,$E138,0)</f>
        <v>30.02460892682323</v>
      </c>
      <c r="T138" s="204">
        <f ca="1">OFFSET(IND!W$28,$E138,0)</f>
        <v>30.106492984975617</v>
      </c>
      <c r="U138" s="10">
        <f ca="1">OFFSET(IND!X$28,$E138,0)</f>
        <v>30.766668674254046</v>
      </c>
      <c r="V138" s="10">
        <f ca="1">OFFSET(IND!Y$28,$E138,0)</f>
        <v>31.4064543320927</v>
      </c>
      <c r="W138" s="10">
        <f ca="1">OFFSET(IND!Z$28,$E138,0)</f>
        <v>33.254444362839337</v>
      </c>
      <c r="X138" s="10">
        <f ca="1">OFFSET(IND!AA$28,$E138,0)</f>
        <v>34.609125528001982</v>
      </c>
      <c r="Y138" s="207">
        <f ca="1">OFFSET(IND!AB$28,$E138,0)</f>
        <v>38.051075778304273</v>
      </c>
      <c r="Z138" s="10">
        <f ca="1">OFFSET(IND!AC$28,$E138,0)</f>
        <v>41.170161397987727</v>
      </c>
      <c r="AA138" s="10">
        <f ca="1">OFFSET(IND!AD$28,$E138,0)</f>
        <v>44.273169730776821</v>
      </c>
      <c r="AB138" s="10">
        <f ca="1">OFFSET(IND!AE$28,$E138,0)</f>
        <v>47.485537734741264</v>
      </c>
      <c r="AC138" s="10">
        <f ca="1">OFFSET(IND!AF$28,$E138,0)</f>
        <v>50.912062233890111</v>
      </c>
      <c r="AD138" s="10">
        <f ca="1">OFFSET(IND!AG$28,$E138,0)</f>
        <v>54.384508150422285</v>
      </c>
      <c r="AE138" s="10">
        <f ca="1">OFFSET(IND!AH$28,$E138,0)</f>
        <v>57.977849128655201</v>
      </c>
      <c r="AF138" s="10">
        <f ca="1">OFFSET(IND!AI$28,$E138,0)</f>
        <v>61.975053370124037</v>
      </c>
      <c r="AG138" s="10">
        <f ca="1">OFFSET(IND!AJ$28,$E138,0)</f>
        <v>66.150559111612608</v>
      </c>
      <c r="AH138" s="10">
        <f ca="1">OFFSET(IND!AK$28,$E138,0)</f>
        <v>70.403311849494827</v>
      </c>
      <c r="AI138" s="10">
        <f ca="1">OFFSET(IND!AL$28,$E138,0)</f>
        <v>74.66186772731713</v>
      </c>
      <c r="AJ138" s="10">
        <f ca="1">OFFSET(IND!AM$28,$E138,0)</f>
        <v>94.112095402592004</v>
      </c>
      <c r="AK138" s="10">
        <f ca="1">OFFSET(IND!AN$28,$E138,0)</f>
        <v>108.70916516965636</v>
      </c>
      <c r="AL138" s="10">
        <f ca="1">OFFSET(IND!AO$28,$E138,0)</f>
        <v>143.56532226336404</v>
      </c>
      <c r="AM138" s="10">
        <f ca="1">OFFSET(IND!AP$28,$E138,0)</f>
        <v>177.61261970570268</v>
      </c>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row r="147" spans="2:39">
      <c r="B147" s="4"/>
      <c r="C147" s="4"/>
      <c r="E147" s="129"/>
      <c r="F147" s="4"/>
      <c r="G147" s="10"/>
      <c r="H147" s="10"/>
      <c r="I147" s="10"/>
      <c r="J147" s="10"/>
      <c r="K147" s="10"/>
      <c r="L147" s="10"/>
      <c r="M147" s="10"/>
      <c r="N147" s="10"/>
      <c r="O147" s="204"/>
      <c r="P147" s="10"/>
      <c r="Q147" s="10"/>
      <c r="R147" s="10"/>
      <c r="S147" s="10"/>
      <c r="T147" s="204"/>
      <c r="U147" s="10"/>
      <c r="V147" s="10"/>
      <c r="W147" s="10"/>
      <c r="X147" s="10"/>
      <c r="Y147" s="207"/>
      <c r="Z147" s="10"/>
      <c r="AA147" s="10"/>
      <c r="AB147" s="10"/>
      <c r="AC147" s="10"/>
      <c r="AD147" s="10"/>
      <c r="AE147" s="10"/>
      <c r="AF147" s="10"/>
      <c r="AG147" s="10"/>
      <c r="AH147" s="10"/>
      <c r="AI147" s="10"/>
      <c r="AJ147" s="10"/>
      <c r="AK147" s="10"/>
      <c r="AL147" s="10"/>
      <c r="AM147"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67" t="s">
        <v>197</v>
      </c>
      <c r="C2" s="367"/>
    </row>
    <row r="3" spans="1:48">
      <c r="A3" s="4" t="s">
        <v>16</v>
      </c>
    </row>
    <row r="4" spans="1:48" ht="15.75" thickBot="1">
      <c r="A4" s="4" t="s">
        <v>16</v>
      </c>
      <c r="B4" s="367" t="s">
        <v>11</v>
      </c>
      <c r="C4" s="367"/>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MATCH(B6,Drivers!A7:A25,0)</f>
        <v>1</v>
      </c>
      <c r="J6" s="8"/>
      <c r="K6" s="126" cm="1">
        <f t="array" ref="K6">INDEX(Drivers!$C$7:$AG$25,$D$6,MATCH(K$4,Drivers!$C$5:$AG$5,0))</f>
        <v>69.817113338466598</v>
      </c>
      <c r="L6" s="126" cm="1">
        <f t="array" ref="L6">INDEX(Drivers!$C$7:$AG$25,$D$6,MATCH(L$4,Drivers!$C$5:$AG$5,0))</f>
        <v>73.084999999999994</v>
      </c>
      <c r="M6" s="126" cm="1">
        <f t="array" ref="M6">INDEX(Drivers!$C$7:$AG$25,$D$6,MATCH(M$4,Drivers!$C$5:$AG$5,0))</f>
        <v>76.058999999999997</v>
      </c>
      <c r="N6" s="126" cm="1">
        <f t="array" ref="N6">INDEX(Drivers!$C$7:$AG$25,$D$6,MATCH(N$4,Drivers!$C$5:$AG$5,0))</f>
        <v>75.036000000000001</v>
      </c>
      <c r="O6" s="126" cm="1">
        <f t="array" ref="O6">INDEX(Drivers!$C$7:$AG$25,$D$6,MATCH(O$4,Drivers!$C$5:$AG$5,0))</f>
        <v>74.197000000000003</v>
      </c>
      <c r="P6" s="126" cm="1">
        <f t="array" ref="P6">INDEX(Drivers!$C$7:$AG$25,$D$6,MATCH(P$4,Drivers!$C$5:$AG$5,0))</f>
        <v>76.781999999999996</v>
      </c>
      <c r="Q6" s="126" cm="1">
        <f t="array" ref="Q6">INDEX(Drivers!$C$7:$AG$25,$D$6,MATCH(Q$4,Drivers!$C$5:$AG$5,0))</f>
        <v>75.613</v>
      </c>
      <c r="R6" s="126" cm="1">
        <f t="array" ref="R6">INDEX(Drivers!$C$7:$AG$25,$D$6,MATCH(R$4,Drivers!$C$5:$AG$5,0))</f>
        <v>74.427999999999997</v>
      </c>
      <c r="S6" s="126" cm="1">
        <f t="array" ref="S6">INDEX(Drivers!$C$7:$AG$25,$D$6,MATCH(S$4,Drivers!$C$5:$AG$5,0))</f>
        <v>71.725999999999999</v>
      </c>
      <c r="T6" s="126" cm="1">
        <f t="array" ref="T6">INDEX(Drivers!$C$7:$AG$25,$D$6,MATCH(T$4,Drivers!$C$5:$AG$5,0))</f>
        <v>73.448079220031588</v>
      </c>
      <c r="U6" s="126" cm="1">
        <f t="array" ref="U6">INDEX(Drivers!$C$7:$AG$25,$D$6,MATCH(U$4,Drivers!$C$5:$AG$5,0))</f>
        <v>74.978600370125463</v>
      </c>
      <c r="V6" s="126" cm="1">
        <f t="array" ref="V6">INDEX(Drivers!$C$7:$AG$25,$D$6,MATCH(V$4,Drivers!$C$5:$AG$5,0))</f>
        <v>76.257262286371599</v>
      </c>
      <c r="W6" s="126" cm="1">
        <f t="array" ref="W6">INDEX(Drivers!$C$7:$AG$25,$D$6,MATCH(W$4,Drivers!$C$5:$AG$5,0))</f>
        <v>77.795805726947279</v>
      </c>
      <c r="X6" s="126" cm="1">
        <f t="array" ref="X6">INDEX(Drivers!$C$7:$AG$25,$D$6,MATCH(X$4,Drivers!$C$5:$AG$5,0))</f>
        <v>79.309550639071276</v>
      </c>
      <c r="Y6" s="126" cm="1">
        <f t="array" ref="Y6">INDEX(Drivers!$C$7:$AG$25,$D$6,MATCH(Y$4,Drivers!$C$5:$AG$5,0))</f>
        <v>80.844058584134544</v>
      </c>
      <c r="Z6" s="126" cm="1">
        <f t="array" ref="Z6">INDEX(Drivers!$C$7:$AG$25,$D$6,MATCH(Z$4,Drivers!$C$5:$AG$5,0))</f>
        <v>82.31987769589783</v>
      </c>
      <c r="AA6" s="126" cm="1">
        <f t="array" ref="AA6">INDEX(Drivers!$C$7:$AG$25,$D$6,MATCH(AA$4,Drivers!$C$5:$AG$5,0))</f>
        <v>84.821328169704358</v>
      </c>
      <c r="AB6" s="126" cm="1">
        <f t="array" ref="AB6">INDEX(Drivers!$C$7:$AG$25,$D$6,MATCH(AB$4,Drivers!$C$5:$AG$5,0))</f>
        <v>86.492587410156446</v>
      </c>
      <c r="AC6" s="126" cm="1">
        <f t="array" ref="AC6">INDEX(Drivers!$C$7:$AG$25,$D$6,MATCH(AC$4,Drivers!$C$5:$AG$5,0))</f>
        <v>87.128123020167962</v>
      </c>
      <c r="AD6" s="126" cm="1">
        <f t="array" ref="AD6">INDEX(Drivers!$C$7:$AG$25,$D$6,MATCH(AD$4,Drivers!$C$5:$AG$5,0))</f>
        <v>88.12430143846305</v>
      </c>
      <c r="AE6" s="126" cm="1">
        <f t="array" ref="AE6">INDEX(Drivers!$C$7:$AG$25,$D$6,MATCH(AE$4,Drivers!$C$5:$AG$5,0))</f>
        <v>89.103308156876878</v>
      </c>
      <c r="AF6" s="126" cm="1">
        <f t="array" ref="AF6">INDEX(Drivers!$C$7:$AG$25,$D$6,MATCH(AF$4,Drivers!$C$5:$AG$5,0))</f>
        <v>90.039059395252124</v>
      </c>
      <c r="AG6" s="126" cm="1">
        <f t="array" ref="AG6">INDEX(Drivers!$C$7:$AG$25,$D$6,MATCH(AG$4,Drivers!$C$5:$AG$5,0))</f>
        <v>91.194053199869685</v>
      </c>
      <c r="AH6" s="126" cm="1">
        <f t="array" ref="AH6">INDEX(Drivers!$C$7:$AG$25,$D$6,MATCH(AH$4,Drivers!$C$5:$AG$5,0))</f>
        <v>92.233835458026036</v>
      </c>
      <c r="AI6" s="126" cm="1">
        <f t="array" ref="AI6">INDEX(Drivers!$C$7:$AG$25,$D$6,MATCH(AI$4,Drivers!$C$5:$AG$5,0))</f>
        <v>93.530894168872422</v>
      </c>
      <c r="AJ6" s="126" cm="1">
        <f t="array" ref="AJ6">INDEX(Drivers!$C$7:$AG$25,$D$6,MATCH(AJ$4,Drivers!$C$5:$AG$5,0))</f>
        <v>95.040602955124243</v>
      </c>
      <c r="AK6" s="126" cm="1">
        <f t="array" ref="AK6">INDEX(Drivers!$C$7:$AG$25,$D$6,MATCH(AK$4,Drivers!$C$5:$AG$5,0))</f>
        <v>96.693914680214363</v>
      </c>
      <c r="AL6" s="126" cm="1">
        <f t="array" ref="AL6">INDEX(Drivers!$C$7:$AG$25,$D$6,MATCH(AL$4,Drivers!$C$5:$AG$5,0))</f>
        <v>98.378950891956109</v>
      </c>
      <c r="AM6" s="126" cm="1">
        <f t="array" ref="AM6">INDEX(Drivers!$C$7:$AG$25,$D$6,MATCH(AM$4,Drivers!$C$5:$AG$5,0))</f>
        <v>100.03368462216915</v>
      </c>
      <c r="AN6" s="126" cm="1">
        <f t="array" ref="AN6">INDEX(Drivers!$C$7:$AG$25,$D$6,MATCH(AN$4,Drivers!$C$5:$AG$5,0))</f>
        <v>108.60821139846006</v>
      </c>
      <c r="AO6" s="126" cm="1">
        <f t="array" ref="AO6">INDEX(Drivers!$C$7:$AG$25,$D$6,MATCH(AO$4,Drivers!$C$5:$AG$5,0))</f>
        <v>113.96693292147667</v>
      </c>
      <c r="AP6" s="126">
        <f>AO6</f>
        <v>113.96693292147667</v>
      </c>
      <c r="AQ6" s="126"/>
      <c r="AR6" s="126"/>
      <c r="AS6" s="24"/>
      <c r="AT6" s="24"/>
      <c r="AU6" s="24"/>
      <c r="AV6" s="24"/>
    </row>
    <row r="7" spans="1:48">
      <c r="A7" s="4" t="s">
        <v>16</v>
      </c>
      <c r="B7" s="25"/>
    </row>
    <row r="8" spans="1:48" ht="15.75" thickBot="1">
      <c r="A8" s="4" t="s">
        <v>16</v>
      </c>
      <c r="B8" s="367" t="s">
        <v>285</v>
      </c>
      <c r="C8" s="367"/>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67" t="s">
        <v>12</v>
      </c>
      <c r="C16" s="367"/>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2.7579608368577313</v>
      </c>
      <c r="U22" s="6">
        <f t="shared" si="2"/>
        <v>2.8154316031019508</v>
      </c>
      <c r="V22" s="6">
        <f t="shared" si="2"/>
        <v>2.8634451049666332</v>
      </c>
      <c r="W22" s="6">
        <f t="shared" si="2"/>
        <v>2.9212171066305621</v>
      </c>
      <c r="X22" s="6">
        <f t="shared" si="2"/>
        <v>2.9780579284595969</v>
      </c>
      <c r="Y22" s="6">
        <f t="shared" si="2"/>
        <v>3.0356783980657958</v>
      </c>
      <c r="Z22" s="6">
        <f t="shared" si="2"/>
        <v>3.0910951135980822</v>
      </c>
      <c r="AA22" s="6">
        <f t="shared" si="2"/>
        <v>3.1850240837680204</v>
      </c>
      <c r="AB22" s="6">
        <f t="shared" si="2"/>
        <v>3.2477795374483716</v>
      </c>
      <c r="AC22" s="6">
        <f t="shared" si="2"/>
        <v>3.2716437738103514</v>
      </c>
      <c r="AD22" s="6">
        <f t="shared" si="2"/>
        <v>3.3090500762399921</v>
      </c>
      <c r="AE22" s="6">
        <f t="shared" si="2"/>
        <v>3.3458115847379513</v>
      </c>
      <c r="AF22" s="6">
        <f t="shared" si="2"/>
        <v>3.3809488585221814</v>
      </c>
      <c r="AG22" s="6">
        <f t="shared" si="2"/>
        <v>3.4243186472733051</v>
      </c>
      <c r="AH22" s="6">
        <f t="shared" si="2"/>
        <v>3.4633622652590645</v>
      </c>
      <c r="AI22" s="6">
        <f t="shared" si="2"/>
        <v>3.5120665631196393</v>
      </c>
      <c r="AJ22" s="6">
        <f t="shared" si="2"/>
        <v>3.5687558292210593</v>
      </c>
      <c r="AK22" s="6">
        <f t="shared" si="2"/>
        <v>3.6308373572519881</v>
      </c>
      <c r="AL22" s="6">
        <f t="shared" si="2"/>
        <v>3.6941101334773383</v>
      </c>
      <c r="AM22" s="6">
        <f t="shared" si="2"/>
        <v>3.7562450575191693</v>
      </c>
      <c r="AN22" s="126">
        <f t="shared" si="2"/>
        <v>4.0782168407805717</v>
      </c>
      <c r="AO22" s="6">
        <f t="shared" si="2"/>
        <v>4.2794357732979478</v>
      </c>
      <c r="AP22" s="6">
        <f t="shared" si="2"/>
        <v>4.2794357732979478</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4.2232490963961951</v>
      </c>
      <c r="U23" s="6">
        <f t="shared" si="3"/>
        <v>4.311253740394922</v>
      </c>
      <c r="V23" s="6">
        <f t="shared" si="3"/>
        <v>4.3847765314566924</v>
      </c>
      <c r="W23" s="6">
        <f t="shared" si="3"/>
        <v>4.4732424554696566</v>
      </c>
      <c r="X23" s="6">
        <f t="shared" si="3"/>
        <v>4.5602824693160429</v>
      </c>
      <c r="Y23" s="6">
        <f t="shared" si="3"/>
        <v>4.6485163531864027</v>
      </c>
      <c r="Z23" s="6">
        <f t="shared" si="3"/>
        <v>4.7333756414943631</v>
      </c>
      <c r="AA23" s="6">
        <f t="shared" si="3"/>
        <v>4.8772085172532433</v>
      </c>
      <c r="AB23" s="6">
        <f t="shared" si="3"/>
        <v>4.973305571826157</v>
      </c>
      <c r="AC23" s="6">
        <f t="shared" si="3"/>
        <v>5.0098487356394426</v>
      </c>
      <c r="AD23" s="6">
        <f t="shared" si="3"/>
        <v>5.0671287850238613</v>
      </c>
      <c r="AE23" s="6">
        <f t="shared" si="3"/>
        <v>5.123421465279268</v>
      </c>
      <c r="AF23" s="6">
        <f t="shared" si="3"/>
        <v>5.1772269645365183</v>
      </c>
      <c r="AG23" s="6">
        <f t="shared" si="3"/>
        <v>5.2436388652083066</v>
      </c>
      <c r="AH23" s="6">
        <f t="shared" si="3"/>
        <v>5.3034261262073654</v>
      </c>
      <c r="AI23" s="6">
        <f t="shared" si="3"/>
        <v>5.3780067290866418</v>
      </c>
      <c r="AJ23" s="6">
        <f t="shared" si="3"/>
        <v>5.4648146665448687</v>
      </c>
      <c r="AK23" s="6">
        <f t="shared" si="3"/>
        <v>5.5598797427619173</v>
      </c>
      <c r="AL23" s="6">
        <f t="shared" si="3"/>
        <v>5.6567689702843218</v>
      </c>
      <c r="AM23" s="6">
        <f t="shared" si="3"/>
        <v>5.7519158114966453</v>
      </c>
      <c r="AN23" s="6">
        <f t="shared" si="3"/>
        <v>6.244949296436566</v>
      </c>
      <c r="AO23" s="6">
        <f t="shared" si="3"/>
        <v>6.5530746561498061</v>
      </c>
      <c r="AP23" s="6">
        <f t="shared" si="3"/>
        <v>6.5530746561498061</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16.045605268938843</v>
      </c>
      <c r="U24" s="6">
        <f t="shared" si="4"/>
        <v>16.379965792603439</v>
      </c>
      <c r="V24" s="6">
        <f t="shared" si="4"/>
        <v>16.659304675231631</v>
      </c>
      <c r="W24" s="6">
        <f t="shared" si="4"/>
        <v>16.995417763534959</v>
      </c>
      <c r="X24" s="6">
        <f t="shared" si="4"/>
        <v>17.326113318758981</v>
      </c>
      <c r="Y24" s="6">
        <f t="shared" si="4"/>
        <v>17.661344805136917</v>
      </c>
      <c r="Z24" s="6">
        <f t="shared" si="4"/>
        <v>17.983755018816833</v>
      </c>
      <c r="AA24" s="6">
        <f t="shared" si="4"/>
        <v>18.530226585244847</v>
      </c>
      <c r="AB24" s="6">
        <f t="shared" si="4"/>
        <v>18.895333016333748</v>
      </c>
      <c r="AC24" s="6">
        <f t="shared" si="4"/>
        <v>19.034173318774467</v>
      </c>
      <c r="AD24" s="6">
        <f t="shared" si="4"/>
        <v>19.251800326139954</v>
      </c>
      <c r="AE24" s="6">
        <f t="shared" si="4"/>
        <v>19.465675971713313</v>
      </c>
      <c r="AF24" s="6">
        <f t="shared" si="4"/>
        <v>19.670101943914844</v>
      </c>
      <c r="AG24" s="6">
        <f t="shared" si="4"/>
        <v>19.92242405871712</v>
      </c>
      <c r="AH24" s="6">
        <f t="shared" si="4"/>
        <v>20.14957684279527</v>
      </c>
      <c r="AI24" s="6">
        <f t="shared" si="4"/>
        <v>20.432934723707746</v>
      </c>
      <c r="AJ24" s="6">
        <f t="shared" si="4"/>
        <v>20.762748539296798</v>
      </c>
      <c r="AK24" s="6">
        <f t="shared" si="4"/>
        <v>21.123934122487235</v>
      </c>
      <c r="AL24" s="6">
        <f t="shared" si="4"/>
        <v>21.492050296587294</v>
      </c>
      <c r="AM24" s="6">
        <f t="shared" si="4"/>
        <v>21.85354653368638</v>
      </c>
      <c r="AN24" s="6">
        <f t="shared" si="4"/>
        <v>23.726753750013248</v>
      </c>
      <c r="AO24" s="6">
        <f t="shared" si="4"/>
        <v>24.897430113746406</v>
      </c>
      <c r="AP24" s="6">
        <f t="shared" si="4"/>
        <v>24.897430113746406</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5.5286015010435436</v>
      </c>
      <c r="U25" s="6">
        <f t="shared" si="5"/>
        <v>5.6438072575132114</v>
      </c>
      <c r="V25" s="6">
        <f t="shared" si="5"/>
        <v>5.740055005099749</v>
      </c>
      <c r="W25" s="6">
        <f t="shared" si="5"/>
        <v>5.8558646173498614</v>
      </c>
      <c r="X25" s="6">
        <f t="shared" si="5"/>
        <v>5.9698075887963267</v>
      </c>
      <c r="Y25" s="6">
        <f t="shared" si="5"/>
        <v>6.0853134402567175</v>
      </c>
      <c r="Z25" s="6">
        <f t="shared" si="5"/>
        <v>6.1964016517281211</v>
      </c>
      <c r="AA25" s="6">
        <f t="shared" si="5"/>
        <v>6.3846914339951715</v>
      </c>
      <c r="AB25" s="6">
        <f t="shared" si="5"/>
        <v>6.5104908618837678</v>
      </c>
      <c r="AC25" s="6">
        <f t="shared" si="5"/>
        <v>6.5583290513202863</v>
      </c>
      <c r="AD25" s="6">
        <f t="shared" si="5"/>
        <v>6.6333136330435796</v>
      </c>
      <c r="AE25" s="6">
        <f t="shared" si="5"/>
        <v>6.7070056624394727</v>
      </c>
      <c r="AF25" s="6">
        <f t="shared" si="5"/>
        <v>6.7774417549285166</v>
      </c>
      <c r="AG25" s="6">
        <f t="shared" si="5"/>
        <v>6.864380726644514</v>
      </c>
      <c r="AH25" s="6">
        <f t="shared" si="5"/>
        <v>6.9426474670990936</v>
      </c>
      <c r="AI25" s="6">
        <f t="shared" si="5"/>
        <v>7.0402799826376512</v>
      </c>
      <c r="AJ25" s="6">
        <f t="shared" si="5"/>
        <v>7.153919145845804</v>
      </c>
      <c r="AK25" s="6">
        <f t="shared" si="5"/>
        <v>7.2783676240373651</v>
      </c>
      <c r="AL25" s="6">
        <f t="shared" si="5"/>
        <v>7.4052040754255648</v>
      </c>
      <c r="AM25" s="6">
        <f t="shared" si="5"/>
        <v>7.5297595911290731</v>
      </c>
      <c r="AN25" s="6">
        <f t="shared" si="5"/>
        <v>8.1751834348776118</v>
      </c>
      <c r="AO25" s="6">
        <f t="shared" si="5"/>
        <v>8.5785464114242327</v>
      </c>
      <c r="AP25" s="6">
        <f t="shared" si="5"/>
        <v>8.5785464114242327</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9.2846818040204333</v>
      </c>
      <c r="U26" s="6">
        <f t="shared" si="6"/>
        <v>9.478157277087254</v>
      </c>
      <c r="V26" s="6">
        <f t="shared" si="6"/>
        <v>9.639794846828174</v>
      </c>
      <c r="W26" s="6">
        <f t="shared" si="6"/>
        <v>9.834284429661432</v>
      </c>
      <c r="X26" s="6">
        <f t="shared" si="6"/>
        <v>10.025639193336355</v>
      </c>
      <c r="Y26" s="6">
        <f t="shared" si="6"/>
        <v>10.219618643132069</v>
      </c>
      <c r="Z26" s="6">
        <f t="shared" si="6"/>
        <v>10.406179149526865</v>
      </c>
      <c r="AA26" s="6">
        <f t="shared" si="6"/>
        <v>10.722391253974594</v>
      </c>
      <c r="AB26" s="6">
        <f t="shared" si="6"/>
        <v>10.933657640031351</v>
      </c>
      <c r="AC26" s="6">
        <f t="shared" si="6"/>
        <v>11.013996649257226</v>
      </c>
      <c r="AD26" s="6">
        <f t="shared" si="6"/>
        <v>11.139925056536523</v>
      </c>
      <c r="AE26" s="6">
        <f t="shared" si="6"/>
        <v>11.263682763490847</v>
      </c>
      <c r="AF26" s="6">
        <f t="shared" si="6"/>
        <v>11.381972480366965</v>
      </c>
      <c r="AG26" s="6">
        <f t="shared" si="6"/>
        <v>11.527976978719652</v>
      </c>
      <c r="AH26" s="6">
        <f t="shared" si="6"/>
        <v>11.659417412764585</v>
      </c>
      <c r="AI26" s="6">
        <f t="shared" si="6"/>
        <v>11.823380548890508</v>
      </c>
      <c r="AJ26" s="6">
        <f t="shared" si="6"/>
        <v>12.014225099843165</v>
      </c>
      <c r="AK26" s="6">
        <f t="shared" si="6"/>
        <v>12.223222713576968</v>
      </c>
      <c r="AL26" s="6">
        <f t="shared" si="6"/>
        <v>12.436230667228221</v>
      </c>
      <c r="AM26" s="6">
        <f t="shared" si="6"/>
        <v>12.645408038761412</v>
      </c>
      <c r="AN26" s="6">
        <f t="shared" si="6"/>
        <v>13.729326823069137</v>
      </c>
      <c r="AO26" s="6">
        <f t="shared" si="6"/>
        <v>14.406730844330397</v>
      </c>
      <c r="AP26" s="6">
        <f t="shared" si="6"/>
        <v>14.406730844330397</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8" customWidth="1"/>
    <col min="2" max="2" width="9" style="18"/>
    <col min="3" max="3" width="10.85546875" style="18" customWidth="1"/>
    <col min="4" max="4" width="53.5703125"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row r="165" spans="1:6">
      <c r="B165" s="18" t="s">
        <v>37</v>
      </c>
      <c r="C165" s="18" t="s">
        <v>711</v>
      </c>
      <c r="D165" s="18" t="s">
        <v>712</v>
      </c>
      <c r="E165" s="19" t="str">
        <f>[4]ITEMS_Comm!E191</f>
        <v>PJ</v>
      </c>
      <c r="F165" s="19" t="str">
        <f>[4]ITEMS_Comm!F191</f>
        <v>COM,DEM,ANNUAL,RES</v>
      </c>
    </row>
    <row r="166" spans="1:6">
      <c r="E166" s="19"/>
      <c r="F166" s="19"/>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2"/>
  <sheetViews>
    <sheetView workbookViewId="0">
      <selection activeCell="B12" sqref="B12"/>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12" width="8.28515625" style="185" customWidth="1"/>
    <col min="13" max="14" width="6.42578125" style="185" customWidth="1"/>
    <col min="15" max="15" width="7.140625" style="185" customWidth="1"/>
    <col min="16"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67" t="s">
        <v>197</v>
      </c>
      <c r="C2" s="367"/>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716</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MATCH(B10,Drivers!$A$7:$A$25,0)</f>
        <v>8</v>
      </c>
      <c r="H10" s="186"/>
      <c r="I10" s="186"/>
      <c r="J10" s="185" cm="1">
        <f t="array" ref="J10">INDEX(Drivers!$C$7:$AG$25,$G10,J$9)</f>
        <v>123.26923682676239</v>
      </c>
      <c r="K10" s="185" cm="1">
        <f t="array" ref="K10">INDEX(Drivers!$C$7:$AG$25,$G10,K$9)</f>
        <v>126.3672</v>
      </c>
      <c r="L10" s="185" cm="1">
        <f t="array" ref="L10">INDEX(Drivers!$C$7:$AG$25,$G10,L$9)</f>
        <v>127.0218</v>
      </c>
      <c r="M10" s="185" cm="1">
        <f t="array" ref="M10">INDEX(Drivers!$C$7:$AG$25,$G10,M$9)</f>
        <v>131.09700000000001</v>
      </c>
      <c r="N10" s="185" cm="1">
        <f t="array" ref="N10">INDEX(Drivers!$C$7:$AG$25,$G10,N$9)</f>
        <v>129.30420000000001</v>
      </c>
      <c r="O10" s="185" cm="1">
        <f t="array" ref="O10">INDEX(Drivers!$C$7:$AG$25,$G10,O$9)</f>
        <v>133.3638</v>
      </c>
      <c r="P10" s="185" cm="1">
        <f t="array" ref="P10">INDEX(Drivers!$C$7:$AG$25,$G10,P$9)</f>
        <v>132.59819999999999</v>
      </c>
      <c r="Q10" s="185" cm="1">
        <f t="array" ref="Q10">INDEX(Drivers!$C$7:$AG$25,$G10,Q$9)</f>
        <v>130.89420000000001</v>
      </c>
      <c r="R10" s="185" cm="1">
        <f t="array" ref="R10">INDEX(Drivers!$C$7:$AG$25,$G10,R$9)</f>
        <v>120.23159999999999</v>
      </c>
      <c r="S10" s="185" cm="1">
        <f t="array" ref="S10">INDEX(Drivers!$C$7:$AG$25,$G10,S$9)</f>
        <v>122.12987311685508</v>
      </c>
      <c r="T10" s="185" cm="1">
        <f t="array" ref="T10">INDEX(Drivers!$C$7:$AG$25,$G10,T$9)</f>
        <v>123.61732156326708</v>
      </c>
      <c r="U10" s="185" cm="1">
        <f t="array" ref="U10">INDEX(Drivers!$C$7:$AG$25,$G10,U$9)</f>
        <v>125.25281417791204</v>
      </c>
      <c r="V10" s="185" cm="1">
        <f t="array" ref="V10">INDEX(Drivers!$C$7:$AG$25,$G10,V$9)</f>
        <v>127.18668713627008</v>
      </c>
      <c r="W10" s="185" cm="1">
        <f t="array" ref="W10">INDEX(Drivers!$C$7:$AG$25,$G10,W$9)</f>
        <v>129.23765949069369</v>
      </c>
      <c r="X10" s="185" cm="1">
        <f t="array" ref="X10">INDEX(Drivers!$C$7:$AG$25,$G10,X$9)</f>
        <v>131.31593208482897</v>
      </c>
      <c r="Y10" s="185" cm="1">
        <f t="array" ref="Y10">INDEX(Drivers!$C$7:$AG$25,$G10,Y$9)</f>
        <v>133.31045213334039</v>
      </c>
      <c r="Z10" s="185" cm="1">
        <f t="array" ref="Z10">INDEX(Drivers!$C$7:$AG$25,$G10,Z$9)</f>
        <v>137.53244153045904</v>
      </c>
      <c r="AA10" s="185" cm="1">
        <f t="array" ref="AA10">INDEX(Drivers!$C$7:$AG$25,$G10,AA$9)</f>
        <v>140.8031593037955</v>
      </c>
      <c r="AB10" s="185" cm="1">
        <f t="array" ref="AB10">INDEX(Drivers!$C$7:$AG$25,$G10,AB$9)</f>
        <v>141.70957085249711</v>
      </c>
      <c r="AC10" s="185" cm="1">
        <f t="array" ref="AC10">INDEX(Drivers!$C$7:$AG$25,$G10,AC$9)</f>
        <v>142.9327798286366</v>
      </c>
      <c r="AD10" s="185" cm="1">
        <f t="array" ref="AD10">INDEX(Drivers!$C$7:$AG$25,$G10,AD$9)</f>
        <v>143.7716284487511</v>
      </c>
      <c r="AE10" s="185" cm="1">
        <f t="array" ref="AE10">INDEX(Drivers!$C$7:$AG$25,$G10,AE$9)</f>
        <v>144.8866508645946</v>
      </c>
      <c r="AF10" s="185" cm="1">
        <f t="array" ref="AF10">INDEX(Drivers!$C$7:$AG$25,$G10,AF$9)</f>
        <v>146.28563580492516</v>
      </c>
      <c r="AG10" s="185" cm="1">
        <f t="array" ref="AG10">INDEX(Drivers!$C$7:$AG$25,$G10,AG$9)</f>
        <v>147.67017552145694</v>
      </c>
      <c r="AH10" s="185" cm="1">
        <f t="array" ref="AH10">INDEX(Drivers!$C$7:$AG$25,$G10,AH$9)</f>
        <v>149.48094413110127</v>
      </c>
      <c r="AI10" s="185" cm="1">
        <f t="array" ref="AI10">INDEX(Drivers!$C$7:$AG$25,$G10,AI$9)</f>
        <v>152.62294025984662</v>
      </c>
      <c r="AJ10" s="185" cm="1">
        <f t="array" ref="AJ10">INDEX(Drivers!$C$7:$AG$25,$G10,AJ$9)</f>
        <v>155.91996744189586</v>
      </c>
      <c r="AK10" s="185" cm="1">
        <f t="array" ref="AK10">INDEX(Drivers!$C$7:$AG$25,$G10,AK$9)</f>
        <v>159.58407739378694</v>
      </c>
      <c r="AL10" s="185" cm="1">
        <f t="array" ref="AL10">INDEX(Drivers!$C$7:$AG$25,$G10,AL$9)</f>
        <v>163.56414122874526</v>
      </c>
      <c r="AM10" s="185" cm="1">
        <f t="array" ref="AM10">INDEX(Drivers!$C$7:$AG$25,$G10,AM$9)</f>
        <v>186.77462044793506</v>
      </c>
      <c r="AN10" s="185" cm="1">
        <f t="array" ref="AN10">INDEX(Drivers!$C$7:$AG$25,$G10,AN$9)</f>
        <v>208.20176285389468</v>
      </c>
      <c r="AO10" s="185">
        <f>FORECAST(AO$3,$AL10:$AN10,$AL$3:$AN$3)</f>
        <v>253.13660728124887</v>
      </c>
      <c r="AP10" s="185">
        <f>FORECAST(AP$3,$AL10:$AN10,$AL$3:$AN$3)</f>
        <v>297.774228906399</v>
      </c>
    </row>
    <row r="11" spans="1:48" s="361" customFormat="1">
      <c r="A11" s="361" t="s">
        <v>16</v>
      </c>
      <c r="B11" s="186" t="s">
        <v>721</v>
      </c>
      <c r="C11" s="186" t="s">
        <v>710</v>
      </c>
      <c r="D11" s="361">
        <f>[4]IND!M11</f>
        <v>0</v>
      </c>
      <c r="F11" s="186"/>
      <c r="G11" s="361">
        <f>MATCH(B11,Drivers!$A$7:$A$25,0)</f>
        <v>9</v>
      </c>
      <c r="H11" s="186"/>
      <c r="I11" s="186"/>
      <c r="J11" s="361" cm="1">
        <f t="array" ref="J11">INDEX(Drivers!$C$7:$AG$25,$G11,J$9)</f>
        <v>82.179491217841601</v>
      </c>
      <c r="K11" s="361" cm="1">
        <f t="array" ref="K11">INDEX(Drivers!$C$7:$AG$25,$G11,K$9)</f>
        <v>84.244799999999998</v>
      </c>
      <c r="L11" s="361" cm="1">
        <f t="array" ref="L11">INDEX(Drivers!$C$7:$AG$25,$G11,L$9)</f>
        <v>84.681200000000004</v>
      </c>
      <c r="M11" s="361" cm="1">
        <f t="array" ref="M11">INDEX(Drivers!$C$7:$AG$25,$G11,M$9)</f>
        <v>87.39800000000001</v>
      </c>
      <c r="N11" s="361" cm="1">
        <f t="array" ref="N11">INDEX(Drivers!$C$7:$AG$25,$G11,N$9)</f>
        <v>86.202800000000011</v>
      </c>
      <c r="O11" s="361" cm="1">
        <f t="array" ref="O11">INDEX(Drivers!$C$7:$AG$25,$G11,O$9)</f>
        <v>88.909199999999998</v>
      </c>
      <c r="P11" s="361" cm="1">
        <f t="array" ref="P11">INDEX(Drivers!$C$7:$AG$25,$G11,P$9)</f>
        <v>88.398800000000008</v>
      </c>
      <c r="Q11" s="361" cm="1">
        <f t="array" ref="Q11">INDEX(Drivers!$C$7:$AG$25,$G11,Q$9)</f>
        <v>87.262800000000013</v>
      </c>
      <c r="R11" s="361" cm="1">
        <f t="array" ref="R11">INDEX(Drivers!$C$7:$AG$25,$G11,R$9)</f>
        <v>80.15440000000001</v>
      </c>
      <c r="S11" s="361" cm="1">
        <f t="array" ref="S11">INDEX(Drivers!$C$7:$AG$25,$G11,S$9)</f>
        <v>81.478416608108773</v>
      </c>
      <c r="T11" s="361" cm="1">
        <f t="array" ref="T11">INDEX(Drivers!$C$7:$AG$25,$G11,T$9)</f>
        <v>82.103487038710071</v>
      </c>
      <c r="U11" s="361" cm="1">
        <f t="array" ref="U11">INDEX(Drivers!$C$7:$AG$25,$G11,U$9)</f>
        <v>83.245693204367058</v>
      </c>
      <c r="V11" s="361" cm="1">
        <f t="array" ref="V11">INDEX(Drivers!$C$7:$AG$25,$G11,V$9)</f>
        <v>84.630703336663601</v>
      </c>
      <c r="W11" s="361" cm="1">
        <f t="array" ref="W11">INDEX(Drivers!$C$7:$AG$25,$G11,W$9)</f>
        <v>86.346587293541745</v>
      </c>
      <c r="X11" s="361" cm="1">
        <f t="array" ref="X11">INDEX(Drivers!$C$7:$AG$25,$G11,X$9)</f>
        <v>88.239996725580241</v>
      </c>
      <c r="Y11" s="361" cm="1">
        <f t="array" ref="Y11">INDEX(Drivers!$C$7:$AG$25,$G11,Y$9)</f>
        <v>90.074926758157929</v>
      </c>
      <c r="Z11" s="361" cm="1">
        <f t="array" ref="Z11">INDEX(Drivers!$C$7:$AG$25,$G11,Z$9)</f>
        <v>95.375033701437246</v>
      </c>
      <c r="AA11" s="361" cm="1">
        <f t="array" ref="AA11">INDEX(Drivers!$C$7:$AG$25,$G11,AA$9)</f>
        <v>99.260311722394619</v>
      </c>
      <c r="AB11" s="361" cm="1">
        <f t="array" ref="AB11">INDEX(Drivers!$C$7:$AG$25,$G11,AB$9)</f>
        <v>109.13195827704547</v>
      </c>
      <c r="AC11" s="361" cm="1">
        <f t="array" ref="AC11">INDEX(Drivers!$C$7:$AG$25,$G11,AC$9)</f>
        <v>118.0776165730958</v>
      </c>
      <c r="AD11" s="361" cm="1">
        <f t="array" ref="AD11">INDEX(Drivers!$C$7:$AG$25,$G11,AD$9)</f>
        <v>126.97716458798651</v>
      </c>
      <c r="AE11" s="361" cm="1">
        <f t="array" ref="AE11">INDEX(Drivers!$C$7:$AG$25,$G11,AE$9)</f>
        <v>136.19036037308572</v>
      </c>
      <c r="AF11" s="361" cm="1">
        <f t="array" ref="AF11">INDEX(Drivers!$C$7:$AG$25,$G11,AF$9)</f>
        <v>146.01776527630264</v>
      </c>
      <c r="AG11" s="361" cm="1">
        <f t="array" ref="AG11">INDEX(Drivers!$C$7:$AG$25,$G11,AG$9)</f>
        <v>155.9768745821782</v>
      </c>
      <c r="AH11" s="361" cm="1">
        <f t="array" ref="AH11">INDEX(Drivers!$C$7:$AG$25,$G11,AH$9)</f>
        <v>166.28271560482034</v>
      </c>
      <c r="AI11" s="361" cm="1">
        <f t="array" ref="AI11">INDEX(Drivers!$C$7:$AG$25,$G11,AI$9)</f>
        <v>177.74685209983971</v>
      </c>
      <c r="AJ11" s="361" cm="1">
        <f t="array" ref="AJ11">INDEX(Drivers!$C$7:$AG$25,$G11,AJ$9)</f>
        <v>189.72236419890922</v>
      </c>
      <c r="AK11" s="361" cm="1">
        <f t="array" ref="AK11">INDEX(Drivers!$C$7:$AG$25,$G11,AK$9)</f>
        <v>201.91942367384203</v>
      </c>
      <c r="AL11" s="361" cm="1">
        <f t="array" ref="AL11">INDEX(Drivers!$C$7:$AG$25,$G11,AL$9)</f>
        <v>214.1331267787607</v>
      </c>
      <c r="AM11" s="361" cm="1">
        <f t="array" ref="AM11">INDEX(Drivers!$C$7:$AG$25,$G11,AM$9)</f>
        <v>269.91713266348808</v>
      </c>
      <c r="AN11" s="361" cm="1">
        <f t="array" ref="AN11">INDEX(Drivers!$C$7:$AG$25,$G11,AN$9)</f>
        <v>311.78209380329059</v>
      </c>
      <c r="AO11" s="361">
        <f>FORECAST(AO$3,$AL11:$AN11,$AL$3:$AN$3)</f>
        <v>411.75090161864136</v>
      </c>
      <c r="AP11" s="361">
        <f>FORECAST(AP$3,$AL11:$AN11,$AL$3:$AN$3)</f>
        <v>509.39986864316961</v>
      </c>
    </row>
    <row r="12" spans="1:48">
      <c r="A12" s="185" t="s">
        <v>16</v>
      </c>
      <c r="B12" s="186" t="s">
        <v>704</v>
      </c>
      <c r="C12" s="186" t="s">
        <v>706</v>
      </c>
      <c r="D12" s="185">
        <f>[4]IND!M11</f>
        <v>0</v>
      </c>
      <c r="F12" s="186" t="s">
        <v>708</v>
      </c>
      <c r="H12" s="186"/>
      <c r="I12" s="186"/>
      <c r="J12" s="361">
        <f>J14</f>
        <v>91.49806454608688</v>
      </c>
      <c r="K12" s="366">
        <f t="shared" ref="K12:AN12" si="4">K14</f>
        <v>93.29382081659972</v>
      </c>
      <c r="L12" s="366">
        <f t="shared" si="4"/>
        <v>94.603524780475851</v>
      </c>
      <c r="M12" s="366">
        <f t="shared" si="4"/>
        <v>95.326109518862665</v>
      </c>
      <c r="N12" s="366">
        <f t="shared" si="4"/>
        <v>95.128650726259707</v>
      </c>
      <c r="O12" s="366">
        <f t="shared" si="4"/>
        <v>96.387784461314311</v>
      </c>
      <c r="P12" s="366">
        <f t="shared" si="4"/>
        <v>96.87180216278756</v>
      </c>
      <c r="Q12" s="366">
        <f t="shared" si="4"/>
        <v>95.040332975666615</v>
      </c>
      <c r="R12" s="366">
        <f t="shared" si="4"/>
        <v>87.247126499386042</v>
      </c>
      <c r="S12" s="366">
        <f t="shared" si="4"/>
        <v>88.746733984693577</v>
      </c>
      <c r="T12" s="366">
        <f t="shared" si="4"/>
        <v>89.826212656921797</v>
      </c>
      <c r="U12" s="366">
        <f t="shared" si="4"/>
        <v>91.475739392417012</v>
      </c>
      <c r="V12" s="366">
        <f t="shared" si="4"/>
        <v>93.332781256852826</v>
      </c>
      <c r="W12" s="366">
        <f t="shared" si="4"/>
        <v>95.449540351000138</v>
      </c>
      <c r="X12" s="366">
        <f t="shared" si="4"/>
        <v>97.650896261525531</v>
      </c>
      <c r="Y12" s="366">
        <f t="shared" si="4"/>
        <v>99.792777564039142</v>
      </c>
      <c r="Z12" s="366">
        <f t="shared" si="4"/>
        <v>105.02130069279679</v>
      </c>
      <c r="AA12" s="366">
        <f t="shared" si="4"/>
        <v>108.39606927666955</v>
      </c>
      <c r="AB12" s="366">
        <f t="shared" si="4"/>
        <v>110.66649691673314</v>
      </c>
      <c r="AC12" s="366">
        <f t="shared" si="4"/>
        <v>112.79665038220702</v>
      </c>
      <c r="AD12" s="366">
        <f t="shared" si="4"/>
        <v>114.468810956509</v>
      </c>
      <c r="AE12" s="366">
        <f t="shared" si="4"/>
        <v>116.28875291581326</v>
      </c>
      <c r="AF12" s="366">
        <f t="shared" si="4"/>
        <v>118.42723430748231</v>
      </c>
      <c r="AG12" s="366">
        <f t="shared" si="4"/>
        <v>121.18912447573976</v>
      </c>
      <c r="AH12" s="366">
        <f t="shared" si="4"/>
        <v>123.53933183316815</v>
      </c>
      <c r="AI12" s="366">
        <f t="shared" si="4"/>
        <v>125.98830187702043</v>
      </c>
      <c r="AJ12" s="366">
        <f t="shared" si="4"/>
        <v>130.08217254758682</v>
      </c>
      <c r="AK12" s="366">
        <f t="shared" si="4"/>
        <v>134.13055087043409</v>
      </c>
      <c r="AL12" s="366">
        <f t="shared" si="4"/>
        <v>138.04148114724603</v>
      </c>
      <c r="AM12" s="366">
        <f t="shared" si="4"/>
        <v>151.20590817156835</v>
      </c>
      <c r="AN12" s="366">
        <f t="shared" si="4"/>
        <v>148.33370072734931</v>
      </c>
      <c r="AO12" s="366">
        <f t="shared" ref="AO12:AP14" si="5">FORECAST(AO$3,$AL12:$AN12,$AL$3:$AN$3)</f>
        <v>161.29869271887605</v>
      </c>
      <c r="AP12" s="366">
        <f t="shared" si="5"/>
        <v>171.59091229897899</v>
      </c>
    </row>
    <row r="13" spans="1:48" s="361" customFormat="1">
      <c r="A13" s="361" t="s">
        <v>16</v>
      </c>
      <c r="B13" s="186" t="s">
        <v>705</v>
      </c>
      <c r="C13" s="186" t="s">
        <v>707</v>
      </c>
      <c r="D13" s="361">
        <f>[4]IND!M12</f>
        <v>0</v>
      </c>
      <c r="F13" s="186" t="s">
        <v>709</v>
      </c>
      <c r="H13" s="186"/>
      <c r="I13" s="186"/>
      <c r="J13" s="361">
        <f>J14</f>
        <v>91.49806454608688</v>
      </c>
      <c r="K13" s="366">
        <f t="shared" ref="K13:AN13" si="6">K14</f>
        <v>93.29382081659972</v>
      </c>
      <c r="L13" s="366">
        <f t="shared" si="6"/>
        <v>94.603524780475851</v>
      </c>
      <c r="M13" s="366">
        <f t="shared" si="6"/>
        <v>95.326109518862665</v>
      </c>
      <c r="N13" s="366">
        <f t="shared" si="6"/>
        <v>95.128650726259707</v>
      </c>
      <c r="O13" s="366">
        <f t="shared" si="6"/>
        <v>96.387784461314311</v>
      </c>
      <c r="P13" s="366">
        <f t="shared" si="6"/>
        <v>96.87180216278756</v>
      </c>
      <c r="Q13" s="366">
        <f t="shared" si="6"/>
        <v>95.040332975666615</v>
      </c>
      <c r="R13" s="366">
        <f t="shared" si="6"/>
        <v>87.247126499386042</v>
      </c>
      <c r="S13" s="366">
        <f t="shared" si="6"/>
        <v>88.746733984693577</v>
      </c>
      <c r="T13" s="366">
        <f t="shared" si="6"/>
        <v>89.826212656921797</v>
      </c>
      <c r="U13" s="366">
        <f t="shared" si="6"/>
        <v>91.475739392417012</v>
      </c>
      <c r="V13" s="366">
        <f t="shared" si="6"/>
        <v>93.332781256852826</v>
      </c>
      <c r="W13" s="366">
        <f t="shared" si="6"/>
        <v>95.449540351000138</v>
      </c>
      <c r="X13" s="366">
        <f t="shared" si="6"/>
        <v>97.650896261525531</v>
      </c>
      <c r="Y13" s="366">
        <f t="shared" si="6"/>
        <v>99.792777564039142</v>
      </c>
      <c r="Z13" s="366">
        <f t="shared" si="6"/>
        <v>105.02130069279679</v>
      </c>
      <c r="AA13" s="366">
        <f t="shared" si="6"/>
        <v>108.39606927666955</v>
      </c>
      <c r="AB13" s="366">
        <f t="shared" si="6"/>
        <v>110.66649691673314</v>
      </c>
      <c r="AC13" s="366">
        <f t="shared" si="6"/>
        <v>112.79665038220702</v>
      </c>
      <c r="AD13" s="366">
        <f t="shared" si="6"/>
        <v>114.468810956509</v>
      </c>
      <c r="AE13" s="366">
        <f t="shared" si="6"/>
        <v>116.28875291581326</v>
      </c>
      <c r="AF13" s="366">
        <f t="shared" si="6"/>
        <v>118.42723430748231</v>
      </c>
      <c r="AG13" s="366">
        <f t="shared" si="6"/>
        <v>121.18912447573976</v>
      </c>
      <c r="AH13" s="366">
        <f t="shared" si="6"/>
        <v>123.53933183316815</v>
      </c>
      <c r="AI13" s="366">
        <f t="shared" si="6"/>
        <v>125.98830187702043</v>
      </c>
      <c r="AJ13" s="366">
        <f t="shared" si="6"/>
        <v>130.08217254758682</v>
      </c>
      <c r="AK13" s="366">
        <f t="shared" si="6"/>
        <v>134.13055087043409</v>
      </c>
      <c r="AL13" s="366">
        <f t="shared" si="6"/>
        <v>138.04148114724603</v>
      </c>
      <c r="AM13" s="366">
        <f t="shared" si="6"/>
        <v>151.20590817156835</v>
      </c>
      <c r="AN13" s="366">
        <f t="shared" si="6"/>
        <v>148.33370072734931</v>
      </c>
      <c r="AO13" s="366">
        <f t="shared" si="5"/>
        <v>161.29869271887605</v>
      </c>
      <c r="AP13" s="366">
        <f t="shared" si="5"/>
        <v>171.59091229897899</v>
      </c>
    </row>
    <row r="14" spans="1:48">
      <c r="A14" s="185" t="s">
        <v>16</v>
      </c>
      <c r="B14" s="186" t="str">
        <f>[4]IND!B12</f>
        <v>IS</v>
      </c>
      <c r="C14" s="186" t="str">
        <f>[4]IND!A12</f>
        <v>Iron &amp; Steel</v>
      </c>
      <c r="D14" s="185">
        <f>[4]IND!M12</f>
        <v>0</v>
      </c>
      <c r="F14" s="186" t="s">
        <v>292</v>
      </c>
      <c r="G14" s="185">
        <f>MATCH(B14,Drivers!$A$88:$A$104,0)</f>
        <v>1</v>
      </c>
      <c r="H14" s="186"/>
      <c r="I14" s="186"/>
      <c r="J14" s="214" cm="1">
        <f t="array" ref="J14">INDEX(Drivers!$C$88:$AG$104,$G14,J$9)</f>
        <v>91.49806454608688</v>
      </c>
      <c r="K14" s="214" cm="1">
        <f t="array" ref="K14">INDEX(Drivers!$C$88:$AG$104,$G14,K$9)</f>
        <v>93.29382081659972</v>
      </c>
      <c r="L14" s="214" cm="1">
        <f t="array" ref="L14">INDEX(Drivers!$C$88:$AG$104,$G14,L$9)</f>
        <v>94.603524780475851</v>
      </c>
      <c r="M14" s="214" cm="1">
        <f t="array" ref="M14">INDEX(Drivers!$C$88:$AG$104,$G14,M$9)</f>
        <v>95.326109518862665</v>
      </c>
      <c r="N14" s="214" cm="1">
        <f t="array" ref="N14">INDEX(Drivers!$C$88:$AG$104,$G14,N$9)</f>
        <v>95.128650726259707</v>
      </c>
      <c r="O14" s="214" cm="1">
        <f t="array" ref="O14">INDEX(Drivers!$C$88:$AG$104,$G14,O$9)</f>
        <v>96.387784461314311</v>
      </c>
      <c r="P14" s="214" cm="1">
        <f t="array" ref="P14">INDEX(Drivers!$C$88:$AG$104,$G14,P$9)</f>
        <v>96.87180216278756</v>
      </c>
      <c r="Q14" s="214" cm="1">
        <f t="array" ref="Q14">INDEX(Drivers!$C$88:$AG$104,$G14,Q$9)</f>
        <v>95.040332975666615</v>
      </c>
      <c r="R14" s="214" cm="1">
        <f t="array" ref="R14">INDEX(Drivers!$C$88:$AG$104,$G14,R$9)</f>
        <v>87.247126499386042</v>
      </c>
      <c r="S14" s="214" cm="1">
        <f t="array" ref="S14">INDEX(Drivers!$C$88:$AG$104,$G14,S$9)</f>
        <v>88.746733984693577</v>
      </c>
      <c r="T14" s="214" cm="1">
        <f t="array" ref="T14">INDEX(Drivers!$C$88:$AG$104,$G14,T$9)</f>
        <v>89.826212656921797</v>
      </c>
      <c r="U14" s="214" cm="1">
        <f t="array" ref="U14">INDEX(Drivers!$C$88:$AG$104,$G14,U$9)</f>
        <v>91.475739392417012</v>
      </c>
      <c r="V14" s="214" cm="1">
        <f t="array" ref="V14">INDEX(Drivers!$C$88:$AG$104,$G14,V$9)</f>
        <v>93.332781256852826</v>
      </c>
      <c r="W14" s="214" cm="1">
        <f t="array" ref="W14">INDEX(Drivers!$C$88:$AG$104,$G14,W$9)</f>
        <v>95.449540351000138</v>
      </c>
      <c r="X14" s="214" cm="1">
        <f t="array" ref="X14">INDEX(Drivers!$C$88:$AG$104,$G14,X$9)</f>
        <v>97.650896261525531</v>
      </c>
      <c r="Y14" s="214" cm="1">
        <f t="array" ref="Y14">INDEX(Drivers!$C$88:$AG$104,$G14,Y$9)</f>
        <v>99.792777564039142</v>
      </c>
      <c r="Z14" s="214" cm="1">
        <f t="array" ref="Z14">INDEX(Drivers!$C$88:$AG$104,$G14,Z$9)</f>
        <v>105.02130069279679</v>
      </c>
      <c r="AA14" s="214" cm="1">
        <f t="array" ref="AA14">INDEX(Drivers!$C$88:$AG$104,$G14,AA$9)</f>
        <v>108.39606927666955</v>
      </c>
      <c r="AB14" s="214" cm="1">
        <f t="array" ref="AB14">INDEX(Drivers!$C$88:$AG$104,$G14,AB$9)</f>
        <v>110.66649691673314</v>
      </c>
      <c r="AC14" s="214" cm="1">
        <f t="array" ref="AC14">INDEX(Drivers!$C$88:$AG$104,$G14,AC$9)</f>
        <v>112.79665038220702</v>
      </c>
      <c r="AD14" s="214" cm="1">
        <f t="array" ref="AD14">INDEX(Drivers!$C$88:$AG$104,$G14,AD$9)</f>
        <v>114.468810956509</v>
      </c>
      <c r="AE14" s="214" cm="1">
        <f t="array" ref="AE14">INDEX(Drivers!$C$88:$AG$104,$G14,AE$9)</f>
        <v>116.28875291581326</v>
      </c>
      <c r="AF14" s="214" cm="1">
        <f t="array" ref="AF14">INDEX(Drivers!$C$88:$AG$104,$G14,AF$9)</f>
        <v>118.42723430748231</v>
      </c>
      <c r="AG14" s="214" cm="1">
        <f t="array" ref="AG14">INDEX(Drivers!$C$88:$AG$104,$G14,AG$9)</f>
        <v>121.18912447573976</v>
      </c>
      <c r="AH14" s="214" cm="1">
        <f t="array" ref="AH14">INDEX(Drivers!$C$88:$AG$104,$G14,AH$9)</f>
        <v>123.53933183316815</v>
      </c>
      <c r="AI14" s="214" cm="1">
        <f t="array" ref="AI14">INDEX(Drivers!$C$88:$AG$104,$G14,AI$9)</f>
        <v>125.98830187702043</v>
      </c>
      <c r="AJ14" s="214" cm="1">
        <f t="array" ref="AJ14">INDEX(Drivers!$C$88:$AG$104,$G14,AJ$9)</f>
        <v>130.08217254758682</v>
      </c>
      <c r="AK14" s="214" cm="1">
        <f t="array" ref="AK14">INDEX(Drivers!$C$88:$AG$104,$G14,AK$9)</f>
        <v>134.13055087043409</v>
      </c>
      <c r="AL14" s="214" cm="1">
        <f t="array" ref="AL14">INDEX(Drivers!$C$88:$AG$104,$G14,AL$9)</f>
        <v>138.04148114724603</v>
      </c>
      <c r="AM14" s="214" cm="1">
        <f t="array" ref="AM14">INDEX(Drivers!$C$88:$AG$104,$G14,AM$9)</f>
        <v>151.20590817156835</v>
      </c>
      <c r="AN14" s="214" cm="1">
        <f t="array" ref="AN14">INDEX(Drivers!$C$88:$AG$104,$G14,AN$9)</f>
        <v>148.33370072734931</v>
      </c>
      <c r="AO14" s="366">
        <f t="shared" si="5"/>
        <v>161.29869271887605</v>
      </c>
      <c r="AP14" s="366">
        <f t="shared" si="5"/>
        <v>171.59091229897899</v>
      </c>
    </row>
    <row r="15" spans="1:48">
      <c r="A15" s="185" t="s">
        <v>16</v>
      </c>
      <c r="B15" s="186" t="str">
        <f>[4]IND!B14</f>
        <v>CP</v>
      </c>
      <c r="C15" s="186" t="str">
        <f>[4]IND!A14</f>
        <v>Chemicals</v>
      </c>
      <c r="D15" s="185">
        <f>[4]IND!M14</f>
        <v>1</v>
      </c>
      <c r="F15" s="186"/>
      <c r="G15" s="185">
        <f>MATCH(B15,Drivers!$A$7:$A$25,0)</f>
        <v>3</v>
      </c>
      <c r="H15" s="186"/>
      <c r="I15" s="186"/>
      <c r="J15" s="185" cm="1">
        <f t="array" ref="J15">INDEX(Drivers!$C$7:$AG$25,$G15,J$9)</f>
        <v>52.810230956688748</v>
      </c>
      <c r="K15" s="185" cm="1">
        <f t="array" ref="K15">INDEX(Drivers!$C$7:$AG$25,$G15,K$9)</f>
        <v>54.390999999999998</v>
      </c>
      <c r="L15" s="185" cm="1">
        <f t="array" ref="L15">INDEX(Drivers!$C$7:$AG$25,$G15,L$9)</f>
        <v>55.515000000000001</v>
      </c>
      <c r="M15" s="185" cm="1">
        <f t="array" ref="M15">INDEX(Drivers!$C$7:$AG$25,$G15,M$9)</f>
        <v>56.133000000000003</v>
      </c>
      <c r="N15" s="185" cm="1">
        <f t="array" ref="N15">INDEX(Drivers!$C$7:$AG$25,$G15,N$9)</f>
        <v>56.734999999999999</v>
      </c>
      <c r="O15" s="185" cm="1">
        <f t="array" ref="O15">INDEX(Drivers!$C$7:$AG$25,$G15,O$9)</f>
        <v>57.222000000000001</v>
      </c>
      <c r="P15" s="185" cm="1">
        <f t="array" ref="P15">INDEX(Drivers!$C$7:$AG$25,$G15,P$9)</f>
        <v>57.87</v>
      </c>
      <c r="Q15" s="185" cm="1">
        <f t="array" ref="Q15">INDEX(Drivers!$C$7:$AG$25,$G15,Q$9)</f>
        <v>57.747999999999998</v>
      </c>
      <c r="R15" s="185" cm="1">
        <f t="array" ref="R15">INDEX(Drivers!$C$7:$AG$25,$G15,R$9)</f>
        <v>53.228999999999999</v>
      </c>
      <c r="S15" s="185" cm="1">
        <f t="array" ref="S15">INDEX(Drivers!$C$7:$AG$25,$G15,S$9)</f>
        <v>52.915844382094704</v>
      </c>
      <c r="T15" s="185" cm="1">
        <f t="array" ref="T15">INDEX(Drivers!$C$7:$AG$25,$G15,T$9)</f>
        <v>53.309473834773513</v>
      </c>
      <c r="U15" s="185" cm="1">
        <f t="array" ref="U15">INDEX(Drivers!$C$7:$AG$25,$G15,U$9)</f>
        <v>53.666214098035397</v>
      </c>
      <c r="V15" s="185" cm="1">
        <f t="array" ref="V15">INDEX(Drivers!$C$7:$AG$25,$G15,V$9)</f>
        <v>54.11541246859214</v>
      </c>
      <c r="W15" s="185" cm="1">
        <f t="array" ref="W15">INDEX(Drivers!$C$7:$AG$25,$G15,W$9)</f>
        <v>54.601066284036456</v>
      </c>
      <c r="X15" s="185" cm="1">
        <f t="array" ref="X15">INDEX(Drivers!$C$7:$AG$25,$G15,X$9)</f>
        <v>55.087707557626509</v>
      </c>
      <c r="Y15" s="185" cm="1">
        <f t="array" ref="Y15">INDEX(Drivers!$C$7:$AG$25,$G15,Y$9)</f>
        <v>55.600936488982256</v>
      </c>
      <c r="Z15" s="185" cm="1">
        <f t="array" ref="Z15">INDEX(Drivers!$C$7:$AG$25,$G15,Z$9)</f>
        <v>56.298901165572659</v>
      </c>
      <c r="AA15" s="185" cm="1">
        <f t="array" ref="AA15">INDEX(Drivers!$C$7:$AG$25,$G15,AA$9)</f>
        <v>56.616031568907097</v>
      </c>
      <c r="AB15" s="185" cm="1">
        <f t="array" ref="AB15">INDEX(Drivers!$C$7:$AG$25,$G15,AB$9)</f>
        <v>56.912287627201785</v>
      </c>
      <c r="AC15" s="185" cm="1">
        <f t="array" ref="AC15">INDEX(Drivers!$C$7:$AG$25,$G15,AC$9)</f>
        <v>57.510105366828817</v>
      </c>
      <c r="AD15" s="185" cm="1">
        <f t="array" ref="AD15">INDEX(Drivers!$C$7:$AG$25,$G15,AD$9)</f>
        <v>58.266630992444895</v>
      </c>
      <c r="AE15" s="185" cm="1">
        <f t="array" ref="AE15">INDEX(Drivers!$C$7:$AG$25,$G15,AE$9)</f>
        <v>58.61186340423064</v>
      </c>
      <c r="AF15" s="185" cm="1">
        <f t="array" ref="AF15">INDEX(Drivers!$C$7:$AG$25,$G15,AF$9)</f>
        <v>59.195074898231518</v>
      </c>
      <c r="AG15" s="185" cm="1">
        <f t="array" ref="AG15">INDEX(Drivers!$C$7:$AG$25,$G15,AG$9)</f>
        <v>59.84241752355733</v>
      </c>
      <c r="AH15" s="185" cm="1">
        <f t="array" ref="AH15">INDEX(Drivers!$C$7:$AG$25,$G15,AH$9)</f>
        <v>59.809543665687315</v>
      </c>
      <c r="AI15" s="185" cm="1">
        <f t="array" ref="AI15">INDEX(Drivers!$C$7:$AG$25,$G15,AI$9)</f>
        <v>55.900296381080118</v>
      </c>
      <c r="AJ15" s="185" cm="1">
        <f t="array" ref="AJ15">INDEX(Drivers!$C$7:$AG$25,$G15,AJ$9)</f>
        <v>52.252783449764081</v>
      </c>
      <c r="AK15" s="185" cm="1">
        <f t="array" ref="AK15">INDEX(Drivers!$C$7:$AG$25,$G15,AK$9)</f>
        <v>49.057038900238183</v>
      </c>
      <c r="AL15" s="185" cm="1">
        <f t="array" ref="AL15">INDEX(Drivers!$C$7:$AG$25,$G15,AL$9)</f>
        <v>46.322222960173463</v>
      </c>
      <c r="AM15" s="185" cm="1">
        <f t="array" ref="AM15">INDEX(Drivers!$C$7:$AG$25,$G15,AM$9)</f>
        <v>45.641037579006216</v>
      </c>
      <c r="AN15" s="185" cm="1">
        <f t="array" ref="AN15">INDEX(Drivers!$C$7:$AG$25,$G15,AN$9)</f>
        <v>48.12437791940981</v>
      </c>
      <c r="AO15" s="185">
        <f t="shared" ref="AO15:AP25" si="7">FORECAST(AO$3,$AL15:$AN15,$AL$3:$AN$3)</f>
        <v>49.399111925050988</v>
      </c>
      <c r="AP15" s="185">
        <f t="shared" si="7"/>
        <v>51.20126688428735</v>
      </c>
    </row>
    <row r="16" spans="1:48" s="366" customFormat="1">
      <c r="A16" s="366" t="s">
        <v>16</v>
      </c>
      <c r="B16" s="186" t="s">
        <v>713</v>
      </c>
      <c r="C16" s="186" t="s">
        <v>717</v>
      </c>
      <c r="D16" s="366">
        <v>0</v>
      </c>
      <c r="F16" s="186" t="s">
        <v>718</v>
      </c>
      <c r="G16" s="366">
        <f>MATCH(B16,Drivers!$A$88:$A$104,0)</f>
        <v>2</v>
      </c>
      <c r="H16" s="186"/>
      <c r="I16" s="186"/>
      <c r="J16" s="214" cm="1">
        <f t="array" ref="J16">INDEX(Drivers!$C$88:$AG$104,$G16,J$9)</f>
        <v>8.9139848511983253</v>
      </c>
      <c r="K16" s="214" cm="1">
        <f t="array" ref="K16">INDEX(Drivers!$C$88:$AG$104,$G16,K$9)</f>
        <v>9.8880716270347087</v>
      </c>
      <c r="L16" s="214" cm="1">
        <f t="array" ref="L16">INDEX(Drivers!$C$88:$AG$104,$G16,L$9)</f>
        <v>9.9825276146040043</v>
      </c>
      <c r="M16" s="214" cm="1">
        <f t="array" ref="M16">INDEX(Drivers!$C$88:$AG$104,$G16,M$9)</f>
        <v>9.9730583320563575</v>
      </c>
      <c r="N16" s="214" cm="1">
        <f t="array" ref="N16">INDEX(Drivers!$C$88:$AG$104,$G16,N$9)</f>
        <v>9.9788658873168288</v>
      </c>
      <c r="O16" s="214" cm="1">
        <f t="array" ref="O16">INDEX(Drivers!$C$88:$AG$104,$G16,O$9)</f>
        <v>10.047562656058821</v>
      </c>
      <c r="P16" s="214" cm="1">
        <f t="array" ref="P16">INDEX(Drivers!$C$88:$AG$104,$G16,P$9)</f>
        <v>10.112140672677889</v>
      </c>
      <c r="Q16" s="214" cm="1">
        <f t="array" ref="Q16">INDEX(Drivers!$C$88:$AG$104,$G16,Q$9)</f>
        <v>10.016513638822072</v>
      </c>
      <c r="R16" s="214" cm="1">
        <f t="array" ref="R16">INDEX(Drivers!$C$88:$AG$104,$G16,R$9)</f>
        <v>9.6580224405031672</v>
      </c>
      <c r="S16" s="214" cm="1">
        <f t="array" ref="S16">INDEX(Drivers!$C$88:$AG$104,$G16,S$9)</f>
        <v>9.735927321623187</v>
      </c>
      <c r="T16" s="214" cm="1">
        <f t="array" ref="T16">INDEX(Drivers!$C$88:$AG$104,$G16,T$9)</f>
        <v>9.8671521588752764</v>
      </c>
      <c r="U16" s="214" cm="1">
        <f t="array" ref="U16">INDEX(Drivers!$C$88:$AG$104,$G16,U$9)</f>
        <v>9.9697461564123397</v>
      </c>
      <c r="V16" s="214" cm="1">
        <f t="array" ref="V16">INDEX(Drivers!$C$88:$AG$104,$G16,V$9)</f>
        <v>10.093449389310356</v>
      </c>
      <c r="W16" s="214" cm="1">
        <f t="array" ref="W16">INDEX(Drivers!$C$88:$AG$104,$G16,W$9)</f>
        <v>10.219251793870678</v>
      </c>
      <c r="X16" s="214" cm="1">
        <f t="array" ref="X16">INDEX(Drivers!$C$88:$AG$104,$G16,X$9)</f>
        <v>10.350589564281643</v>
      </c>
      <c r="Y16" s="214" cm="1">
        <f t="array" ref="Y16">INDEX(Drivers!$C$88:$AG$104,$G16,Y$9)</f>
        <v>10.482108504763218</v>
      </c>
      <c r="Z16" s="214" cm="1">
        <f t="array" ref="Z16">INDEX(Drivers!$C$88:$AG$104,$G16,Z$9)</f>
        <v>10.564374931949065</v>
      </c>
      <c r="AA16" s="214" cm="1">
        <f t="array" ref="AA16">INDEX(Drivers!$C$88:$AG$104,$G16,AA$9)</f>
        <v>10.655185964051638</v>
      </c>
      <c r="AB16" s="214" cm="1">
        <f t="array" ref="AB16">INDEX(Drivers!$C$88:$AG$104,$G16,AB$9)</f>
        <v>10.629829825558058</v>
      </c>
      <c r="AC16" s="214" cm="1">
        <f t="array" ref="AC16">INDEX(Drivers!$C$88:$AG$104,$G16,AC$9)</f>
        <v>11.321847621013296</v>
      </c>
      <c r="AD16" s="214" cm="1">
        <f t="array" ref="AD16">INDEX(Drivers!$C$88:$AG$104,$G16,AD$9)</f>
        <v>11.516586604727792</v>
      </c>
      <c r="AE16" s="214" cm="1">
        <f t="array" ref="AE16">INDEX(Drivers!$C$88:$AG$104,$G16,AE$9)</f>
        <v>10.154707186856957</v>
      </c>
      <c r="AF16" s="214" cm="1">
        <f t="array" ref="AF16">INDEX(Drivers!$C$88:$AG$104,$G16,AF$9)</f>
        <v>9.6876395006722937</v>
      </c>
      <c r="AG16" s="214" cm="1">
        <f t="array" ref="AG16">INDEX(Drivers!$C$88:$AG$104,$G16,AG$9)</f>
        <v>9.4849361149186393</v>
      </c>
      <c r="AH16" s="214" cm="1">
        <f t="array" ref="AH16">INDEX(Drivers!$C$88:$AG$104,$G16,AH$9)</f>
        <v>9.3326698921523459</v>
      </c>
      <c r="AI16" s="214" cm="1">
        <f t="array" ref="AI16">INDEX(Drivers!$C$88:$AG$104,$G16,AI$9)</f>
        <v>8.6920335097673274</v>
      </c>
      <c r="AJ16" s="214" cm="1">
        <f t="array" ref="AJ16">INDEX(Drivers!$C$88:$AG$104,$G16,AJ$9)</f>
        <v>8.2855744244829239</v>
      </c>
      <c r="AK16" s="214" cm="1">
        <f t="array" ref="AK16">INDEX(Drivers!$C$88:$AG$104,$G16,AK$9)</f>
        <v>7.9584886643526289</v>
      </c>
      <c r="AL16" s="214" cm="1">
        <f t="array" ref="AL16">INDEX(Drivers!$C$88:$AG$104,$G16,AL$9)</f>
        <v>7.6985903487279614</v>
      </c>
      <c r="AM16" s="214" cm="1">
        <f t="array" ref="AM16">INDEX(Drivers!$C$88:$AG$104,$G16,AM$9)</f>
        <v>7.8947184590892192</v>
      </c>
      <c r="AN16" s="214" cm="1">
        <f t="array" ref="AN16">INDEX(Drivers!$C$88:$AG$104,$G16,AN$9)</f>
        <v>8.3570016848735236</v>
      </c>
      <c r="AO16" s="366">
        <f t="shared" si="7"/>
        <v>8.9710538351152564</v>
      </c>
      <c r="AP16" s="366">
        <f t="shared" si="7"/>
        <v>9.6294651712608044</v>
      </c>
    </row>
    <row r="17" spans="1:42">
      <c r="A17" s="185" t="s">
        <v>16</v>
      </c>
      <c r="B17" s="186" t="str">
        <f>[4]IND!B15</f>
        <v>NF</v>
      </c>
      <c r="C17" s="186" t="str">
        <f>[4]IND!A15</f>
        <v>Precious &amp; Non-Ferrous metals</v>
      </c>
      <c r="D17" s="185">
        <f>[4]IND!M15</f>
        <v>1</v>
      </c>
      <c r="F17" s="186"/>
      <c r="G17" s="185">
        <f>MATCH(B17,Drivers!$A$7:$A$25,0)</f>
        <v>10</v>
      </c>
      <c r="H17" s="186"/>
      <c r="I17" s="186"/>
      <c r="J17" s="185" cm="1">
        <f t="array" ref="J17">INDEX(Drivers!$C$7:$AG$25,$G17,J$9)</f>
        <v>10.112362730183554</v>
      </c>
      <c r="K17" s="185" cm="1">
        <f t="array" ref="K17">INDEX(Drivers!$C$7:$AG$25,$G17,K$9)</f>
        <v>8.5809999999999995</v>
      </c>
      <c r="L17" s="185" cm="1">
        <f t="array" ref="L17">INDEX(Drivers!$C$7:$AG$25,$G17,L$9)</f>
        <v>7.8769999999999998</v>
      </c>
      <c r="M17" s="185" cm="1">
        <f t="array" ref="M17">INDEX(Drivers!$C$7:$AG$25,$G17,M$9)</f>
        <v>7.9880000000000004</v>
      </c>
      <c r="N17" s="185" cm="1">
        <f t="array" ref="N17">INDEX(Drivers!$C$7:$AG$25,$G17,N$9)</f>
        <v>7.7750000000000004</v>
      </c>
      <c r="O17" s="185" cm="1">
        <f t="array" ref="O17">INDEX(Drivers!$C$7:$AG$25,$G17,O$9)</f>
        <v>7.4850000000000003</v>
      </c>
      <c r="P17" s="185" cm="1">
        <f t="array" ref="P17">INDEX(Drivers!$C$7:$AG$25,$G17,P$9)</f>
        <v>7.3470000000000004</v>
      </c>
      <c r="Q17" s="185" cm="1">
        <f t="array" ref="Q17">INDEX(Drivers!$C$7:$AG$25,$G17,Q$9)</f>
        <v>7.0549999999999997</v>
      </c>
      <c r="R17" s="185" cm="1">
        <f t="array" ref="R17">INDEX(Drivers!$C$7:$AG$25,$G17,R$9)</f>
        <v>5.7949999999999999</v>
      </c>
      <c r="S17" s="185" cm="1">
        <f t="array" ref="S17">INDEX(Drivers!$C$7:$AG$25,$G17,S$9)</f>
        <v>5.8568949475576666</v>
      </c>
      <c r="T17" s="185" cm="1">
        <f t="array" ref="T17">INDEX(Drivers!$C$7:$AG$25,$G17,T$9)</f>
        <v>5.794549461069975</v>
      </c>
      <c r="U17" s="185" cm="1">
        <f t="array" ref="U17">INDEX(Drivers!$C$7:$AG$25,$G17,U$9)</f>
        <v>5.8811252310000599</v>
      </c>
      <c r="V17" s="185" cm="1">
        <f t="array" ref="V17">INDEX(Drivers!$C$7:$AG$25,$G17,V$9)</f>
        <v>5.9975027915539796</v>
      </c>
      <c r="W17" s="185" cm="1">
        <f t="array" ref="W17">INDEX(Drivers!$C$7:$AG$25,$G17,W$9)</f>
        <v>6.1952616236319011</v>
      </c>
      <c r="X17" s="185" cm="1">
        <f t="array" ref="X17">INDEX(Drivers!$C$7:$AG$25,$G17,X$9)</f>
        <v>6.4146823382810769</v>
      </c>
      <c r="Y17" s="185" cm="1">
        <f t="array" ref="Y17">INDEX(Drivers!$C$7:$AG$25,$G17,Y$9)</f>
        <v>6.6269172445518034</v>
      </c>
      <c r="Z17" s="185" cm="1">
        <f t="array" ref="Z17">INDEX(Drivers!$C$7:$AG$25,$G17,Z$9)</f>
        <v>7.6421166562526022</v>
      </c>
      <c r="AA17" s="185" cm="1">
        <f t="array" ref="AA17">INDEX(Drivers!$C$7:$AG$25,$G17,AA$9)</f>
        <v>8.4224442436208751</v>
      </c>
      <c r="AB17" s="185" cm="1">
        <f t="array" ref="AB17">INDEX(Drivers!$C$7:$AG$25,$G17,AB$9)</f>
        <v>7.6553763563494579</v>
      </c>
      <c r="AC17" s="185" cm="1">
        <f t="array" ref="AC17">INDEX(Drivers!$C$7:$AG$25,$G17,AC$9)</f>
        <v>7.0138847640000677</v>
      </c>
      <c r="AD17" s="185" cm="1">
        <f t="array" ref="AD17">INDEX(Drivers!$C$7:$AG$25,$G17,AD$9)</f>
        <v>6.2303443966618248</v>
      </c>
      <c r="AE17" s="185" cm="1">
        <f t="array" ref="AE17">INDEX(Drivers!$C$7:$AG$25,$G17,AE$9)</f>
        <v>5.4801652109869696</v>
      </c>
      <c r="AF17" s="185" cm="1">
        <f t="array" ref="AF17">INDEX(Drivers!$C$7:$AG$25,$G17,AF$9)</f>
        <v>4.8400432214480125</v>
      </c>
      <c r="AG17" s="185" cm="1">
        <f t="array" ref="AG17">INDEX(Drivers!$C$7:$AG$25,$G17,AG$9)</f>
        <v>4.3419825842746338</v>
      </c>
      <c r="AH17" s="185" cm="1">
        <f t="array" ref="AH17">INDEX(Drivers!$C$7:$AG$25,$G17,AH$9)</f>
        <v>3.9291815631198577</v>
      </c>
      <c r="AI17" s="185" cm="1">
        <f t="array" ref="AI17">INDEX(Drivers!$C$7:$AG$25,$G17,AI$9)</f>
        <v>3.6527391850792923</v>
      </c>
      <c r="AJ17" s="185" cm="1">
        <f t="array" ref="AJ17">INDEX(Drivers!$C$7:$AG$25,$G17,AJ$9)</f>
        <v>3.5108268625424999</v>
      </c>
      <c r="AK17" s="185" cm="1">
        <f t="array" ref="AK17">INDEX(Drivers!$C$7:$AG$25,$G17,AK$9)</f>
        <v>3.3813599304160991</v>
      </c>
      <c r="AL17" s="185" cm="1">
        <f t="array" ref="AL17">INDEX(Drivers!$C$7:$AG$25,$G17,AL$9)</f>
        <v>3.2601192086567941</v>
      </c>
      <c r="AM17" s="185" cm="1">
        <f t="array" ref="AM17">INDEX(Drivers!$C$7:$AG$25,$G17,AM$9)</f>
        <v>2.6277012796209229</v>
      </c>
      <c r="AN17" s="185" cm="1">
        <f t="array" ref="AN17">INDEX(Drivers!$C$7:$AG$25,$G17,AN$9)</f>
        <v>1.9581954495402709</v>
      </c>
      <c r="AO17" s="185">
        <f t="shared" si="7"/>
        <v>0.6624530072645598</v>
      </c>
      <c r="AP17" s="185">
        <f t="shared" si="7"/>
        <v>-0.63947075185194535</v>
      </c>
    </row>
    <row r="18" spans="1:42">
      <c r="A18" s="185" t="s">
        <v>16</v>
      </c>
      <c r="B18" s="186" t="str">
        <f>[4]IND!B16</f>
        <v>NM</v>
      </c>
      <c r="C18" s="186" t="str">
        <f>[4]IND!A16</f>
        <v>N.M.M Products</v>
      </c>
      <c r="D18" s="185">
        <f>[4]IND!M16</f>
        <v>0</v>
      </c>
      <c r="F18" s="186" t="s">
        <v>293</v>
      </c>
      <c r="G18" s="185">
        <f>MATCH(B18,Drivers!$A$7:$A$25,0)</f>
        <v>11</v>
      </c>
      <c r="H18" s="186"/>
      <c r="I18" s="186"/>
      <c r="J18" s="185" cm="1">
        <f t="array" ref="J18">INDEX(Drivers!$C$7:$AG$25,$G18,J$9)</f>
        <v>14.113350558119752</v>
      </c>
      <c r="K18" s="185" cm="1">
        <f t="array" ref="K18">INDEX(Drivers!$C$7:$AG$25,$G18,K$9)</f>
        <v>14.494999999999999</v>
      </c>
      <c r="L18" s="185" cm="1">
        <f t="array" ref="L18">INDEX(Drivers!$C$7:$AG$25,$G18,L$9)</f>
        <v>14.76</v>
      </c>
      <c r="M18" s="185" cm="1">
        <f t="array" ref="M18">INDEX(Drivers!$C$7:$AG$25,$G18,M$9)</f>
        <v>14.999000000000001</v>
      </c>
      <c r="N18" s="185" cm="1">
        <f t="array" ref="N18">INDEX(Drivers!$C$7:$AG$25,$G18,N$9)</f>
        <v>15.18</v>
      </c>
      <c r="O18" s="185" cm="1">
        <f t="array" ref="O18">INDEX(Drivers!$C$7:$AG$25,$G18,O$9)</f>
        <v>15.356</v>
      </c>
      <c r="P18" s="185" cm="1">
        <f t="array" ref="P18">INDEX(Drivers!$C$7:$AG$25,$G18,P$9)</f>
        <v>15.564</v>
      </c>
      <c r="Q18" s="185" cm="1">
        <f t="array" ref="Q18">INDEX(Drivers!$C$7:$AG$25,$G18,Q$9)</f>
        <v>15.58</v>
      </c>
      <c r="R18" s="185" cm="1">
        <f t="array" ref="R18">INDEX(Drivers!$C$7:$AG$25,$G18,R$9)</f>
        <v>14.3</v>
      </c>
      <c r="S18" s="185" cm="1">
        <f t="array" ref="S18">INDEX(Drivers!$C$7:$AG$25,$G18,S$9)</f>
        <v>14.632885001361297</v>
      </c>
      <c r="T18" s="185" cm="1">
        <f t="array" ref="T18">INDEX(Drivers!$C$7:$AG$25,$G18,T$9)</f>
        <v>14.953878468106453</v>
      </c>
      <c r="U18" s="185" cm="1">
        <f t="array" ref="U18">INDEX(Drivers!$C$7:$AG$25,$G18,U$9)</f>
        <v>15.262115233139815</v>
      </c>
      <c r="V18" s="185" cm="1">
        <f t="array" ref="V18">INDEX(Drivers!$C$7:$AG$25,$G18,V$9)</f>
        <v>15.616416057660365</v>
      </c>
      <c r="W18" s="185" cm="1">
        <f t="array" ref="W18">INDEX(Drivers!$C$7:$AG$25,$G18,W$9)</f>
        <v>15.975074173601731</v>
      </c>
      <c r="X18" s="185" cm="1">
        <f t="array" ref="X18">INDEX(Drivers!$C$7:$AG$25,$G18,X$9)</f>
        <v>16.364679367870259</v>
      </c>
      <c r="Y18" s="185" cm="1">
        <f t="array" ref="Y18">INDEX(Drivers!$C$7:$AG$25,$G18,Y$9)</f>
        <v>16.762954281872581</v>
      </c>
      <c r="Z18" s="185" cm="1">
        <f t="array" ref="Z18">INDEX(Drivers!$C$7:$AG$25,$G18,Z$9)</f>
        <v>17.202165424601791</v>
      </c>
      <c r="AA18" s="185" cm="1">
        <f t="array" ref="AA18">INDEX(Drivers!$C$7:$AG$25,$G18,AA$9)</f>
        <v>17.5964572511547</v>
      </c>
      <c r="AB18" s="185" cm="1">
        <f t="array" ref="AB18">INDEX(Drivers!$C$7:$AG$25,$G18,AB$9)</f>
        <v>17.976369057084639</v>
      </c>
      <c r="AC18" s="185" cm="1">
        <f t="array" ref="AC18">INDEX(Drivers!$C$7:$AG$25,$G18,AC$9)</f>
        <v>18.463198621994959</v>
      </c>
      <c r="AD18" s="185" cm="1">
        <f t="array" ref="AD18">INDEX(Drivers!$C$7:$AG$25,$G18,AD$9)</f>
        <v>18.995130537032285</v>
      </c>
      <c r="AE18" s="185" cm="1">
        <f t="array" ref="AE18">INDEX(Drivers!$C$7:$AG$25,$G18,AE$9)</f>
        <v>19.543306641844225</v>
      </c>
      <c r="AF18" s="185" cm="1">
        <f t="array" ref="AF18">INDEX(Drivers!$C$7:$AG$25,$G18,AF$9)</f>
        <v>20.170940909276897</v>
      </c>
      <c r="AG18" s="185" cm="1">
        <f t="array" ref="AG18">INDEX(Drivers!$C$7:$AG$25,$G18,AG$9)</f>
        <v>20.811467835392943</v>
      </c>
      <c r="AH18" s="185" cm="1">
        <f t="array" ref="AH18">INDEX(Drivers!$C$7:$AG$25,$G18,AH$9)</f>
        <v>21.488814798629495</v>
      </c>
      <c r="AI18" s="185" cm="1">
        <f t="array" ref="AI18">INDEX(Drivers!$C$7:$AG$25,$G18,AI$9)</f>
        <v>22.157439214498716</v>
      </c>
      <c r="AJ18" s="185" cm="1">
        <f t="array" ref="AJ18">INDEX(Drivers!$C$7:$AG$25,$G18,AJ$9)</f>
        <v>22.891486056362833</v>
      </c>
      <c r="AK18" s="185" cm="1">
        <f t="array" ref="AK18">INDEX(Drivers!$C$7:$AG$25,$G18,AK$9)</f>
        <v>23.651141602969012</v>
      </c>
      <c r="AL18" s="185" cm="1">
        <f t="array" ref="AL18">INDEX(Drivers!$C$7:$AG$25,$G18,AL$9)</f>
        <v>24.427606139291967</v>
      </c>
      <c r="AM18" s="185" cm="1">
        <f t="array" ref="AM18">INDEX(Drivers!$C$7:$AG$25,$G18,AM$9)</f>
        <v>28.393717547291047</v>
      </c>
      <c r="AN18" s="185" cm="1">
        <f t="array" ref="AN18">INDEX(Drivers!$C$7:$AG$25,$G18,AN$9)</f>
        <v>30.718905016003237</v>
      </c>
      <c r="AO18" s="185">
        <f t="shared" si="7"/>
        <v>37.283691215929139</v>
      </c>
      <c r="AP18" s="185">
        <f t="shared" si="7"/>
        <v>43.574990092640519</v>
      </c>
    </row>
    <row r="19" spans="1:42">
      <c r="A19" s="185" t="s">
        <v>16</v>
      </c>
      <c r="B19" s="186" t="str">
        <f t="shared" ref="B19:D21" si="8">B18</f>
        <v>NM</v>
      </c>
      <c r="C19" s="186" t="str">
        <f t="shared" si="8"/>
        <v>N.M.M Products</v>
      </c>
      <c r="D19" s="185">
        <f t="shared" si="8"/>
        <v>0</v>
      </c>
      <c r="F19" s="186" t="s">
        <v>297</v>
      </c>
      <c r="G19" s="185">
        <f>MATCH(B19,Drivers!$A$7:$A$25,0)</f>
        <v>11</v>
      </c>
      <c r="H19" s="186"/>
      <c r="I19" s="186"/>
      <c r="J19" s="185" cm="1">
        <f t="array" ref="J19">INDEX(Drivers!$C$7:$AG$25,$G19,J$9)</f>
        <v>14.113350558119752</v>
      </c>
      <c r="K19" s="185" cm="1">
        <f t="array" ref="K19">INDEX(Drivers!$C$7:$AG$25,$G19,K$9)</f>
        <v>14.494999999999999</v>
      </c>
      <c r="L19" s="185" cm="1">
        <f t="array" ref="L19">INDEX(Drivers!$C$7:$AG$25,$G19,L$9)</f>
        <v>14.76</v>
      </c>
      <c r="M19" s="185" cm="1">
        <f t="array" ref="M19">INDEX(Drivers!$C$7:$AG$25,$G19,M$9)</f>
        <v>14.999000000000001</v>
      </c>
      <c r="N19" s="185" cm="1">
        <f t="array" ref="N19">INDEX(Drivers!$C$7:$AG$25,$G19,N$9)</f>
        <v>15.18</v>
      </c>
      <c r="O19" s="185" cm="1">
        <f t="array" ref="O19">INDEX(Drivers!$C$7:$AG$25,$G19,O$9)</f>
        <v>15.356</v>
      </c>
      <c r="P19" s="185" cm="1">
        <f t="array" ref="P19">INDEX(Drivers!$C$7:$AG$25,$G19,P$9)</f>
        <v>15.564</v>
      </c>
      <c r="Q19" s="185" cm="1">
        <f t="array" ref="Q19">INDEX(Drivers!$C$7:$AG$25,$G19,Q$9)</f>
        <v>15.58</v>
      </c>
      <c r="R19" s="185" cm="1">
        <f t="array" ref="R19">INDEX(Drivers!$C$7:$AG$25,$G19,R$9)</f>
        <v>14.3</v>
      </c>
      <c r="S19" s="185" cm="1">
        <f t="array" ref="S19">INDEX(Drivers!$C$7:$AG$25,$G19,S$9)</f>
        <v>14.632885001361297</v>
      </c>
      <c r="T19" s="185" cm="1">
        <f t="array" ref="T19">INDEX(Drivers!$C$7:$AG$25,$G19,T$9)</f>
        <v>14.953878468106453</v>
      </c>
      <c r="U19" s="185" cm="1">
        <f t="array" ref="U19">INDEX(Drivers!$C$7:$AG$25,$G19,U$9)</f>
        <v>15.262115233139815</v>
      </c>
      <c r="V19" s="185" cm="1">
        <f t="array" ref="V19">INDEX(Drivers!$C$7:$AG$25,$G19,V$9)</f>
        <v>15.616416057660365</v>
      </c>
      <c r="W19" s="185" cm="1">
        <f t="array" ref="W19">INDEX(Drivers!$C$7:$AG$25,$G19,W$9)</f>
        <v>15.975074173601731</v>
      </c>
      <c r="X19" s="185" cm="1">
        <f t="array" ref="X19">INDEX(Drivers!$C$7:$AG$25,$G19,X$9)</f>
        <v>16.364679367870259</v>
      </c>
      <c r="Y19" s="185" cm="1">
        <f t="array" ref="Y19">INDEX(Drivers!$C$7:$AG$25,$G19,Y$9)</f>
        <v>16.762954281872581</v>
      </c>
      <c r="Z19" s="185" cm="1">
        <f t="array" ref="Z19">INDEX(Drivers!$C$7:$AG$25,$G19,Z$9)</f>
        <v>17.202165424601791</v>
      </c>
      <c r="AA19" s="185" cm="1">
        <f t="array" ref="AA19">INDEX(Drivers!$C$7:$AG$25,$G19,AA$9)</f>
        <v>17.5964572511547</v>
      </c>
      <c r="AB19" s="185" cm="1">
        <f t="array" ref="AB19">INDEX(Drivers!$C$7:$AG$25,$G19,AB$9)</f>
        <v>17.976369057084639</v>
      </c>
      <c r="AC19" s="185" cm="1">
        <f t="array" ref="AC19">INDEX(Drivers!$C$7:$AG$25,$G19,AC$9)</f>
        <v>18.463198621994959</v>
      </c>
      <c r="AD19" s="185" cm="1">
        <f t="array" ref="AD19">INDEX(Drivers!$C$7:$AG$25,$G19,AD$9)</f>
        <v>18.995130537032285</v>
      </c>
      <c r="AE19" s="185" cm="1">
        <f t="array" ref="AE19">INDEX(Drivers!$C$7:$AG$25,$G19,AE$9)</f>
        <v>19.543306641844225</v>
      </c>
      <c r="AF19" s="185" cm="1">
        <f t="array" ref="AF19">INDEX(Drivers!$C$7:$AG$25,$G19,AF$9)</f>
        <v>20.170940909276897</v>
      </c>
      <c r="AG19" s="185" cm="1">
        <f t="array" ref="AG19">INDEX(Drivers!$C$7:$AG$25,$G19,AG$9)</f>
        <v>20.811467835392943</v>
      </c>
      <c r="AH19" s="185" cm="1">
        <f t="array" ref="AH19">INDEX(Drivers!$C$7:$AG$25,$G19,AH$9)</f>
        <v>21.488814798629495</v>
      </c>
      <c r="AI19" s="185" cm="1">
        <f t="array" ref="AI19">INDEX(Drivers!$C$7:$AG$25,$G19,AI$9)</f>
        <v>22.157439214498716</v>
      </c>
      <c r="AJ19" s="185" cm="1">
        <f t="array" ref="AJ19">INDEX(Drivers!$C$7:$AG$25,$G19,AJ$9)</f>
        <v>22.891486056362833</v>
      </c>
      <c r="AK19" s="185" cm="1">
        <f t="array" ref="AK19">INDEX(Drivers!$C$7:$AG$25,$G19,AK$9)</f>
        <v>23.651141602969012</v>
      </c>
      <c r="AL19" s="185" cm="1">
        <f t="array" ref="AL19">INDEX(Drivers!$C$7:$AG$25,$G19,AL$9)</f>
        <v>24.427606139291967</v>
      </c>
      <c r="AM19" s="185" cm="1">
        <f t="array" ref="AM19">INDEX(Drivers!$C$7:$AG$25,$G19,AM$9)</f>
        <v>28.393717547291047</v>
      </c>
      <c r="AN19" s="185" cm="1">
        <f t="array" ref="AN19">INDEX(Drivers!$C$7:$AG$25,$G19,AN$9)</f>
        <v>30.718905016003237</v>
      </c>
      <c r="AO19" s="185">
        <f t="shared" si="7"/>
        <v>37.283691215929139</v>
      </c>
      <c r="AP19" s="185">
        <f t="shared" si="7"/>
        <v>43.574990092640519</v>
      </c>
    </row>
    <row r="20" spans="1:42">
      <c r="A20" s="185" t="s">
        <v>16</v>
      </c>
      <c r="B20" s="186" t="str">
        <f t="shared" si="8"/>
        <v>NM</v>
      </c>
      <c r="C20" s="186" t="str">
        <f t="shared" si="8"/>
        <v>N.M.M Products</v>
      </c>
      <c r="D20" s="185">
        <f t="shared" si="8"/>
        <v>0</v>
      </c>
      <c r="F20" s="186" t="s">
        <v>298</v>
      </c>
      <c r="G20" s="185">
        <f>MATCH(B20,Drivers!$A$7:$A$25,0)</f>
        <v>11</v>
      </c>
      <c r="H20" s="186"/>
      <c r="I20" s="186"/>
      <c r="J20" s="185" cm="1">
        <f t="array" ref="J20">INDEX(Drivers!$C$7:$AG$25,$G20,J$9)</f>
        <v>14.113350558119752</v>
      </c>
      <c r="K20" s="185" cm="1">
        <f t="array" ref="K20">INDEX(Drivers!$C$7:$AG$25,$G20,K$9)</f>
        <v>14.494999999999999</v>
      </c>
      <c r="L20" s="185" cm="1">
        <f t="array" ref="L20">INDEX(Drivers!$C$7:$AG$25,$G20,L$9)</f>
        <v>14.76</v>
      </c>
      <c r="M20" s="185" cm="1">
        <f t="array" ref="M20">INDEX(Drivers!$C$7:$AG$25,$G20,M$9)</f>
        <v>14.999000000000001</v>
      </c>
      <c r="N20" s="185" cm="1">
        <f t="array" ref="N20">INDEX(Drivers!$C$7:$AG$25,$G20,N$9)</f>
        <v>15.18</v>
      </c>
      <c r="O20" s="185" cm="1">
        <f t="array" ref="O20">INDEX(Drivers!$C$7:$AG$25,$G20,O$9)</f>
        <v>15.356</v>
      </c>
      <c r="P20" s="185" cm="1">
        <f t="array" ref="P20">INDEX(Drivers!$C$7:$AG$25,$G20,P$9)</f>
        <v>15.564</v>
      </c>
      <c r="Q20" s="185" cm="1">
        <f t="array" ref="Q20">INDEX(Drivers!$C$7:$AG$25,$G20,Q$9)</f>
        <v>15.58</v>
      </c>
      <c r="R20" s="185" cm="1">
        <f t="array" ref="R20">INDEX(Drivers!$C$7:$AG$25,$G20,R$9)</f>
        <v>14.3</v>
      </c>
      <c r="S20" s="185" cm="1">
        <f t="array" ref="S20">INDEX(Drivers!$C$7:$AG$25,$G20,S$9)</f>
        <v>14.632885001361297</v>
      </c>
      <c r="T20" s="185" cm="1">
        <f t="array" ref="T20">INDEX(Drivers!$C$7:$AG$25,$G20,T$9)</f>
        <v>14.953878468106453</v>
      </c>
      <c r="U20" s="185" cm="1">
        <f t="array" ref="U20">INDEX(Drivers!$C$7:$AG$25,$G20,U$9)</f>
        <v>15.262115233139815</v>
      </c>
      <c r="V20" s="185" cm="1">
        <f t="array" ref="V20">INDEX(Drivers!$C$7:$AG$25,$G20,V$9)</f>
        <v>15.616416057660365</v>
      </c>
      <c r="W20" s="185" cm="1">
        <f t="array" ref="W20">INDEX(Drivers!$C$7:$AG$25,$G20,W$9)</f>
        <v>15.975074173601731</v>
      </c>
      <c r="X20" s="185" cm="1">
        <f t="array" ref="X20">INDEX(Drivers!$C$7:$AG$25,$G20,X$9)</f>
        <v>16.364679367870259</v>
      </c>
      <c r="Y20" s="185" cm="1">
        <f t="array" ref="Y20">INDEX(Drivers!$C$7:$AG$25,$G20,Y$9)</f>
        <v>16.762954281872581</v>
      </c>
      <c r="Z20" s="185" cm="1">
        <f t="array" ref="Z20">INDEX(Drivers!$C$7:$AG$25,$G20,Z$9)</f>
        <v>17.202165424601791</v>
      </c>
      <c r="AA20" s="185" cm="1">
        <f t="array" ref="AA20">INDEX(Drivers!$C$7:$AG$25,$G20,AA$9)</f>
        <v>17.5964572511547</v>
      </c>
      <c r="AB20" s="185" cm="1">
        <f t="array" ref="AB20">INDEX(Drivers!$C$7:$AG$25,$G20,AB$9)</f>
        <v>17.976369057084639</v>
      </c>
      <c r="AC20" s="185" cm="1">
        <f t="array" ref="AC20">INDEX(Drivers!$C$7:$AG$25,$G20,AC$9)</f>
        <v>18.463198621994959</v>
      </c>
      <c r="AD20" s="185" cm="1">
        <f t="array" ref="AD20">INDEX(Drivers!$C$7:$AG$25,$G20,AD$9)</f>
        <v>18.995130537032285</v>
      </c>
      <c r="AE20" s="185" cm="1">
        <f t="array" ref="AE20">INDEX(Drivers!$C$7:$AG$25,$G20,AE$9)</f>
        <v>19.543306641844225</v>
      </c>
      <c r="AF20" s="185" cm="1">
        <f t="array" ref="AF20">INDEX(Drivers!$C$7:$AG$25,$G20,AF$9)</f>
        <v>20.170940909276897</v>
      </c>
      <c r="AG20" s="185" cm="1">
        <f t="array" ref="AG20">INDEX(Drivers!$C$7:$AG$25,$G20,AG$9)</f>
        <v>20.811467835392943</v>
      </c>
      <c r="AH20" s="185" cm="1">
        <f t="array" ref="AH20">INDEX(Drivers!$C$7:$AG$25,$G20,AH$9)</f>
        <v>21.488814798629495</v>
      </c>
      <c r="AI20" s="185" cm="1">
        <f t="array" ref="AI20">INDEX(Drivers!$C$7:$AG$25,$G20,AI$9)</f>
        <v>22.157439214498716</v>
      </c>
      <c r="AJ20" s="185" cm="1">
        <f t="array" ref="AJ20">INDEX(Drivers!$C$7:$AG$25,$G20,AJ$9)</f>
        <v>22.891486056362833</v>
      </c>
      <c r="AK20" s="185" cm="1">
        <f t="array" ref="AK20">INDEX(Drivers!$C$7:$AG$25,$G20,AK$9)</f>
        <v>23.651141602969012</v>
      </c>
      <c r="AL20" s="185" cm="1">
        <f t="array" ref="AL20">INDEX(Drivers!$C$7:$AG$25,$G20,AL$9)</f>
        <v>24.427606139291967</v>
      </c>
      <c r="AM20" s="185" cm="1">
        <f t="array" ref="AM20">INDEX(Drivers!$C$7:$AG$25,$G20,AM$9)</f>
        <v>28.393717547291047</v>
      </c>
      <c r="AN20" s="185" cm="1">
        <f t="array" ref="AN20">INDEX(Drivers!$C$7:$AG$25,$G20,AN$9)</f>
        <v>30.718905016003237</v>
      </c>
      <c r="AO20" s="185">
        <f t="shared" si="7"/>
        <v>37.283691215929139</v>
      </c>
      <c r="AP20" s="185">
        <f t="shared" si="7"/>
        <v>43.574990092640519</v>
      </c>
    </row>
    <row r="21" spans="1:42">
      <c r="A21" s="185" t="s">
        <v>16</v>
      </c>
      <c r="B21" s="186" t="str">
        <f t="shared" si="8"/>
        <v>NM</v>
      </c>
      <c r="C21" s="186" t="str">
        <f t="shared" si="8"/>
        <v>N.M.M Products</v>
      </c>
      <c r="D21" s="185">
        <f t="shared" si="8"/>
        <v>0</v>
      </c>
      <c r="F21" s="186" t="s">
        <v>299</v>
      </c>
      <c r="G21" s="185">
        <f>MATCH(B21,Drivers!$A$7:$A$25,0)</f>
        <v>11</v>
      </c>
      <c r="H21" s="186"/>
      <c r="I21" s="186"/>
      <c r="J21" s="185" cm="1">
        <f t="array" ref="J21">INDEX(Drivers!$C$7:$AG$25,$G21,J$9)</f>
        <v>14.113350558119752</v>
      </c>
      <c r="K21" s="185" cm="1">
        <f t="array" ref="K21">INDEX(Drivers!$C$7:$AG$25,$G21,K$9)</f>
        <v>14.494999999999999</v>
      </c>
      <c r="L21" s="185" cm="1">
        <f t="array" ref="L21">INDEX(Drivers!$C$7:$AG$25,$G21,L$9)</f>
        <v>14.76</v>
      </c>
      <c r="M21" s="185" cm="1">
        <f t="array" ref="M21">INDEX(Drivers!$C$7:$AG$25,$G21,M$9)</f>
        <v>14.999000000000001</v>
      </c>
      <c r="N21" s="185" cm="1">
        <f t="array" ref="N21">INDEX(Drivers!$C$7:$AG$25,$G21,N$9)</f>
        <v>15.18</v>
      </c>
      <c r="O21" s="185" cm="1">
        <f t="array" ref="O21">INDEX(Drivers!$C$7:$AG$25,$G21,O$9)</f>
        <v>15.356</v>
      </c>
      <c r="P21" s="185" cm="1">
        <f t="array" ref="P21">INDEX(Drivers!$C$7:$AG$25,$G21,P$9)</f>
        <v>15.564</v>
      </c>
      <c r="Q21" s="185" cm="1">
        <f t="array" ref="Q21">INDEX(Drivers!$C$7:$AG$25,$G21,Q$9)</f>
        <v>15.58</v>
      </c>
      <c r="R21" s="185" cm="1">
        <f t="array" ref="R21">INDEX(Drivers!$C$7:$AG$25,$G21,R$9)</f>
        <v>14.3</v>
      </c>
      <c r="S21" s="185" cm="1">
        <f t="array" ref="S21">INDEX(Drivers!$C$7:$AG$25,$G21,S$9)</f>
        <v>14.632885001361297</v>
      </c>
      <c r="T21" s="185" cm="1">
        <f t="array" ref="T21">INDEX(Drivers!$C$7:$AG$25,$G21,T$9)</f>
        <v>14.953878468106453</v>
      </c>
      <c r="U21" s="185" cm="1">
        <f t="array" ref="U21">INDEX(Drivers!$C$7:$AG$25,$G21,U$9)</f>
        <v>15.262115233139815</v>
      </c>
      <c r="V21" s="185" cm="1">
        <f t="array" ref="V21">INDEX(Drivers!$C$7:$AG$25,$G21,V$9)</f>
        <v>15.616416057660365</v>
      </c>
      <c r="W21" s="185" cm="1">
        <f t="array" ref="W21">INDEX(Drivers!$C$7:$AG$25,$G21,W$9)</f>
        <v>15.975074173601731</v>
      </c>
      <c r="X21" s="185" cm="1">
        <f t="array" ref="X21">INDEX(Drivers!$C$7:$AG$25,$G21,X$9)</f>
        <v>16.364679367870259</v>
      </c>
      <c r="Y21" s="185" cm="1">
        <f t="array" ref="Y21">INDEX(Drivers!$C$7:$AG$25,$G21,Y$9)</f>
        <v>16.762954281872581</v>
      </c>
      <c r="Z21" s="185" cm="1">
        <f t="array" ref="Z21">INDEX(Drivers!$C$7:$AG$25,$G21,Z$9)</f>
        <v>17.202165424601791</v>
      </c>
      <c r="AA21" s="185" cm="1">
        <f t="array" ref="AA21">INDEX(Drivers!$C$7:$AG$25,$G21,AA$9)</f>
        <v>17.5964572511547</v>
      </c>
      <c r="AB21" s="185" cm="1">
        <f t="array" ref="AB21">INDEX(Drivers!$C$7:$AG$25,$G21,AB$9)</f>
        <v>17.976369057084639</v>
      </c>
      <c r="AC21" s="185" cm="1">
        <f t="array" ref="AC21">INDEX(Drivers!$C$7:$AG$25,$G21,AC$9)</f>
        <v>18.463198621994959</v>
      </c>
      <c r="AD21" s="185" cm="1">
        <f t="array" ref="AD21">INDEX(Drivers!$C$7:$AG$25,$G21,AD$9)</f>
        <v>18.995130537032285</v>
      </c>
      <c r="AE21" s="185" cm="1">
        <f t="array" ref="AE21">INDEX(Drivers!$C$7:$AG$25,$G21,AE$9)</f>
        <v>19.543306641844225</v>
      </c>
      <c r="AF21" s="185" cm="1">
        <f t="array" ref="AF21">INDEX(Drivers!$C$7:$AG$25,$G21,AF$9)</f>
        <v>20.170940909276897</v>
      </c>
      <c r="AG21" s="185" cm="1">
        <f t="array" ref="AG21">INDEX(Drivers!$C$7:$AG$25,$G21,AG$9)</f>
        <v>20.811467835392943</v>
      </c>
      <c r="AH21" s="185" cm="1">
        <f t="array" ref="AH21">INDEX(Drivers!$C$7:$AG$25,$G21,AH$9)</f>
        <v>21.488814798629495</v>
      </c>
      <c r="AI21" s="185" cm="1">
        <f t="array" ref="AI21">INDEX(Drivers!$C$7:$AG$25,$G21,AI$9)</f>
        <v>22.157439214498716</v>
      </c>
      <c r="AJ21" s="185" cm="1">
        <f t="array" ref="AJ21">INDEX(Drivers!$C$7:$AG$25,$G21,AJ$9)</f>
        <v>22.891486056362833</v>
      </c>
      <c r="AK21" s="185" cm="1">
        <f t="array" ref="AK21">INDEX(Drivers!$C$7:$AG$25,$G21,AK$9)</f>
        <v>23.651141602969012</v>
      </c>
      <c r="AL21" s="185" cm="1">
        <f t="array" ref="AL21">INDEX(Drivers!$C$7:$AG$25,$G21,AL$9)</f>
        <v>24.427606139291967</v>
      </c>
      <c r="AM21" s="185" cm="1">
        <f t="array" ref="AM21">INDEX(Drivers!$C$7:$AG$25,$G21,AM$9)</f>
        <v>28.393717547291047</v>
      </c>
      <c r="AN21" s="185" cm="1">
        <f t="array" ref="AN21">INDEX(Drivers!$C$7:$AG$25,$G21,AN$9)</f>
        <v>30.718905016003237</v>
      </c>
      <c r="AO21" s="185">
        <f t="shared" si="7"/>
        <v>37.283691215929139</v>
      </c>
      <c r="AP21" s="185">
        <f t="shared" si="7"/>
        <v>43.574990092640519</v>
      </c>
    </row>
    <row r="22" spans="1:42">
      <c r="A22" s="185" t="s">
        <v>16</v>
      </c>
      <c r="B22" s="186" t="str">
        <f>[4]IND!B17</f>
        <v>FB</v>
      </c>
      <c r="C22" s="186" t="str">
        <f>[4]IND!A17</f>
        <v>Food, Beverage &amp; Tabacco</v>
      </c>
      <c r="D22" s="185">
        <f>[4]IND!M17</f>
        <v>1</v>
      </c>
      <c r="F22" s="186"/>
      <c r="G22" s="185">
        <f>MATCH(B22,Drivers!$A$7:$A$25,0)</f>
        <v>5</v>
      </c>
      <c r="H22" s="186"/>
      <c r="I22" s="186"/>
      <c r="J22" s="185" cm="1">
        <f t="array" ref="J22">INDEX(Drivers!$C$7:$AG$25,$G22,J$9)</f>
        <v>93.09690942833015</v>
      </c>
      <c r="K22" s="185" cm="1">
        <f t="array" ref="K22">INDEX(Drivers!$C$7:$AG$25,$G22,K$9)</f>
        <v>96.522000000000006</v>
      </c>
      <c r="L22" s="185" cm="1">
        <f t="array" ref="L22">INDEX(Drivers!$C$7:$AG$25,$G22,L$9)</f>
        <v>99.097999999999999</v>
      </c>
      <c r="M22" s="185" cm="1">
        <f t="array" ref="M22">INDEX(Drivers!$C$7:$AG$25,$G22,M$9)</f>
        <v>100.31</v>
      </c>
      <c r="N22" s="185" cm="1">
        <f t="array" ref="N22">INDEX(Drivers!$C$7:$AG$25,$G22,N$9)</f>
        <v>102.387</v>
      </c>
      <c r="O22" s="185" cm="1">
        <f t="array" ref="O22">INDEX(Drivers!$C$7:$AG$25,$G22,O$9)</f>
        <v>103.53100000000001</v>
      </c>
      <c r="P22" s="185" cm="1">
        <f t="array" ref="P22">INDEX(Drivers!$C$7:$AG$25,$G22,P$9)</f>
        <v>105.003</v>
      </c>
      <c r="Q22" s="185" cm="1">
        <f t="array" ref="Q22">INDEX(Drivers!$C$7:$AG$25,$G22,Q$9)</f>
        <v>104.664</v>
      </c>
      <c r="R22" s="185" cm="1">
        <f t="array" ref="R22">INDEX(Drivers!$C$7:$AG$25,$G22,R$9)</f>
        <v>99.796999999999997</v>
      </c>
      <c r="S22" s="185" cm="1">
        <f t="array" ref="S22">INDEX(Drivers!$C$7:$AG$25,$G22,S$9)</f>
        <v>101.87231869849077</v>
      </c>
      <c r="T22" s="185" cm="1">
        <f t="array" ref="T22">INDEX(Drivers!$C$7:$AG$25,$G22,T$9)</f>
        <v>103.67116851508942</v>
      </c>
      <c r="U22" s="185" cm="1">
        <f t="array" ref="U22">INDEX(Drivers!$C$7:$AG$25,$G22,U$9)</f>
        <v>105.51679092440064</v>
      </c>
      <c r="V22" s="185" cm="1">
        <f t="array" ref="V22">INDEX(Drivers!$C$7:$AG$25,$G22,V$9)</f>
        <v>107.69015205316666</v>
      </c>
      <c r="W22" s="185" cm="1">
        <f t="array" ref="W22">INDEX(Drivers!$C$7:$AG$25,$G22,W$9)</f>
        <v>109.89074781958783</v>
      </c>
      <c r="X22" s="185" cm="1">
        <f t="array" ref="X22">INDEX(Drivers!$C$7:$AG$25,$G22,X$9)</f>
        <v>112.05866907008608</v>
      </c>
      <c r="Y22" s="185" cm="1">
        <f t="array" ref="Y22">INDEX(Drivers!$C$7:$AG$25,$G22,Y$9)</f>
        <v>114.20523346879945</v>
      </c>
      <c r="Z22" s="185" cm="1">
        <f t="array" ref="Z22">INDEX(Drivers!$C$7:$AG$25,$G22,Z$9)</f>
        <v>118.50637716504285</v>
      </c>
      <c r="AA22" s="185" cm="1">
        <f t="array" ref="AA22">INDEX(Drivers!$C$7:$AG$25,$G22,AA$9)</f>
        <v>121.10154156692745</v>
      </c>
      <c r="AB22" s="185" cm="1">
        <f t="array" ref="AB22">INDEX(Drivers!$C$7:$AG$25,$G22,AB$9)</f>
        <v>121.95364259032962</v>
      </c>
      <c r="AC22" s="185" cm="1">
        <f t="array" ref="AC22">INDEX(Drivers!$C$7:$AG$25,$G22,AC$9)</f>
        <v>123.5334888679004</v>
      </c>
      <c r="AD22" s="185" cm="1">
        <f t="array" ref="AD22">INDEX(Drivers!$C$7:$AG$25,$G22,AD$9)</f>
        <v>125.19983016259282</v>
      </c>
      <c r="AE22" s="185" cm="1">
        <f t="array" ref="AE22">INDEX(Drivers!$C$7:$AG$25,$G22,AE$9)</f>
        <v>127.09399590303255</v>
      </c>
      <c r="AF22" s="185" cm="1">
        <f t="array" ref="AF22">INDEX(Drivers!$C$7:$AG$25,$G22,AF$9)</f>
        <v>129.44168343136329</v>
      </c>
      <c r="AG22" s="185" cm="1">
        <f t="array" ref="AG22">INDEX(Drivers!$C$7:$AG$25,$G22,AG$9)</f>
        <v>131.70529844434296</v>
      </c>
      <c r="AH22" s="185" cm="1">
        <f t="array" ref="AH22">INDEX(Drivers!$C$7:$AG$25,$G22,AH$9)</f>
        <v>134.45581869120286</v>
      </c>
      <c r="AI22" s="185" cm="1">
        <f t="array" ref="AI22">INDEX(Drivers!$C$7:$AG$25,$G22,AI$9)</f>
        <v>137.78576173626217</v>
      </c>
      <c r="AJ22" s="185" cm="1">
        <f t="array" ref="AJ22">INDEX(Drivers!$C$7:$AG$25,$G22,AJ$9)</f>
        <v>141.04611100067848</v>
      </c>
      <c r="AK22" s="185" cm="1">
        <f t="array" ref="AK22">INDEX(Drivers!$C$7:$AG$25,$G22,AK$9)</f>
        <v>144.30141432172064</v>
      </c>
      <c r="AL22" s="185" cm="1">
        <f t="array" ref="AL22">INDEX(Drivers!$C$7:$AG$25,$G22,AL$9)</f>
        <v>147.51455669521351</v>
      </c>
      <c r="AM22" s="185" cm="1">
        <f t="array" ref="AM22">INDEX(Drivers!$C$7:$AG$25,$G22,AM$9)</f>
        <v>162.86936631263288</v>
      </c>
      <c r="AN22" s="185" cm="1">
        <f t="array" ref="AN22">INDEX(Drivers!$C$7:$AG$25,$G22,AN$9)</f>
        <v>173.23350102370301</v>
      </c>
      <c r="AO22" s="185">
        <f t="shared" si="7"/>
        <v>199.78422450324979</v>
      </c>
      <c r="AP22" s="185">
        <f t="shared" si="7"/>
        <v>225.50316883173946</v>
      </c>
    </row>
    <row r="23" spans="1:42">
      <c r="A23" s="185" t="s">
        <v>16</v>
      </c>
      <c r="B23" s="186" t="str">
        <f>[4]IND!B18</f>
        <v>PP</v>
      </c>
      <c r="C23" s="186" t="str">
        <f>[4]IND!A18</f>
        <v>Pulp &amp; Paper Products</v>
      </c>
      <c r="D23" s="185">
        <f>[4]IND!M18</f>
        <v>0</v>
      </c>
      <c r="F23" s="186" t="s">
        <v>300</v>
      </c>
      <c r="G23" s="185">
        <f>MATCH(B23,Drivers!$A$7:$A$25,0)</f>
        <v>15</v>
      </c>
      <c r="H23" s="186"/>
      <c r="I23" s="186"/>
      <c r="J23" s="185" cm="1">
        <f t="array" ref="J23">INDEX(Drivers!$C$7:$AG$25,$G23,J$9)</f>
        <v>17.781500762507015</v>
      </c>
      <c r="K23" s="185" cm="1">
        <f t="array" ref="K23">INDEX(Drivers!$C$7:$AG$25,$G23,K$9)</f>
        <v>18.231000000000002</v>
      </c>
      <c r="L23" s="185" cm="1">
        <f t="array" ref="L23">INDEX(Drivers!$C$7:$AG$25,$G23,L$9)</f>
        <v>18.620999999999999</v>
      </c>
      <c r="M23" s="185" cm="1">
        <f t="array" ref="M23">INDEX(Drivers!$C$7:$AG$25,$G23,M$9)</f>
        <v>18.835000000000001</v>
      </c>
      <c r="N23" s="185" cm="1">
        <f t="array" ref="N23">INDEX(Drivers!$C$7:$AG$25,$G23,N$9)</f>
        <v>19.187000000000001</v>
      </c>
      <c r="O23" s="185" cm="1">
        <f t="array" ref="O23">INDEX(Drivers!$C$7:$AG$25,$G23,O$9)</f>
        <v>19.315000000000001</v>
      </c>
      <c r="P23" s="185" cm="1">
        <f t="array" ref="P23">INDEX(Drivers!$C$7:$AG$25,$G23,P$9)</f>
        <v>19.638999999999999</v>
      </c>
      <c r="Q23" s="185" cm="1">
        <f t="array" ref="Q23">INDEX(Drivers!$C$7:$AG$25,$G23,Q$9)</f>
        <v>19.626000000000001</v>
      </c>
      <c r="R23" s="185" cm="1">
        <f t="array" ref="R23">INDEX(Drivers!$C$7:$AG$25,$G23,R$9)</f>
        <v>18.239999999999998</v>
      </c>
      <c r="S23" s="185" cm="1">
        <f t="array" ref="S23">INDEX(Drivers!$C$7:$AG$25,$G23,S$9)</f>
        <v>18.628472627121873</v>
      </c>
      <c r="T23" s="185" cm="1">
        <f t="array" ref="T23">INDEX(Drivers!$C$7:$AG$25,$G23,T$9)</f>
        <v>18.980396882042143</v>
      </c>
      <c r="U23" s="185" cm="1">
        <f t="array" ref="U23">INDEX(Drivers!$C$7:$AG$25,$G23,U$9)</f>
        <v>19.339056979576505</v>
      </c>
      <c r="V23" s="185" cm="1">
        <f t="array" ref="V23">INDEX(Drivers!$C$7:$AG$25,$G23,V$9)</f>
        <v>19.75441572976899</v>
      </c>
      <c r="W23" s="185" cm="1">
        <f t="array" ref="W23">INDEX(Drivers!$C$7:$AG$25,$G23,W$9)</f>
        <v>20.181735827498571</v>
      </c>
      <c r="X23" s="185" cm="1">
        <f t="array" ref="X23">INDEX(Drivers!$C$7:$AG$25,$G23,X$9)</f>
        <v>20.621211851425095</v>
      </c>
      <c r="Y23" s="185" cm="1">
        <f t="array" ref="Y23">INDEX(Drivers!$C$7:$AG$25,$G23,Y$9)</f>
        <v>21.066605831985886</v>
      </c>
      <c r="Z23" s="185" cm="1">
        <f t="array" ref="Z23">INDEX(Drivers!$C$7:$AG$25,$G23,Z$9)</f>
        <v>21.633127892908639</v>
      </c>
      <c r="AA23" s="185" cm="1">
        <f t="array" ref="AA23">INDEX(Drivers!$C$7:$AG$25,$G23,AA$9)</f>
        <v>22.05630244604389</v>
      </c>
      <c r="AB23" s="185" cm="1">
        <f t="array" ref="AB23">INDEX(Drivers!$C$7:$AG$25,$G23,AB$9)</f>
        <v>22.308250948773427</v>
      </c>
      <c r="AC23" s="185" cm="1">
        <f t="array" ref="AC23">INDEX(Drivers!$C$7:$AG$25,$G23,AC$9)</f>
        <v>22.789116454479039</v>
      </c>
      <c r="AD23" s="185" cm="1">
        <f t="array" ref="AD23">INDEX(Drivers!$C$7:$AG$25,$G23,AD$9)</f>
        <v>23.260281343777272</v>
      </c>
      <c r="AE23" s="185" cm="1">
        <f t="array" ref="AE23">INDEX(Drivers!$C$7:$AG$25,$G23,AE$9)</f>
        <v>23.783042613287908</v>
      </c>
      <c r="AF23" s="185" cm="1">
        <f t="array" ref="AF23">INDEX(Drivers!$C$7:$AG$25,$G23,AF$9)</f>
        <v>24.413741765874807</v>
      </c>
      <c r="AG23" s="185" cm="1">
        <f t="array" ref="AG23">INDEX(Drivers!$C$7:$AG$25,$G23,AG$9)</f>
        <v>25.054919312489567</v>
      </c>
      <c r="AH23" s="185" cm="1">
        <f t="array" ref="AH23">INDEX(Drivers!$C$7:$AG$25,$G23,AH$9)</f>
        <v>25.765817874191434</v>
      </c>
      <c r="AI23" s="185" cm="1">
        <f t="array" ref="AI23">INDEX(Drivers!$C$7:$AG$25,$G23,AI$9)</f>
        <v>26.49039127998763</v>
      </c>
      <c r="AJ23" s="185" cm="1">
        <f t="array" ref="AJ23">INDEX(Drivers!$C$7:$AG$25,$G23,AJ$9)</f>
        <v>27.21591516072224</v>
      </c>
      <c r="AK23" s="185" cm="1">
        <f t="array" ref="AK23">INDEX(Drivers!$C$7:$AG$25,$G23,AK$9)</f>
        <v>27.964442989255964</v>
      </c>
      <c r="AL23" s="185" cm="1">
        <f t="array" ref="AL23">INDEX(Drivers!$C$7:$AG$25,$G23,AL$9)</f>
        <v>28.732623791941926</v>
      </c>
      <c r="AM23" s="185" cm="1">
        <f t="array" ref="AM23">INDEX(Drivers!$C$7:$AG$25,$G23,AM$9)</f>
        <v>32.941280306151157</v>
      </c>
      <c r="AN23" s="185" cm="1">
        <f t="array" ref="AN23">INDEX(Drivers!$C$7:$AG$25,$G23,AN$9)</f>
        <v>36.039602521818701</v>
      </c>
      <c r="AO23" s="185">
        <f t="shared" si="7"/>
        <v>43.531636968119301</v>
      </c>
      <c r="AP23" s="185">
        <f t="shared" si="7"/>
        <v>50.838615697996147</v>
      </c>
    </row>
    <row r="24" spans="1:42">
      <c r="A24" s="185" t="s">
        <v>16</v>
      </c>
      <c r="B24" s="186" t="str">
        <f>B23</f>
        <v>PP</v>
      </c>
      <c r="C24" s="186" t="str">
        <f>C23</f>
        <v>Pulp &amp; Paper Products</v>
      </c>
      <c r="D24" s="185">
        <f>D23</f>
        <v>0</v>
      </c>
      <c r="F24" s="186" t="s">
        <v>301</v>
      </c>
      <c r="G24" s="185">
        <f>MATCH(B24,Drivers!$A$7:$A$25,0)</f>
        <v>15</v>
      </c>
      <c r="H24" s="186"/>
      <c r="I24" s="186"/>
      <c r="J24" s="185" cm="1">
        <f t="array" ref="J24">INDEX(Drivers!$C$7:$AG$25,$G24,J$9)</f>
        <v>17.781500762507015</v>
      </c>
      <c r="K24" s="185" cm="1">
        <f t="array" ref="K24">INDEX(Drivers!$C$7:$AG$25,$G24,K$9)</f>
        <v>18.231000000000002</v>
      </c>
      <c r="L24" s="185" cm="1">
        <f t="array" ref="L24">INDEX(Drivers!$C$7:$AG$25,$G24,L$9)</f>
        <v>18.620999999999999</v>
      </c>
      <c r="M24" s="185" cm="1">
        <f t="array" ref="M24">INDEX(Drivers!$C$7:$AG$25,$G24,M$9)</f>
        <v>18.835000000000001</v>
      </c>
      <c r="N24" s="185" cm="1">
        <f t="array" ref="N24">INDEX(Drivers!$C$7:$AG$25,$G24,N$9)</f>
        <v>19.187000000000001</v>
      </c>
      <c r="O24" s="185" cm="1">
        <f t="array" ref="O24">INDEX(Drivers!$C$7:$AG$25,$G24,O$9)</f>
        <v>19.315000000000001</v>
      </c>
      <c r="P24" s="185" cm="1">
        <f t="array" ref="P24">INDEX(Drivers!$C$7:$AG$25,$G24,P$9)</f>
        <v>19.638999999999999</v>
      </c>
      <c r="Q24" s="185" cm="1">
        <f t="array" ref="Q24">INDEX(Drivers!$C$7:$AG$25,$G24,Q$9)</f>
        <v>19.626000000000001</v>
      </c>
      <c r="R24" s="185" cm="1">
        <f t="array" ref="R24">INDEX(Drivers!$C$7:$AG$25,$G24,R$9)</f>
        <v>18.239999999999998</v>
      </c>
      <c r="S24" s="185" cm="1">
        <f t="array" ref="S24">INDEX(Drivers!$C$7:$AG$25,$G24,S$9)</f>
        <v>18.628472627121873</v>
      </c>
      <c r="T24" s="185" cm="1">
        <f t="array" ref="T24">INDEX(Drivers!$C$7:$AG$25,$G24,T$9)</f>
        <v>18.980396882042143</v>
      </c>
      <c r="U24" s="185" cm="1">
        <f t="array" ref="U24">INDEX(Drivers!$C$7:$AG$25,$G24,U$9)</f>
        <v>19.339056979576505</v>
      </c>
      <c r="V24" s="185" cm="1">
        <f t="array" ref="V24">INDEX(Drivers!$C$7:$AG$25,$G24,V$9)</f>
        <v>19.75441572976899</v>
      </c>
      <c r="W24" s="185" cm="1">
        <f t="array" ref="W24">INDEX(Drivers!$C$7:$AG$25,$G24,W$9)</f>
        <v>20.181735827498571</v>
      </c>
      <c r="X24" s="185" cm="1">
        <f t="array" ref="X24">INDEX(Drivers!$C$7:$AG$25,$G24,X$9)</f>
        <v>20.621211851425095</v>
      </c>
      <c r="Y24" s="185" cm="1">
        <f t="array" ref="Y24">INDEX(Drivers!$C$7:$AG$25,$G24,Y$9)</f>
        <v>21.066605831985886</v>
      </c>
      <c r="Z24" s="185" cm="1">
        <f t="array" ref="Z24">INDEX(Drivers!$C$7:$AG$25,$G24,Z$9)</f>
        <v>21.633127892908639</v>
      </c>
      <c r="AA24" s="185" cm="1">
        <f t="array" ref="AA24">INDEX(Drivers!$C$7:$AG$25,$G24,AA$9)</f>
        <v>22.05630244604389</v>
      </c>
      <c r="AB24" s="185" cm="1">
        <f t="array" ref="AB24">INDEX(Drivers!$C$7:$AG$25,$G24,AB$9)</f>
        <v>22.308250948773427</v>
      </c>
      <c r="AC24" s="185" cm="1">
        <f t="array" ref="AC24">INDEX(Drivers!$C$7:$AG$25,$G24,AC$9)</f>
        <v>22.789116454479039</v>
      </c>
      <c r="AD24" s="185" cm="1">
        <f t="array" ref="AD24">INDEX(Drivers!$C$7:$AG$25,$G24,AD$9)</f>
        <v>23.260281343777272</v>
      </c>
      <c r="AE24" s="185" cm="1">
        <f t="array" ref="AE24">INDEX(Drivers!$C$7:$AG$25,$G24,AE$9)</f>
        <v>23.783042613287908</v>
      </c>
      <c r="AF24" s="185" cm="1">
        <f t="array" ref="AF24">INDEX(Drivers!$C$7:$AG$25,$G24,AF$9)</f>
        <v>24.413741765874807</v>
      </c>
      <c r="AG24" s="185" cm="1">
        <f t="array" ref="AG24">INDEX(Drivers!$C$7:$AG$25,$G24,AG$9)</f>
        <v>25.054919312489567</v>
      </c>
      <c r="AH24" s="185" cm="1">
        <f t="array" ref="AH24">INDEX(Drivers!$C$7:$AG$25,$G24,AH$9)</f>
        <v>25.765817874191434</v>
      </c>
      <c r="AI24" s="185" cm="1">
        <f t="array" ref="AI24">INDEX(Drivers!$C$7:$AG$25,$G24,AI$9)</f>
        <v>26.49039127998763</v>
      </c>
      <c r="AJ24" s="185" cm="1">
        <f t="array" ref="AJ24">INDEX(Drivers!$C$7:$AG$25,$G24,AJ$9)</f>
        <v>27.21591516072224</v>
      </c>
      <c r="AK24" s="185" cm="1">
        <f t="array" ref="AK24">INDEX(Drivers!$C$7:$AG$25,$G24,AK$9)</f>
        <v>27.964442989255964</v>
      </c>
      <c r="AL24" s="185" cm="1">
        <f t="array" ref="AL24">INDEX(Drivers!$C$7:$AG$25,$G24,AL$9)</f>
        <v>28.732623791941926</v>
      </c>
      <c r="AM24" s="185" cm="1">
        <f t="array" ref="AM24">INDEX(Drivers!$C$7:$AG$25,$G24,AM$9)</f>
        <v>32.941280306151157</v>
      </c>
      <c r="AN24" s="185" cm="1">
        <f t="array" ref="AN24">INDEX(Drivers!$C$7:$AG$25,$G24,AN$9)</f>
        <v>36.039602521818701</v>
      </c>
      <c r="AO24" s="185">
        <f t="shared" si="7"/>
        <v>43.531636968119301</v>
      </c>
      <c r="AP24" s="185">
        <f t="shared" si="7"/>
        <v>50.838615697996147</v>
      </c>
    </row>
    <row r="25" spans="1:42">
      <c r="A25" s="185" t="s">
        <v>16</v>
      </c>
      <c r="B25" s="186" t="str">
        <f>[4]IND!B19</f>
        <v>OT</v>
      </c>
      <c r="C25" s="186" t="str">
        <f>[4]IND!A19</f>
        <v>Other</v>
      </c>
      <c r="D25" s="185">
        <f>[4]IND!M19</f>
        <v>1</v>
      </c>
      <c r="F25" s="186"/>
      <c r="G25" s="185">
        <f>MATCH(B25,Drivers!$A$7:$A$25,0)</f>
        <v>13</v>
      </c>
      <c r="H25" s="186"/>
      <c r="I25" s="186"/>
      <c r="J25" s="185" cm="1">
        <f t="array" ref="J25">INDEX(Drivers!$C$7:$AG$25,$G25,J$9)</f>
        <v>235.49802282756352</v>
      </c>
      <c r="K25" s="185" cm="1">
        <f t="array" ref="K25">INDEX(Drivers!$C$7:$AG$25,$G25,K$9)</f>
        <v>242.05600000000001</v>
      </c>
      <c r="L25" s="185" cm="1">
        <f t="array" ref="L25">INDEX(Drivers!$C$7:$AG$25,$G25,L$9)</f>
        <v>246.69399999999999</v>
      </c>
      <c r="M25" s="185" cm="1">
        <f t="array" ref="M25">INDEX(Drivers!$C$7:$AG$25,$G25,M$9)</f>
        <v>250.125</v>
      </c>
      <c r="N25" s="185" cm="1">
        <f t="array" ref="N25">INDEX(Drivers!$C$7:$AG$25,$G25,N$9)</f>
        <v>252.709</v>
      </c>
      <c r="O25" s="185" cm="1">
        <f t="array" ref="O25">INDEX(Drivers!$C$7:$AG$25,$G25,O$9)</f>
        <v>254.65</v>
      </c>
      <c r="P25" s="185" cm="1">
        <f t="array" ref="P25">INDEX(Drivers!$C$7:$AG$25,$G25,P$9)</f>
        <v>257.584</v>
      </c>
      <c r="Q25" s="185" cm="1">
        <f t="array" ref="Q25">INDEX(Drivers!$C$7:$AG$25,$G25,Q$9)</f>
        <v>257.30799999999999</v>
      </c>
      <c r="R25" s="185" cm="1">
        <f t="array" ref="R25">INDEX(Drivers!$C$7:$AG$25,$G25,R$9)</f>
        <v>233.197</v>
      </c>
      <c r="S25" s="185" cm="1">
        <f t="array" ref="S25">INDEX(Drivers!$C$7:$AG$25,$G25,S$9)</f>
        <v>238.5501855210083</v>
      </c>
      <c r="T25" s="185" cm="1">
        <f t="array" ref="T25">INDEX(Drivers!$C$7:$AG$25,$G25,T$9)</f>
        <v>243.64025282909751</v>
      </c>
      <c r="U25" s="185" cm="1">
        <f t="array" ref="U25">INDEX(Drivers!$C$7:$AG$25,$G25,U$9)</f>
        <v>248.74149004004045</v>
      </c>
      <c r="V25" s="185" cm="1">
        <f t="array" ref="V25">INDEX(Drivers!$C$7:$AG$25,$G25,V$9)</f>
        <v>254.48941279230371</v>
      </c>
      <c r="W25" s="185" cm="1">
        <f t="array" ref="W25">INDEX(Drivers!$C$7:$AG$25,$G25,W$9)</f>
        <v>260.34472920803029</v>
      </c>
      <c r="X25" s="185" cm="1">
        <f t="array" ref="X25">INDEX(Drivers!$C$7:$AG$25,$G25,X$9)</f>
        <v>266.59955095383458</v>
      </c>
      <c r="Y25" s="185" cm="1">
        <f t="array" ref="Y25">INDEX(Drivers!$C$7:$AG$25,$G25,Y$9)</f>
        <v>272.92829669106186</v>
      </c>
      <c r="Z25" s="185" cm="1">
        <f t="array" ref="Z25">INDEX(Drivers!$C$7:$AG$25,$G25,Z$9)</f>
        <v>281.02779174851395</v>
      </c>
      <c r="AA25" s="185" cm="1">
        <f t="array" ref="AA25">INDEX(Drivers!$C$7:$AG$25,$G25,AA$9)</f>
        <v>287.67443833722893</v>
      </c>
      <c r="AB25" s="185" cm="1">
        <f t="array" ref="AB25">INDEX(Drivers!$C$7:$AG$25,$G25,AB$9)</f>
        <v>292.51309522907189</v>
      </c>
      <c r="AC25" s="185" cm="1">
        <f t="array" ref="AC25">INDEX(Drivers!$C$7:$AG$25,$G25,AC$9)</f>
        <v>299.73997453645597</v>
      </c>
      <c r="AD25" s="185" cm="1">
        <f t="array" ref="AD25">INDEX(Drivers!$C$7:$AG$25,$G25,AD$9)</f>
        <v>307.43873455355794</v>
      </c>
      <c r="AE25" s="185" cm="1">
        <f t="array" ref="AE25">INDEX(Drivers!$C$7:$AG$25,$G25,AE$9)</f>
        <v>315.50118549777471</v>
      </c>
      <c r="AF25" s="185" cm="1">
        <f t="array" ref="AF25">INDEX(Drivers!$C$7:$AG$25,$G25,AF$9)</f>
        <v>324.87155097773393</v>
      </c>
      <c r="AG25" s="185" cm="1">
        <f t="array" ref="AG25">INDEX(Drivers!$C$7:$AG$25,$G25,AG$9)</f>
        <v>334.55671698106073</v>
      </c>
      <c r="AH25" s="185" cm="1">
        <f t="array" ref="AH25">INDEX(Drivers!$C$7:$AG$25,$G25,AH$9)</f>
        <v>344.7751490848114</v>
      </c>
      <c r="AI25" s="185" cm="1">
        <f t="array" ref="AI25">INDEX(Drivers!$C$7:$AG$25,$G25,AI$9)</f>
        <v>355.07381521342705</v>
      </c>
      <c r="AJ25" s="185" cm="1">
        <f t="array" ref="AJ25">INDEX(Drivers!$C$7:$AG$25,$G25,AJ$9)</f>
        <v>366.40690675688268</v>
      </c>
      <c r="AK25" s="185" cm="1">
        <f t="array" ref="AK25">INDEX(Drivers!$C$7:$AG$25,$G25,AK$9)</f>
        <v>378.11144733112934</v>
      </c>
      <c r="AL25" s="185" cm="1">
        <f t="array" ref="AL25">INDEX(Drivers!$C$7:$AG$25,$G25,AL$9)</f>
        <v>390.04000046287274</v>
      </c>
      <c r="AM25" s="185" cm="1">
        <f t="array" ref="AM25">INDEX(Drivers!$C$7:$AG$25,$G25,AM$9)</f>
        <v>450.38990389582619</v>
      </c>
      <c r="AN25" s="185" cm="1">
        <f t="array" ref="AN25">INDEX(Drivers!$C$7:$AG$25,$G25,AN$9)</f>
        <v>485.44391981592082</v>
      </c>
      <c r="AO25" s="185">
        <f t="shared" si="7"/>
        <v>585.06382042111363</v>
      </c>
      <c r="AP25" s="185">
        <f t="shared" si="7"/>
        <v>680.4677397741616</v>
      </c>
    </row>
    <row r="26" spans="1:42">
      <c r="A26" s="185" t="s">
        <v>16</v>
      </c>
      <c r="B26" s="186"/>
    </row>
    <row r="27" spans="1:42" ht="15.75" thickBot="1">
      <c r="A27" s="185" t="s">
        <v>16</v>
      </c>
      <c r="B27" s="14" t="s">
        <v>291</v>
      </c>
      <c r="C27" s="14"/>
      <c r="D27" s="14"/>
      <c r="E27" s="14"/>
      <c r="F27" s="14"/>
    </row>
    <row r="28" spans="1:42">
      <c r="A28" s="185" t="s">
        <v>16</v>
      </c>
      <c r="B28" s="185" t="s">
        <v>9</v>
      </c>
      <c r="C28" s="185" t="s">
        <v>10</v>
      </c>
      <c r="D28" s="185" t="s">
        <v>281</v>
      </c>
      <c r="E28" s="185" t="s">
        <v>280</v>
      </c>
    </row>
    <row r="29" spans="1:42">
      <c r="A29" s="57" t="str">
        <f t="shared" ref="A29:A34" si="9">IF(D10,"*","")</f>
        <v>*</v>
      </c>
      <c r="B29" s="22" t="s">
        <v>288</v>
      </c>
      <c r="C29" s="23" t="s">
        <v>137</v>
      </c>
      <c r="D29" s="57">
        <f>F10</f>
        <v>0</v>
      </c>
      <c r="E29" s="23" t="s">
        <v>137</v>
      </c>
      <c r="F29" s="23" t="s">
        <v>137</v>
      </c>
      <c r="G29" s="23" t="s">
        <v>137</v>
      </c>
      <c r="H29" s="23" t="s">
        <v>137</v>
      </c>
      <c r="I29" s="22">
        <v>0</v>
      </c>
      <c r="J29" s="110">
        <v>0</v>
      </c>
      <c r="K29" s="185">
        <f t="shared" ref="K29:AP29" si="10">J29*K10/J10</f>
        <v>0</v>
      </c>
      <c r="L29" s="185">
        <f t="shared" si="10"/>
        <v>0</v>
      </c>
      <c r="M29" s="185">
        <f t="shared" si="10"/>
        <v>0</v>
      </c>
      <c r="N29" s="185">
        <f t="shared" si="10"/>
        <v>0</v>
      </c>
      <c r="O29" s="185">
        <f t="shared" si="10"/>
        <v>0</v>
      </c>
      <c r="P29" s="185">
        <f t="shared" si="10"/>
        <v>0</v>
      </c>
      <c r="Q29" s="185">
        <f t="shared" si="10"/>
        <v>0</v>
      </c>
      <c r="R29" s="185">
        <f t="shared" si="10"/>
        <v>0</v>
      </c>
      <c r="S29" s="185">
        <f t="shared" si="10"/>
        <v>0</v>
      </c>
      <c r="T29" s="185">
        <f t="shared" si="10"/>
        <v>0</v>
      </c>
      <c r="U29" s="185">
        <f t="shared" si="10"/>
        <v>0</v>
      </c>
      <c r="V29" s="185">
        <f t="shared" si="10"/>
        <v>0</v>
      </c>
      <c r="W29" s="185">
        <f t="shared" si="10"/>
        <v>0</v>
      </c>
      <c r="X29" s="185">
        <f t="shared" si="10"/>
        <v>0</v>
      </c>
      <c r="Y29" s="185">
        <f t="shared" si="10"/>
        <v>0</v>
      </c>
      <c r="Z29" s="185">
        <f t="shared" si="10"/>
        <v>0</v>
      </c>
      <c r="AA29" s="185">
        <f t="shared" si="10"/>
        <v>0</v>
      </c>
      <c r="AB29" s="185">
        <f t="shared" si="10"/>
        <v>0</v>
      </c>
      <c r="AC29" s="185">
        <f t="shared" si="10"/>
        <v>0</v>
      </c>
      <c r="AD29" s="185">
        <f t="shared" si="10"/>
        <v>0</v>
      </c>
      <c r="AE29" s="185">
        <f t="shared" si="10"/>
        <v>0</v>
      </c>
      <c r="AF29" s="185">
        <f t="shared" si="10"/>
        <v>0</v>
      </c>
      <c r="AG29" s="185">
        <f t="shared" si="10"/>
        <v>0</v>
      </c>
      <c r="AH29" s="185">
        <f t="shared" si="10"/>
        <v>0</v>
      </c>
      <c r="AI29" s="185">
        <f t="shared" si="10"/>
        <v>0</v>
      </c>
      <c r="AJ29" s="185">
        <f t="shared" si="10"/>
        <v>0</v>
      </c>
      <c r="AK29" s="185">
        <f t="shared" si="10"/>
        <v>0</v>
      </c>
      <c r="AL29" s="185">
        <f t="shared" si="10"/>
        <v>0</v>
      </c>
      <c r="AM29" s="185">
        <f t="shared" si="10"/>
        <v>0</v>
      </c>
      <c r="AN29" s="185">
        <f t="shared" si="10"/>
        <v>0</v>
      </c>
      <c r="AO29" s="185">
        <f t="shared" si="10"/>
        <v>0</v>
      </c>
      <c r="AP29" s="185">
        <f t="shared" si="10"/>
        <v>0</v>
      </c>
    </row>
    <row r="30" spans="1:42" s="361" customFormat="1">
      <c r="A30" s="57" t="str">
        <f t="shared" si="9"/>
        <v/>
      </c>
      <c r="B30" s="22" t="s">
        <v>288</v>
      </c>
      <c r="C30" s="23" t="s">
        <v>137</v>
      </c>
      <c r="D30" s="57" t="s">
        <v>711</v>
      </c>
      <c r="E30" s="23" t="s">
        <v>137</v>
      </c>
      <c r="F30" s="23" t="s">
        <v>137</v>
      </c>
      <c r="G30" s="23" t="s">
        <v>137</v>
      </c>
      <c r="H30" s="23" t="s">
        <v>137</v>
      </c>
      <c r="I30" s="22">
        <v>0</v>
      </c>
      <c r="J30" s="140">
        <f>[5]CommData_BASE!E8</f>
        <v>28</v>
      </c>
      <c r="K30" s="140">
        <f>[5]CommData_BASE!F8</f>
        <v>28</v>
      </c>
      <c r="L30" s="140">
        <f>[5]CommData_BASE!G8</f>
        <v>29</v>
      </c>
      <c r="M30" s="140">
        <f>[5]CommData_BASE!H8</f>
        <v>32</v>
      </c>
      <c r="N30" s="140">
        <f>[5]CommData_BASE!I8</f>
        <v>31</v>
      </c>
      <c r="O30" s="140">
        <f>[5]CommData_BASE!J8</f>
        <v>31</v>
      </c>
      <c r="P30" s="361">
        <f>O30*P11/O11</f>
        <v>30.822038664165241</v>
      </c>
      <c r="Q30" s="361">
        <f t="shared" ref="Q30:AP30" si="11">P30*Q11/P11</f>
        <v>30.425949170614519</v>
      </c>
      <c r="R30" s="361">
        <f t="shared" si="11"/>
        <v>27.947461005160321</v>
      </c>
      <c r="S30" s="361">
        <f t="shared" ref="S30:AC30" si="12">R30*(S11*S48)/(R11*R48)</f>
        <v>30.397743753075815</v>
      </c>
      <c r="T30" s="361">
        <f t="shared" si="12"/>
        <v>30.12996993961832</v>
      </c>
      <c r="U30" s="361">
        <f t="shared" si="12"/>
        <v>30.041188836049784</v>
      </c>
      <c r="V30" s="361">
        <f t="shared" si="12"/>
        <v>30.02460892682323</v>
      </c>
      <c r="W30" s="361">
        <f t="shared" si="12"/>
        <v>30.106492984975617</v>
      </c>
      <c r="X30" s="361">
        <f t="shared" si="12"/>
        <v>30.766668674254046</v>
      </c>
      <c r="Y30" s="361">
        <f t="shared" si="12"/>
        <v>31.4064543320927</v>
      </c>
      <c r="Z30" s="361">
        <f t="shared" si="12"/>
        <v>33.254444362839337</v>
      </c>
      <c r="AA30" s="361">
        <f t="shared" si="12"/>
        <v>34.609125528001982</v>
      </c>
      <c r="AB30" s="361">
        <f t="shared" si="12"/>
        <v>38.051075778304273</v>
      </c>
      <c r="AC30" s="361">
        <f t="shared" si="12"/>
        <v>41.170161397987727</v>
      </c>
      <c r="AD30" s="361">
        <f t="shared" si="11"/>
        <v>44.273169730776821</v>
      </c>
      <c r="AE30" s="361">
        <f t="shared" si="11"/>
        <v>47.485537734741264</v>
      </c>
      <c r="AF30" s="361">
        <f t="shared" si="11"/>
        <v>50.912062233890111</v>
      </c>
      <c r="AG30" s="361">
        <f t="shared" si="11"/>
        <v>54.384508150422285</v>
      </c>
      <c r="AH30" s="361">
        <f t="shared" si="11"/>
        <v>57.977849128655201</v>
      </c>
      <c r="AI30" s="361">
        <f t="shared" si="11"/>
        <v>61.975053370124037</v>
      </c>
      <c r="AJ30" s="361">
        <f t="shared" si="11"/>
        <v>66.150559111612608</v>
      </c>
      <c r="AK30" s="361">
        <f t="shared" si="11"/>
        <v>70.403311849494827</v>
      </c>
      <c r="AL30" s="361">
        <f t="shared" si="11"/>
        <v>74.66186772731713</v>
      </c>
      <c r="AM30" s="361">
        <f t="shared" si="11"/>
        <v>94.112095402592004</v>
      </c>
      <c r="AN30" s="361">
        <f t="shared" si="11"/>
        <v>108.70916516965636</v>
      </c>
      <c r="AO30" s="361">
        <f t="shared" si="11"/>
        <v>143.56532226336404</v>
      </c>
      <c r="AP30" s="361">
        <f t="shared" si="11"/>
        <v>177.61261970570268</v>
      </c>
    </row>
    <row r="31" spans="1:42">
      <c r="A31" s="57" t="str">
        <f t="shared" si="9"/>
        <v/>
      </c>
      <c r="B31" s="22" t="s">
        <v>288</v>
      </c>
      <c r="C31" s="23" t="s">
        <v>137</v>
      </c>
      <c r="D31" s="57" t="str">
        <f t="shared" ref="D31:D44" si="13">F12</f>
        <v>IFACR</v>
      </c>
      <c r="E31" s="23" t="s">
        <v>137</v>
      </c>
      <c r="F31" s="23" t="s">
        <v>137</v>
      </c>
      <c r="G31" s="23" t="s">
        <v>137</v>
      </c>
      <c r="H31" s="23" t="s">
        <v>137</v>
      </c>
      <c r="I31" s="22">
        <v>0</v>
      </c>
      <c r="J31" s="140">
        <f>[6]CommData_BASE!E8</f>
        <v>3.484</v>
      </c>
      <c r="K31" s="140">
        <f>[6]CommData_BASE!F8</f>
        <v>3.484</v>
      </c>
      <c r="L31" s="140">
        <f>[6]CommData_BASE!G8</f>
        <v>3.484</v>
      </c>
      <c r="M31" s="140">
        <f>[6]CommData_BASE!H8</f>
        <v>3.484</v>
      </c>
      <c r="N31" s="140">
        <f>[6]CommData_BASE!I8</f>
        <v>3.484</v>
      </c>
      <c r="O31" s="140">
        <f>[6]CommData_BASE!J8</f>
        <v>3.484</v>
      </c>
      <c r="P31" s="185">
        <f>O31*P12/O12</f>
        <v>3.5014951388431346</v>
      </c>
      <c r="Q31" s="185">
        <f>P31*Q12/P12</f>
        <v>3.4352954779256208</v>
      </c>
      <c r="R31" s="185">
        <f>Q31*R12/Q12</f>
        <v>3.153604893220264</v>
      </c>
      <c r="S31" s="344">
        <f t="shared" ref="S31:AC31" si="14">R31*(S12*S49)/(R12*R49)</f>
        <v>3.4323558377840144</v>
      </c>
      <c r="T31" s="342">
        <f t="shared" si="14"/>
        <v>3.4172861145697677</v>
      </c>
      <c r="U31" s="344">
        <f t="shared" si="14"/>
        <v>3.4221766746499016</v>
      </c>
      <c r="V31" s="344">
        <f t="shared" si="14"/>
        <v>3.4326124562485241</v>
      </c>
      <c r="W31" s="344">
        <f t="shared" si="14"/>
        <v>3.4500865482218166</v>
      </c>
      <c r="X31" s="344">
        <f t="shared" si="14"/>
        <v>3.5296560085547153</v>
      </c>
      <c r="Y31" s="344">
        <f t="shared" si="14"/>
        <v>3.6070757199804144</v>
      </c>
      <c r="Z31" s="344">
        <f t="shared" si="14"/>
        <v>3.7960641346679909</v>
      </c>
      <c r="AA31" s="344">
        <f t="shared" si="14"/>
        <v>3.9180473694930602</v>
      </c>
      <c r="AB31" s="344">
        <f t="shared" si="14"/>
        <v>4.000113473016337</v>
      </c>
      <c r="AC31" s="344">
        <f t="shared" si="14"/>
        <v>4.0771092740422405</v>
      </c>
      <c r="AD31" s="344">
        <f t="shared" ref="AD31:AP31" si="15">AC31*(AD12*AD49)/(AC12*AC49)</f>
        <v>4.1375506201466976</v>
      </c>
      <c r="AE31" s="344">
        <f t="shared" si="15"/>
        <v>4.2033336218170065</v>
      </c>
      <c r="AF31" s="344">
        <f t="shared" si="15"/>
        <v>4.2806304412242966</v>
      </c>
      <c r="AG31" s="344">
        <f t="shared" si="15"/>
        <v>4.3804607817595222</v>
      </c>
      <c r="AH31" s="344">
        <f t="shared" si="15"/>
        <v>4.4654105757509672</v>
      </c>
      <c r="AI31" s="344">
        <f t="shared" si="15"/>
        <v>4.5539302121391838</v>
      </c>
      <c r="AJ31" s="344">
        <f t="shared" si="15"/>
        <v>4.7019058658588504</v>
      </c>
      <c r="AK31" s="344">
        <f t="shared" si="15"/>
        <v>4.8482371686855155</v>
      </c>
      <c r="AL31" s="344">
        <f t="shared" si="15"/>
        <v>4.9896003212941489</v>
      </c>
      <c r="AM31" s="344">
        <f t="shared" si="15"/>
        <v>5.4654372129611319</v>
      </c>
      <c r="AN31" s="344">
        <f t="shared" si="15"/>
        <v>5.3616193817744904</v>
      </c>
      <c r="AO31" s="344">
        <f t="shared" si="15"/>
        <v>5.8302475627304329</v>
      </c>
      <c r="AP31" s="344">
        <f t="shared" si="15"/>
        <v>6.2022666232107619</v>
      </c>
    </row>
    <row r="32" spans="1:42" s="361" customFormat="1">
      <c r="A32" s="57" t="str">
        <f t="shared" si="9"/>
        <v/>
      </c>
      <c r="B32" s="22" t="s">
        <v>288</v>
      </c>
      <c r="C32" s="23" t="s">
        <v>137</v>
      </c>
      <c r="D32" s="57" t="str">
        <f t="shared" si="13"/>
        <v>IFAMN</v>
      </c>
      <c r="E32" s="23" t="s">
        <v>137</v>
      </c>
      <c r="F32" s="23" t="s">
        <v>137</v>
      </c>
      <c r="G32" s="23" t="s">
        <v>137</v>
      </c>
      <c r="H32" s="23" t="s">
        <v>137</v>
      </c>
      <c r="I32" s="22">
        <v>0</v>
      </c>
      <c r="J32" s="140">
        <f>[7]CommData_BASE!$E$8</f>
        <v>0.4587</v>
      </c>
      <c r="K32" s="140">
        <f>J32</f>
        <v>0.4587</v>
      </c>
      <c r="L32" s="140">
        <f t="shared" ref="L32:N32" si="16">K32</f>
        <v>0.4587</v>
      </c>
      <c r="M32" s="140">
        <f t="shared" si="16"/>
        <v>0.4587</v>
      </c>
      <c r="N32" s="140">
        <f t="shared" si="16"/>
        <v>0.4587</v>
      </c>
      <c r="O32" s="140">
        <f>[7]CommData_BASE!$F$8</f>
        <v>0.4587</v>
      </c>
      <c r="P32" s="361">
        <f>O32*P13/O13</f>
        <v>0.46100339270589713</v>
      </c>
      <c r="Q32" s="361">
        <f>P32*Q13/P13</f>
        <v>0.45228761071311202</v>
      </c>
      <c r="R32" s="361">
        <f>Q32*R13/Q13</f>
        <v>0.41520050646387346</v>
      </c>
      <c r="S32" s="361">
        <f>R32*(S13*S51)/(R13*R51)</f>
        <v>0.42233699120989071</v>
      </c>
      <c r="T32" s="361">
        <f t="shared" ref="T32:AC32" si="17">S32*(T13*T49)/(S13*S49)</f>
        <v>0.42048272496785111</v>
      </c>
      <c r="U32" s="361">
        <f t="shared" si="17"/>
        <v>0.42108448787565861</v>
      </c>
      <c r="V32" s="361">
        <f t="shared" si="17"/>
        <v>0.42236856703574105</v>
      </c>
      <c r="W32" s="361">
        <f t="shared" si="17"/>
        <v>0.42451868077012878</v>
      </c>
      <c r="X32" s="361">
        <f t="shared" si="17"/>
        <v>0.43430936916532942</v>
      </c>
      <c r="Y32" s="361">
        <f t="shared" si="17"/>
        <v>0.4438355399731258</v>
      </c>
      <c r="Z32" s="361">
        <f t="shared" si="17"/>
        <v>0.46708977181996403</v>
      </c>
      <c r="AA32" s="361">
        <f t="shared" si="17"/>
        <v>0.4820992972913471</v>
      </c>
      <c r="AB32" s="361">
        <f t="shared" si="17"/>
        <v>0.49219718716069033</v>
      </c>
      <c r="AC32" s="361">
        <f t="shared" si="17"/>
        <v>0.50167119757158918</v>
      </c>
      <c r="AD32" s="361">
        <f t="shared" ref="AD32:AP32" si="18">AC32*(AD13*AD51)/(AC13*AC51)</f>
        <v>0.50910825173055207</v>
      </c>
      <c r="AE32" s="361">
        <f t="shared" si="18"/>
        <v>0.51720257420503379</v>
      </c>
      <c r="AF32" s="361">
        <f t="shared" si="18"/>
        <v>0.52671362366535002</v>
      </c>
      <c r="AG32" s="361">
        <f t="shared" si="18"/>
        <v>0.53899732839927605</v>
      </c>
      <c r="AH32" s="361">
        <f t="shared" si="18"/>
        <v>0.54945004428709321</v>
      </c>
      <c r="AI32" s="361">
        <f t="shared" si="18"/>
        <v>0.56034201431061192</v>
      </c>
      <c r="AJ32" s="361">
        <f t="shared" si="18"/>
        <v>0.57854979791985117</v>
      </c>
      <c r="AK32" s="361">
        <f t="shared" si="18"/>
        <v>0.59655525104779283</v>
      </c>
      <c r="AL32" s="361">
        <f t="shared" si="18"/>
        <v>0.61394939412685656</v>
      </c>
      <c r="AM32" s="361">
        <f t="shared" si="18"/>
        <v>0.67249912807957102</v>
      </c>
      <c r="AN32" s="361">
        <f t="shared" si="18"/>
        <v>0.65972477934374463</v>
      </c>
      <c r="AO32" s="361">
        <f t="shared" si="18"/>
        <v>0.71738751167538906</v>
      </c>
      <c r="AP32" s="361">
        <f t="shared" si="18"/>
        <v>0.76316289689227557</v>
      </c>
    </row>
    <row r="33" spans="1:42">
      <c r="A33" s="57" t="str">
        <f t="shared" si="9"/>
        <v/>
      </c>
      <c r="B33" s="22" t="s">
        <v>288</v>
      </c>
      <c r="C33" s="23" t="s">
        <v>137</v>
      </c>
      <c r="D33" s="57" t="str">
        <f t="shared" si="13"/>
        <v>IISCRS</v>
      </c>
      <c r="E33" s="23" t="s">
        <v>137</v>
      </c>
      <c r="F33" s="23" t="s">
        <v>137</v>
      </c>
      <c r="G33" s="23" t="s">
        <v>137</v>
      </c>
      <c r="H33" s="23" t="s">
        <v>137</v>
      </c>
      <c r="I33" s="22">
        <v>0</v>
      </c>
      <c r="J33" s="139">
        <f>'[8]I&amp;S SATIM input'!D18</f>
        <v>6.94</v>
      </c>
      <c r="K33" s="139">
        <f>'[8]I&amp;S SATIM input'!E18</f>
        <v>7.1</v>
      </c>
      <c r="L33" s="139">
        <f>'[8]I&amp;S SATIM input'!F18</f>
        <v>6.5</v>
      </c>
      <c r="M33" s="139">
        <f>'[8]I&amp;S SATIM input'!G18</f>
        <v>6.4000000000000012</v>
      </c>
      <c r="N33" s="139">
        <f>'[8]I&amp;S SATIM input'!H18</f>
        <v>6.0910000000000002</v>
      </c>
      <c r="O33" s="139">
        <f>'[8]I&amp;S SATIM input'!I18</f>
        <v>6.23</v>
      </c>
      <c r="P33" s="139">
        <f>'[8]I&amp;S SATIM input'!J18</f>
        <v>6.3</v>
      </c>
      <c r="Q33" s="139">
        <f>'[8]I&amp;S SATIM input'!K18</f>
        <v>6.1267974837582679</v>
      </c>
      <c r="R33" s="139">
        <f>'[8]I&amp;S SATIM input'!L18</f>
        <v>5.0030232389251985</v>
      </c>
      <c r="S33" s="185">
        <f t="shared" ref="S33:AP33" si="19">R33*S14/R14</f>
        <v>5.0890154245625396</v>
      </c>
      <c r="T33" s="185">
        <f t="shared" si="19"/>
        <v>5.1509161094305949</v>
      </c>
      <c r="U33" s="185">
        <f t="shared" si="19"/>
        <v>5.2455051339868248</v>
      </c>
      <c r="V33" s="185">
        <f t="shared" si="19"/>
        <v>5.3519937253732097</v>
      </c>
      <c r="W33" s="185">
        <f t="shared" si="19"/>
        <v>5.4733753153938247</v>
      </c>
      <c r="X33" s="185">
        <f t="shared" si="19"/>
        <v>5.5996079515779105</v>
      </c>
      <c r="Y33" s="185">
        <f t="shared" si="19"/>
        <v>5.7224301276362866</v>
      </c>
      <c r="Z33" s="185">
        <f t="shared" si="19"/>
        <v>6.0222500044389511</v>
      </c>
      <c r="AA33" s="185">
        <f t="shared" si="19"/>
        <v>6.2157697950446504</v>
      </c>
      <c r="AB33" s="185">
        <f t="shared" si="19"/>
        <v>6.3459632203331751</v>
      </c>
      <c r="AC33" s="185">
        <f t="shared" si="19"/>
        <v>6.468112885518055</v>
      </c>
      <c r="AD33" s="185">
        <f t="shared" si="19"/>
        <v>6.5639998052151318</v>
      </c>
      <c r="AE33" s="185">
        <f t="shared" si="19"/>
        <v>6.6683609719517616</v>
      </c>
      <c r="AF33" s="185">
        <f t="shared" si="19"/>
        <v>6.7909881864836308</v>
      </c>
      <c r="AG33" s="185">
        <f t="shared" si="19"/>
        <v>6.9493636109768184</v>
      </c>
      <c r="AH33" s="185">
        <f t="shared" si="19"/>
        <v>7.0841318548981809</v>
      </c>
      <c r="AI33" s="185">
        <f t="shared" si="19"/>
        <v>7.2245634602979401</v>
      </c>
      <c r="AJ33" s="185">
        <f t="shared" si="19"/>
        <v>7.4593188147008389</v>
      </c>
      <c r="AK33" s="185">
        <f t="shared" si="19"/>
        <v>7.6914654955351747</v>
      </c>
      <c r="AL33" s="185">
        <f t="shared" si="19"/>
        <v>7.9157304753204283</v>
      </c>
      <c r="AM33" s="185">
        <f t="shared" si="19"/>
        <v>8.670619913774118</v>
      </c>
      <c r="AN33" s="185">
        <f t="shared" si="19"/>
        <v>8.5059185514829156</v>
      </c>
      <c r="AO33" s="185">
        <f t="shared" si="19"/>
        <v>9.2493717611028785</v>
      </c>
      <c r="AP33" s="185">
        <f t="shared" si="19"/>
        <v>9.8395598372653446</v>
      </c>
    </row>
    <row r="34" spans="1:42">
      <c r="A34" s="57" t="str">
        <f t="shared" si="9"/>
        <v>*</v>
      </c>
      <c r="B34" s="22" t="s">
        <v>288</v>
      </c>
      <c r="C34" s="23" t="s">
        <v>137</v>
      </c>
      <c r="D34" s="57">
        <f t="shared" si="13"/>
        <v>0</v>
      </c>
      <c r="E34" s="23" t="s">
        <v>137</v>
      </c>
      <c r="F34" s="23" t="s">
        <v>137</v>
      </c>
      <c r="G34" s="23" t="s">
        <v>137</v>
      </c>
      <c r="H34" s="23" t="s">
        <v>137</v>
      </c>
      <c r="I34" s="22">
        <v>0</v>
      </c>
      <c r="J34" s="110">
        <v>0</v>
      </c>
      <c r="K34" s="185">
        <f t="shared" ref="K34:R34" si="20">J34*K15/J15</f>
        <v>0</v>
      </c>
      <c r="L34" s="185">
        <f t="shared" si="20"/>
        <v>0</v>
      </c>
      <c r="M34" s="185">
        <f t="shared" si="20"/>
        <v>0</v>
      </c>
      <c r="N34" s="185">
        <f t="shared" si="20"/>
        <v>0</v>
      </c>
      <c r="O34" s="185">
        <f t="shared" si="20"/>
        <v>0</v>
      </c>
      <c r="P34" s="185">
        <f t="shared" si="20"/>
        <v>0</v>
      </c>
      <c r="Q34" s="185">
        <f t="shared" si="20"/>
        <v>0</v>
      </c>
      <c r="R34" s="185">
        <f t="shared" si="20"/>
        <v>0</v>
      </c>
      <c r="S34" s="185">
        <f t="shared" ref="S34:AP34" si="21">R34*S15/R15</f>
        <v>0</v>
      </c>
      <c r="T34" s="185">
        <f t="shared" si="21"/>
        <v>0</v>
      </c>
      <c r="U34" s="185">
        <f t="shared" si="21"/>
        <v>0</v>
      </c>
      <c r="V34" s="185">
        <f t="shared" si="21"/>
        <v>0</v>
      </c>
      <c r="W34" s="185">
        <f t="shared" si="21"/>
        <v>0</v>
      </c>
      <c r="X34" s="185">
        <f t="shared" si="21"/>
        <v>0</v>
      </c>
      <c r="Y34" s="185">
        <f t="shared" si="21"/>
        <v>0</v>
      </c>
      <c r="Z34" s="185">
        <f t="shared" si="21"/>
        <v>0</v>
      </c>
      <c r="AA34" s="185">
        <f t="shared" si="21"/>
        <v>0</v>
      </c>
      <c r="AB34" s="185">
        <f t="shared" si="21"/>
        <v>0</v>
      </c>
      <c r="AC34" s="185">
        <f t="shared" si="21"/>
        <v>0</v>
      </c>
      <c r="AD34" s="185">
        <f t="shared" si="21"/>
        <v>0</v>
      </c>
      <c r="AE34" s="185">
        <f t="shared" si="21"/>
        <v>0</v>
      </c>
      <c r="AF34" s="185">
        <f t="shared" si="21"/>
        <v>0</v>
      </c>
      <c r="AG34" s="185">
        <f t="shared" si="21"/>
        <v>0</v>
      </c>
      <c r="AH34" s="185">
        <f t="shared" si="21"/>
        <v>0</v>
      </c>
      <c r="AI34" s="185">
        <f t="shared" si="21"/>
        <v>0</v>
      </c>
      <c r="AJ34" s="185">
        <f t="shared" si="21"/>
        <v>0</v>
      </c>
      <c r="AK34" s="185">
        <f t="shared" si="21"/>
        <v>0</v>
      </c>
      <c r="AL34" s="185">
        <f t="shared" si="21"/>
        <v>0</v>
      </c>
      <c r="AM34" s="185">
        <f t="shared" si="21"/>
        <v>0</v>
      </c>
      <c r="AN34" s="185">
        <f t="shared" si="21"/>
        <v>0</v>
      </c>
      <c r="AO34" s="185">
        <f t="shared" si="21"/>
        <v>0</v>
      </c>
      <c r="AP34" s="185">
        <f t="shared" si="21"/>
        <v>0</v>
      </c>
    </row>
    <row r="35" spans="1:42">
      <c r="A35" s="57" t="str">
        <f t="shared" ref="A35:A36" si="22">IF(D16,"*","")</f>
        <v/>
      </c>
      <c r="B35" s="22" t="s">
        <v>288</v>
      </c>
      <c r="C35" s="23" t="s">
        <v>137</v>
      </c>
      <c r="D35" s="57" t="str">
        <f t="shared" si="13"/>
        <v>ICPNH3</v>
      </c>
      <c r="E35" s="23" t="s">
        <v>137</v>
      </c>
      <c r="F35" s="23" t="s">
        <v>137</v>
      </c>
      <c r="G35" s="23" t="s">
        <v>137</v>
      </c>
      <c r="H35" s="23" t="s">
        <v>137</v>
      </c>
      <c r="I35" s="22">
        <v>0</v>
      </c>
      <c r="J35" s="110">
        <f>[9]CommData_BASE!$E$8</f>
        <v>8.4021746293245467</v>
      </c>
      <c r="K35" s="110">
        <f>[9]CommData_BASE!$E$8</f>
        <v>8.4021746293245467</v>
      </c>
      <c r="L35" s="110">
        <f>[9]CommData_BASE!$E$8</f>
        <v>8.4021746293245467</v>
      </c>
      <c r="M35" s="110">
        <f>[9]CommData_BASE!$E$8</f>
        <v>8.4021746293245467</v>
      </c>
      <c r="N35" s="110">
        <f>[9]CommData_BASE!$E$8</f>
        <v>8.4021746293245467</v>
      </c>
      <c r="O35" s="110">
        <f>[9]CommData_BASE!$E$8</f>
        <v>8.4021746293245467</v>
      </c>
      <c r="P35" s="185">
        <f>O35*P16/O16</f>
        <v>8.4561773553012429</v>
      </c>
      <c r="Q35" s="366">
        <f t="shared" ref="Q35:AP35" si="23">P35*Q16/P16</f>
        <v>8.3762101965738083</v>
      </c>
      <c r="R35" s="366">
        <f t="shared" si="23"/>
        <v>8.0764254871413268</v>
      </c>
      <c r="S35" s="366">
        <f t="shared" si="23"/>
        <v>8.1415726713942611</v>
      </c>
      <c r="T35" s="366">
        <f t="shared" si="23"/>
        <v>8.251308140187966</v>
      </c>
      <c r="U35" s="366">
        <f t="shared" si="23"/>
        <v>8.3371013532023781</v>
      </c>
      <c r="V35" s="366">
        <f t="shared" si="23"/>
        <v>8.4405469549468357</v>
      </c>
      <c r="W35" s="366">
        <f t="shared" si="23"/>
        <v>8.5457479681763839</v>
      </c>
      <c r="X35" s="366">
        <f t="shared" si="23"/>
        <v>8.6555778762042408</v>
      </c>
      <c r="Y35" s="366">
        <f t="shared" si="23"/>
        <v>8.7655592859069795</v>
      </c>
      <c r="Z35" s="366">
        <f t="shared" si="23"/>
        <v>8.834353769803954</v>
      </c>
      <c r="AA35" s="366">
        <f t="shared" si="23"/>
        <v>8.910293594825589</v>
      </c>
      <c r="AB35" s="366">
        <f t="shared" si="23"/>
        <v>8.8890897754674754</v>
      </c>
      <c r="AC35" s="366">
        <f t="shared" si="23"/>
        <v>9.4677827941677783</v>
      </c>
      <c r="AD35" s="366">
        <f t="shared" si="23"/>
        <v>9.630631338070085</v>
      </c>
      <c r="AE35" s="366">
        <f t="shared" si="23"/>
        <v>8.491773180650835</v>
      </c>
      <c r="AF35" s="366">
        <f t="shared" si="23"/>
        <v>8.1011924599950014</v>
      </c>
      <c r="AG35" s="366">
        <f t="shared" si="23"/>
        <v>7.9316837638705229</v>
      </c>
      <c r="AH35" s="366">
        <f t="shared" si="23"/>
        <v>7.8043526451082483</v>
      </c>
      <c r="AI35" s="366">
        <f t="shared" si="23"/>
        <v>7.2686268235378</v>
      </c>
      <c r="AJ35" s="366">
        <f t="shared" si="23"/>
        <v>6.9287294443285541</v>
      </c>
      <c r="AK35" s="366">
        <f t="shared" si="23"/>
        <v>6.6552072211331721</v>
      </c>
      <c r="AL35" s="366">
        <f t="shared" si="23"/>
        <v>6.4378698321068937</v>
      </c>
      <c r="AM35" s="366">
        <f t="shared" si="23"/>
        <v>6.6018800193915697</v>
      </c>
      <c r="AN35" s="366">
        <f t="shared" si="23"/>
        <v>6.9884597824851573</v>
      </c>
      <c r="AO35" s="366">
        <f t="shared" si="23"/>
        <v>7.5019548035619454</v>
      </c>
      <c r="AP35" s="366">
        <f t="shared" si="23"/>
        <v>8.0525447539401966</v>
      </c>
    </row>
    <row r="36" spans="1:42" s="366" customFormat="1">
      <c r="A36" s="57" t="str">
        <f t="shared" si="22"/>
        <v>*</v>
      </c>
      <c r="B36" s="22" t="s">
        <v>288</v>
      </c>
      <c r="C36" s="23" t="s">
        <v>137</v>
      </c>
      <c r="D36" s="57">
        <f t="shared" si="13"/>
        <v>0</v>
      </c>
      <c r="E36" s="23" t="s">
        <v>137</v>
      </c>
      <c r="F36" s="23" t="s">
        <v>137</v>
      </c>
      <c r="G36" s="23" t="s">
        <v>137</v>
      </c>
      <c r="H36" s="23" t="s">
        <v>137</v>
      </c>
      <c r="I36" s="22">
        <v>0</v>
      </c>
      <c r="J36" s="139">
        <f>'[8]I&amp;S SATIM input'!D21</f>
        <v>0</v>
      </c>
      <c r="K36" s="139">
        <f>'[8]I&amp;S SATIM input'!E21</f>
        <v>0</v>
      </c>
      <c r="L36" s="139">
        <f>'[8]I&amp;S SATIM input'!F21</f>
        <v>0</v>
      </c>
      <c r="M36" s="139">
        <f>'[8]I&amp;S SATIM input'!G21</f>
        <v>0</v>
      </c>
      <c r="N36" s="139">
        <f>'[8]I&amp;S SATIM input'!H21</f>
        <v>0</v>
      </c>
      <c r="O36" s="139">
        <f>'[8]I&amp;S SATIM input'!I21</f>
        <v>0</v>
      </c>
      <c r="P36" s="139">
        <f>'[8]I&amp;S SATIM input'!J21</f>
        <v>0</v>
      </c>
      <c r="Q36" s="139">
        <f>'[8]I&amp;S SATIM input'!K21</f>
        <v>0</v>
      </c>
      <c r="R36" s="139">
        <f>'[8]I&amp;S SATIM input'!L21</f>
        <v>0</v>
      </c>
      <c r="S36" s="366">
        <f t="shared" ref="S36" si="24">R36*S17/R17</f>
        <v>0</v>
      </c>
      <c r="T36" s="366">
        <f t="shared" ref="T36" si="25">S36*T17/S17</f>
        <v>0</v>
      </c>
      <c r="U36" s="366">
        <f t="shared" ref="U36" si="26">T36*U17/T17</f>
        <v>0</v>
      </c>
      <c r="V36" s="366">
        <f t="shared" ref="V36" si="27">U36*V17/U17</f>
        <v>0</v>
      </c>
      <c r="W36" s="366">
        <f t="shared" ref="W36" si="28">V36*W17/V17</f>
        <v>0</v>
      </c>
      <c r="X36" s="366">
        <f t="shared" ref="X36" si="29">W36*X17/W17</f>
        <v>0</v>
      </c>
      <c r="Y36" s="366">
        <f t="shared" ref="Y36" si="30">X36*Y17/X17</f>
        <v>0</v>
      </c>
      <c r="Z36" s="366">
        <f t="shared" ref="Z36" si="31">Y36*Z17/Y17</f>
        <v>0</v>
      </c>
      <c r="AA36" s="366">
        <f t="shared" ref="AA36" si="32">Z36*AA17/Z17</f>
        <v>0</v>
      </c>
      <c r="AB36" s="366">
        <f t="shared" ref="AB36" si="33">AA36*AB17/AA17</f>
        <v>0</v>
      </c>
      <c r="AC36" s="366">
        <f t="shared" ref="AC36" si="34">AB36*AC17/AB17</f>
        <v>0</v>
      </c>
      <c r="AD36" s="366">
        <f t="shared" ref="AD36" si="35">AC36*AD17/AC17</f>
        <v>0</v>
      </c>
      <c r="AE36" s="366">
        <f t="shared" ref="AE36" si="36">AD36*AE17/AD17</f>
        <v>0</v>
      </c>
      <c r="AF36" s="366">
        <f t="shared" ref="AF36" si="37">AE36*AF17/AE17</f>
        <v>0</v>
      </c>
      <c r="AG36" s="366">
        <f t="shared" ref="AG36" si="38">AF36*AG17/AF17</f>
        <v>0</v>
      </c>
      <c r="AH36" s="366">
        <f t="shared" ref="AH36" si="39">AG36*AH17/AG17</f>
        <v>0</v>
      </c>
      <c r="AI36" s="366">
        <f t="shared" ref="AI36" si="40">AH36*AI17/AH17</f>
        <v>0</v>
      </c>
      <c r="AJ36" s="366">
        <f t="shared" ref="AJ36" si="41">AI36*AJ17/AI17</f>
        <v>0</v>
      </c>
      <c r="AK36" s="366">
        <f t="shared" ref="AK36" si="42">AJ36*AK17/AJ17</f>
        <v>0</v>
      </c>
      <c r="AL36" s="366">
        <f t="shared" ref="AL36" si="43">AK36*AL17/AK17</f>
        <v>0</v>
      </c>
      <c r="AM36" s="366">
        <f t="shared" ref="AM36" si="44">AL36*AM17/AL17</f>
        <v>0</v>
      </c>
      <c r="AN36" s="366">
        <f t="shared" ref="AN36" si="45">AM36*AN17/AM17</f>
        <v>0</v>
      </c>
      <c r="AO36" s="366">
        <f t="shared" ref="AO36" si="46">AN36*AO17/AN17</f>
        <v>0</v>
      </c>
      <c r="AP36" s="366">
        <f t="shared" ref="AP36" si="47">AO36*AP17/AO17</f>
        <v>0</v>
      </c>
    </row>
    <row r="37" spans="1:42">
      <c r="A37" s="57" t="str">
        <f t="shared" ref="A37:A44" si="48">IF(D18,"*","")</f>
        <v/>
      </c>
      <c r="B37" s="22" t="s">
        <v>288</v>
      </c>
      <c r="C37" s="23" t="s">
        <v>137</v>
      </c>
      <c r="D37" s="57" t="str">
        <f t="shared" si="13"/>
        <v>INMCEM</v>
      </c>
      <c r="E37" s="23" t="s">
        <v>137</v>
      </c>
      <c r="F37" s="23" t="s">
        <v>137</v>
      </c>
      <c r="G37" s="23" t="s">
        <v>137</v>
      </c>
      <c r="H37" s="23" t="s">
        <v>137</v>
      </c>
      <c r="I37" s="22">
        <v>0</v>
      </c>
      <c r="J37" s="110">
        <f>'[10]NMM-TSData'!J14</f>
        <v>14.27</v>
      </c>
      <c r="K37" s="110">
        <f>'[10]NMM-TSData'!K14</f>
        <v>14.368</v>
      </c>
      <c r="L37" s="110">
        <f>'[10]NMM-TSData'!L14</f>
        <v>14.465999999999999</v>
      </c>
      <c r="M37" s="110">
        <f>'[10]NMM-TSData'!M14</f>
        <v>14.564</v>
      </c>
      <c r="N37" s="110">
        <f>'[10]NMM-TSData'!N14</f>
        <v>14.662000000000001</v>
      </c>
      <c r="O37" s="110">
        <f>'[10]NMM-TSData'!O14</f>
        <v>14.759960880300349</v>
      </c>
      <c r="P37" s="185">
        <f t="shared" ref="P37:R44" si="49">O37*P18/O18</f>
        <v>14.959887414756098</v>
      </c>
      <c r="Q37" s="185">
        <f t="shared" si="49"/>
        <v>14.975266378945001</v>
      </c>
      <c r="R37" s="185">
        <f t="shared" si="49"/>
        <v>13.744949243832703</v>
      </c>
      <c r="S37" s="185">
        <f t="shared" ref="S37:AP37" si="50">R37*S18/R18</f>
        <v>14.064913401017613</v>
      </c>
      <c r="T37" s="185">
        <f t="shared" si="50"/>
        <v>14.373447590389224</v>
      </c>
      <c r="U37" s="185">
        <f t="shared" si="50"/>
        <v>14.6697202260862</v>
      </c>
      <c r="V37" s="185">
        <f t="shared" si="50"/>
        <v>15.010268956861239</v>
      </c>
      <c r="W37" s="185">
        <f t="shared" si="50"/>
        <v>15.355005851931363</v>
      </c>
      <c r="X37" s="185">
        <f t="shared" si="50"/>
        <v>15.729488622585523</v>
      </c>
      <c r="Y37" s="185">
        <f t="shared" si="50"/>
        <v>16.112304600071798</v>
      </c>
      <c r="Z37" s="185">
        <f t="shared" si="50"/>
        <v>16.5344678772843</v>
      </c>
      <c r="AA37" s="185">
        <f t="shared" si="50"/>
        <v>16.913455369817715</v>
      </c>
      <c r="AB37" s="185">
        <f t="shared" si="50"/>
        <v>17.278620998463857</v>
      </c>
      <c r="AC37" s="185">
        <f t="shared" si="50"/>
        <v>17.746554401267321</v>
      </c>
      <c r="AD37" s="185">
        <f t="shared" si="50"/>
        <v>18.257839518285699</v>
      </c>
      <c r="AE37" s="185">
        <f t="shared" si="50"/>
        <v>18.784738311105421</v>
      </c>
      <c r="AF37" s="185">
        <f t="shared" si="50"/>
        <v>19.388011118766414</v>
      </c>
      <c r="AG37" s="185">
        <f t="shared" si="50"/>
        <v>20.003676159939367</v>
      </c>
      <c r="AH37" s="185">
        <f t="shared" si="50"/>
        <v>20.654732078131719</v>
      </c>
      <c r="AI37" s="185">
        <f t="shared" si="50"/>
        <v>21.297404012349183</v>
      </c>
      <c r="AJ37" s="185">
        <f t="shared" si="50"/>
        <v>22.002959018224569</v>
      </c>
      <c r="AK37" s="185">
        <f t="shared" si="50"/>
        <v>22.733128733671979</v>
      </c>
      <c r="AL37" s="185">
        <f t="shared" si="50"/>
        <v>23.479455002301009</v>
      </c>
      <c r="AM37" s="185">
        <f t="shared" si="50"/>
        <v>27.291622834352285</v>
      </c>
      <c r="AN37" s="185">
        <f t="shared" si="50"/>
        <v>29.526558760215565</v>
      </c>
      <c r="AO37" s="185">
        <f t="shared" si="50"/>
        <v>35.836534502494928</v>
      </c>
      <c r="AP37" s="185">
        <f t="shared" si="50"/>
        <v>41.88363826040959</v>
      </c>
    </row>
    <row r="38" spans="1:42">
      <c r="A38" s="57" t="str">
        <f t="shared" si="48"/>
        <v/>
      </c>
      <c r="B38" s="22" t="s">
        <v>288</v>
      </c>
      <c r="C38" s="23" t="s">
        <v>137</v>
      </c>
      <c r="D38" s="57" t="str">
        <f t="shared" si="13"/>
        <v>INMLIM</v>
      </c>
      <c r="E38" s="23" t="s">
        <v>137</v>
      </c>
      <c r="F38" s="23" t="s">
        <v>137</v>
      </c>
      <c r="G38" s="23" t="s">
        <v>137</v>
      </c>
      <c r="H38" s="23" t="s">
        <v>137</v>
      </c>
      <c r="I38" s="22">
        <v>0</v>
      </c>
      <c r="J38" s="139">
        <f>'[10]NMM-TSData'!J16</f>
        <v>1.2</v>
      </c>
      <c r="K38" s="139">
        <f>'[10]NMM-TSData'!K16</f>
        <v>1.1733333333333333</v>
      </c>
      <c r="L38" s="139">
        <f>'[10]NMM-TSData'!L16</f>
        <v>1.1466666666666667</v>
      </c>
      <c r="M38" s="139">
        <f>'[10]NMM-TSData'!M16</f>
        <v>1.1200000000000001</v>
      </c>
      <c r="N38" s="139">
        <f>'[10]NMM-TSData'!N16</f>
        <v>1.1200000000000001</v>
      </c>
      <c r="O38" s="139">
        <f>'[10]NMM-TSData'!O16</f>
        <v>1.3591716472036741</v>
      </c>
      <c r="P38" s="185">
        <f t="shared" si="49"/>
        <v>1.3775818909271935</v>
      </c>
      <c r="Q38" s="185">
        <f t="shared" si="49"/>
        <v>1.3789980635213104</v>
      </c>
      <c r="R38" s="185">
        <f t="shared" si="49"/>
        <v>1.26570425599196</v>
      </c>
      <c r="S38" s="185">
        <f t="shared" ref="S38:AP38" si="51">R38*S19/R19</f>
        <v>1.2951681694869868</v>
      </c>
      <c r="T38" s="185">
        <f t="shared" si="51"/>
        <v>1.3235795538929278</v>
      </c>
      <c r="U38" s="185">
        <f t="shared" si="51"/>
        <v>1.3508618325891459</v>
      </c>
      <c r="V38" s="185">
        <f t="shared" si="51"/>
        <v>1.3822212774490843</v>
      </c>
      <c r="W38" s="185">
        <f t="shared" si="51"/>
        <v>1.4139663896024441</v>
      </c>
      <c r="X38" s="185">
        <f t="shared" si="51"/>
        <v>1.4484506520179863</v>
      </c>
      <c r="Y38" s="185">
        <f t="shared" si="51"/>
        <v>1.4837022781513829</v>
      </c>
      <c r="Z38" s="185">
        <f t="shared" si="51"/>
        <v>1.5225772021116244</v>
      </c>
      <c r="AA38" s="185">
        <f t="shared" si="51"/>
        <v>1.5574762820396566</v>
      </c>
      <c r="AB38" s="185">
        <f t="shared" si="51"/>
        <v>1.5911025750233709</v>
      </c>
      <c r="AC38" s="185">
        <f t="shared" si="51"/>
        <v>1.634192243012861</v>
      </c>
      <c r="AD38" s="185">
        <f t="shared" si="51"/>
        <v>1.6812739555136091</v>
      </c>
      <c r="AE38" s="185">
        <f t="shared" si="51"/>
        <v>1.729793454037635</v>
      </c>
      <c r="AF38" s="185">
        <f t="shared" si="51"/>
        <v>1.7853458570793084</v>
      </c>
      <c r="AG38" s="185">
        <f t="shared" si="51"/>
        <v>1.8420393994892754</v>
      </c>
      <c r="AH38" s="185">
        <f t="shared" si="51"/>
        <v>1.901991912367019</v>
      </c>
      <c r="AI38" s="185">
        <f t="shared" si="51"/>
        <v>1.9611723857114816</v>
      </c>
      <c r="AJ38" s="185">
        <f t="shared" si="51"/>
        <v>2.0261434494768573</v>
      </c>
      <c r="AK38" s="185">
        <f t="shared" si="51"/>
        <v>2.0933811598563916</v>
      </c>
      <c r="AL38" s="185">
        <f t="shared" si="51"/>
        <v>2.1621066471466563</v>
      </c>
      <c r="AM38" s="185">
        <f t="shared" si="51"/>
        <v>2.5131502897230691</v>
      </c>
      <c r="AN38" s="185">
        <f t="shared" si="51"/>
        <v>2.718954462808957</v>
      </c>
      <c r="AO38" s="185">
        <f t="shared" si="51"/>
        <v>3.3000088567196917</v>
      </c>
      <c r="AP38" s="185">
        <f t="shared" si="51"/>
        <v>3.8568566723820017</v>
      </c>
    </row>
    <row r="39" spans="1:42">
      <c r="A39" s="57" t="str">
        <f t="shared" si="48"/>
        <v/>
      </c>
      <c r="B39" s="22" t="s">
        <v>288</v>
      </c>
      <c r="C39" s="23" t="s">
        <v>137</v>
      </c>
      <c r="D39" s="57" t="str">
        <f t="shared" si="13"/>
        <v>INMGLA</v>
      </c>
      <c r="E39" s="23" t="s">
        <v>137</v>
      </c>
      <c r="F39" s="23" t="s">
        <v>137</v>
      </c>
      <c r="G39" s="23" t="s">
        <v>137</v>
      </c>
      <c r="H39" s="23" t="s">
        <v>137</v>
      </c>
      <c r="I39" s="22">
        <v>0</v>
      </c>
      <c r="J39" s="110">
        <f>'[10]NMM-TSData'!J15</f>
        <v>1.27</v>
      </c>
      <c r="K39" s="110">
        <f>'[10]NMM-TSData'!K15</f>
        <v>1.2484871200000001</v>
      </c>
      <c r="L39" s="110">
        <f>'[10]NMM-TSData'!L15</f>
        <v>1.2269742400000001</v>
      </c>
      <c r="M39" s="110">
        <f>'[10]NMM-TSData'!M15</f>
        <v>1.2054613600000001</v>
      </c>
      <c r="N39" s="110">
        <f>'[10]NMM-TSData'!N15</f>
        <v>1.1839484800000002</v>
      </c>
      <c r="O39" s="110">
        <f>'[10]NMM-TSData'!O15</f>
        <v>1.1624356</v>
      </c>
      <c r="P39" s="185">
        <f t="shared" si="49"/>
        <v>1.1781810157853607</v>
      </c>
      <c r="Q39" s="185">
        <f t="shared" si="49"/>
        <v>1.1793922016150038</v>
      </c>
      <c r="R39" s="185">
        <f t="shared" si="49"/>
        <v>1.082497335243553</v>
      </c>
      <c r="S39" s="185">
        <f t="shared" ref="S39:AP39" si="52">R39*S20/R20</f>
        <v>1.1076964350278991</v>
      </c>
      <c r="T39" s="185">
        <f t="shared" si="52"/>
        <v>1.131995356173509</v>
      </c>
      <c r="U39" s="185">
        <f t="shared" si="52"/>
        <v>1.1553286062974746</v>
      </c>
      <c r="V39" s="185">
        <f t="shared" si="52"/>
        <v>1.1821488649281102</v>
      </c>
      <c r="W39" s="185">
        <f t="shared" si="52"/>
        <v>1.2092989666602783</v>
      </c>
      <c r="X39" s="185">
        <f t="shared" si="52"/>
        <v>1.2387917348136159</v>
      </c>
      <c r="Y39" s="185">
        <f t="shared" si="52"/>
        <v>1.2689407930724879</v>
      </c>
      <c r="Z39" s="185">
        <f t="shared" si="52"/>
        <v>1.3021886875909245</v>
      </c>
      <c r="AA39" s="185">
        <f t="shared" si="52"/>
        <v>1.3320362296574866</v>
      </c>
      <c r="AB39" s="185">
        <f t="shared" si="52"/>
        <v>1.3607952168985162</v>
      </c>
      <c r="AC39" s="185">
        <f t="shared" si="52"/>
        <v>1.3976477838029358</v>
      </c>
      <c r="AD39" s="185">
        <f t="shared" si="52"/>
        <v>1.4379145586671949</v>
      </c>
      <c r="AE39" s="185">
        <f t="shared" si="52"/>
        <v>1.4794110043107696</v>
      </c>
      <c r="AF39" s="185">
        <f t="shared" si="52"/>
        <v>1.5269223624928259</v>
      </c>
      <c r="AG39" s="185">
        <f t="shared" si="52"/>
        <v>1.5754096835188653</v>
      </c>
      <c r="AH39" s="185">
        <f t="shared" si="52"/>
        <v>1.6266842487453606</v>
      </c>
      <c r="AI39" s="185">
        <f t="shared" si="52"/>
        <v>1.6772985248612495</v>
      </c>
      <c r="AJ39" s="185">
        <f t="shared" si="52"/>
        <v>1.7328652206837567</v>
      </c>
      <c r="AK39" s="185">
        <f t="shared" si="52"/>
        <v>1.7903704727749579</v>
      </c>
      <c r="AL39" s="185">
        <f t="shared" si="52"/>
        <v>1.8491481505008824</v>
      </c>
      <c r="AM39" s="185">
        <f t="shared" si="52"/>
        <v>2.1493792715105369</v>
      </c>
      <c r="AN39" s="185">
        <f t="shared" si="52"/>
        <v>2.3253939035960367</v>
      </c>
      <c r="AO39" s="185">
        <f t="shared" si="52"/>
        <v>2.8223424048452284</v>
      </c>
      <c r="AP39" s="185">
        <f t="shared" si="52"/>
        <v>3.2985881579403911</v>
      </c>
    </row>
    <row r="40" spans="1:42">
      <c r="A40" s="57" t="str">
        <f t="shared" si="48"/>
        <v/>
      </c>
      <c r="B40" s="22" t="s">
        <v>288</v>
      </c>
      <c r="C40" s="23" t="s">
        <v>137</v>
      </c>
      <c r="D40" s="57" t="str">
        <f t="shared" si="13"/>
        <v>INMBRI</v>
      </c>
      <c r="E40" s="23" t="s">
        <v>137</v>
      </c>
      <c r="F40" s="23" t="s">
        <v>137</v>
      </c>
      <c r="G40" s="23" t="s">
        <v>137</v>
      </c>
      <c r="H40" s="23" t="s">
        <v>137</v>
      </c>
      <c r="I40" s="22">
        <v>0</v>
      </c>
      <c r="J40" s="140">
        <f>'[10]NMM-TSData'!J13</f>
        <v>3.2959999999999998</v>
      </c>
      <c r="K40" s="140">
        <f>'[10]NMM-TSData'!K13</f>
        <v>4.5590000000000002</v>
      </c>
      <c r="L40" s="140">
        <f>'[10]NMM-TSData'!L13</f>
        <v>5.8220999999999998</v>
      </c>
      <c r="M40" s="140">
        <f>'[10]NMM-TSData'!M13</f>
        <v>7.0850999999999997</v>
      </c>
      <c r="N40" s="140">
        <f>'[10]NMM-TSData'!N13</f>
        <v>8.3482000000000003</v>
      </c>
      <c r="O40" s="140">
        <f>'[10]NMM-TSData'!O13</f>
        <v>9.6111784370000013</v>
      </c>
      <c r="P40" s="185">
        <f t="shared" si="49"/>
        <v>9.7413637140836169</v>
      </c>
      <c r="Q40" s="185">
        <f t="shared" si="49"/>
        <v>9.7513779661669719</v>
      </c>
      <c r="R40" s="185">
        <f t="shared" si="49"/>
        <v>8.9502377994985682</v>
      </c>
      <c r="S40" s="185">
        <f t="shared" ref="S40:AP40" si="53">R40*S21/R21</f>
        <v>9.1585874443985684</v>
      </c>
      <c r="T40" s="185">
        <f t="shared" si="53"/>
        <v>9.3594942877170695</v>
      </c>
      <c r="U40" s="185">
        <f t="shared" si="53"/>
        <v>9.5524168293671909</v>
      </c>
      <c r="V40" s="185">
        <f t="shared" si="53"/>
        <v>9.7741704399977731</v>
      </c>
      <c r="W40" s="185">
        <f t="shared" si="53"/>
        <v>9.9986512390463993</v>
      </c>
      <c r="X40" s="185">
        <f t="shared" si="53"/>
        <v>10.242501528320746</v>
      </c>
      <c r="Y40" s="185">
        <f t="shared" si="53"/>
        <v>10.491778115026733</v>
      </c>
      <c r="Z40" s="185">
        <f t="shared" si="53"/>
        <v>10.766676308846028</v>
      </c>
      <c r="AA40" s="185">
        <f t="shared" si="53"/>
        <v>11.013459917940237</v>
      </c>
      <c r="AB40" s="185">
        <f t="shared" si="53"/>
        <v>11.251243205066805</v>
      </c>
      <c r="AC40" s="185">
        <f t="shared" si="53"/>
        <v>11.55594532910693</v>
      </c>
      <c r="AD40" s="185">
        <f t="shared" si="53"/>
        <v>11.888876597129778</v>
      </c>
      <c r="AE40" s="185">
        <f t="shared" si="53"/>
        <v>12.23197495335843</v>
      </c>
      <c r="AF40" s="185">
        <f t="shared" si="53"/>
        <v>12.624805438997345</v>
      </c>
      <c r="AG40" s="185">
        <f t="shared" si="53"/>
        <v>13.025705320516257</v>
      </c>
      <c r="AH40" s="185">
        <f t="shared" si="53"/>
        <v>13.449650522875372</v>
      </c>
      <c r="AI40" s="185">
        <f t="shared" si="53"/>
        <v>13.868136363475395</v>
      </c>
      <c r="AJ40" s="185">
        <f t="shared" si="53"/>
        <v>14.327569495689016</v>
      </c>
      <c r="AK40" s="185">
        <f t="shared" si="53"/>
        <v>14.803030879453589</v>
      </c>
      <c r="AL40" s="185">
        <f t="shared" si="53"/>
        <v>15.289012854486305</v>
      </c>
      <c r="AM40" s="185">
        <f t="shared" si="53"/>
        <v>17.771365318884616</v>
      </c>
      <c r="AN40" s="185">
        <f t="shared" si="53"/>
        <v>19.226678659680996</v>
      </c>
      <c r="AO40" s="185">
        <f t="shared" si="53"/>
        <v>23.335517652142769</v>
      </c>
      <c r="AP40" s="185">
        <f t="shared" si="53"/>
        <v>27.273183457337527</v>
      </c>
    </row>
    <row r="41" spans="1:42">
      <c r="A41" s="57" t="str">
        <f t="shared" si="48"/>
        <v>*</v>
      </c>
      <c r="B41" s="22" t="s">
        <v>288</v>
      </c>
      <c r="C41" s="23" t="s">
        <v>137</v>
      </c>
      <c r="D41" s="57">
        <f t="shared" si="13"/>
        <v>0</v>
      </c>
      <c r="E41" s="23" t="s">
        <v>137</v>
      </c>
      <c r="F41" s="23" t="s">
        <v>137</v>
      </c>
      <c r="G41" s="23" t="s">
        <v>137</v>
      </c>
      <c r="H41" s="23" t="s">
        <v>137</v>
      </c>
      <c r="I41" s="22">
        <v>0</v>
      </c>
      <c r="J41" s="110">
        <v>0</v>
      </c>
      <c r="K41" s="185">
        <f>J41*K22/J22</f>
        <v>0</v>
      </c>
      <c r="L41" s="185">
        <f>K41*L22/K22</f>
        <v>0</v>
      </c>
      <c r="M41" s="185">
        <f>L41*M22/L22</f>
        <v>0</v>
      </c>
      <c r="N41" s="185">
        <f>M41*N22/M22</f>
        <v>0</v>
      </c>
      <c r="O41" s="185">
        <f>N41*O22/N22</f>
        <v>0</v>
      </c>
      <c r="P41" s="185">
        <f t="shared" si="49"/>
        <v>0</v>
      </c>
      <c r="Q41" s="185">
        <f t="shared" si="49"/>
        <v>0</v>
      </c>
      <c r="R41" s="185">
        <f t="shared" si="49"/>
        <v>0</v>
      </c>
      <c r="S41" s="185">
        <f t="shared" ref="S41:AP41" si="54">R41*S22/R22</f>
        <v>0</v>
      </c>
      <c r="T41" s="185">
        <f t="shared" si="54"/>
        <v>0</v>
      </c>
      <c r="U41" s="185">
        <f t="shared" si="54"/>
        <v>0</v>
      </c>
      <c r="V41" s="185">
        <f t="shared" si="54"/>
        <v>0</v>
      </c>
      <c r="W41" s="185">
        <f t="shared" si="54"/>
        <v>0</v>
      </c>
      <c r="X41" s="185">
        <f t="shared" si="54"/>
        <v>0</v>
      </c>
      <c r="Y41" s="185">
        <f t="shared" si="54"/>
        <v>0</v>
      </c>
      <c r="Z41" s="185">
        <f t="shared" si="54"/>
        <v>0</v>
      </c>
      <c r="AA41" s="185">
        <f t="shared" si="54"/>
        <v>0</v>
      </c>
      <c r="AB41" s="185">
        <f t="shared" si="54"/>
        <v>0</v>
      </c>
      <c r="AC41" s="185">
        <f t="shared" si="54"/>
        <v>0</v>
      </c>
      <c r="AD41" s="185">
        <f t="shared" si="54"/>
        <v>0</v>
      </c>
      <c r="AE41" s="185">
        <f t="shared" si="54"/>
        <v>0</v>
      </c>
      <c r="AF41" s="185">
        <f t="shared" si="54"/>
        <v>0</v>
      </c>
      <c r="AG41" s="185">
        <f t="shared" si="54"/>
        <v>0</v>
      </c>
      <c r="AH41" s="185">
        <f t="shared" si="54"/>
        <v>0</v>
      </c>
      <c r="AI41" s="185">
        <f t="shared" si="54"/>
        <v>0</v>
      </c>
      <c r="AJ41" s="185">
        <f t="shared" si="54"/>
        <v>0</v>
      </c>
      <c r="AK41" s="185">
        <f t="shared" si="54"/>
        <v>0</v>
      </c>
      <c r="AL41" s="185">
        <f t="shared" si="54"/>
        <v>0</v>
      </c>
      <c r="AM41" s="185">
        <f t="shared" si="54"/>
        <v>0</v>
      </c>
      <c r="AN41" s="185">
        <f t="shared" si="54"/>
        <v>0</v>
      </c>
      <c r="AO41" s="185">
        <f t="shared" si="54"/>
        <v>0</v>
      </c>
      <c r="AP41" s="185">
        <f t="shared" si="54"/>
        <v>0</v>
      </c>
    </row>
    <row r="42" spans="1:42">
      <c r="A42" s="57" t="str">
        <f t="shared" si="48"/>
        <v/>
      </c>
      <c r="B42" s="22" t="s">
        <v>288</v>
      </c>
      <c r="C42" s="23" t="s">
        <v>137</v>
      </c>
      <c r="D42" s="57" t="str">
        <f t="shared" si="13"/>
        <v>IPPPAP</v>
      </c>
      <c r="E42" s="23" t="s">
        <v>137</v>
      </c>
      <c r="F42" s="23" t="s">
        <v>137</v>
      </c>
      <c r="G42" s="23" t="s">
        <v>137</v>
      </c>
      <c r="H42" s="23" t="s">
        <v>137</v>
      </c>
      <c r="I42" s="22">
        <v>0</v>
      </c>
      <c r="J42" s="139">
        <f>[11]CommData_BASE!$E$9</f>
        <v>2.1800600000000001</v>
      </c>
      <c r="K42" s="139">
        <f>[11]CommData_BASE!$E$9</f>
        <v>2.1800600000000001</v>
      </c>
      <c r="L42" s="139">
        <f>[11]CommData_BASE!$E$9</f>
        <v>2.1800600000000001</v>
      </c>
      <c r="M42" s="139">
        <f>[11]CommData_BASE!$E$9</f>
        <v>2.1800600000000001</v>
      </c>
      <c r="N42" s="139">
        <f>[11]CommData_BASE!$E$9</f>
        <v>2.1800600000000001</v>
      </c>
      <c r="O42" s="139">
        <f>[11]CommData_BASE!$E$9</f>
        <v>2.1800600000000001</v>
      </c>
      <c r="P42" s="185">
        <f t="shared" si="49"/>
        <v>2.2166294765726118</v>
      </c>
      <c r="Q42" s="185">
        <f t="shared" si="49"/>
        <v>2.2151621827595132</v>
      </c>
      <c r="R42" s="185">
        <f t="shared" si="49"/>
        <v>2.0587260885322287</v>
      </c>
      <c r="S42" s="185">
        <f t="shared" ref="S42:AP42" si="55">R42*S23/R23</f>
        <v>2.1025725102502362</v>
      </c>
      <c r="T42" s="185">
        <f t="shared" si="55"/>
        <v>2.1422937627059175</v>
      </c>
      <c r="U42" s="185">
        <f t="shared" si="55"/>
        <v>2.182775281330342</v>
      </c>
      <c r="V42" s="185">
        <f t="shared" si="55"/>
        <v>2.2296563062821737</v>
      </c>
      <c r="W42" s="185">
        <f t="shared" si="55"/>
        <v>2.2778873936368904</v>
      </c>
      <c r="X42" s="185">
        <f t="shared" si="55"/>
        <v>2.3274905052455499</v>
      </c>
      <c r="Y42" s="185">
        <f t="shared" si="55"/>
        <v>2.3777615692507976</v>
      </c>
      <c r="Z42" s="185">
        <f t="shared" si="55"/>
        <v>2.4417042088643237</v>
      </c>
      <c r="AA42" s="185">
        <f t="shared" si="55"/>
        <v>2.4894673937624874</v>
      </c>
      <c r="AB42" s="185">
        <f t="shared" si="55"/>
        <v>2.5179045075528346</v>
      </c>
      <c r="AC42" s="185">
        <f t="shared" si="55"/>
        <v>2.572179198433941</v>
      </c>
      <c r="AD42" s="185">
        <f t="shared" si="55"/>
        <v>2.6253589928198333</v>
      </c>
      <c r="AE42" s="185">
        <f t="shared" si="55"/>
        <v>2.6843624063952594</v>
      </c>
      <c r="AF42" s="185">
        <f t="shared" si="55"/>
        <v>2.7555486344350522</v>
      </c>
      <c r="AG42" s="185">
        <f t="shared" si="55"/>
        <v>2.8279175457616361</v>
      </c>
      <c r="AH42" s="185">
        <f t="shared" si="55"/>
        <v>2.908155781248241</v>
      </c>
      <c r="AI42" s="185">
        <f t="shared" si="55"/>
        <v>2.9899374793605915</v>
      </c>
      <c r="AJ42" s="185">
        <f t="shared" si="55"/>
        <v>3.0718264563957605</v>
      </c>
      <c r="AK42" s="185">
        <f t="shared" si="55"/>
        <v>3.1563118603757361</v>
      </c>
      <c r="AL42" s="185">
        <f t="shared" si="55"/>
        <v>3.2430154710774475</v>
      </c>
      <c r="AM42" s="185">
        <f t="shared" si="55"/>
        <v>3.7180412914433272</v>
      </c>
      <c r="AN42" s="185">
        <f t="shared" si="55"/>
        <v>4.0677450620614053</v>
      </c>
      <c r="AO42" s="185">
        <f t="shared" si="55"/>
        <v>4.9133616613366877</v>
      </c>
      <c r="AP42" s="185">
        <f t="shared" si="55"/>
        <v>5.738091252320654</v>
      </c>
    </row>
    <row r="43" spans="1:42">
      <c r="A43" s="57" t="str">
        <f t="shared" si="48"/>
        <v/>
      </c>
      <c r="B43" s="22" t="s">
        <v>288</v>
      </c>
      <c r="C43" s="23" t="s">
        <v>137</v>
      </c>
      <c r="D43" s="57" t="str">
        <f t="shared" si="13"/>
        <v>IPPPULPD</v>
      </c>
      <c r="E43" s="23" t="s">
        <v>137</v>
      </c>
      <c r="F43" s="23" t="s">
        <v>137</v>
      </c>
      <c r="G43" s="23" t="s">
        <v>137</v>
      </c>
      <c r="H43" s="23" t="s">
        <v>137</v>
      </c>
      <c r="I43" s="22">
        <v>0</v>
      </c>
      <c r="J43" s="139">
        <f>[11]CommData_BASE!$E$8</f>
        <v>0.65910719806663931</v>
      </c>
      <c r="K43" s="139">
        <f>[11]CommData_BASE!$E$8</f>
        <v>0.65910719806663931</v>
      </c>
      <c r="L43" s="139">
        <f>[11]CommData_BASE!$E$8</f>
        <v>0.65910719806663931</v>
      </c>
      <c r="M43" s="139">
        <f>[11]CommData_BASE!$E$8</f>
        <v>0.65910719806663931</v>
      </c>
      <c r="N43" s="139">
        <f>[11]CommData_BASE!$E$8</f>
        <v>0.65910719806663931</v>
      </c>
      <c r="O43" s="139">
        <f>[11]CommData_BASE!$E$8</f>
        <v>0.65910719806663931</v>
      </c>
      <c r="P43" s="185">
        <f t="shared" si="49"/>
        <v>0.67016340993169699</v>
      </c>
      <c r="Q43" s="185">
        <f t="shared" si="49"/>
        <v>0.66971979649266689</v>
      </c>
      <c r="R43" s="185">
        <f t="shared" si="49"/>
        <v>0.62242377906991964</v>
      </c>
      <c r="S43" s="185">
        <f t="shared" ref="S43:AP43" si="56">R43*S24/R24</f>
        <v>0.63568006199965743</v>
      </c>
      <c r="T43" s="185">
        <f t="shared" si="56"/>
        <v>0.64768916423067935</v>
      </c>
      <c r="U43" s="185">
        <f t="shared" si="56"/>
        <v>0.6599281211006861</v>
      </c>
      <c r="V43" s="185">
        <f t="shared" si="56"/>
        <v>0.67410186907023462</v>
      </c>
      <c r="W43" s="185">
        <f t="shared" si="56"/>
        <v>0.68868378738719582</v>
      </c>
      <c r="X43" s="185">
        <f t="shared" si="56"/>
        <v>0.70368051587529723</v>
      </c>
      <c r="Y43" s="185">
        <f t="shared" si="56"/>
        <v>0.7188791893706723</v>
      </c>
      <c r="Z43" s="185">
        <f t="shared" si="56"/>
        <v>0.73821125088854622</v>
      </c>
      <c r="AA43" s="185">
        <f t="shared" si="56"/>
        <v>0.75265170618288113</v>
      </c>
      <c r="AB43" s="185">
        <f t="shared" si="56"/>
        <v>0.76124922477936829</v>
      </c>
      <c r="AC43" s="185">
        <f t="shared" si="56"/>
        <v>0.77765833252529237</v>
      </c>
      <c r="AD43" s="185">
        <f t="shared" si="56"/>
        <v>0.793736415363125</v>
      </c>
      <c r="AE43" s="185">
        <f t="shared" si="56"/>
        <v>0.81157517879076746</v>
      </c>
      <c r="AF43" s="185">
        <f t="shared" si="56"/>
        <v>0.83309722648864759</v>
      </c>
      <c r="AG43" s="185">
        <f t="shared" si="56"/>
        <v>0.85497684006423635</v>
      </c>
      <c r="AH43" s="185">
        <f t="shared" si="56"/>
        <v>0.87923562127639898</v>
      </c>
      <c r="AI43" s="185">
        <f t="shared" si="56"/>
        <v>0.90396104438216818</v>
      </c>
      <c r="AJ43" s="185">
        <f t="shared" si="56"/>
        <v>0.9287189015999483</v>
      </c>
      <c r="AK43" s="185">
        <f t="shared" si="56"/>
        <v>0.95426174807883868</v>
      </c>
      <c r="AL43" s="185">
        <f t="shared" si="56"/>
        <v>0.98047523482317867</v>
      </c>
      <c r="AM43" s="185">
        <f t="shared" si="56"/>
        <v>1.1240918955896997</v>
      </c>
      <c r="AN43" s="185">
        <f t="shared" si="56"/>
        <v>1.2298193858447479</v>
      </c>
      <c r="AO43" s="185">
        <f t="shared" si="56"/>
        <v>1.4854783986182365</v>
      </c>
      <c r="AP43" s="185">
        <f t="shared" si="56"/>
        <v>1.734822549639808</v>
      </c>
    </row>
    <row r="44" spans="1:42">
      <c r="A44" s="57" t="str">
        <f t="shared" si="48"/>
        <v>*</v>
      </c>
      <c r="B44" s="22" t="s">
        <v>288</v>
      </c>
      <c r="C44" s="23" t="s">
        <v>137</v>
      </c>
      <c r="D44" s="57">
        <f t="shared" si="13"/>
        <v>0</v>
      </c>
      <c r="E44" s="23" t="s">
        <v>137</v>
      </c>
      <c r="F44" s="23" t="s">
        <v>137</v>
      </c>
      <c r="G44" s="23" t="s">
        <v>137</v>
      </c>
      <c r="H44" s="23" t="s">
        <v>137</v>
      </c>
      <c r="I44" s="22">
        <v>0</v>
      </c>
      <c r="J44" s="110">
        <v>0</v>
      </c>
      <c r="K44" s="185">
        <f>J44*K25/J25</f>
        <v>0</v>
      </c>
      <c r="L44" s="185">
        <f>K44*L25/K25</f>
        <v>0</v>
      </c>
      <c r="M44" s="185">
        <f>L44*M25/L25</f>
        <v>0</v>
      </c>
      <c r="N44" s="185">
        <f>M44*N25/M25</f>
        <v>0</v>
      </c>
      <c r="O44" s="185">
        <f>N44*O25/N25</f>
        <v>0</v>
      </c>
      <c r="P44" s="185">
        <f t="shared" si="49"/>
        <v>0</v>
      </c>
      <c r="Q44" s="185">
        <f t="shared" si="49"/>
        <v>0</v>
      </c>
      <c r="R44" s="185">
        <f t="shared" si="49"/>
        <v>0</v>
      </c>
      <c r="S44" s="185">
        <f t="shared" ref="S44:AP44" si="57">R44*S25/R25</f>
        <v>0</v>
      </c>
      <c r="T44" s="185">
        <f t="shared" si="57"/>
        <v>0</v>
      </c>
      <c r="U44" s="185">
        <f t="shared" si="57"/>
        <v>0</v>
      </c>
      <c r="V44" s="185">
        <f t="shared" si="57"/>
        <v>0</v>
      </c>
      <c r="W44" s="185">
        <f t="shared" si="57"/>
        <v>0</v>
      </c>
      <c r="X44" s="185">
        <f t="shared" si="57"/>
        <v>0</v>
      </c>
      <c r="Y44" s="185">
        <f t="shared" si="57"/>
        <v>0</v>
      </c>
      <c r="Z44" s="185">
        <f t="shared" si="57"/>
        <v>0</v>
      </c>
      <c r="AA44" s="185">
        <f t="shared" si="57"/>
        <v>0</v>
      </c>
      <c r="AB44" s="185">
        <f t="shared" si="57"/>
        <v>0</v>
      </c>
      <c r="AC44" s="185">
        <f t="shared" si="57"/>
        <v>0</v>
      </c>
      <c r="AD44" s="185">
        <f t="shared" si="57"/>
        <v>0</v>
      </c>
      <c r="AE44" s="185">
        <f t="shared" si="57"/>
        <v>0</v>
      </c>
      <c r="AF44" s="185">
        <f t="shared" si="57"/>
        <v>0</v>
      </c>
      <c r="AG44" s="185">
        <f t="shared" si="57"/>
        <v>0</v>
      </c>
      <c r="AH44" s="185">
        <f t="shared" si="57"/>
        <v>0</v>
      </c>
      <c r="AI44" s="185">
        <f t="shared" si="57"/>
        <v>0</v>
      </c>
      <c r="AJ44" s="185">
        <f t="shared" si="57"/>
        <v>0</v>
      </c>
      <c r="AK44" s="185">
        <f t="shared" si="57"/>
        <v>0</v>
      </c>
      <c r="AL44" s="185">
        <f t="shared" si="57"/>
        <v>0</v>
      </c>
      <c r="AM44" s="185">
        <f t="shared" si="57"/>
        <v>0</v>
      </c>
      <c r="AN44" s="185">
        <f t="shared" si="57"/>
        <v>0</v>
      </c>
      <c r="AO44" s="185">
        <f t="shared" si="57"/>
        <v>0</v>
      </c>
      <c r="AP44" s="185">
        <f t="shared" si="57"/>
        <v>0</v>
      </c>
    </row>
    <row r="45" spans="1:42">
      <c r="A45" s="185" t="s">
        <v>16</v>
      </c>
      <c r="B45" s="186"/>
      <c r="S45" s="214" t="s">
        <v>661</v>
      </c>
      <c r="X45" s="29">
        <v>2025</v>
      </c>
    </row>
    <row r="46" spans="1:42" ht="15.75" thickBot="1">
      <c r="A46" s="185" t="s">
        <v>16</v>
      </c>
      <c r="B46" s="14" t="s">
        <v>290</v>
      </c>
      <c r="C46" s="14"/>
      <c r="D46" s="185">
        <v>2010</v>
      </c>
      <c r="E46" s="185">
        <v>2020</v>
      </c>
      <c r="F46" s="185">
        <v>2030</v>
      </c>
      <c r="G46" s="185">
        <v>2050</v>
      </c>
      <c r="S46" s="214" t="s">
        <v>660</v>
      </c>
    </row>
    <row r="47" spans="1:42">
      <c r="A47" s="185" t="s">
        <v>16</v>
      </c>
      <c r="B47" s="186" t="str">
        <f t="shared" ref="B47:C52" si="58">B10</f>
        <v>MI</v>
      </c>
      <c r="C47" s="186" t="str">
        <f t="shared" si="58"/>
        <v>Mining</v>
      </c>
      <c r="D47" s="185">
        <v>1</v>
      </c>
      <c r="E47" s="185">
        <v>1.0220604419830652</v>
      </c>
      <c r="F47" s="185">
        <v>1.0684529596700734</v>
      </c>
      <c r="G47" s="185">
        <f>F47</f>
        <v>1.0684529596700734</v>
      </c>
      <c r="J47" s="185" cm="1">
        <f t="array" ref="J47">IF(J$7=-1,K47,IF(J$7=99,I47,IF(J$7=0,INDEX($D47:$G47,0,J$5),(INDEX($D47:$G47,0,J$7+1)-INDEX($D47:$G47,0,J$7))/(INDEX($D$4:$G$4,0,J$7+1)-INDEX($D$4:$G$4,0,J$7))+I47)))</f>
        <v>1</v>
      </c>
      <c r="K47" s="185" cm="1">
        <f t="array" ref="K47">IF(K$7=-1,L47,IF(K$7=99,J47,IF(K$7=0,INDEX($D47:$G47,0,K$5),(INDEX($D47:$G47,0,K$7+1)-INDEX($D47:$G47,0,K$7))/(INDEX($D$4:$G$4,0,K$7+1)-INDEX($D$4:$G$4,0,K$7))+J47)))</f>
        <v>1.0027575552478831</v>
      </c>
      <c r="L47" s="185" cm="1">
        <f t="array" ref="L47">IF(L$7=-1,M47,IF(L$7=99,K47,IF(L$7=0,INDEX($D47:$G47,0,L$5),(INDEX($D47:$G47,0,L$7+1)-INDEX($D47:$G47,0,L$7))/(INDEX($D$4:$G$4,0,L$7+1)-INDEX($D$4:$G$4,0,L$7))+K47)))</f>
        <v>1.0055151104957663</v>
      </c>
      <c r="M47" s="185" cm="1">
        <f t="array" ref="M47">IF(M$7=-1,N47,IF(M$7=99,L47,IF(M$7=0,INDEX($D47:$G47,0,M$5),(INDEX($D47:$G47,0,M$7+1)-INDEX($D47:$G47,0,M$7))/(INDEX($D$4:$G$4,0,M$7+1)-INDEX($D$4:$G$4,0,M$7))+L47)))</f>
        <v>1.0082726657436494</v>
      </c>
      <c r="N47" s="185" cm="1">
        <f t="array" ref="N47">IF(N$7=-1,O47,IF(N$7=99,M47,IF(N$7=0,INDEX($D47:$G47,0,N$5),(INDEX($D47:$G47,0,N$7+1)-INDEX($D47:$G47,0,N$7))/(INDEX($D$4:$G$4,0,N$7+1)-INDEX($D$4:$G$4,0,N$7))+M47)))</f>
        <v>1.0110302209915325</v>
      </c>
      <c r="O47" s="185" cm="1">
        <f t="array" ref="O47">IF(O$7=-1,P47,IF(O$7=99,N47,IF(O$7=0,INDEX($D47:$G47,0,O$5),(INDEX($D47:$G47,0,O$7+1)-INDEX($D47:$G47,0,O$7))/(INDEX($D$4:$G$4,0,O$7+1)-INDEX($D$4:$G$4,0,O$7))+N47)))</f>
        <v>1.0137877762394156</v>
      </c>
      <c r="P47" s="185" cm="1">
        <f t="array" ref="P47">IF(P$7=-1,Q47,IF(P$7=99,O47,IF(P$7=0,INDEX($D47:$G47,0,P$5),(INDEX($D47:$G47,0,P$7+1)-INDEX($D47:$G47,0,P$7))/(INDEX($D$4:$G$4,0,P$7+1)-INDEX($D$4:$G$4,0,P$7))+O47)))</f>
        <v>1.0165453314872988</v>
      </c>
      <c r="Q47" s="185" cm="1">
        <f t="array" ref="Q47">IF(Q$7=-1,R47,IF(Q$7=99,P47,IF(Q$7=0,INDEX($D47:$G47,0,Q$5),(INDEX($D47:$G47,0,Q$7+1)-INDEX($D47:$G47,0,Q$7))/(INDEX($D$4:$G$4,0,Q$7+1)-INDEX($D$4:$G$4,0,Q$7))+P47)))</f>
        <v>1.0193028867351819</v>
      </c>
      <c r="R47" s="185" cm="1">
        <f t="array" ref="R47">IF(R$7=-1,S47,IF(R$7=99,Q47,IF(R$7=0,INDEX($D47:$G47,0,R$5),(INDEX($D47:$G47,0,R$7+1)-INDEX($D47:$G47,0,R$7))/(INDEX($D$4:$G$4,0,R$7+1)-INDEX($D$4:$G$4,0,R$7))+Q47)))</f>
        <v>1.0220604419830652</v>
      </c>
      <c r="S47" s="214">
        <v>1.0900000000000001</v>
      </c>
      <c r="T47" s="343">
        <f t="shared" ref="T47:AA47" si="59">IF(T$62=1,($AB47-$S47)/$AC$62+S47,$AB47)</f>
        <v>1.0846132399175183</v>
      </c>
      <c r="U47" s="343">
        <f t="shared" si="59"/>
        <v>1.0792264798350366</v>
      </c>
      <c r="V47" s="343">
        <f t="shared" si="59"/>
        <v>1.0738397197525549</v>
      </c>
      <c r="W47" s="343">
        <f t="shared" si="59"/>
        <v>1.0684529596700731</v>
      </c>
      <c r="X47" s="343">
        <f t="shared" si="59"/>
        <v>1.0684529596700734</v>
      </c>
      <c r="Y47" s="343">
        <f t="shared" si="59"/>
        <v>1.0684529596700734</v>
      </c>
      <c r="Z47" s="343">
        <f t="shared" si="59"/>
        <v>1.0684529596700734</v>
      </c>
      <c r="AA47" s="343">
        <f t="shared" si="59"/>
        <v>1.0684529596700734</v>
      </c>
      <c r="AB47" s="185" cm="1">
        <f t="array" ref="AB47">IF(AB$7=-1,AC47,IF(AB$7=99,AA47,IF(AB$7=0,INDEX($D47:$G47,0,AB$5),(INDEX($D47:$G47,0,AB$7+1)-INDEX($D47:$G47,0,AB$7))/(INDEX($D$4:$G$4,0,AB$7+1)-INDEX($D$4:$G$4,0,AB$7))+AA47)))</f>
        <v>1.0684529596700734</v>
      </c>
      <c r="AC47" s="185" cm="1">
        <f t="array" ref="AC47">IF(AC$7=-1,AD47,IF(AC$7=99,AB47,IF(AC$7=0,INDEX($D47:$G47,0,AC$5),(INDEX($D47:$G47,0,AC$7+1)-INDEX($D47:$G47,0,AC$7))/(INDEX($D$4:$G$4,0,AC$7+1)-INDEX($D$4:$G$4,0,AC$7))+AB47)))</f>
        <v>1.0684529596700734</v>
      </c>
      <c r="AD47" s="185" cm="1">
        <f t="array" ref="AD47">IF(AD$7=-1,AE47,IF(AD$7=99,AC47,IF(AD$7=0,INDEX($D47:$G47,0,AD$5),(INDEX($D47:$G47,0,AD$7+1)-INDEX($D47:$G47,0,AD$7))/(INDEX($D$4:$G$4,0,AD$7+1)-INDEX($D$4:$G$4,0,AD$7))+AC47)))</f>
        <v>1.0684529596700734</v>
      </c>
      <c r="AE47" s="185" cm="1">
        <f t="array" ref="AE47">IF(AE$7=-1,AF47,IF(AE$7=99,AD47,IF(AE$7=0,INDEX($D47:$G47,0,AE$5),(INDEX($D47:$G47,0,AE$7+1)-INDEX($D47:$G47,0,AE$7))/(INDEX($D$4:$G$4,0,AE$7+1)-INDEX($D$4:$G$4,0,AE$7))+AD47)))</f>
        <v>1.0684529596700734</v>
      </c>
      <c r="AF47" s="185" cm="1">
        <f t="array" ref="AF47">IF(AF$7=-1,AG47,IF(AF$7=99,AE47,IF(AF$7=0,INDEX($D47:$G47,0,AF$5),(INDEX($D47:$G47,0,AF$7+1)-INDEX($D47:$G47,0,AF$7))/(INDEX($D$4:$G$4,0,AF$7+1)-INDEX($D$4:$G$4,0,AF$7))+AE47)))</f>
        <v>1.0684529596700734</v>
      </c>
      <c r="AG47" s="185" cm="1">
        <f t="array" ref="AG47">IF(AG$7=-1,AH47,IF(AG$7=99,AF47,IF(AG$7=0,INDEX($D47:$G47,0,AG$5),(INDEX($D47:$G47,0,AG$7+1)-INDEX($D47:$G47,0,AG$7))/(INDEX($D$4:$G$4,0,AG$7+1)-INDEX($D$4:$G$4,0,AG$7))+AF47)))</f>
        <v>1.0684529596700734</v>
      </c>
      <c r="AH47" s="185" cm="1">
        <f t="array" ref="AH47">IF(AH$7=-1,AI47,IF(AH$7=99,AG47,IF(AH$7=0,INDEX($D47:$G47,0,AH$5),(INDEX($D47:$G47,0,AH$7+1)-INDEX($D47:$G47,0,AH$7))/(INDEX($D$4:$G$4,0,AH$7+1)-INDEX($D$4:$G$4,0,AH$7))+AG47)))</f>
        <v>1.0684529596700734</v>
      </c>
      <c r="AI47" s="185" cm="1">
        <f t="array" ref="AI47">IF(AI$7=-1,AJ47,IF(AI$7=99,AH47,IF(AI$7=0,INDEX($D47:$G47,0,AI$5),(INDEX($D47:$G47,0,AI$7+1)-INDEX($D47:$G47,0,AI$7))/(INDEX($D$4:$G$4,0,AI$7+1)-INDEX($D$4:$G$4,0,AI$7))+AH47)))</f>
        <v>1.0684529596700734</v>
      </c>
      <c r="AJ47" s="185" cm="1">
        <f t="array" ref="AJ47">IF(AJ$7=-1,AK47,IF(AJ$7=99,AI47,IF(AJ$7=0,INDEX($D47:$G47,0,AJ$5),(INDEX($D47:$G47,0,AJ$7+1)-INDEX($D47:$G47,0,AJ$7))/(INDEX($D$4:$G$4,0,AJ$7+1)-INDEX($D$4:$G$4,0,AJ$7))+AI47)))</f>
        <v>1.0684529596700734</v>
      </c>
      <c r="AK47" s="185" cm="1">
        <f t="array" ref="AK47">IF(AK$7=-1,AL47,IF(AK$7=99,AJ47,IF(AK$7=0,INDEX($D47:$G47,0,AK$5),(INDEX($D47:$G47,0,AK$7+1)-INDEX($D47:$G47,0,AK$7))/(INDEX($D$4:$G$4,0,AK$7+1)-INDEX($D$4:$G$4,0,AK$7))+AJ47)))</f>
        <v>1.0684529596700734</v>
      </c>
      <c r="AL47" s="185" cm="1">
        <f t="array" ref="AL47">IF(AL$7=-1,AM47,IF(AL$7=99,AK47,IF(AL$7=0,INDEX($D47:$G47,0,AL$5),(INDEX($D47:$G47,0,AL$7+1)-INDEX($D47:$G47,0,AL$7))/(INDEX($D$4:$G$4,0,AL$7+1)-INDEX($D$4:$G$4,0,AL$7))+AK47)))</f>
        <v>1.0684529596700734</v>
      </c>
      <c r="AM47" s="185" cm="1">
        <f t="array" ref="AM47">IF(AM$7=-1,AN47,IF(AM$7=99,AL47,IF(AM$7=0,INDEX($D47:$G47,0,AM$5),(INDEX($D47:$G47,0,AM$7+1)-INDEX($D47:$G47,0,AM$7))/(INDEX($D$4:$G$4,0,AM$7+1)-INDEX($D$4:$G$4,0,AM$7))+AL47)))</f>
        <v>1.0684529596700734</v>
      </c>
      <c r="AN47" s="185" cm="1">
        <f t="array" ref="AN47">IF(AN$7=-1,AO47,IF(AN$7=99,AM47,IF(AN$7=0,INDEX($D47:$G47,0,AN$5),(INDEX($D47:$G47,0,AN$7+1)-INDEX($D47:$G47,0,AN$7))/(INDEX($D$4:$G$4,0,AN$7+1)-INDEX($D$4:$G$4,0,AN$7))+AM47)))</f>
        <v>1.0684529596700734</v>
      </c>
      <c r="AO47" s="185" cm="1">
        <f t="array" ref="AO47">IF(AO$7=-1,AP47,IF(AO$7=99,AN47,IF(AO$7=0,INDEX($D47:$G47,0,AO$5),(INDEX($D47:$G47,0,AO$7+1)-INDEX($D47:$G47,0,AO$7))/(INDEX($D$4:$G$4,0,AO$7+1)-INDEX($D$4:$G$4,0,AO$7))+AN47)))</f>
        <v>1.0684529596700734</v>
      </c>
      <c r="AP47" s="185" cm="1">
        <f t="array" ref="AP47">IF(AP$7=-1,AQ47,IF(AP$7=99,AO47,IF(AP$7=0,INDEX($D47:$G47,0,AP$5),(INDEX($D47:$G47,0,AP$7+1)-INDEX($D47:$G47,0,AP$7))/(INDEX($D$4:$G$4,0,AP$7+1)-INDEX($D$4:$G$4,0,AP$7))+AO47)))</f>
        <v>1.0684529596700734</v>
      </c>
    </row>
    <row r="48" spans="1:42" s="361" customFormat="1">
      <c r="A48" s="361" t="s">
        <v>16</v>
      </c>
      <c r="B48" s="186" t="str">
        <f t="shared" si="58"/>
        <v>PG</v>
      </c>
      <c r="C48" s="186" t="str">
        <f t="shared" si="58"/>
        <v>PGM</v>
      </c>
      <c r="D48" s="361">
        <v>1</v>
      </c>
      <c r="E48" s="361">
        <v>1</v>
      </c>
      <c r="F48" s="361">
        <v>1</v>
      </c>
      <c r="G48" s="361">
        <v>1</v>
      </c>
      <c r="J48" s="361" cm="1">
        <f t="array" ref="J48">IF(J$7=-1,K48,IF(J$7=99,I48,IF(J$7=0,INDEX($D48:$G48,0,J$5),(INDEX($D48:$G48,0,J$7+1)-INDEX($D48:$G48,0,J$7))/(INDEX($D$4:$G$4,0,J$7+1)-INDEX($D$4:$G$4,0,J$7))+I48)))</f>
        <v>1</v>
      </c>
      <c r="K48" s="361" cm="1">
        <f t="array" ref="K48">IF(K$7=-1,L48,IF(K$7=99,J48,IF(K$7=0,INDEX($D48:$G48,0,K$5),(INDEX($D48:$G48,0,K$7+1)-INDEX($D48:$G48,0,K$7))/(INDEX($D$4:$G$4,0,K$7+1)-INDEX($D$4:$G$4,0,K$7))+J48)))</f>
        <v>1</v>
      </c>
      <c r="L48" s="361" cm="1">
        <f t="array" ref="L48">IF(L$7=-1,M48,IF(L$7=99,K48,IF(L$7=0,INDEX($D48:$G48,0,L$5),(INDEX($D48:$G48,0,L$7+1)-INDEX($D48:$G48,0,L$7))/(INDEX($D$4:$G$4,0,L$7+1)-INDEX($D$4:$G$4,0,L$7))+K48)))</f>
        <v>1</v>
      </c>
      <c r="M48" s="361" cm="1">
        <f t="array" ref="M48">IF(M$7=-1,N48,IF(M$7=99,L48,IF(M$7=0,INDEX($D48:$G48,0,M$5),(INDEX($D48:$G48,0,M$7+1)-INDEX($D48:$G48,0,M$7))/(INDEX($D$4:$G$4,0,M$7+1)-INDEX($D$4:$G$4,0,M$7))+L48)))</f>
        <v>1</v>
      </c>
      <c r="N48" s="361" cm="1">
        <f t="array" ref="N48">IF(N$7=-1,O48,IF(N$7=99,M48,IF(N$7=0,INDEX($D48:$G48,0,N$5),(INDEX($D48:$G48,0,N$7+1)-INDEX($D48:$G48,0,N$7))/(INDEX($D$4:$G$4,0,N$7+1)-INDEX($D$4:$G$4,0,N$7))+M48)))</f>
        <v>1</v>
      </c>
      <c r="O48" s="361" cm="1">
        <f t="array" ref="O48">IF(O$7=-1,P48,IF(O$7=99,N48,IF(O$7=0,INDEX($D48:$G48,0,O$5),(INDEX($D48:$G48,0,O$7+1)-INDEX($D48:$G48,0,O$7))/(INDEX($D$4:$G$4,0,O$7+1)-INDEX($D$4:$G$4,0,O$7))+N48)))</f>
        <v>1</v>
      </c>
      <c r="P48" s="361" cm="1">
        <f t="array" ref="P48">IF(P$7=-1,Q48,IF(P$7=99,O48,IF(P$7=0,INDEX($D48:$G48,0,P$5),(INDEX($D48:$G48,0,P$7+1)-INDEX($D48:$G48,0,P$7))/(INDEX($D$4:$G$4,0,P$7+1)-INDEX($D$4:$G$4,0,P$7))+O48)))</f>
        <v>1</v>
      </c>
      <c r="Q48" s="361" cm="1">
        <f t="array" ref="Q48">IF(Q$7=-1,R48,IF(Q$7=99,P48,IF(Q$7=0,INDEX($D48:$G48,0,Q$5),(INDEX($D48:$G48,0,Q$7+1)-INDEX($D48:$G48,0,Q$7))/(INDEX($D$4:$G$4,0,Q$7+1)-INDEX($D$4:$G$4,0,Q$7))+P48)))</f>
        <v>1</v>
      </c>
      <c r="R48" s="361" cm="1">
        <f t="array" ref="R48">IF(R$7=-1,S48,IF(R$7=99,Q48,IF(R$7=0,INDEX($D48:$G48,0,R$5),(INDEX($D48:$G48,0,R$7+1)-INDEX($D48:$G48,0,R$7))/(INDEX($D$4:$G$4,0,R$7+1)-INDEX($D$4:$G$4,0,R$7))+Q48)))</f>
        <v>1</v>
      </c>
      <c r="S48" s="214">
        <v>1.07</v>
      </c>
      <c r="T48" s="343">
        <f t="shared" ref="T48" si="60">IF(T$62=1,($AB48-$S48)/$AC$62+S48,$AB48)</f>
        <v>1.0525</v>
      </c>
      <c r="U48" s="343">
        <f t="shared" ref="U48:AA48" si="61">IF(U$62=1,($AB48-$S48)/$AC$62+T48,$AB48)</f>
        <v>1.0349999999999999</v>
      </c>
      <c r="V48" s="343">
        <f t="shared" si="61"/>
        <v>1.0174999999999998</v>
      </c>
      <c r="W48" s="343">
        <f t="shared" si="61"/>
        <v>0.99999999999999978</v>
      </c>
      <c r="X48" s="343">
        <f t="shared" si="61"/>
        <v>1</v>
      </c>
      <c r="Y48" s="343">
        <f t="shared" si="61"/>
        <v>1</v>
      </c>
      <c r="Z48" s="343">
        <f t="shared" si="61"/>
        <v>1</v>
      </c>
      <c r="AA48" s="343">
        <f t="shared" si="61"/>
        <v>1</v>
      </c>
      <c r="AB48" s="361" cm="1">
        <f t="array" ref="AB48">IF(AB$7=-1,AC48,IF(AB$7=99,AA48,IF(AB$7=0,INDEX($D48:$G48,0,AB$5),(INDEX($D48:$G48,0,AB$7+1)-INDEX($D48:$G48,0,AB$7))/(INDEX($D$4:$G$4,0,AB$7+1)-INDEX($D$4:$G$4,0,AB$7))+AA48)))</f>
        <v>1</v>
      </c>
      <c r="AC48" s="361" cm="1">
        <f t="array" ref="AC48">IF(AC$7=-1,AD48,IF(AC$7=99,AB48,IF(AC$7=0,INDEX($D48:$G48,0,AC$5),(INDEX($D48:$G48,0,AC$7+1)-INDEX($D48:$G48,0,AC$7))/(INDEX($D$4:$G$4,0,AC$7+1)-INDEX($D$4:$G$4,0,AC$7))+AB48)))</f>
        <v>1</v>
      </c>
      <c r="AD48" s="361" cm="1">
        <f t="array" ref="AD48">IF(AD$7=-1,AE48,IF(AD$7=99,AC48,IF(AD$7=0,INDEX($D48:$G48,0,AD$5),(INDEX($D48:$G48,0,AD$7+1)-INDEX($D48:$G48,0,AD$7))/(INDEX($D$4:$G$4,0,AD$7+1)-INDEX($D$4:$G$4,0,AD$7))+AC48)))</f>
        <v>1</v>
      </c>
      <c r="AE48" s="361" cm="1">
        <f t="array" ref="AE48">IF(AE$7=-1,AF48,IF(AE$7=99,AD48,IF(AE$7=0,INDEX($D48:$G48,0,AE$5),(INDEX($D48:$G48,0,AE$7+1)-INDEX($D48:$G48,0,AE$7))/(INDEX($D$4:$G$4,0,AE$7+1)-INDEX($D$4:$G$4,0,AE$7))+AD48)))</f>
        <v>1</v>
      </c>
      <c r="AF48" s="361" cm="1">
        <f t="array" ref="AF48">IF(AF$7=-1,AG48,IF(AF$7=99,AE48,IF(AF$7=0,INDEX($D48:$G48,0,AF$5),(INDEX($D48:$G48,0,AF$7+1)-INDEX($D48:$G48,0,AF$7))/(INDEX($D$4:$G$4,0,AF$7+1)-INDEX($D$4:$G$4,0,AF$7))+AE48)))</f>
        <v>1</v>
      </c>
      <c r="AG48" s="361" cm="1">
        <f t="array" ref="AG48">IF(AG$7=-1,AH48,IF(AG$7=99,AF48,IF(AG$7=0,INDEX($D48:$G48,0,AG$5),(INDEX($D48:$G48,0,AG$7+1)-INDEX($D48:$G48,0,AG$7))/(INDEX($D$4:$G$4,0,AG$7+1)-INDEX($D$4:$G$4,0,AG$7))+AF48)))</f>
        <v>1</v>
      </c>
      <c r="AH48" s="361" cm="1">
        <f t="array" ref="AH48">IF(AH$7=-1,AI48,IF(AH$7=99,AG48,IF(AH$7=0,INDEX($D48:$G48,0,AH$5),(INDEX($D48:$G48,0,AH$7+1)-INDEX($D48:$G48,0,AH$7))/(INDEX($D$4:$G$4,0,AH$7+1)-INDEX($D$4:$G$4,0,AH$7))+AG48)))</f>
        <v>1</v>
      </c>
      <c r="AI48" s="361" cm="1">
        <f t="array" ref="AI48">IF(AI$7=-1,AJ48,IF(AI$7=99,AH48,IF(AI$7=0,INDEX($D48:$G48,0,AI$5),(INDEX($D48:$G48,0,AI$7+1)-INDEX($D48:$G48,0,AI$7))/(INDEX($D$4:$G$4,0,AI$7+1)-INDEX($D$4:$G$4,0,AI$7))+AH48)))</f>
        <v>1</v>
      </c>
      <c r="AJ48" s="361" cm="1">
        <f t="array" ref="AJ48">IF(AJ$7=-1,AK48,IF(AJ$7=99,AI48,IF(AJ$7=0,INDEX($D48:$G48,0,AJ$5),(INDEX($D48:$G48,0,AJ$7+1)-INDEX($D48:$G48,0,AJ$7))/(INDEX($D$4:$G$4,0,AJ$7+1)-INDEX($D$4:$G$4,0,AJ$7))+AI48)))</f>
        <v>1</v>
      </c>
      <c r="AK48" s="361" cm="1">
        <f t="array" ref="AK48">IF(AK$7=-1,AL48,IF(AK$7=99,AJ48,IF(AK$7=0,INDEX($D48:$G48,0,AK$5),(INDEX($D48:$G48,0,AK$7+1)-INDEX($D48:$G48,0,AK$7))/(INDEX($D$4:$G$4,0,AK$7+1)-INDEX($D$4:$G$4,0,AK$7))+AJ48)))</f>
        <v>1</v>
      </c>
      <c r="AL48" s="361" cm="1">
        <f t="array" ref="AL48">IF(AL$7=-1,AM48,IF(AL$7=99,AK48,IF(AL$7=0,INDEX($D48:$G48,0,AL$5),(INDEX($D48:$G48,0,AL$7+1)-INDEX($D48:$G48,0,AL$7))/(INDEX($D$4:$G$4,0,AL$7+1)-INDEX($D$4:$G$4,0,AL$7))+AK48)))</f>
        <v>1</v>
      </c>
      <c r="AM48" s="361" cm="1">
        <f t="array" ref="AM48">IF(AM$7=-1,AN48,IF(AM$7=99,AL48,IF(AM$7=0,INDEX($D48:$G48,0,AM$5),(INDEX($D48:$G48,0,AM$7+1)-INDEX($D48:$G48,0,AM$7))/(INDEX($D$4:$G$4,0,AM$7+1)-INDEX($D$4:$G$4,0,AM$7))+AL48)))</f>
        <v>1</v>
      </c>
      <c r="AN48" s="361" cm="1">
        <f t="array" ref="AN48">IF(AN$7=-1,AO48,IF(AN$7=99,AM48,IF(AN$7=0,INDEX($D48:$G48,0,AN$5),(INDEX($D48:$G48,0,AN$7+1)-INDEX($D48:$G48,0,AN$7))/(INDEX($D$4:$G$4,0,AN$7+1)-INDEX($D$4:$G$4,0,AN$7))+AM48)))</f>
        <v>1</v>
      </c>
      <c r="AO48" s="361" cm="1">
        <f t="array" ref="AO48">IF(AO$7=-1,AP48,IF(AO$7=99,AN48,IF(AO$7=0,INDEX($D48:$G48,0,AO$5),(INDEX($D48:$G48,0,AO$7+1)-INDEX($D48:$G48,0,AO$7))/(INDEX($D$4:$G$4,0,AO$7+1)-INDEX($D$4:$G$4,0,AO$7))+AN48)))</f>
        <v>1</v>
      </c>
      <c r="AP48" s="361" cm="1">
        <f t="array" ref="AP48">IF(AP$7=-1,AQ48,IF(AP$7=99,AO48,IF(AP$7=0,INDEX($D48:$G48,0,AP$5),(INDEX($D48:$G48,0,AP$7+1)-INDEX($D48:$G48,0,AP$7))/(INDEX($D$4:$G$4,0,AP$7+1)-INDEX($D$4:$G$4,0,AP$7))+AO48)))</f>
        <v>1</v>
      </c>
    </row>
    <row r="49" spans="1:42">
      <c r="A49" s="185" t="s">
        <v>16</v>
      </c>
      <c r="B49" s="186" t="str">
        <f t="shared" si="58"/>
        <v>FAC</v>
      </c>
      <c r="C49" s="186" t="str">
        <f t="shared" si="58"/>
        <v>FerroChrome</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214">
        <v>1.07</v>
      </c>
      <c r="T49" s="343">
        <f t="shared" ref="T49:AA49" si="62">IF(T$62=1,($AB49-$S49)/$AC$62+S49,$AB49)</f>
        <v>1.0525</v>
      </c>
      <c r="U49" s="343">
        <f t="shared" si="62"/>
        <v>1.0349999999999999</v>
      </c>
      <c r="V49" s="343">
        <f t="shared" si="62"/>
        <v>1.0174999999999998</v>
      </c>
      <c r="W49" s="343">
        <f t="shared" si="62"/>
        <v>0.99999999999999978</v>
      </c>
      <c r="X49" s="343">
        <f t="shared" si="62"/>
        <v>1</v>
      </c>
      <c r="Y49" s="343">
        <f t="shared" si="62"/>
        <v>1</v>
      </c>
      <c r="Z49" s="343">
        <f t="shared" si="62"/>
        <v>1</v>
      </c>
      <c r="AA49" s="343">
        <f t="shared" si="6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s="364" customFormat="1">
      <c r="A50" s="364" t="s">
        <v>16</v>
      </c>
      <c r="B50" s="186" t="str">
        <f t="shared" si="58"/>
        <v>FAM</v>
      </c>
      <c r="C50" s="186" t="str">
        <f t="shared" si="58"/>
        <v>FerroManganese</v>
      </c>
      <c r="D50" s="364">
        <v>1</v>
      </c>
      <c r="E50" s="364">
        <v>1</v>
      </c>
      <c r="F50" s="364">
        <v>1</v>
      </c>
      <c r="G50" s="364">
        <v>1</v>
      </c>
      <c r="J50" s="364" cm="1">
        <f t="array" ref="J50">IF(J$7=-1,K50,IF(J$7=99,I50,IF(J$7=0,INDEX($D50:$G50,0,J$5),(INDEX($D50:$G50,0,J$7+1)-INDEX($D50:$G50,0,J$7))/(INDEX($D$4:$G$4,0,J$7+1)-INDEX($D$4:$G$4,0,J$7))+I50)))</f>
        <v>1</v>
      </c>
      <c r="K50" s="364" cm="1">
        <f t="array" ref="K50">IF(K$7=-1,L50,IF(K$7=99,J50,IF(K$7=0,INDEX($D50:$G50,0,K$5),(INDEX($D50:$G50,0,K$7+1)-INDEX($D50:$G50,0,K$7))/(INDEX($D$4:$G$4,0,K$7+1)-INDEX($D$4:$G$4,0,K$7))+J50)))</f>
        <v>1</v>
      </c>
      <c r="L50" s="364" cm="1">
        <f t="array" ref="L50">IF(L$7=-1,M50,IF(L$7=99,K50,IF(L$7=0,INDEX($D50:$G50,0,L$5),(INDEX($D50:$G50,0,L$7+1)-INDEX($D50:$G50,0,L$7))/(INDEX($D$4:$G$4,0,L$7+1)-INDEX($D$4:$G$4,0,L$7))+K50)))</f>
        <v>1</v>
      </c>
      <c r="M50" s="364" cm="1">
        <f t="array" ref="M50">IF(M$7=-1,N50,IF(M$7=99,L50,IF(M$7=0,INDEX($D50:$G50,0,M$5),(INDEX($D50:$G50,0,M$7+1)-INDEX($D50:$G50,0,M$7))/(INDEX($D$4:$G$4,0,M$7+1)-INDEX($D$4:$G$4,0,M$7))+L50)))</f>
        <v>1</v>
      </c>
      <c r="N50" s="364" cm="1">
        <f t="array" ref="N50">IF(N$7=-1,O50,IF(N$7=99,M50,IF(N$7=0,INDEX($D50:$G50,0,N$5),(INDEX($D50:$G50,0,N$7+1)-INDEX($D50:$G50,0,N$7))/(INDEX($D$4:$G$4,0,N$7+1)-INDEX($D$4:$G$4,0,N$7))+M50)))</f>
        <v>1</v>
      </c>
      <c r="O50" s="364" cm="1">
        <f t="array" ref="O50">IF(O$7=-1,P50,IF(O$7=99,N50,IF(O$7=0,INDEX($D50:$G50,0,O$5),(INDEX($D50:$G50,0,O$7+1)-INDEX($D50:$G50,0,O$7))/(INDEX($D$4:$G$4,0,O$7+1)-INDEX($D$4:$G$4,0,O$7))+N50)))</f>
        <v>1</v>
      </c>
      <c r="P50" s="364" cm="1">
        <f t="array" ref="P50">IF(P$7=-1,Q50,IF(P$7=99,O50,IF(P$7=0,INDEX($D50:$G50,0,P$5),(INDEX($D50:$G50,0,P$7+1)-INDEX($D50:$G50,0,P$7))/(INDEX($D$4:$G$4,0,P$7+1)-INDEX($D$4:$G$4,0,P$7))+O50)))</f>
        <v>1</v>
      </c>
      <c r="Q50" s="364" cm="1">
        <f t="array" ref="Q50">IF(Q$7=-1,R50,IF(Q$7=99,P50,IF(Q$7=0,INDEX($D50:$G50,0,Q$5),(INDEX($D50:$G50,0,Q$7+1)-INDEX($D50:$G50,0,Q$7))/(INDEX($D$4:$G$4,0,Q$7+1)-INDEX($D$4:$G$4,0,Q$7))+P50)))</f>
        <v>1</v>
      </c>
      <c r="R50" s="364" cm="1">
        <f t="array" ref="R50">IF(R$7=-1,S50,IF(R$7=99,Q50,IF(R$7=0,INDEX($D50:$G50,0,R$5),(INDEX($D50:$G50,0,R$7+1)-INDEX($D50:$G50,0,R$7))/(INDEX($D$4:$G$4,0,R$7+1)-INDEX($D$4:$G$4,0,R$7))+Q50)))</f>
        <v>1</v>
      </c>
      <c r="S50" s="214">
        <v>1.07</v>
      </c>
      <c r="T50" s="343">
        <f t="shared" ref="T50" si="63">IF(T$62=1,($AB50-$S50)/$AC$62+S50,$AB50)</f>
        <v>1.0525</v>
      </c>
      <c r="U50" s="343">
        <f t="shared" ref="U50" si="64">IF(U$62=1,($AB50-$S50)/$AC$62+T50,$AB50)</f>
        <v>1.0349999999999999</v>
      </c>
      <c r="V50" s="343">
        <f t="shared" ref="V50" si="65">IF(V$62=1,($AB50-$S50)/$AC$62+U50,$AB50)</f>
        <v>1.0174999999999998</v>
      </c>
      <c r="W50" s="343">
        <f t="shared" ref="W50" si="66">IF(W$62=1,($AB50-$S50)/$AC$62+V50,$AB50)</f>
        <v>0.99999999999999978</v>
      </c>
      <c r="X50" s="343">
        <f t="shared" ref="X50" si="67">IF(X$62=1,($AB50-$S50)/$AC$62+W50,$AB50)</f>
        <v>1</v>
      </c>
      <c r="Y50" s="343">
        <f t="shared" ref="Y50" si="68">IF(Y$62=1,($AB50-$S50)/$AC$62+X50,$AB50)</f>
        <v>1</v>
      </c>
      <c r="Z50" s="343">
        <f t="shared" ref="Z50" si="69">IF(Z$62=1,($AB50-$S50)/$AC$62+Y50,$AB50)</f>
        <v>1</v>
      </c>
      <c r="AA50" s="343">
        <f t="shared" ref="AA50" si="70">IF(AA$62=1,($AB50-$S50)/$AC$62+Z50,$AB50)</f>
        <v>1</v>
      </c>
      <c r="AB50" s="364" cm="1">
        <f t="array" ref="AB50">IF(AB$7=-1,AC50,IF(AB$7=99,AA50,IF(AB$7=0,INDEX($D50:$G50,0,AB$5),(INDEX($D50:$G50,0,AB$7+1)-INDEX($D50:$G50,0,AB$7))/(INDEX($D$4:$G$4,0,AB$7+1)-INDEX($D$4:$G$4,0,AB$7))+AA50)))</f>
        <v>1</v>
      </c>
      <c r="AC50" s="364" cm="1">
        <f t="array" ref="AC50">IF(AC$7=-1,AD50,IF(AC$7=99,AB50,IF(AC$7=0,INDEX($D50:$G50,0,AC$5),(INDEX($D50:$G50,0,AC$7+1)-INDEX($D50:$G50,0,AC$7))/(INDEX($D$4:$G$4,0,AC$7+1)-INDEX($D$4:$G$4,0,AC$7))+AB50)))</f>
        <v>1</v>
      </c>
      <c r="AD50" s="364" cm="1">
        <f t="array" ref="AD50">IF(AD$7=-1,AE50,IF(AD$7=99,AC50,IF(AD$7=0,INDEX($D50:$G50,0,AD$5),(INDEX($D50:$G50,0,AD$7+1)-INDEX($D50:$G50,0,AD$7))/(INDEX($D$4:$G$4,0,AD$7+1)-INDEX($D$4:$G$4,0,AD$7))+AC50)))</f>
        <v>1</v>
      </c>
      <c r="AE50" s="364" cm="1">
        <f t="array" ref="AE50">IF(AE$7=-1,AF50,IF(AE$7=99,AD50,IF(AE$7=0,INDEX($D50:$G50,0,AE$5),(INDEX($D50:$G50,0,AE$7+1)-INDEX($D50:$G50,0,AE$7))/(INDEX($D$4:$G$4,0,AE$7+1)-INDEX($D$4:$G$4,0,AE$7))+AD50)))</f>
        <v>1</v>
      </c>
      <c r="AF50" s="364" cm="1">
        <f t="array" ref="AF50">IF(AF$7=-1,AG50,IF(AF$7=99,AE50,IF(AF$7=0,INDEX($D50:$G50,0,AF$5),(INDEX($D50:$G50,0,AF$7+1)-INDEX($D50:$G50,0,AF$7))/(INDEX($D$4:$G$4,0,AF$7+1)-INDEX($D$4:$G$4,0,AF$7))+AE50)))</f>
        <v>1</v>
      </c>
      <c r="AG50" s="364" cm="1">
        <f t="array" ref="AG50">IF(AG$7=-1,AH50,IF(AG$7=99,AF50,IF(AG$7=0,INDEX($D50:$G50,0,AG$5),(INDEX($D50:$G50,0,AG$7+1)-INDEX($D50:$G50,0,AG$7))/(INDEX($D$4:$G$4,0,AG$7+1)-INDEX($D$4:$G$4,0,AG$7))+AF50)))</f>
        <v>1</v>
      </c>
      <c r="AH50" s="364" cm="1">
        <f t="array" ref="AH50">IF(AH$7=-1,AI50,IF(AH$7=99,AG50,IF(AH$7=0,INDEX($D50:$G50,0,AH$5),(INDEX($D50:$G50,0,AH$7+1)-INDEX($D50:$G50,0,AH$7))/(INDEX($D$4:$G$4,0,AH$7+1)-INDEX($D$4:$G$4,0,AH$7))+AG50)))</f>
        <v>1</v>
      </c>
      <c r="AI50" s="364" cm="1">
        <f t="array" ref="AI50">IF(AI$7=-1,AJ50,IF(AI$7=99,AH50,IF(AI$7=0,INDEX($D50:$G50,0,AI$5),(INDEX($D50:$G50,0,AI$7+1)-INDEX($D50:$G50,0,AI$7))/(INDEX($D$4:$G$4,0,AI$7+1)-INDEX($D$4:$G$4,0,AI$7))+AH50)))</f>
        <v>1</v>
      </c>
      <c r="AJ50" s="364" cm="1">
        <f t="array" ref="AJ50">IF(AJ$7=-1,AK50,IF(AJ$7=99,AI50,IF(AJ$7=0,INDEX($D50:$G50,0,AJ$5),(INDEX($D50:$G50,0,AJ$7+1)-INDEX($D50:$G50,0,AJ$7))/(INDEX($D$4:$G$4,0,AJ$7+1)-INDEX($D$4:$G$4,0,AJ$7))+AI50)))</f>
        <v>1</v>
      </c>
      <c r="AK50" s="364" cm="1">
        <f t="array" ref="AK50">IF(AK$7=-1,AL50,IF(AK$7=99,AJ50,IF(AK$7=0,INDEX($D50:$G50,0,AK$5),(INDEX($D50:$G50,0,AK$7+1)-INDEX($D50:$G50,0,AK$7))/(INDEX($D$4:$G$4,0,AK$7+1)-INDEX($D$4:$G$4,0,AK$7))+AJ50)))</f>
        <v>1</v>
      </c>
      <c r="AL50" s="364" cm="1">
        <f t="array" ref="AL50">IF(AL$7=-1,AM50,IF(AL$7=99,AK50,IF(AL$7=0,INDEX($D50:$G50,0,AL$5),(INDEX($D50:$G50,0,AL$7+1)-INDEX($D50:$G50,0,AL$7))/(INDEX($D$4:$G$4,0,AL$7+1)-INDEX($D$4:$G$4,0,AL$7))+AK50)))</f>
        <v>1</v>
      </c>
      <c r="AM50" s="364" cm="1">
        <f t="array" ref="AM50">IF(AM$7=-1,AN50,IF(AM$7=99,AL50,IF(AM$7=0,INDEX($D50:$G50,0,AM$5),(INDEX($D50:$G50,0,AM$7+1)-INDEX($D50:$G50,0,AM$7))/(INDEX($D$4:$G$4,0,AM$7+1)-INDEX($D$4:$G$4,0,AM$7))+AL50)))</f>
        <v>1</v>
      </c>
      <c r="AN50" s="364" cm="1">
        <f t="array" ref="AN50">IF(AN$7=-1,AO50,IF(AN$7=99,AM50,IF(AN$7=0,INDEX($D50:$G50,0,AN$5),(INDEX($D50:$G50,0,AN$7+1)-INDEX($D50:$G50,0,AN$7))/(INDEX($D$4:$G$4,0,AN$7+1)-INDEX($D$4:$G$4,0,AN$7))+AM50)))</f>
        <v>1</v>
      </c>
      <c r="AO50" s="364" cm="1">
        <f t="array" ref="AO50">IF(AO$7=-1,AP50,IF(AO$7=99,AN50,IF(AO$7=0,INDEX($D50:$G50,0,AO$5),(INDEX($D50:$G50,0,AO$7+1)-INDEX($D50:$G50,0,AO$7))/(INDEX($D$4:$G$4,0,AO$7+1)-INDEX($D$4:$G$4,0,AO$7))+AN50)))</f>
        <v>1</v>
      </c>
      <c r="AP50" s="364" cm="1">
        <f t="array" ref="AP50">IF(AP$7=-1,AQ50,IF(AP$7=99,AO50,IF(AP$7=0,INDEX($D50:$G50,0,AP$5),(INDEX($D50:$G50,0,AP$7+1)-INDEX($D50:$G50,0,AP$7))/(INDEX($D$4:$G$4,0,AP$7+1)-INDEX($D$4:$G$4,0,AP$7))+AO50)))</f>
        <v>1</v>
      </c>
    </row>
    <row r="51" spans="1:42">
      <c r="A51" s="185" t="s">
        <v>16</v>
      </c>
      <c r="B51" s="186" t="str">
        <f t="shared" si="58"/>
        <v>IS</v>
      </c>
      <c r="C51" s="186" t="str">
        <f t="shared" si="58"/>
        <v>Iron &amp; Steel</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71">IF(T$62=1,($AB51-$S51)/$AC$62+S51,$AB51)</f>
        <v>1</v>
      </c>
      <c r="U51" s="343">
        <f t="shared" si="71"/>
        <v>1</v>
      </c>
      <c r="V51" s="343">
        <f t="shared" si="71"/>
        <v>1</v>
      </c>
      <c r="W51" s="343">
        <f t="shared" si="71"/>
        <v>1</v>
      </c>
      <c r="X51" s="343">
        <f t="shared" si="71"/>
        <v>1</v>
      </c>
      <c r="Y51" s="343">
        <f t="shared" si="71"/>
        <v>1</v>
      </c>
      <c r="Z51" s="343">
        <f t="shared" si="71"/>
        <v>1</v>
      </c>
      <c r="AA51" s="343">
        <f t="shared" si="71"/>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58"/>
        <v>CP</v>
      </c>
      <c r="C52" s="186" t="str">
        <f t="shared" si="58"/>
        <v>Chemicals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214">
        <v>1.054</v>
      </c>
      <c r="T52" s="343">
        <f t="shared" ref="T52:AA52" si="72">IF(T$62=1,($AB52-$S52)/$AC$62+S52,$AB52)</f>
        <v>1.0405</v>
      </c>
      <c r="U52" s="343">
        <f t="shared" si="72"/>
        <v>1.0269999999999999</v>
      </c>
      <c r="V52" s="343">
        <f t="shared" si="72"/>
        <v>1.0134999999999998</v>
      </c>
      <c r="W52" s="343">
        <f t="shared" si="72"/>
        <v>0.99999999999999978</v>
      </c>
      <c r="X52" s="343">
        <f t="shared" si="72"/>
        <v>1</v>
      </c>
      <c r="Y52" s="343">
        <f t="shared" si="72"/>
        <v>1</v>
      </c>
      <c r="Z52" s="343">
        <f t="shared" si="72"/>
        <v>1</v>
      </c>
      <c r="AA52" s="343">
        <f t="shared" si="72"/>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 t="shared" ref="B53:C61" si="73">B17</f>
        <v>NF</v>
      </c>
      <c r="C53" s="186" t="str">
        <f t="shared" si="73"/>
        <v>Precious &amp; Non-Ferrous metals</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214">
        <v>1.1000000000000001</v>
      </c>
      <c r="T53" s="343">
        <f t="shared" ref="T53:AA53" si="74">IF(T$62=1,($AB53-$S53)/$AC$62+S53,$AB53)</f>
        <v>1.0750000000000002</v>
      </c>
      <c r="U53" s="343">
        <f t="shared" si="74"/>
        <v>1.0500000000000003</v>
      </c>
      <c r="V53" s="343">
        <f t="shared" si="74"/>
        <v>1.0250000000000004</v>
      </c>
      <c r="W53" s="343">
        <f t="shared" si="74"/>
        <v>1.0000000000000004</v>
      </c>
      <c r="X53" s="343">
        <f t="shared" si="74"/>
        <v>1</v>
      </c>
      <c r="Y53" s="343">
        <f t="shared" si="74"/>
        <v>1</v>
      </c>
      <c r="Z53" s="343">
        <f t="shared" si="74"/>
        <v>1</v>
      </c>
      <c r="AA53" s="343">
        <f t="shared" si="74"/>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t="str">
        <f t="shared" si="73"/>
        <v>NM</v>
      </c>
      <c r="C54" s="186" t="str">
        <f t="shared" si="73"/>
        <v>N.M.M Products</v>
      </c>
      <c r="D54" s="185">
        <v>1</v>
      </c>
      <c r="E54" s="185">
        <v>1</v>
      </c>
      <c r="F54" s="185">
        <v>1</v>
      </c>
      <c r="G54" s="185">
        <v>1</v>
      </c>
      <c r="J54" s="185" cm="1">
        <f t="array" ref="J54">IF(J$7=-1,K54,IF(J$7=99,I54,IF(J$7=0,INDEX($D54:$G54,0,J$5),(INDEX($D54:$G54,0,J$7+1)-INDEX($D54:$G54,0,J$7))/(INDEX($D$4:$G$4,0,J$7+1)-INDEX($D$4:$G$4,0,J$7))+I54)))</f>
        <v>1</v>
      </c>
      <c r="K54" s="185" cm="1">
        <f t="array" ref="K54">IF(K$7=-1,L54,IF(K$7=99,J54,IF(K$7=0,INDEX($D54:$G54,0,K$5),(INDEX($D54:$G54,0,K$7+1)-INDEX($D54:$G54,0,K$7))/(INDEX($D$4:$G$4,0,K$7+1)-INDEX($D$4:$G$4,0,K$7))+J54)))</f>
        <v>1</v>
      </c>
      <c r="L54" s="185" cm="1">
        <f t="array" ref="L54">IF(L$7=-1,M54,IF(L$7=99,K54,IF(L$7=0,INDEX($D54:$G54,0,L$5),(INDEX($D54:$G54,0,L$7+1)-INDEX($D54:$G54,0,L$7))/(INDEX($D$4:$G$4,0,L$7+1)-INDEX($D$4:$G$4,0,L$7))+K54)))</f>
        <v>1</v>
      </c>
      <c r="M54" s="185" cm="1">
        <f t="array" ref="M54">IF(M$7=-1,N54,IF(M$7=99,L54,IF(M$7=0,INDEX($D54:$G54,0,M$5),(INDEX($D54:$G54,0,M$7+1)-INDEX($D54:$G54,0,M$7))/(INDEX($D$4:$G$4,0,M$7+1)-INDEX($D$4:$G$4,0,M$7))+L54)))</f>
        <v>1</v>
      </c>
      <c r="N54" s="185" cm="1">
        <f t="array" ref="N54">IF(N$7=-1,O54,IF(N$7=99,M54,IF(N$7=0,INDEX($D54:$G54,0,N$5),(INDEX($D54:$G54,0,N$7+1)-INDEX($D54:$G54,0,N$7))/(INDEX($D$4:$G$4,0,N$7+1)-INDEX($D$4:$G$4,0,N$7))+M54)))</f>
        <v>1</v>
      </c>
      <c r="O54" s="185" cm="1">
        <f t="array" ref="O54">IF(O$7=-1,P54,IF(O$7=99,N54,IF(O$7=0,INDEX($D54:$G54,0,O$5),(INDEX($D54:$G54,0,O$7+1)-INDEX($D54:$G54,0,O$7))/(INDEX($D$4:$G$4,0,O$7+1)-INDEX($D$4:$G$4,0,O$7))+N54)))</f>
        <v>1</v>
      </c>
      <c r="P54" s="185" cm="1">
        <f t="array" ref="P54">IF(P$7=-1,Q54,IF(P$7=99,O54,IF(P$7=0,INDEX($D54:$G54,0,P$5),(INDEX($D54:$G54,0,P$7+1)-INDEX($D54:$G54,0,P$7))/(INDEX($D$4:$G$4,0,P$7+1)-INDEX($D$4:$G$4,0,P$7))+O54)))</f>
        <v>1</v>
      </c>
      <c r="Q54" s="185" cm="1">
        <f t="array" ref="Q54">IF(Q$7=-1,R54,IF(Q$7=99,P54,IF(Q$7=0,INDEX($D54:$G54,0,Q$5),(INDEX($D54:$G54,0,Q$7+1)-INDEX($D54:$G54,0,Q$7))/(INDEX($D$4:$G$4,0,Q$7+1)-INDEX($D$4:$G$4,0,Q$7))+P54)))</f>
        <v>1</v>
      </c>
      <c r="R54" s="185" cm="1">
        <f t="array" ref="R54">IF(R$7=-1,S54,IF(R$7=99,Q54,IF(R$7=0,INDEX($D54:$G54,0,R$5),(INDEX($D54:$G54,0,R$7+1)-INDEX($D54:$G54,0,R$7))/(INDEX($D$4:$G$4,0,R$7+1)-INDEX($D$4:$G$4,0,R$7))+Q54)))</f>
        <v>1</v>
      </c>
      <c r="S54" s="185" cm="1">
        <f t="array" ref="S54">IF(S$7=-1,T54,IF(S$7=99,R54,IF(S$7=0,INDEX($D54:$G54,0,S$5),(INDEX($D54:$G54,0,S$7+1)-INDEX($D54:$G54,0,S$7))/(INDEX($D$4:$G$4,0,S$7+1)-INDEX($D$4:$G$4,0,S$7))+R54)))</f>
        <v>1</v>
      </c>
      <c r="T54" s="343">
        <f t="shared" ref="T54:AA54" si="75">IF(T$62=1,($AB54-$S54)/$AC$62+S54,$AB54)</f>
        <v>1</v>
      </c>
      <c r="U54" s="343">
        <f t="shared" si="75"/>
        <v>1</v>
      </c>
      <c r="V54" s="343">
        <f t="shared" si="75"/>
        <v>1</v>
      </c>
      <c r="W54" s="343">
        <f t="shared" si="75"/>
        <v>1</v>
      </c>
      <c r="X54" s="343">
        <f t="shared" si="75"/>
        <v>1</v>
      </c>
      <c r="Y54" s="343">
        <f t="shared" si="75"/>
        <v>1</v>
      </c>
      <c r="Z54" s="343">
        <f t="shared" si="75"/>
        <v>1</v>
      </c>
      <c r="AA54" s="343">
        <f t="shared" si="75"/>
        <v>1</v>
      </c>
      <c r="AB54" s="185" cm="1">
        <f t="array" ref="AB54">IF(AB$7=-1,AC54,IF(AB$7=99,AA54,IF(AB$7=0,INDEX($D54:$G54,0,AB$5),(INDEX($D54:$G54,0,AB$7+1)-INDEX($D54:$G54,0,AB$7))/(INDEX($D$4:$G$4,0,AB$7+1)-INDEX($D$4:$G$4,0,AB$7))+AA54)))</f>
        <v>1</v>
      </c>
      <c r="AC54" s="185" cm="1">
        <f t="array" ref="AC54">IF(AC$7=-1,AD54,IF(AC$7=99,AB54,IF(AC$7=0,INDEX($D54:$G54,0,AC$5),(INDEX($D54:$G54,0,AC$7+1)-INDEX($D54:$G54,0,AC$7))/(INDEX($D$4:$G$4,0,AC$7+1)-INDEX($D$4:$G$4,0,AC$7))+AB54)))</f>
        <v>1</v>
      </c>
      <c r="AD54" s="185" cm="1">
        <f t="array" ref="AD54">IF(AD$7=-1,AE54,IF(AD$7=99,AC54,IF(AD$7=0,INDEX($D54:$G54,0,AD$5),(INDEX($D54:$G54,0,AD$7+1)-INDEX($D54:$G54,0,AD$7))/(INDEX($D$4:$G$4,0,AD$7+1)-INDEX($D$4:$G$4,0,AD$7))+AC54)))</f>
        <v>1</v>
      </c>
      <c r="AE54" s="185" cm="1">
        <f t="array" ref="AE54">IF(AE$7=-1,AF54,IF(AE$7=99,AD54,IF(AE$7=0,INDEX($D54:$G54,0,AE$5),(INDEX($D54:$G54,0,AE$7+1)-INDEX($D54:$G54,0,AE$7))/(INDEX($D$4:$G$4,0,AE$7+1)-INDEX($D$4:$G$4,0,AE$7))+AD54)))</f>
        <v>1</v>
      </c>
      <c r="AF54" s="185" cm="1">
        <f t="array" ref="AF54">IF(AF$7=-1,AG54,IF(AF$7=99,AE54,IF(AF$7=0,INDEX($D54:$G54,0,AF$5),(INDEX($D54:$G54,0,AF$7+1)-INDEX($D54:$G54,0,AF$7))/(INDEX($D$4:$G$4,0,AF$7+1)-INDEX($D$4:$G$4,0,AF$7))+AE54)))</f>
        <v>1</v>
      </c>
      <c r="AG54" s="185" cm="1">
        <f t="array" ref="AG54">IF(AG$7=-1,AH54,IF(AG$7=99,AF54,IF(AG$7=0,INDEX($D54:$G54,0,AG$5),(INDEX($D54:$G54,0,AG$7+1)-INDEX($D54:$G54,0,AG$7))/(INDEX($D$4:$G$4,0,AG$7+1)-INDEX($D$4:$G$4,0,AG$7))+AF54)))</f>
        <v>1</v>
      </c>
      <c r="AH54" s="185" cm="1">
        <f t="array" ref="AH54">IF(AH$7=-1,AI54,IF(AH$7=99,AG54,IF(AH$7=0,INDEX($D54:$G54,0,AH$5),(INDEX($D54:$G54,0,AH$7+1)-INDEX($D54:$G54,0,AH$7))/(INDEX($D$4:$G$4,0,AH$7+1)-INDEX($D$4:$G$4,0,AH$7))+AG54)))</f>
        <v>1</v>
      </c>
      <c r="AI54" s="185" cm="1">
        <f t="array" ref="AI54">IF(AI$7=-1,AJ54,IF(AI$7=99,AH54,IF(AI$7=0,INDEX($D54:$G54,0,AI$5),(INDEX($D54:$G54,0,AI$7+1)-INDEX($D54:$G54,0,AI$7))/(INDEX($D$4:$G$4,0,AI$7+1)-INDEX($D$4:$G$4,0,AI$7))+AH54)))</f>
        <v>1</v>
      </c>
      <c r="AJ54" s="185" cm="1">
        <f t="array" ref="AJ54">IF(AJ$7=-1,AK54,IF(AJ$7=99,AI54,IF(AJ$7=0,INDEX($D54:$G54,0,AJ$5),(INDEX($D54:$G54,0,AJ$7+1)-INDEX($D54:$G54,0,AJ$7))/(INDEX($D$4:$G$4,0,AJ$7+1)-INDEX($D$4:$G$4,0,AJ$7))+AI54)))</f>
        <v>1</v>
      </c>
      <c r="AK54" s="185" cm="1">
        <f t="array" ref="AK54">IF(AK$7=-1,AL54,IF(AK$7=99,AJ54,IF(AK$7=0,INDEX($D54:$G54,0,AK$5),(INDEX($D54:$G54,0,AK$7+1)-INDEX($D54:$G54,0,AK$7))/(INDEX($D$4:$G$4,0,AK$7+1)-INDEX($D$4:$G$4,0,AK$7))+AJ54)))</f>
        <v>1</v>
      </c>
      <c r="AL54" s="185" cm="1">
        <f t="array" ref="AL54">IF(AL$7=-1,AM54,IF(AL$7=99,AK54,IF(AL$7=0,INDEX($D54:$G54,0,AL$5),(INDEX($D54:$G54,0,AL$7+1)-INDEX($D54:$G54,0,AL$7))/(INDEX($D$4:$G$4,0,AL$7+1)-INDEX($D$4:$G$4,0,AL$7))+AK54)))</f>
        <v>1</v>
      </c>
      <c r="AM54" s="185" cm="1">
        <f t="array" ref="AM54">IF(AM$7=-1,AN54,IF(AM$7=99,AL54,IF(AM$7=0,INDEX($D54:$G54,0,AM$5),(INDEX($D54:$G54,0,AM$7+1)-INDEX($D54:$G54,0,AM$7))/(INDEX($D$4:$G$4,0,AM$7+1)-INDEX($D$4:$G$4,0,AM$7))+AL54)))</f>
        <v>1</v>
      </c>
      <c r="AN54" s="185" cm="1">
        <f t="array" ref="AN54">IF(AN$7=-1,AO54,IF(AN$7=99,AM54,IF(AN$7=0,INDEX($D54:$G54,0,AN$5),(INDEX($D54:$G54,0,AN$7+1)-INDEX($D54:$G54,0,AN$7))/(INDEX($D$4:$G$4,0,AN$7+1)-INDEX($D$4:$G$4,0,AN$7))+AM54)))</f>
        <v>1</v>
      </c>
      <c r="AO54" s="185" cm="1">
        <f t="array" ref="AO54">IF(AO$7=-1,AP54,IF(AO$7=99,AN54,IF(AO$7=0,INDEX($D54:$G54,0,AO$5),(INDEX($D54:$G54,0,AO$7+1)-INDEX($D54:$G54,0,AO$7))/(INDEX($D$4:$G$4,0,AO$7+1)-INDEX($D$4:$G$4,0,AO$7))+AN54)))</f>
        <v>1</v>
      </c>
      <c r="AP54" s="185" cm="1">
        <f t="array" ref="AP54">IF(AP$7=-1,AQ54,IF(AP$7=99,AO54,IF(AP$7=0,INDEX($D54:$G54,0,AP$5),(INDEX($D54:$G54,0,AP$7+1)-INDEX($D54:$G54,0,AP$7))/(INDEX($D$4:$G$4,0,AP$7+1)-INDEX($D$4:$G$4,0,AP$7))+AO54)))</f>
        <v>1</v>
      </c>
    </row>
    <row r="55" spans="1:42">
      <c r="A55" s="185" t="s">
        <v>16</v>
      </c>
      <c r="B55" s="186" t="str">
        <f t="shared" si="73"/>
        <v>NM</v>
      </c>
      <c r="C55" s="186" t="str">
        <f t="shared" si="73"/>
        <v>N.M.M Products</v>
      </c>
      <c r="D55" s="185">
        <v>1</v>
      </c>
      <c r="E55" s="185">
        <v>1</v>
      </c>
      <c r="F55" s="185">
        <v>1</v>
      </c>
      <c r="G55" s="185">
        <v>1</v>
      </c>
      <c r="J55" s="185" cm="1">
        <f t="array" ref="J55">IF(J$7=-1,K55,IF(J$7=99,I55,IF(J$7=0,INDEX($D55:$G55,0,J$5),(INDEX($D55:$G55,0,J$7+1)-INDEX($D55:$G55,0,J$7))/(INDEX($D$4:$G$4,0,J$7+1)-INDEX($D$4:$G$4,0,J$7))+I55)))</f>
        <v>1</v>
      </c>
      <c r="K55" s="185" cm="1">
        <f t="array" ref="K55">IF(K$7=-1,L55,IF(K$7=99,J55,IF(K$7=0,INDEX($D55:$G55,0,K$5),(INDEX($D55:$G55,0,K$7+1)-INDEX($D55:$G55,0,K$7))/(INDEX($D$4:$G$4,0,K$7+1)-INDEX($D$4:$G$4,0,K$7))+J55)))</f>
        <v>1</v>
      </c>
      <c r="L55" s="185" cm="1">
        <f t="array" ref="L55">IF(L$7=-1,M55,IF(L$7=99,K55,IF(L$7=0,INDEX($D55:$G55,0,L$5),(INDEX($D55:$G55,0,L$7+1)-INDEX($D55:$G55,0,L$7))/(INDEX($D$4:$G$4,0,L$7+1)-INDEX($D$4:$G$4,0,L$7))+K55)))</f>
        <v>1</v>
      </c>
      <c r="M55" s="185" cm="1">
        <f t="array" ref="M55">IF(M$7=-1,N55,IF(M$7=99,L55,IF(M$7=0,INDEX($D55:$G55,0,M$5),(INDEX($D55:$G55,0,M$7+1)-INDEX($D55:$G55,0,M$7))/(INDEX($D$4:$G$4,0,M$7+1)-INDEX($D$4:$G$4,0,M$7))+L55)))</f>
        <v>1</v>
      </c>
      <c r="N55" s="185" cm="1">
        <f t="array" ref="N55">IF(N$7=-1,O55,IF(N$7=99,M55,IF(N$7=0,INDEX($D55:$G55,0,N$5),(INDEX($D55:$G55,0,N$7+1)-INDEX($D55:$G55,0,N$7))/(INDEX($D$4:$G$4,0,N$7+1)-INDEX($D$4:$G$4,0,N$7))+M55)))</f>
        <v>1</v>
      </c>
      <c r="O55" s="185" cm="1">
        <f t="array" ref="O55">IF(O$7=-1,P55,IF(O$7=99,N55,IF(O$7=0,INDEX($D55:$G55,0,O$5),(INDEX($D55:$G55,0,O$7+1)-INDEX($D55:$G55,0,O$7))/(INDEX($D$4:$G$4,0,O$7+1)-INDEX($D$4:$G$4,0,O$7))+N55)))</f>
        <v>1</v>
      </c>
      <c r="P55" s="185" cm="1">
        <f t="array" ref="P55">IF(P$7=-1,Q55,IF(P$7=99,O55,IF(P$7=0,INDEX($D55:$G55,0,P$5),(INDEX($D55:$G55,0,P$7+1)-INDEX($D55:$G55,0,P$7))/(INDEX($D$4:$G$4,0,P$7+1)-INDEX($D$4:$G$4,0,P$7))+O55)))</f>
        <v>1</v>
      </c>
      <c r="Q55" s="185" cm="1">
        <f t="array" ref="Q55">IF(Q$7=-1,R55,IF(Q$7=99,P55,IF(Q$7=0,INDEX($D55:$G55,0,Q$5),(INDEX($D55:$G55,0,Q$7+1)-INDEX($D55:$G55,0,Q$7))/(INDEX($D$4:$G$4,0,Q$7+1)-INDEX($D$4:$G$4,0,Q$7))+P55)))</f>
        <v>1</v>
      </c>
      <c r="R55" s="185" cm="1">
        <f t="array" ref="R55">IF(R$7=-1,S55,IF(R$7=99,Q55,IF(R$7=0,INDEX($D55:$G55,0,R$5),(INDEX($D55:$G55,0,R$7+1)-INDEX($D55:$G55,0,R$7))/(INDEX($D$4:$G$4,0,R$7+1)-INDEX($D$4:$G$4,0,R$7))+Q55)))</f>
        <v>1</v>
      </c>
      <c r="S55" s="185" cm="1">
        <f t="array" ref="S55">IF(S$7=-1,T55,IF(S$7=99,R55,IF(S$7=0,INDEX($D55:$G55,0,S$5),(INDEX($D55:$G55,0,S$7+1)-INDEX($D55:$G55,0,S$7))/(INDEX($D$4:$G$4,0,S$7+1)-INDEX($D$4:$G$4,0,S$7))+R55)))</f>
        <v>1</v>
      </c>
      <c r="T55" s="343">
        <f t="shared" ref="T55:AA55" si="76">IF(T$62=1,($AB55-$S55)/$AC$62+S55,$AB55)</f>
        <v>1</v>
      </c>
      <c r="U55" s="343">
        <f t="shared" si="76"/>
        <v>1</v>
      </c>
      <c r="V55" s="343">
        <f t="shared" si="76"/>
        <v>1</v>
      </c>
      <c r="W55" s="343">
        <f t="shared" si="76"/>
        <v>1</v>
      </c>
      <c r="X55" s="343">
        <f t="shared" si="76"/>
        <v>1</v>
      </c>
      <c r="Y55" s="343">
        <f t="shared" si="76"/>
        <v>1</v>
      </c>
      <c r="Z55" s="343">
        <f t="shared" si="76"/>
        <v>1</v>
      </c>
      <c r="AA55" s="343">
        <f t="shared" si="76"/>
        <v>1</v>
      </c>
      <c r="AB55" s="185" cm="1">
        <f t="array" ref="AB55">IF(AB$7=-1,AC55,IF(AB$7=99,AA55,IF(AB$7=0,INDEX($D55:$G55,0,AB$5),(INDEX($D55:$G55,0,AB$7+1)-INDEX($D55:$G55,0,AB$7))/(INDEX($D$4:$G$4,0,AB$7+1)-INDEX($D$4:$G$4,0,AB$7))+AA55)))</f>
        <v>1</v>
      </c>
      <c r="AC55" s="185" cm="1">
        <f t="array" ref="AC55">IF(AC$7=-1,AD55,IF(AC$7=99,AB55,IF(AC$7=0,INDEX($D55:$G55,0,AC$5),(INDEX($D55:$G55,0,AC$7+1)-INDEX($D55:$G55,0,AC$7))/(INDEX($D$4:$G$4,0,AC$7+1)-INDEX($D$4:$G$4,0,AC$7))+AB55)))</f>
        <v>1</v>
      </c>
      <c r="AD55" s="185" cm="1">
        <f t="array" ref="AD55">IF(AD$7=-1,AE55,IF(AD$7=99,AC55,IF(AD$7=0,INDEX($D55:$G55,0,AD$5),(INDEX($D55:$G55,0,AD$7+1)-INDEX($D55:$G55,0,AD$7))/(INDEX($D$4:$G$4,0,AD$7+1)-INDEX($D$4:$G$4,0,AD$7))+AC55)))</f>
        <v>1</v>
      </c>
      <c r="AE55" s="185" cm="1">
        <f t="array" ref="AE55">IF(AE$7=-1,AF55,IF(AE$7=99,AD55,IF(AE$7=0,INDEX($D55:$G55,0,AE$5),(INDEX($D55:$G55,0,AE$7+1)-INDEX($D55:$G55,0,AE$7))/(INDEX($D$4:$G$4,0,AE$7+1)-INDEX($D$4:$G$4,0,AE$7))+AD55)))</f>
        <v>1</v>
      </c>
      <c r="AF55" s="185" cm="1">
        <f t="array" ref="AF55">IF(AF$7=-1,AG55,IF(AF$7=99,AE55,IF(AF$7=0,INDEX($D55:$G55,0,AF$5),(INDEX($D55:$G55,0,AF$7+1)-INDEX($D55:$G55,0,AF$7))/(INDEX($D$4:$G$4,0,AF$7+1)-INDEX($D$4:$G$4,0,AF$7))+AE55)))</f>
        <v>1</v>
      </c>
      <c r="AG55" s="185" cm="1">
        <f t="array" ref="AG55">IF(AG$7=-1,AH55,IF(AG$7=99,AF55,IF(AG$7=0,INDEX($D55:$G55,0,AG$5),(INDEX($D55:$G55,0,AG$7+1)-INDEX($D55:$G55,0,AG$7))/(INDEX($D$4:$G$4,0,AG$7+1)-INDEX($D$4:$G$4,0,AG$7))+AF55)))</f>
        <v>1</v>
      </c>
      <c r="AH55" s="185" cm="1">
        <f t="array" ref="AH55">IF(AH$7=-1,AI55,IF(AH$7=99,AG55,IF(AH$7=0,INDEX($D55:$G55,0,AH$5),(INDEX($D55:$G55,0,AH$7+1)-INDEX($D55:$G55,0,AH$7))/(INDEX($D$4:$G$4,0,AH$7+1)-INDEX($D$4:$G$4,0,AH$7))+AG55)))</f>
        <v>1</v>
      </c>
      <c r="AI55" s="185" cm="1">
        <f t="array" ref="AI55">IF(AI$7=-1,AJ55,IF(AI$7=99,AH55,IF(AI$7=0,INDEX($D55:$G55,0,AI$5),(INDEX($D55:$G55,0,AI$7+1)-INDEX($D55:$G55,0,AI$7))/(INDEX($D$4:$G$4,0,AI$7+1)-INDEX($D$4:$G$4,0,AI$7))+AH55)))</f>
        <v>1</v>
      </c>
      <c r="AJ55" s="185" cm="1">
        <f t="array" ref="AJ55">IF(AJ$7=-1,AK55,IF(AJ$7=99,AI55,IF(AJ$7=0,INDEX($D55:$G55,0,AJ$5),(INDEX($D55:$G55,0,AJ$7+1)-INDEX($D55:$G55,0,AJ$7))/(INDEX($D$4:$G$4,0,AJ$7+1)-INDEX($D$4:$G$4,0,AJ$7))+AI55)))</f>
        <v>1</v>
      </c>
      <c r="AK55" s="185" cm="1">
        <f t="array" ref="AK55">IF(AK$7=-1,AL55,IF(AK$7=99,AJ55,IF(AK$7=0,INDEX($D55:$G55,0,AK$5),(INDEX($D55:$G55,0,AK$7+1)-INDEX($D55:$G55,0,AK$7))/(INDEX($D$4:$G$4,0,AK$7+1)-INDEX($D$4:$G$4,0,AK$7))+AJ55)))</f>
        <v>1</v>
      </c>
      <c r="AL55" s="185" cm="1">
        <f t="array" ref="AL55">IF(AL$7=-1,AM55,IF(AL$7=99,AK55,IF(AL$7=0,INDEX($D55:$G55,0,AL$5),(INDEX($D55:$G55,0,AL$7+1)-INDEX($D55:$G55,0,AL$7))/(INDEX($D$4:$G$4,0,AL$7+1)-INDEX($D$4:$G$4,0,AL$7))+AK55)))</f>
        <v>1</v>
      </c>
      <c r="AM55" s="185" cm="1">
        <f t="array" ref="AM55">IF(AM$7=-1,AN55,IF(AM$7=99,AL55,IF(AM$7=0,INDEX($D55:$G55,0,AM$5),(INDEX($D55:$G55,0,AM$7+1)-INDEX($D55:$G55,0,AM$7))/(INDEX($D$4:$G$4,0,AM$7+1)-INDEX($D$4:$G$4,0,AM$7))+AL55)))</f>
        <v>1</v>
      </c>
      <c r="AN55" s="185" cm="1">
        <f t="array" ref="AN55">IF(AN$7=-1,AO55,IF(AN$7=99,AM55,IF(AN$7=0,INDEX($D55:$G55,0,AN$5),(INDEX($D55:$G55,0,AN$7+1)-INDEX($D55:$G55,0,AN$7))/(INDEX($D$4:$G$4,0,AN$7+1)-INDEX($D$4:$G$4,0,AN$7))+AM55)))</f>
        <v>1</v>
      </c>
      <c r="AO55" s="185" cm="1">
        <f t="array" ref="AO55">IF(AO$7=-1,AP55,IF(AO$7=99,AN55,IF(AO$7=0,INDEX($D55:$G55,0,AO$5),(INDEX($D55:$G55,0,AO$7+1)-INDEX($D55:$G55,0,AO$7))/(INDEX($D$4:$G$4,0,AO$7+1)-INDEX($D$4:$G$4,0,AO$7))+AN55)))</f>
        <v>1</v>
      </c>
      <c r="AP55" s="185" cm="1">
        <f t="array" ref="AP55">IF(AP$7=-1,AQ55,IF(AP$7=99,AO55,IF(AP$7=0,INDEX($D55:$G55,0,AP$5),(INDEX($D55:$G55,0,AP$7+1)-INDEX($D55:$G55,0,AP$7))/(INDEX($D$4:$G$4,0,AP$7+1)-INDEX($D$4:$G$4,0,AP$7))+AO55)))</f>
        <v>1</v>
      </c>
    </row>
    <row r="56" spans="1:42">
      <c r="A56" s="185" t="s">
        <v>16</v>
      </c>
      <c r="B56" s="186" t="str">
        <f t="shared" si="73"/>
        <v>NM</v>
      </c>
      <c r="C56" s="186" t="str">
        <f t="shared" si="73"/>
        <v>N.M.M Products</v>
      </c>
      <c r="D56" s="185">
        <v>1</v>
      </c>
      <c r="E56" s="185">
        <v>1</v>
      </c>
      <c r="F56" s="185">
        <v>1</v>
      </c>
      <c r="G56" s="185">
        <v>1</v>
      </c>
      <c r="J56" s="185" cm="1">
        <f t="array" ref="J56">IF(J$7=-1,K56,IF(J$7=99,I56,IF(J$7=0,INDEX($D56:$G56,0,J$5),(INDEX($D56:$G56,0,J$7+1)-INDEX($D56:$G56,0,J$7))/(INDEX($D$4:$G$4,0,J$7+1)-INDEX($D$4:$G$4,0,J$7))+I56)))</f>
        <v>1</v>
      </c>
      <c r="K56" s="185" cm="1">
        <f t="array" ref="K56">IF(K$7=-1,L56,IF(K$7=99,J56,IF(K$7=0,INDEX($D56:$G56,0,K$5),(INDEX($D56:$G56,0,K$7+1)-INDEX($D56:$G56,0,K$7))/(INDEX($D$4:$G$4,0,K$7+1)-INDEX($D$4:$G$4,0,K$7))+J56)))</f>
        <v>1</v>
      </c>
      <c r="L56" s="185" cm="1">
        <f t="array" ref="L56">IF(L$7=-1,M56,IF(L$7=99,K56,IF(L$7=0,INDEX($D56:$G56,0,L$5),(INDEX($D56:$G56,0,L$7+1)-INDEX($D56:$G56,0,L$7))/(INDEX($D$4:$G$4,0,L$7+1)-INDEX($D$4:$G$4,0,L$7))+K56)))</f>
        <v>1</v>
      </c>
      <c r="M56" s="185" cm="1">
        <f t="array" ref="M56">IF(M$7=-1,N56,IF(M$7=99,L56,IF(M$7=0,INDEX($D56:$G56,0,M$5),(INDEX($D56:$G56,0,M$7+1)-INDEX($D56:$G56,0,M$7))/(INDEX($D$4:$G$4,0,M$7+1)-INDEX($D$4:$G$4,0,M$7))+L56)))</f>
        <v>1</v>
      </c>
      <c r="N56" s="185" cm="1">
        <f t="array" ref="N56">IF(N$7=-1,O56,IF(N$7=99,M56,IF(N$7=0,INDEX($D56:$G56,0,N$5),(INDEX($D56:$G56,0,N$7+1)-INDEX($D56:$G56,0,N$7))/(INDEX($D$4:$G$4,0,N$7+1)-INDEX($D$4:$G$4,0,N$7))+M56)))</f>
        <v>1</v>
      </c>
      <c r="O56" s="185" cm="1">
        <f t="array" ref="O56">IF(O$7=-1,P56,IF(O$7=99,N56,IF(O$7=0,INDEX($D56:$G56,0,O$5),(INDEX($D56:$G56,0,O$7+1)-INDEX($D56:$G56,0,O$7))/(INDEX($D$4:$G$4,0,O$7+1)-INDEX($D$4:$G$4,0,O$7))+N56)))</f>
        <v>1</v>
      </c>
      <c r="P56" s="185" cm="1">
        <f t="array" ref="P56">IF(P$7=-1,Q56,IF(P$7=99,O56,IF(P$7=0,INDEX($D56:$G56,0,P$5),(INDEX($D56:$G56,0,P$7+1)-INDEX($D56:$G56,0,P$7))/(INDEX($D$4:$G$4,0,P$7+1)-INDEX($D$4:$G$4,0,P$7))+O56)))</f>
        <v>1</v>
      </c>
      <c r="Q56" s="185" cm="1">
        <f t="array" ref="Q56">IF(Q$7=-1,R56,IF(Q$7=99,P56,IF(Q$7=0,INDEX($D56:$G56,0,Q$5),(INDEX($D56:$G56,0,Q$7+1)-INDEX($D56:$G56,0,Q$7))/(INDEX($D$4:$G$4,0,Q$7+1)-INDEX($D$4:$G$4,0,Q$7))+P56)))</f>
        <v>1</v>
      </c>
      <c r="R56" s="185" cm="1">
        <f t="array" ref="R56">IF(R$7=-1,S56,IF(R$7=99,Q56,IF(R$7=0,INDEX($D56:$G56,0,R$5),(INDEX($D56:$G56,0,R$7+1)-INDEX($D56:$G56,0,R$7))/(INDEX($D$4:$G$4,0,R$7+1)-INDEX($D$4:$G$4,0,R$7))+Q56)))</f>
        <v>1</v>
      </c>
      <c r="S56" s="185" cm="1">
        <f t="array" ref="S56">IF(S$7=-1,T56,IF(S$7=99,R56,IF(S$7=0,INDEX($D56:$G56,0,S$5),(INDEX($D56:$G56,0,S$7+1)-INDEX($D56:$G56,0,S$7))/(INDEX($D$4:$G$4,0,S$7+1)-INDEX($D$4:$G$4,0,S$7))+R56)))</f>
        <v>1</v>
      </c>
      <c r="T56" s="343">
        <f t="shared" ref="T56:AA56" si="77">IF(T$62=1,($AB56-$S56)/$AC$62+S56,$AB56)</f>
        <v>1</v>
      </c>
      <c r="U56" s="343">
        <f t="shared" si="77"/>
        <v>1</v>
      </c>
      <c r="V56" s="343">
        <f t="shared" si="77"/>
        <v>1</v>
      </c>
      <c r="W56" s="343">
        <f t="shared" si="77"/>
        <v>1</v>
      </c>
      <c r="X56" s="343">
        <f t="shared" si="77"/>
        <v>1</v>
      </c>
      <c r="Y56" s="343">
        <f t="shared" si="77"/>
        <v>1</v>
      </c>
      <c r="Z56" s="343">
        <f t="shared" si="77"/>
        <v>1</v>
      </c>
      <c r="AA56" s="343">
        <f t="shared" si="77"/>
        <v>1</v>
      </c>
      <c r="AB56" s="185" cm="1">
        <f t="array" ref="AB56">IF(AB$7=-1,AC56,IF(AB$7=99,AA56,IF(AB$7=0,INDEX($D56:$G56,0,AB$5),(INDEX($D56:$G56,0,AB$7+1)-INDEX($D56:$G56,0,AB$7))/(INDEX($D$4:$G$4,0,AB$7+1)-INDEX($D$4:$G$4,0,AB$7))+AA56)))</f>
        <v>1</v>
      </c>
      <c r="AC56" s="185" cm="1">
        <f t="array" ref="AC56">IF(AC$7=-1,AD56,IF(AC$7=99,AB56,IF(AC$7=0,INDEX($D56:$G56,0,AC$5),(INDEX($D56:$G56,0,AC$7+1)-INDEX($D56:$G56,0,AC$7))/(INDEX($D$4:$G$4,0,AC$7+1)-INDEX($D$4:$G$4,0,AC$7))+AB56)))</f>
        <v>1</v>
      </c>
      <c r="AD56" s="185" cm="1">
        <f t="array" ref="AD56">IF(AD$7=-1,AE56,IF(AD$7=99,AC56,IF(AD$7=0,INDEX($D56:$G56,0,AD$5),(INDEX($D56:$G56,0,AD$7+1)-INDEX($D56:$G56,0,AD$7))/(INDEX($D$4:$G$4,0,AD$7+1)-INDEX($D$4:$G$4,0,AD$7))+AC56)))</f>
        <v>1</v>
      </c>
      <c r="AE56" s="185" cm="1">
        <f t="array" ref="AE56">IF(AE$7=-1,AF56,IF(AE$7=99,AD56,IF(AE$7=0,INDEX($D56:$G56,0,AE$5),(INDEX($D56:$G56,0,AE$7+1)-INDEX($D56:$G56,0,AE$7))/(INDEX($D$4:$G$4,0,AE$7+1)-INDEX($D$4:$G$4,0,AE$7))+AD56)))</f>
        <v>1</v>
      </c>
      <c r="AF56" s="185" cm="1">
        <f t="array" ref="AF56">IF(AF$7=-1,AG56,IF(AF$7=99,AE56,IF(AF$7=0,INDEX($D56:$G56,0,AF$5),(INDEX($D56:$G56,0,AF$7+1)-INDEX($D56:$G56,0,AF$7))/(INDEX($D$4:$G$4,0,AF$7+1)-INDEX($D$4:$G$4,0,AF$7))+AE56)))</f>
        <v>1</v>
      </c>
      <c r="AG56" s="185" cm="1">
        <f t="array" ref="AG56">IF(AG$7=-1,AH56,IF(AG$7=99,AF56,IF(AG$7=0,INDEX($D56:$G56,0,AG$5),(INDEX($D56:$G56,0,AG$7+1)-INDEX($D56:$G56,0,AG$7))/(INDEX($D$4:$G$4,0,AG$7+1)-INDEX($D$4:$G$4,0,AG$7))+AF56)))</f>
        <v>1</v>
      </c>
      <c r="AH56" s="185" cm="1">
        <f t="array" ref="AH56">IF(AH$7=-1,AI56,IF(AH$7=99,AG56,IF(AH$7=0,INDEX($D56:$G56,0,AH$5),(INDEX($D56:$G56,0,AH$7+1)-INDEX($D56:$G56,0,AH$7))/(INDEX($D$4:$G$4,0,AH$7+1)-INDEX($D$4:$G$4,0,AH$7))+AG56)))</f>
        <v>1</v>
      </c>
      <c r="AI56" s="185" cm="1">
        <f t="array" ref="AI56">IF(AI$7=-1,AJ56,IF(AI$7=99,AH56,IF(AI$7=0,INDEX($D56:$G56,0,AI$5),(INDEX($D56:$G56,0,AI$7+1)-INDEX($D56:$G56,0,AI$7))/(INDEX($D$4:$G$4,0,AI$7+1)-INDEX($D$4:$G$4,0,AI$7))+AH56)))</f>
        <v>1</v>
      </c>
      <c r="AJ56" s="185" cm="1">
        <f t="array" ref="AJ56">IF(AJ$7=-1,AK56,IF(AJ$7=99,AI56,IF(AJ$7=0,INDEX($D56:$G56,0,AJ$5),(INDEX($D56:$G56,0,AJ$7+1)-INDEX($D56:$G56,0,AJ$7))/(INDEX($D$4:$G$4,0,AJ$7+1)-INDEX($D$4:$G$4,0,AJ$7))+AI56)))</f>
        <v>1</v>
      </c>
      <c r="AK56" s="185" cm="1">
        <f t="array" ref="AK56">IF(AK$7=-1,AL56,IF(AK$7=99,AJ56,IF(AK$7=0,INDEX($D56:$G56,0,AK$5),(INDEX($D56:$G56,0,AK$7+1)-INDEX($D56:$G56,0,AK$7))/(INDEX($D$4:$G$4,0,AK$7+1)-INDEX($D$4:$G$4,0,AK$7))+AJ56)))</f>
        <v>1</v>
      </c>
      <c r="AL56" s="185" cm="1">
        <f t="array" ref="AL56">IF(AL$7=-1,AM56,IF(AL$7=99,AK56,IF(AL$7=0,INDEX($D56:$G56,0,AL$5),(INDEX($D56:$G56,0,AL$7+1)-INDEX($D56:$G56,0,AL$7))/(INDEX($D$4:$G$4,0,AL$7+1)-INDEX($D$4:$G$4,0,AL$7))+AK56)))</f>
        <v>1</v>
      </c>
      <c r="AM56" s="185" cm="1">
        <f t="array" ref="AM56">IF(AM$7=-1,AN56,IF(AM$7=99,AL56,IF(AM$7=0,INDEX($D56:$G56,0,AM$5),(INDEX($D56:$G56,0,AM$7+1)-INDEX($D56:$G56,0,AM$7))/(INDEX($D$4:$G$4,0,AM$7+1)-INDEX($D$4:$G$4,0,AM$7))+AL56)))</f>
        <v>1</v>
      </c>
      <c r="AN56" s="185" cm="1">
        <f t="array" ref="AN56">IF(AN$7=-1,AO56,IF(AN$7=99,AM56,IF(AN$7=0,INDEX($D56:$G56,0,AN$5),(INDEX($D56:$G56,0,AN$7+1)-INDEX($D56:$G56,0,AN$7))/(INDEX($D$4:$G$4,0,AN$7+1)-INDEX($D$4:$G$4,0,AN$7))+AM56)))</f>
        <v>1</v>
      </c>
      <c r="AO56" s="185" cm="1">
        <f t="array" ref="AO56">IF(AO$7=-1,AP56,IF(AO$7=99,AN56,IF(AO$7=0,INDEX($D56:$G56,0,AO$5),(INDEX($D56:$G56,0,AO$7+1)-INDEX($D56:$G56,0,AO$7))/(INDEX($D$4:$G$4,0,AO$7+1)-INDEX($D$4:$G$4,0,AO$7))+AN56)))</f>
        <v>1</v>
      </c>
      <c r="AP56" s="185" cm="1">
        <f t="array" ref="AP56">IF(AP$7=-1,AQ56,IF(AP$7=99,AO56,IF(AP$7=0,INDEX($D56:$G56,0,AP$5),(INDEX($D56:$G56,0,AP$7+1)-INDEX($D56:$G56,0,AP$7))/(INDEX($D$4:$G$4,0,AP$7+1)-INDEX($D$4:$G$4,0,AP$7))+AO56)))</f>
        <v>1</v>
      </c>
    </row>
    <row r="57" spans="1:42">
      <c r="A57" s="185" t="s">
        <v>16</v>
      </c>
      <c r="B57" s="186" t="str">
        <f t="shared" si="73"/>
        <v>NM</v>
      </c>
      <c r="C57" s="186" t="str">
        <f t="shared" si="73"/>
        <v>N.M.M Products</v>
      </c>
      <c r="D57" s="185">
        <v>1</v>
      </c>
      <c r="E57" s="185">
        <v>1</v>
      </c>
      <c r="F57" s="185">
        <v>1</v>
      </c>
      <c r="G57" s="185">
        <v>1</v>
      </c>
      <c r="J57" s="185" cm="1">
        <f t="array" ref="J57">IF(J$7=-1,K57,IF(J$7=99,I57,IF(J$7=0,INDEX($D57:$G57,0,J$5),(INDEX($D57:$G57,0,J$7+1)-INDEX($D57:$G57,0,J$7))/(INDEX($D$4:$G$4,0,J$7+1)-INDEX($D$4:$G$4,0,J$7))+I57)))</f>
        <v>1</v>
      </c>
      <c r="K57" s="185" cm="1">
        <f t="array" ref="K57">IF(K$7=-1,L57,IF(K$7=99,J57,IF(K$7=0,INDEX($D57:$G57,0,K$5),(INDEX($D57:$G57,0,K$7+1)-INDEX($D57:$G57,0,K$7))/(INDEX($D$4:$G$4,0,K$7+1)-INDEX($D$4:$G$4,0,K$7))+J57)))</f>
        <v>1</v>
      </c>
      <c r="L57" s="185" cm="1">
        <f t="array" ref="L57">IF(L$7=-1,M57,IF(L$7=99,K57,IF(L$7=0,INDEX($D57:$G57,0,L$5),(INDEX($D57:$G57,0,L$7+1)-INDEX($D57:$G57,0,L$7))/(INDEX($D$4:$G$4,0,L$7+1)-INDEX($D$4:$G$4,0,L$7))+K57)))</f>
        <v>1</v>
      </c>
      <c r="M57" s="185" cm="1">
        <f t="array" ref="M57">IF(M$7=-1,N57,IF(M$7=99,L57,IF(M$7=0,INDEX($D57:$G57,0,M$5),(INDEX($D57:$G57,0,M$7+1)-INDEX($D57:$G57,0,M$7))/(INDEX($D$4:$G$4,0,M$7+1)-INDEX($D$4:$G$4,0,M$7))+L57)))</f>
        <v>1</v>
      </c>
      <c r="N57" s="185" cm="1">
        <f t="array" ref="N57">IF(N$7=-1,O57,IF(N$7=99,M57,IF(N$7=0,INDEX($D57:$G57,0,N$5),(INDEX($D57:$G57,0,N$7+1)-INDEX($D57:$G57,0,N$7))/(INDEX($D$4:$G$4,0,N$7+1)-INDEX($D$4:$G$4,0,N$7))+M57)))</f>
        <v>1</v>
      </c>
      <c r="O57" s="185" cm="1">
        <f t="array" ref="O57">IF(O$7=-1,P57,IF(O$7=99,N57,IF(O$7=0,INDEX($D57:$G57,0,O$5),(INDEX($D57:$G57,0,O$7+1)-INDEX($D57:$G57,0,O$7))/(INDEX($D$4:$G$4,0,O$7+1)-INDEX($D$4:$G$4,0,O$7))+N57)))</f>
        <v>1</v>
      </c>
      <c r="P57" s="185" cm="1">
        <f t="array" ref="P57">IF(P$7=-1,Q57,IF(P$7=99,O57,IF(P$7=0,INDEX($D57:$G57,0,P$5),(INDEX($D57:$G57,0,P$7+1)-INDEX($D57:$G57,0,P$7))/(INDEX($D$4:$G$4,0,P$7+1)-INDEX($D$4:$G$4,0,P$7))+O57)))</f>
        <v>1</v>
      </c>
      <c r="Q57" s="185" cm="1">
        <f t="array" ref="Q57">IF(Q$7=-1,R57,IF(Q$7=99,P57,IF(Q$7=0,INDEX($D57:$G57,0,Q$5),(INDEX($D57:$G57,0,Q$7+1)-INDEX($D57:$G57,0,Q$7))/(INDEX($D$4:$G$4,0,Q$7+1)-INDEX($D$4:$G$4,0,Q$7))+P57)))</f>
        <v>1</v>
      </c>
      <c r="R57" s="185" cm="1">
        <f t="array" ref="R57">IF(R$7=-1,S57,IF(R$7=99,Q57,IF(R$7=0,INDEX($D57:$G57,0,R$5),(INDEX($D57:$G57,0,R$7+1)-INDEX($D57:$G57,0,R$7))/(INDEX($D$4:$G$4,0,R$7+1)-INDEX($D$4:$G$4,0,R$7))+Q57)))</f>
        <v>1</v>
      </c>
      <c r="S57" s="185" cm="1">
        <f t="array" ref="S57">IF(S$7=-1,T57,IF(S$7=99,R57,IF(S$7=0,INDEX($D57:$G57,0,S$5),(INDEX($D57:$G57,0,S$7+1)-INDEX($D57:$G57,0,S$7))/(INDEX($D$4:$G$4,0,S$7+1)-INDEX($D$4:$G$4,0,S$7))+R57)))</f>
        <v>1</v>
      </c>
      <c r="T57" s="343">
        <f t="shared" ref="T57:AA57" si="78">IF(T$62=1,($AB57-$S57)/$AC$62+S57,$AB57)</f>
        <v>1</v>
      </c>
      <c r="U57" s="343">
        <f t="shared" si="78"/>
        <v>1</v>
      </c>
      <c r="V57" s="343">
        <f t="shared" si="78"/>
        <v>1</v>
      </c>
      <c r="W57" s="343">
        <f t="shared" si="78"/>
        <v>1</v>
      </c>
      <c r="X57" s="343">
        <f t="shared" si="78"/>
        <v>1</v>
      </c>
      <c r="Y57" s="343">
        <f t="shared" si="78"/>
        <v>1</v>
      </c>
      <c r="Z57" s="343">
        <f t="shared" si="78"/>
        <v>1</v>
      </c>
      <c r="AA57" s="343">
        <f t="shared" si="78"/>
        <v>1</v>
      </c>
      <c r="AB57" s="185" cm="1">
        <f t="array" ref="AB57">IF(AB$7=-1,AC57,IF(AB$7=99,AA57,IF(AB$7=0,INDEX($D57:$G57,0,AB$5),(INDEX($D57:$G57,0,AB$7+1)-INDEX($D57:$G57,0,AB$7))/(INDEX($D$4:$G$4,0,AB$7+1)-INDEX($D$4:$G$4,0,AB$7))+AA57)))</f>
        <v>1</v>
      </c>
      <c r="AC57" s="185" cm="1">
        <f t="array" ref="AC57">IF(AC$7=-1,AD57,IF(AC$7=99,AB57,IF(AC$7=0,INDEX($D57:$G57,0,AC$5),(INDEX($D57:$G57,0,AC$7+1)-INDEX($D57:$G57,0,AC$7))/(INDEX($D$4:$G$4,0,AC$7+1)-INDEX($D$4:$G$4,0,AC$7))+AB57)))</f>
        <v>1</v>
      </c>
      <c r="AD57" s="185" cm="1">
        <f t="array" ref="AD57">IF(AD$7=-1,AE57,IF(AD$7=99,AC57,IF(AD$7=0,INDEX($D57:$G57,0,AD$5),(INDEX($D57:$G57,0,AD$7+1)-INDEX($D57:$G57,0,AD$7))/(INDEX($D$4:$G$4,0,AD$7+1)-INDEX($D$4:$G$4,0,AD$7))+AC57)))</f>
        <v>1</v>
      </c>
      <c r="AE57" s="185" cm="1">
        <f t="array" ref="AE57">IF(AE$7=-1,AF57,IF(AE$7=99,AD57,IF(AE$7=0,INDEX($D57:$G57,0,AE$5),(INDEX($D57:$G57,0,AE$7+1)-INDEX($D57:$G57,0,AE$7))/(INDEX($D$4:$G$4,0,AE$7+1)-INDEX($D$4:$G$4,0,AE$7))+AD57)))</f>
        <v>1</v>
      </c>
      <c r="AF57" s="185" cm="1">
        <f t="array" ref="AF57">IF(AF$7=-1,AG57,IF(AF$7=99,AE57,IF(AF$7=0,INDEX($D57:$G57,0,AF$5),(INDEX($D57:$G57,0,AF$7+1)-INDEX($D57:$G57,0,AF$7))/(INDEX($D$4:$G$4,0,AF$7+1)-INDEX($D$4:$G$4,0,AF$7))+AE57)))</f>
        <v>1</v>
      </c>
      <c r="AG57" s="185" cm="1">
        <f t="array" ref="AG57">IF(AG$7=-1,AH57,IF(AG$7=99,AF57,IF(AG$7=0,INDEX($D57:$G57,0,AG$5),(INDEX($D57:$G57,0,AG$7+1)-INDEX($D57:$G57,0,AG$7))/(INDEX($D$4:$G$4,0,AG$7+1)-INDEX($D$4:$G$4,0,AG$7))+AF57)))</f>
        <v>1</v>
      </c>
      <c r="AH57" s="185" cm="1">
        <f t="array" ref="AH57">IF(AH$7=-1,AI57,IF(AH$7=99,AG57,IF(AH$7=0,INDEX($D57:$G57,0,AH$5),(INDEX($D57:$G57,0,AH$7+1)-INDEX($D57:$G57,0,AH$7))/(INDEX($D$4:$G$4,0,AH$7+1)-INDEX($D$4:$G$4,0,AH$7))+AG57)))</f>
        <v>1</v>
      </c>
      <c r="AI57" s="185" cm="1">
        <f t="array" ref="AI57">IF(AI$7=-1,AJ57,IF(AI$7=99,AH57,IF(AI$7=0,INDEX($D57:$G57,0,AI$5),(INDEX($D57:$G57,0,AI$7+1)-INDEX($D57:$G57,0,AI$7))/(INDEX($D$4:$G$4,0,AI$7+1)-INDEX($D$4:$G$4,0,AI$7))+AH57)))</f>
        <v>1</v>
      </c>
      <c r="AJ57" s="185" cm="1">
        <f t="array" ref="AJ57">IF(AJ$7=-1,AK57,IF(AJ$7=99,AI57,IF(AJ$7=0,INDEX($D57:$G57,0,AJ$5),(INDEX($D57:$G57,0,AJ$7+1)-INDEX($D57:$G57,0,AJ$7))/(INDEX($D$4:$G$4,0,AJ$7+1)-INDEX($D$4:$G$4,0,AJ$7))+AI57)))</f>
        <v>1</v>
      </c>
      <c r="AK57" s="185" cm="1">
        <f t="array" ref="AK57">IF(AK$7=-1,AL57,IF(AK$7=99,AJ57,IF(AK$7=0,INDEX($D57:$G57,0,AK$5),(INDEX($D57:$G57,0,AK$7+1)-INDEX($D57:$G57,0,AK$7))/(INDEX($D$4:$G$4,0,AK$7+1)-INDEX($D$4:$G$4,0,AK$7))+AJ57)))</f>
        <v>1</v>
      </c>
      <c r="AL57" s="185" cm="1">
        <f t="array" ref="AL57">IF(AL$7=-1,AM57,IF(AL$7=99,AK57,IF(AL$7=0,INDEX($D57:$G57,0,AL$5),(INDEX($D57:$G57,0,AL$7+1)-INDEX($D57:$G57,0,AL$7))/(INDEX($D$4:$G$4,0,AL$7+1)-INDEX($D$4:$G$4,0,AL$7))+AK57)))</f>
        <v>1</v>
      </c>
      <c r="AM57" s="185" cm="1">
        <f t="array" ref="AM57">IF(AM$7=-1,AN57,IF(AM$7=99,AL57,IF(AM$7=0,INDEX($D57:$G57,0,AM$5),(INDEX($D57:$G57,0,AM$7+1)-INDEX($D57:$G57,0,AM$7))/(INDEX($D$4:$G$4,0,AM$7+1)-INDEX($D$4:$G$4,0,AM$7))+AL57)))</f>
        <v>1</v>
      </c>
      <c r="AN57" s="185" cm="1">
        <f t="array" ref="AN57">IF(AN$7=-1,AO57,IF(AN$7=99,AM57,IF(AN$7=0,INDEX($D57:$G57,0,AN$5),(INDEX($D57:$G57,0,AN$7+1)-INDEX($D57:$G57,0,AN$7))/(INDEX($D$4:$G$4,0,AN$7+1)-INDEX($D$4:$G$4,0,AN$7))+AM57)))</f>
        <v>1</v>
      </c>
      <c r="AO57" s="185" cm="1">
        <f t="array" ref="AO57">IF(AO$7=-1,AP57,IF(AO$7=99,AN57,IF(AO$7=0,INDEX($D57:$G57,0,AO$5),(INDEX($D57:$G57,0,AO$7+1)-INDEX($D57:$G57,0,AO$7))/(INDEX($D$4:$G$4,0,AO$7+1)-INDEX($D$4:$G$4,0,AO$7))+AN57)))</f>
        <v>1</v>
      </c>
      <c r="AP57" s="185" cm="1">
        <f t="array" ref="AP57">IF(AP$7=-1,AQ57,IF(AP$7=99,AO57,IF(AP$7=0,INDEX($D57:$G57,0,AP$5),(INDEX($D57:$G57,0,AP$7+1)-INDEX($D57:$G57,0,AP$7))/(INDEX($D$4:$G$4,0,AP$7+1)-INDEX($D$4:$G$4,0,AP$7))+AO57)))</f>
        <v>1</v>
      </c>
    </row>
    <row r="58" spans="1:42">
      <c r="A58" s="185" t="s">
        <v>16</v>
      </c>
      <c r="B58" s="186" t="str">
        <f t="shared" si="73"/>
        <v>FB</v>
      </c>
      <c r="C58" s="186" t="str">
        <f t="shared" si="73"/>
        <v>Food, Beverage &amp; Tabacco</v>
      </c>
      <c r="D58" s="185">
        <v>1</v>
      </c>
      <c r="E58" s="185">
        <v>1</v>
      </c>
      <c r="F58" s="185">
        <v>1</v>
      </c>
      <c r="G58" s="185">
        <v>1</v>
      </c>
      <c r="J58" s="185" cm="1">
        <f t="array" ref="J58">IF(J$7=-1,K58,IF(J$7=99,I58,IF(J$7=0,INDEX($D58:$G58,0,J$5),(INDEX($D58:$G58,0,J$7+1)-INDEX($D58:$G58,0,J$7))/(INDEX($D$4:$G$4,0,J$7+1)-INDEX($D$4:$G$4,0,J$7))+I58)))</f>
        <v>1</v>
      </c>
      <c r="K58" s="185" cm="1">
        <f t="array" ref="K58">IF(K$7=-1,L58,IF(K$7=99,J58,IF(K$7=0,INDEX($D58:$G58,0,K$5),(INDEX($D58:$G58,0,K$7+1)-INDEX($D58:$G58,0,K$7))/(INDEX($D$4:$G$4,0,K$7+1)-INDEX($D$4:$G$4,0,K$7))+J58)))</f>
        <v>1</v>
      </c>
      <c r="L58" s="185" cm="1">
        <f t="array" ref="L58">IF(L$7=-1,M58,IF(L$7=99,K58,IF(L$7=0,INDEX($D58:$G58,0,L$5),(INDEX($D58:$G58,0,L$7+1)-INDEX($D58:$G58,0,L$7))/(INDEX($D$4:$G$4,0,L$7+1)-INDEX($D$4:$G$4,0,L$7))+K58)))</f>
        <v>1</v>
      </c>
      <c r="M58" s="185" cm="1">
        <f t="array" ref="M58">IF(M$7=-1,N58,IF(M$7=99,L58,IF(M$7=0,INDEX($D58:$G58,0,M$5),(INDEX($D58:$G58,0,M$7+1)-INDEX($D58:$G58,0,M$7))/(INDEX($D$4:$G$4,0,M$7+1)-INDEX($D$4:$G$4,0,M$7))+L58)))</f>
        <v>1</v>
      </c>
      <c r="N58" s="185" cm="1">
        <f t="array" ref="N58">IF(N$7=-1,O58,IF(N$7=99,M58,IF(N$7=0,INDEX($D58:$G58,0,N$5),(INDEX($D58:$G58,0,N$7+1)-INDEX($D58:$G58,0,N$7))/(INDEX($D$4:$G$4,0,N$7+1)-INDEX($D$4:$G$4,0,N$7))+M58)))</f>
        <v>1</v>
      </c>
      <c r="O58" s="185" cm="1">
        <f t="array" ref="O58">IF(O$7=-1,P58,IF(O$7=99,N58,IF(O$7=0,INDEX($D58:$G58,0,O$5),(INDEX($D58:$G58,0,O$7+1)-INDEX($D58:$G58,0,O$7))/(INDEX($D$4:$G$4,0,O$7+1)-INDEX($D$4:$G$4,0,O$7))+N58)))</f>
        <v>1</v>
      </c>
      <c r="P58" s="185" cm="1">
        <f t="array" ref="P58">IF(P$7=-1,Q58,IF(P$7=99,O58,IF(P$7=0,INDEX($D58:$G58,0,P$5),(INDEX($D58:$G58,0,P$7+1)-INDEX($D58:$G58,0,P$7))/(INDEX($D$4:$G$4,0,P$7+1)-INDEX($D$4:$G$4,0,P$7))+O58)))</f>
        <v>1</v>
      </c>
      <c r="Q58" s="185" cm="1">
        <f t="array" ref="Q58">IF(Q$7=-1,R58,IF(Q$7=99,P58,IF(Q$7=0,INDEX($D58:$G58,0,Q$5),(INDEX($D58:$G58,0,Q$7+1)-INDEX($D58:$G58,0,Q$7))/(INDEX($D$4:$G$4,0,Q$7+1)-INDEX($D$4:$G$4,0,Q$7))+P58)))</f>
        <v>1</v>
      </c>
      <c r="R58" s="185" cm="1">
        <f t="array" ref="R58">IF(R$7=-1,S58,IF(R$7=99,Q58,IF(R$7=0,INDEX($D58:$G58,0,R$5),(INDEX($D58:$G58,0,R$7+1)-INDEX($D58:$G58,0,R$7))/(INDEX($D$4:$G$4,0,R$7+1)-INDEX($D$4:$G$4,0,R$7))+Q58)))</f>
        <v>1</v>
      </c>
      <c r="S58" s="214">
        <v>1.0229999999999999</v>
      </c>
      <c r="T58" s="343">
        <f t="shared" ref="T58:AA58" si="79">IF(T$62=1,($AB58-$S58)/$AC$62+S58,$AB58)</f>
        <v>1.01725</v>
      </c>
      <c r="U58" s="343">
        <f t="shared" si="79"/>
        <v>1.0115000000000001</v>
      </c>
      <c r="V58" s="343">
        <f t="shared" si="79"/>
        <v>1.0057500000000001</v>
      </c>
      <c r="W58" s="343">
        <f t="shared" si="79"/>
        <v>1.0000000000000002</v>
      </c>
      <c r="X58" s="343">
        <f t="shared" si="79"/>
        <v>1</v>
      </c>
      <c r="Y58" s="343">
        <f t="shared" si="79"/>
        <v>1</v>
      </c>
      <c r="Z58" s="343">
        <f t="shared" si="79"/>
        <v>1</v>
      </c>
      <c r="AA58" s="343">
        <f t="shared" si="79"/>
        <v>1</v>
      </c>
      <c r="AB58" s="185" cm="1">
        <f t="array" ref="AB58">IF(AB$7=-1,AC58,IF(AB$7=99,AA58,IF(AB$7=0,INDEX($D58:$G58,0,AB$5),(INDEX($D58:$G58,0,AB$7+1)-INDEX($D58:$G58,0,AB$7))/(INDEX($D$4:$G$4,0,AB$7+1)-INDEX($D$4:$G$4,0,AB$7))+AA58)))</f>
        <v>1</v>
      </c>
      <c r="AC58" s="185" cm="1">
        <f t="array" ref="AC58">IF(AC$7=-1,AD58,IF(AC$7=99,AB58,IF(AC$7=0,INDEX($D58:$G58,0,AC$5),(INDEX($D58:$G58,0,AC$7+1)-INDEX($D58:$G58,0,AC$7))/(INDEX($D$4:$G$4,0,AC$7+1)-INDEX($D$4:$G$4,0,AC$7))+AB58)))</f>
        <v>1</v>
      </c>
      <c r="AD58" s="185" cm="1">
        <f t="array" ref="AD58">IF(AD$7=-1,AE58,IF(AD$7=99,AC58,IF(AD$7=0,INDEX($D58:$G58,0,AD$5),(INDEX($D58:$G58,0,AD$7+1)-INDEX($D58:$G58,0,AD$7))/(INDEX($D$4:$G$4,0,AD$7+1)-INDEX($D$4:$G$4,0,AD$7))+AC58)))</f>
        <v>1</v>
      </c>
      <c r="AE58" s="185" cm="1">
        <f t="array" ref="AE58">IF(AE$7=-1,AF58,IF(AE$7=99,AD58,IF(AE$7=0,INDEX($D58:$G58,0,AE$5),(INDEX($D58:$G58,0,AE$7+1)-INDEX($D58:$G58,0,AE$7))/(INDEX($D$4:$G$4,0,AE$7+1)-INDEX($D$4:$G$4,0,AE$7))+AD58)))</f>
        <v>1</v>
      </c>
      <c r="AF58" s="185" cm="1">
        <f t="array" ref="AF58">IF(AF$7=-1,AG58,IF(AF$7=99,AE58,IF(AF$7=0,INDEX($D58:$G58,0,AF$5),(INDEX($D58:$G58,0,AF$7+1)-INDEX($D58:$G58,0,AF$7))/(INDEX($D$4:$G$4,0,AF$7+1)-INDEX($D$4:$G$4,0,AF$7))+AE58)))</f>
        <v>1</v>
      </c>
      <c r="AG58" s="185" cm="1">
        <f t="array" ref="AG58">IF(AG$7=-1,AH58,IF(AG$7=99,AF58,IF(AG$7=0,INDEX($D58:$G58,0,AG$5),(INDEX($D58:$G58,0,AG$7+1)-INDEX($D58:$G58,0,AG$7))/(INDEX($D$4:$G$4,0,AG$7+1)-INDEX($D$4:$G$4,0,AG$7))+AF58)))</f>
        <v>1</v>
      </c>
      <c r="AH58" s="185" cm="1">
        <f t="array" ref="AH58">IF(AH$7=-1,AI58,IF(AH$7=99,AG58,IF(AH$7=0,INDEX($D58:$G58,0,AH$5),(INDEX($D58:$G58,0,AH$7+1)-INDEX($D58:$G58,0,AH$7))/(INDEX($D$4:$G$4,0,AH$7+1)-INDEX($D$4:$G$4,0,AH$7))+AG58)))</f>
        <v>1</v>
      </c>
      <c r="AI58" s="185" cm="1">
        <f t="array" ref="AI58">IF(AI$7=-1,AJ58,IF(AI$7=99,AH58,IF(AI$7=0,INDEX($D58:$G58,0,AI$5),(INDEX($D58:$G58,0,AI$7+1)-INDEX($D58:$G58,0,AI$7))/(INDEX($D$4:$G$4,0,AI$7+1)-INDEX($D$4:$G$4,0,AI$7))+AH58)))</f>
        <v>1</v>
      </c>
      <c r="AJ58" s="185" cm="1">
        <f t="array" ref="AJ58">IF(AJ$7=-1,AK58,IF(AJ$7=99,AI58,IF(AJ$7=0,INDEX($D58:$G58,0,AJ$5),(INDEX($D58:$G58,0,AJ$7+1)-INDEX($D58:$G58,0,AJ$7))/(INDEX($D$4:$G$4,0,AJ$7+1)-INDEX($D$4:$G$4,0,AJ$7))+AI58)))</f>
        <v>1</v>
      </c>
      <c r="AK58" s="185" cm="1">
        <f t="array" ref="AK58">IF(AK$7=-1,AL58,IF(AK$7=99,AJ58,IF(AK$7=0,INDEX($D58:$G58,0,AK$5),(INDEX($D58:$G58,0,AK$7+1)-INDEX($D58:$G58,0,AK$7))/(INDEX($D$4:$G$4,0,AK$7+1)-INDEX($D$4:$G$4,0,AK$7))+AJ58)))</f>
        <v>1</v>
      </c>
      <c r="AL58" s="185" cm="1">
        <f t="array" ref="AL58">IF(AL$7=-1,AM58,IF(AL$7=99,AK58,IF(AL$7=0,INDEX($D58:$G58,0,AL$5),(INDEX($D58:$G58,0,AL$7+1)-INDEX($D58:$G58,0,AL$7))/(INDEX($D$4:$G$4,0,AL$7+1)-INDEX($D$4:$G$4,0,AL$7))+AK58)))</f>
        <v>1</v>
      </c>
      <c r="AM58" s="185" cm="1">
        <f t="array" ref="AM58">IF(AM$7=-1,AN58,IF(AM$7=99,AL58,IF(AM$7=0,INDEX($D58:$G58,0,AM$5),(INDEX($D58:$G58,0,AM$7+1)-INDEX($D58:$G58,0,AM$7))/(INDEX($D$4:$G$4,0,AM$7+1)-INDEX($D$4:$G$4,0,AM$7))+AL58)))</f>
        <v>1</v>
      </c>
      <c r="AN58" s="185" cm="1">
        <f t="array" ref="AN58">IF(AN$7=-1,AO58,IF(AN$7=99,AM58,IF(AN$7=0,INDEX($D58:$G58,0,AN$5),(INDEX($D58:$G58,0,AN$7+1)-INDEX($D58:$G58,0,AN$7))/(INDEX($D$4:$G$4,0,AN$7+1)-INDEX($D$4:$G$4,0,AN$7))+AM58)))</f>
        <v>1</v>
      </c>
      <c r="AO58" s="185" cm="1">
        <f t="array" ref="AO58">IF(AO$7=-1,AP58,IF(AO$7=99,AN58,IF(AO$7=0,INDEX($D58:$G58,0,AO$5),(INDEX($D58:$G58,0,AO$7+1)-INDEX($D58:$G58,0,AO$7))/(INDEX($D$4:$G$4,0,AO$7+1)-INDEX($D$4:$G$4,0,AO$7))+AN58)))</f>
        <v>1</v>
      </c>
      <c r="AP58" s="185" cm="1">
        <f t="array" ref="AP58">IF(AP$7=-1,AQ58,IF(AP$7=99,AO58,IF(AP$7=0,INDEX($D58:$G58,0,AP$5),(INDEX($D58:$G58,0,AP$7+1)-INDEX($D58:$G58,0,AP$7))/(INDEX($D$4:$G$4,0,AP$7+1)-INDEX($D$4:$G$4,0,AP$7))+AO58)))</f>
        <v>1</v>
      </c>
    </row>
    <row r="59" spans="1:42">
      <c r="A59" s="185" t="s">
        <v>16</v>
      </c>
      <c r="B59" s="186" t="str">
        <f t="shared" si="73"/>
        <v>PP</v>
      </c>
      <c r="C59" s="186" t="str">
        <f t="shared" si="73"/>
        <v>Pulp &amp; Paper Products</v>
      </c>
      <c r="D59" s="185">
        <v>1</v>
      </c>
      <c r="E59" s="185">
        <v>1</v>
      </c>
      <c r="F59" s="185">
        <v>1</v>
      </c>
      <c r="G59" s="185">
        <v>1</v>
      </c>
      <c r="J59" s="185" cm="1">
        <f t="array" ref="J59">IF(J$7=-1,K59,IF(J$7=99,I59,IF(J$7=0,INDEX($D59:$G59,0,J$5),(INDEX($D59:$G59,0,J$7+1)-INDEX($D59:$G59,0,J$7))/(INDEX($D$4:$G$4,0,J$7+1)-INDEX($D$4:$G$4,0,J$7))+I59)))</f>
        <v>1</v>
      </c>
      <c r="K59" s="185" cm="1">
        <f t="array" ref="K59">IF(K$7=-1,L59,IF(K$7=99,J59,IF(K$7=0,INDEX($D59:$G59,0,K$5),(INDEX($D59:$G59,0,K$7+1)-INDEX($D59:$G59,0,K$7))/(INDEX($D$4:$G$4,0,K$7+1)-INDEX($D$4:$G$4,0,K$7))+J59)))</f>
        <v>1</v>
      </c>
      <c r="L59" s="185" cm="1">
        <f t="array" ref="L59">IF(L$7=-1,M59,IF(L$7=99,K59,IF(L$7=0,INDEX($D59:$G59,0,L$5),(INDEX($D59:$G59,0,L$7+1)-INDEX($D59:$G59,0,L$7))/(INDEX($D$4:$G$4,0,L$7+1)-INDEX($D$4:$G$4,0,L$7))+K59)))</f>
        <v>1</v>
      </c>
      <c r="M59" s="185" cm="1">
        <f t="array" ref="M59">IF(M$7=-1,N59,IF(M$7=99,L59,IF(M$7=0,INDEX($D59:$G59,0,M$5),(INDEX($D59:$G59,0,M$7+1)-INDEX($D59:$G59,0,M$7))/(INDEX($D$4:$G$4,0,M$7+1)-INDEX($D$4:$G$4,0,M$7))+L59)))</f>
        <v>1</v>
      </c>
      <c r="N59" s="185" cm="1">
        <f t="array" ref="N59">IF(N$7=-1,O59,IF(N$7=99,M59,IF(N$7=0,INDEX($D59:$G59,0,N$5),(INDEX($D59:$G59,0,N$7+1)-INDEX($D59:$G59,0,N$7))/(INDEX($D$4:$G$4,0,N$7+1)-INDEX($D$4:$G$4,0,N$7))+M59)))</f>
        <v>1</v>
      </c>
      <c r="O59" s="185" cm="1">
        <f t="array" ref="O59">IF(O$7=-1,P59,IF(O$7=99,N59,IF(O$7=0,INDEX($D59:$G59,0,O$5),(INDEX($D59:$G59,0,O$7+1)-INDEX($D59:$G59,0,O$7))/(INDEX($D$4:$G$4,0,O$7+1)-INDEX($D$4:$G$4,0,O$7))+N59)))</f>
        <v>1</v>
      </c>
      <c r="P59" s="185" cm="1">
        <f t="array" ref="P59">IF(P$7=-1,Q59,IF(P$7=99,O59,IF(P$7=0,INDEX($D59:$G59,0,P$5),(INDEX($D59:$G59,0,P$7+1)-INDEX($D59:$G59,0,P$7))/(INDEX($D$4:$G$4,0,P$7+1)-INDEX($D$4:$G$4,0,P$7))+O59)))</f>
        <v>1</v>
      </c>
      <c r="Q59" s="185" cm="1">
        <f t="array" ref="Q59">IF(Q$7=-1,R59,IF(Q$7=99,P59,IF(Q$7=0,INDEX($D59:$G59,0,Q$5),(INDEX($D59:$G59,0,Q$7+1)-INDEX($D59:$G59,0,Q$7))/(INDEX($D$4:$G$4,0,Q$7+1)-INDEX($D$4:$G$4,0,Q$7))+P59)))</f>
        <v>1</v>
      </c>
      <c r="R59" s="185" cm="1">
        <f t="array" ref="R59">IF(R$7=-1,S59,IF(R$7=99,Q59,IF(R$7=0,INDEX($D59:$G59,0,R$5),(INDEX($D59:$G59,0,R$7+1)-INDEX($D59:$G59,0,R$7))/(INDEX($D$4:$G$4,0,R$7+1)-INDEX($D$4:$G$4,0,R$7))+Q59)))</f>
        <v>1</v>
      </c>
      <c r="S59" s="185" cm="1">
        <f t="array" ref="S59">IF(S$7=-1,T59,IF(S$7=99,R59,IF(S$7=0,INDEX($D59:$G59,0,S$5),(INDEX($D59:$G59,0,S$7+1)-INDEX($D59:$G59,0,S$7))/(INDEX($D$4:$G$4,0,S$7+1)-INDEX($D$4:$G$4,0,S$7))+R59)))</f>
        <v>1</v>
      </c>
      <c r="T59" s="343">
        <f t="shared" ref="T59:AA59" si="80">IF(T$62=1,($AB59-$S59)/$AC$62+S59,$AB59)</f>
        <v>1</v>
      </c>
      <c r="U59" s="343">
        <f t="shared" si="80"/>
        <v>1</v>
      </c>
      <c r="V59" s="343">
        <f t="shared" si="80"/>
        <v>1</v>
      </c>
      <c r="W59" s="343">
        <f t="shared" si="80"/>
        <v>1</v>
      </c>
      <c r="X59" s="343">
        <f t="shared" si="80"/>
        <v>1</v>
      </c>
      <c r="Y59" s="343">
        <f t="shared" si="80"/>
        <v>1</v>
      </c>
      <c r="Z59" s="343">
        <f t="shared" si="80"/>
        <v>1</v>
      </c>
      <c r="AA59" s="343">
        <f t="shared" si="80"/>
        <v>1</v>
      </c>
      <c r="AB59" s="185" cm="1">
        <f t="array" ref="AB59">IF(AB$7=-1,AC59,IF(AB$7=99,AA59,IF(AB$7=0,INDEX($D59:$G59,0,AB$5),(INDEX($D59:$G59,0,AB$7+1)-INDEX($D59:$G59,0,AB$7))/(INDEX($D$4:$G$4,0,AB$7+1)-INDEX($D$4:$G$4,0,AB$7))+AA59)))</f>
        <v>1</v>
      </c>
      <c r="AC59" s="185" cm="1">
        <f t="array" ref="AC59">IF(AC$7=-1,AD59,IF(AC$7=99,AB59,IF(AC$7=0,INDEX($D59:$G59,0,AC$5),(INDEX($D59:$G59,0,AC$7+1)-INDEX($D59:$G59,0,AC$7))/(INDEX($D$4:$G$4,0,AC$7+1)-INDEX($D$4:$G$4,0,AC$7))+AB59)))</f>
        <v>1</v>
      </c>
      <c r="AD59" s="185" cm="1">
        <f t="array" ref="AD59">IF(AD$7=-1,AE59,IF(AD$7=99,AC59,IF(AD$7=0,INDEX($D59:$G59,0,AD$5),(INDEX($D59:$G59,0,AD$7+1)-INDEX($D59:$G59,0,AD$7))/(INDEX($D$4:$G$4,0,AD$7+1)-INDEX($D$4:$G$4,0,AD$7))+AC59)))</f>
        <v>1</v>
      </c>
      <c r="AE59" s="185" cm="1">
        <f t="array" ref="AE59">IF(AE$7=-1,AF59,IF(AE$7=99,AD59,IF(AE$7=0,INDEX($D59:$G59,0,AE$5),(INDEX($D59:$G59,0,AE$7+1)-INDEX($D59:$G59,0,AE$7))/(INDEX($D$4:$G$4,0,AE$7+1)-INDEX($D$4:$G$4,0,AE$7))+AD59)))</f>
        <v>1</v>
      </c>
      <c r="AF59" s="185" cm="1">
        <f t="array" ref="AF59">IF(AF$7=-1,AG59,IF(AF$7=99,AE59,IF(AF$7=0,INDEX($D59:$G59,0,AF$5),(INDEX($D59:$G59,0,AF$7+1)-INDEX($D59:$G59,0,AF$7))/(INDEX($D$4:$G$4,0,AF$7+1)-INDEX($D$4:$G$4,0,AF$7))+AE59)))</f>
        <v>1</v>
      </c>
      <c r="AG59" s="185" cm="1">
        <f t="array" ref="AG59">IF(AG$7=-1,AH59,IF(AG$7=99,AF59,IF(AG$7=0,INDEX($D59:$G59,0,AG$5),(INDEX($D59:$G59,0,AG$7+1)-INDEX($D59:$G59,0,AG$7))/(INDEX($D$4:$G$4,0,AG$7+1)-INDEX($D$4:$G$4,0,AG$7))+AF59)))</f>
        <v>1</v>
      </c>
      <c r="AH59" s="185" cm="1">
        <f t="array" ref="AH59">IF(AH$7=-1,AI59,IF(AH$7=99,AG59,IF(AH$7=0,INDEX($D59:$G59,0,AH$5),(INDEX($D59:$G59,0,AH$7+1)-INDEX($D59:$G59,0,AH$7))/(INDEX($D$4:$G$4,0,AH$7+1)-INDEX($D$4:$G$4,0,AH$7))+AG59)))</f>
        <v>1</v>
      </c>
      <c r="AI59" s="185" cm="1">
        <f t="array" ref="AI59">IF(AI$7=-1,AJ59,IF(AI$7=99,AH59,IF(AI$7=0,INDEX($D59:$G59,0,AI$5),(INDEX($D59:$G59,0,AI$7+1)-INDEX($D59:$G59,0,AI$7))/(INDEX($D$4:$G$4,0,AI$7+1)-INDEX($D$4:$G$4,0,AI$7))+AH59)))</f>
        <v>1</v>
      </c>
      <c r="AJ59" s="185" cm="1">
        <f t="array" ref="AJ59">IF(AJ$7=-1,AK59,IF(AJ$7=99,AI59,IF(AJ$7=0,INDEX($D59:$G59,0,AJ$5),(INDEX($D59:$G59,0,AJ$7+1)-INDEX($D59:$G59,0,AJ$7))/(INDEX($D$4:$G$4,0,AJ$7+1)-INDEX($D$4:$G$4,0,AJ$7))+AI59)))</f>
        <v>1</v>
      </c>
      <c r="AK59" s="185" cm="1">
        <f t="array" ref="AK59">IF(AK$7=-1,AL59,IF(AK$7=99,AJ59,IF(AK$7=0,INDEX($D59:$G59,0,AK$5),(INDEX($D59:$G59,0,AK$7+1)-INDEX($D59:$G59,0,AK$7))/(INDEX($D$4:$G$4,0,AK$7+1)-INDEX($D$4:$G$4,0,AK$7))+AJ59)))</f>
        <v>1</v>
      </c>
      <c r="AL59" s="185" cm="1">
        <f t="array" ref="AL59">IF(AL$7=-1,AM59,IF(AL$7=99,AK59,IF(AL$7=0,INDEX($D59:$G59,0,AL$5),(INDEX($D59:$G59,0,AL$7+1)-INDEX($D59:$G59,0,AL$7))/(INDEX($D$4:$G$4,0,AL$7+1)-INDEX($D$4:$G$4,0,AL$7))+AK59)))</f>
        <v>1</v>
      </c>
      <c r="AM59" s="185" cm="1">
        <f t="array" ref="AM59">IF(AM$7=-1,AN59,IF(AM$7=99,AL59,IF(AM$7=0,INDEX($D59:$G59,0,AM$5),(INDEX($D59:$G59,0,AM$7+1)-INDEX($D59:$G59,0,AM$7))/(INDEX($D$4:$G$4,0,AM$7+1)-INDEX($D$4:$G$4,0,AM$7))+AL59)))</f>
        <v>1</v>
      </c>
      <c r="AN59" s="185" cm="1">
        <f t="array" ref="AN59">IF(AN$7=-1,AO59,IF(AN$7=99,AM59,IF(AN$7=0,INDEX($D59:$G59,0,AN$5),(INDEX($D59:$G59,0,AN$7+1)-INDEX($D59:$G59,0,AN$7))/(INDEX($D$4:$G$4,0,AN$7+1)-INDEX($D$4:$G$4,0,AN$7))+AM59)))</f>
        <v>1</v>
      </c>
      <c r="AO59" s="185" cm="1">
        <f t="array" ref="AO59">IF(AO$7=-1,AP59,IF(AO$7=99,AN59,IF(AO$7=0,INDEX($D59:$G59,0,AO$5),(INDEX($D59:$G59,0,AO$7+1)-INDEX($D59:$G59,0,AO$7))/(INDEX($D$4:$G$4,0,AO$7+1)-INDEX($D$4:$G$4,0,AO$7))+AN59)))</f>
        <v>1</v>
      </c>
      <c r="AP59" s="185" cm="1">
        <f t="array" ref="AP59">IF(AP$7=-1,AQ59,IF(AP$7=99,AO59,IF(AP$7=0,INDEX($D59:$G59,0,AP$5),(INDEX($D59:$G59,0,AP$7+1)-INDEX($D59:$G59,0,AP$7))/(INDEX($D$4:$G$4,0,AP$7+1)-INDEX($D$4:$G$4,0,AP$7))+AO59)))</f>
        <v>1</v>
      </c>
    </row>
    <row r="60" spans="1:42">
      <c r="A60" s="185" t="s">
        <v>16</v>
      </c>
      <c r="B60" s="186" t="str">
        <f t="shared" si="73"/>
        <v>PP</v>
      </c>
      <c r="C60" s="186" t="str">
        <f t="shared" si="73"/>
        <v>Pulp &amp; Paper Products</v>
      </c>
      <c r="D60" s="185">
        <v>1</v>
      </c>
      <c r="E60" s="185">
        <v>1</v>
      </c>
      <c r="F60" s="185">
        <v>1</v>
      </c>
      <c r="G60" s="185">
        <v>1</v>
      </c>
      <c r="J60" s="185" cm="1">
        <f t="array" ref="J60">IF(J$7=-1,K60,IF(J$7=99,I60,IF(J$7=0,INDEX($D60:$G60,0,J$5),(INDEX($D60:$G60,0,J$7+1)-INDEX($D60:$G60,0,J$7))/(INDEX($D$4:$G$4,0,J$7+1)-INDEX($D$4:$G$4,0,J$7))+I60)))</f>
        <v>1</v>
      </c>
      <c r="K60" s="185" cm="1">
        <f t="array" ref="K60">IF(K$7=-1,L60,IF(K$7=99,J60,IF(K$7=0,INDEX($D60:$G60,0,K$5),(INDEX($D60:$G60,0,K$7+1)-INDEX($D60:$G60,0,K$7))/(INDEX($D$4:$G$4,0,K$7+1)-INDEX($D$4:$G$4,0,K$7))+J60)))</f>
        <v>1</v>
      </c>
      <c r="L60" s="185" cm="1">
        <f t="array" ref="L60">IF(L$7=-1,M60,IF(L$7=99,K60,IF(L$7=0,INDEX($D60:$G60,0,L$5),(INDEX($D60:$G60,0,L$7+1)-INDEX($D60:$G60,0,L$7))/(INDEX($D$4:$G$4,0,L$7+1)-INDEX($D$4:$G$4,0,L$7))+K60)))</f>
        <v>1</v>
      </c>
      <c r="M60" s="185" cm="1">
        <f t="array" ref="M60">IF(M$7=-1,N60,IF(M$7=99,L60,IF(M$7=0,INDEX($D60:$G60,0,M$5),(INDEX($D60:$G60,0,M$7+1)-INDEX($D60:$G60,0,M$7))/(INDEX($D$4:$G$4,0,M$7+1)-INDEX($D$4:$G$4,0,M$7))+L60)))</f>
        <v>1</v>
      </c>
      <c r="N60" s="185" cm="1">
        <f t="array" ref="N60">IF(N$7=-1,O60,IF(N$7=99,M60,IF(N$7=0,INDEX($D60:$G60,0,N$5),(INDEX($D60:$G60,0,N$7+1)-INDEX($D60:$G60,0,N$7))/(INDEX($D$4:$G$4,0,N$7+1)-INDEX($D$4:$G$4,0,N$7))+M60)))</f>
        <v>1</v>
      </c>
      <c r="O60" s="185" cm="1">
        <f t="array" ref="O60">IF(O$7=-1,P60,IF(O$7=99,N60,IF(O$7=0,INDEX($D60:$G60,0,O$5),(INDEX($D60:$G60,0,O$7+1)-INDEX($D60:$G60,0,O$7))/(INDEX($D$4:$G$4,0,O$7+1)-INDEX($D$4:$G$4,0,O$7))+N60)))</f>
        <v>1</v>
      </c>
      <c r="P60" s="185" cm="1">
        <f t="array" ref="P60">IF(P$7=-1,Q60,IF(P$7=99,O60,IF(P$7=0,INDEX($D60:$G60,0,P$5),(INDEX($D60:$G60,0,P$7+1)-INDEX($D60:$G60,0,P$7))/(INDEX($D$4:$G$4,0,P$7+1)-INDEX($D$4:$G$4,0,P$7))+O60)))</f>
        <v>1</v>
      </c>
      <c r="Q60" s="185" cm="1">
        <f t="array" ref="Q60">IF(Q$7=-1,R60,IF(Q$7=99,P60,IF(Q$7=0,INDEX($D60:$G60,0,Q$5),(INDEX($D60:$G60,0,Q$7+1)-INDEX($D60:$G60,0,Q$7))/(INDEX($D$4:$G$4,0,Q$7+1)-INDEX($D$4:$G$4,0,Q$7))+P60)))</f>
        <v>1</v>
      </c>
      <c r="R60" s="185" cm="1">
        <f t="array" ref="R60">IF(R$7=-1,S60,IF(R$7=99,Q60,IF(R$7=0,INDEX($D60:$G60,0,R$5),(INDEX($D60:$G60,0,R$7+1)-INDEX($D60:$G60,0,R$7))/(INDEX($D$4:$G$4,0,R$7+1)-INDEX($D$4:$G$4,0,R$7))+Q60)))</f>
        <v>1</v>
      </c>
      <c r="S60" s="185" cm="1">
        <f t="array" ref="S60">IF(S$7=-1,T60,IF(S$7=99,R60,IF(S$7=0,INDEX($D60:$G60,0,S$5),(INDEX($D60:$G60,0,S$7+1)-INDEX($D60:$G60,0,S$7))/(INDEX($D$4:$G$4,0,S$7+1)-INDEX($D$4:$G$4,0,S$7))+R60)))</f>
        <v>1</v>
      </c>
      <c r="T60" s="343">
        <f t="shared" ref="T60:AA60" si="81">IF(T$62=1,($AB60-$S60)/$AC$62+S60,$AB60)</f>
        <v>1</v>
      </c>
      <c r="U60" s="343">
        <f t="shared" si="81"/>
        <v>1</v>
      </c>
      <c r="V60" s="343">
        <f t="shared" si="81"/>
        <v>1</v>
      </c>
      <c r="W60" s="343">
        <f t="shared" si="81"/>
        <v>1</v>
      </c>
      <c r="X60" s="343">
        <f t="shared" si="81"/>
        <v>1</v>
      </c>
      <c r="Y60" s="343">
        <f t="shared" si="81"/>
        <v>1</v>
      </c>
      <c r="Z60" s="343">
        <f t="shared" si="81"/>
        <v>1</v>
      </c>
      <c r="AA60" s="343">
        <f t="shared" si="81"/>
        <v>1</v>
      </c>
      <c r="AB60" s="185" cm="1">
        <f t="array" ref="AB60">IF(AB$7=-1,AC60,IF(AB$7=99,AA60,IF(AB$7=0,INDEX($D60:$G60,0,AB$5),(INDEX($D60:$G60,0,AB$7+1)-INDEX($D60:$G60,0,AB$7))/(INDEX($D$4:$G$4,0,AB$7+1)-INDEX($D$4:$G$4,0,AB$7))+AA60)))</f>
        <v>1</v>
      </c>
      <c r="AC60" s="185" cm="1">
        <f t="array" ref="AC60">IF(AC$7=-1,AD60,IF(AC$7=99,AB60,IF(AC$7=0,INDEX($D60:$G60,0,AC$5),(INDEX($D60:$G60,0,AC$7+1)-INDEX($D60:$G60,0,AC$7))/(INDEX($D$4:$G$4,0,AC$7+1)-INDEX($D$4:$G$4,0,AC$7))+AB60)))</f>
        <v>1</v>
      </c>
      <c r="AD60" s="185" cm="1">
        <f t="array" ref="AD60">IF(AD$7=-1,AE60,IF(AD$7=99,AC60,IF(AD$7=0,INDEX($D60:$G60,0,AD$5),(INDEX($D60:$G60,0,AD$7+1)-INDEX($D60:$G60,0,AD$7))/(INDEX($D$4:$G$4,0,AD$7+1)-INDEX($D$4:$G$4,0,AD$7))+AC60)))</f>
        <v>1</v>
      </c>
      <c r="AE60" s="185" cm="1">
        <f t="array" ref="AE60">IF(AE$7=-1,AF60,IF(AE$7=99,AD60,IF(AE$7=0,INDEX($D60:$G60,0,AE$5),(INDEX($D60:$G60,0,AE$7+1)-INDEX($D60:$G60,0,AE$7))/(INDEX($D$4:$G$4,0,AE$7+1)-INDEX($D$4:$G$4,0,AE$7))+AD60)))</f>
        <v>1</v>
      </c>
      <c r="AF60" s="185" cm="1">
        <f t="array" ref="AF60">IF(AF$7=-1,AG60,IF(AF$7=99,AE60,IF(AF$7=0,INDEX($D60:$G60,0,AF$5),(INDEX($D60:$G60,0,AF$7+1)-INDEX($D60:$G60,0,AF$7))/(INDEX($D$4:$G$4,0,AF$7+1)-INDEX($D$4:$G$4,0,AF$7))+AE60)))</f>
        <v>1</v>
      </c>
      <c r="AG60" s="185" cm="1">
        <f t="array" ref="AG60">IF(AG$7=-1,AH60,IF(AG$7=99,AF60,IF(AG$7=0,INDEX($D60:$G60,0,AG$5),(INDEX($D60:$G60,0,AG$7+1)-INDEX($D60:$G60,0,AG$7))/(INDEX($D$4:$G$4,0,AG$7+1)-INDEX($D$4:$G$4,0,AG$7))+AF60)))</f>
        <v>1</v>
      </c>
      <c r="AH60" s="185" cm="1">
        <f t="array" ref="AH60">IF(AH$7=-1,AI60,IF(AH$7=99,AG60,IF(AH$7=0,INDEX($D60:$G60,0,AH$5),(INDEX($D60:$G60,0,AH$7+1)-INDEX($D60:$G60,0,AH$7))/(INDEX($D$4:$G$4,0,AH$7+1)-INDEX($D$4:$G$4,0,AH$7))+AG60)))</f>
        <v>1</v>
      </c>
      <c r="AI60" s="185" cm="1">
        <f t="array" ref="AI60">IF(AI$7=-1,AJ60,IF(AI$7=99,AH60,IF(AI$7=0,INDEX($D60:$G60,0,AI$5),(INDEX($D60:$G60,0,AI$7+1)-INDEX($D60:$G60,0,AI$7))/(INDEX($D$4:$G$4,0,AI$7+1)-INDEX($D$4:$G$4,0,AI$7))+AH60)))</f>
        <v>1</v>
      </c>
      <c r="AJ60" s="185" cm="1">
        <f t="array" ref="AJ60">IF(AJ$7=-1,AK60,IF(AJ$7=99,AI60,IF(AJ$7=0,INDEX($D60:$G60,0,AJ$5),(INDEX($D60:$G60,0,AJ$7+1)-INDEX($D60:$G60,0,AJ$7))/(INDEX($D$4:$G$4,0,AJ$7+1)-INDEX($D$4:$G$4,0,AJ$7))+AI60)))</f>
        <v>1</v>
      </c>
      <c r="AK60" s="185" cm="1">
        <f t="array" ref="AK60">IF(AK$7=-1,AL60,IF(AK$7=99,AJ60,IF(AK$7=0,INDEX($D60:$G60,0,AK$5),(INDEX($D60:$G60,0,AK$7+1)-INDEX($D60:$G60,0,AK$7))/(INDEX($D$4:$G$4,0,AK$7+1)-INDEX($D$4:$G$4,0,AK$7))+AJ60)))</f>
        <v>1</v>
      </c>
      <c r="AL60" s="185" cm="1">
        <f t="array" ref="AL60">IF(AL$7=-1,AM60,IF(AL$7=99,AK60,IF(AL$7=0,INDEX($D60:$G60,0,AL$5),(INDEX($D60:$G60,0,AL$7+1)-INDEX($D60:$G60,0,AL$7))/(INDEX($D$4:$G$4,0,AL$7+1)-INDEX($D$4:$G$4,0,AL$7))+AK60)))</f>
        <v>1</v>
      </c>
      <c r="AM60" s="185" cm="1">
        <f t="array" ref="AM60">IF(AM$7=-1,AN60,IF(AM$7=99,AL60,IF(AM$7=0,INDEX($D60:$G60,0,AM$5),(INDEX($D60:$G60,0,AM$7+1)-INDEX($D60:$G60,0,AM$7))/(INDEX($D$4:$G$4,0,AM$7+1)-INDEX($D$4:$G$4,0,AM$7))+AL60)))</f>
        <v>1</v>
      </c>
      <c r="AN60" s="185" cm="1">
        <f t="array" ref="AN60">IF(AN$7=-1,AO60,IF(AN$7=99,AM60,IF(AN$7=0,INDEX($D60:$G60,0,AN$5),(INDEX($D60:$G60,0,AN$7+1)-INDEX($D60:$G60,0,AN$7))/(INDEX($D$4:$G$4,0,AN$7+1)-INDEX($D$4:$G$4,0,AN$7))+AM60)))</f>
        <v>1</v>
      </c>
      <c r="AO60" s="185" cm="1">
        <f t="array" ref="AO60">IF(AO$7=-1,AP60,IF(AO$7=99,AN60,IF(AO$7=0,INDEX($D60:$G60,0,AO$5),(INDEX($D60:$G60,0,AO$7+1)-INDEX($D60:$G60,0,AO$7))/(INDEX($D$4:$G$4,0,AO$7+1)-INDEX($D$4:$G$4,0,AO$7))+AN60)))</f>
        <v>1</v>
      </c>
      <c r="AP60" s="185" cm="1">
        <f t="array" ref="AP60">IF(AP$7=-1,AQ60,IF(AP$7=99,AO60,IF(AP$7=0,INDEX($D60:$G60,0,AP$5),(INDEX($D60:$G60,0,AP$7+1)-INDEX($D60:$G60,0,AP$7))/(INDEX($D$4:$G$4,0,AP$7+1)-INDEX($D$4:$G$4,0,AP$7))+AO60)))</f>
        <v>1</v>
      </c>
    </row>
    <row r="61" spans="1:42">
      <c r="A61" s="185" t="s">
        <v>16</v>
      </c>
      <c r="B61" s="186" t="str">
        <f t="shared" si="73"/>
        <v>OT</v>
      </c>
      <c r="C61" s="186" t="str">
        <f t="shared" si="73"/>
        <v>Other</v>
      </c>
      <c r="D61" s="185">
        <v>1</v>
      </c>
      <c r="E61" s="185">
        <v>1</v>
      </c>
      <c r="F61" s="185">
        <v>1</v>
      </c>
      <c r="G61" s="185">
        <v>1</v>
      </c>
      <c r="J61" s="185" cm="1">
        <f t="array" ref="J61">IF(J$7=-1,K61,IF(J$7=99,I61,IF(J$7=0,INDEX($D61:$G61,0,J$5),(INDEX($D61:$G61,0,J$7+1)-INDEX($D61:$G61,0,J$7))/(INDEX($D$4:$G$4,0,J$7+1)-INDEX($D$4:$G$4,0,J$7))+I61)))</f>
        <v>1</v>
      </c>
      <c r="K61" s="185" cm="1">
        <f t="array" ref="K61">IF(K$7=-1,L61,IF(K$7=99,J61,IF(K$7=0,INDEX($D61:$G61,0,K$5),(INDEX($D61:$G61,0,K$7+1)-INDEX($D61:$G61,0,K$7))/(INDEX($D$4:$G$4,0,K$7+1)-INDEX($D$4:$G$4,0,K$7))+J61)))</f>
        <v>1</v>
      </c>
      <c r="L61" s="185" cm="1">
        <f t="array" ref="L61">IF(L$7=-1,M61,IF(L$7=99,K61,IF(L$7=0,INDEX($D61:$G61,0,L$5),(INDEX($D61:$G61,0,L$7+1)-INDEX($D61:$G61,0,L$7))/(INDEX($D$4:$G$4,0,L$7+1)-INDEX($D$4:$G$4,0,L$7))+K61)))</f>
        <v>1</v>
      </c>
      <c r="M61" s="185" cm="1">
        <f t="array" ref="M61">IF(M$7=-1,N61,IF(M$7=99,L61,IF(M$7=0,INDEX($D61:$G61,0,M$5),(INDEX($D61:$G61,0,M$7+1)-INDEX($D61:$G61,0,M$7))/(INDEX($D$4:$G$4,0,M$7+1)-INDEX($D$4:$G$4,0,M$7))+L61)))</f>
        <v>1</v>
      </c>
      <c r="N61" s="185" cm="1">
        <f t="array" ref="N61">IF(N$7=-1,O61,IF(N$7=99,M61,IF(N$7=0,INDEX($D61:$G61,0,N$5),(INDEX($D61:$G61,0,N$7+1)-INDEX($D61:$G61,0,N$7))/(INDEX($D$4:$G$4,0,N$7+1)-INDEX($D$4:$G$4,0,N$7))+M61)))</f>
        <v>1</v>
      </c>
      <c r="O61" s="185" cm="1">
        <f t="array" ref="O61">IF(O$7=-1,P61,IF(O$7=99,N61,IF(O$7=0,INDEX($D61:$G61,0,O$5),(INDEX($D61:$G61,0,O$7+1)-INDEX($D61:$G61,0,O$7))/(INDEX($D$4:$G$4,0,O$7+1)-INDEX($D$4:$G$4,0,O$7))+N61)))</f>
        <v>1</v>
      </c>
      <c r="P61" s="185" cm="1">
        <f t="array" ref="P61">IF(P$7=-1,Q61,IF(P$7=99,O61,IF(P$7=0,INDEX($D61:$G61,0,P$5),(INDEX($D61:$G61,0,P$7+1)-INDEX($D61:$G61,0,P$7))/(INDEX($D$4:$G$4,0,P$7+1)-INDEX($D$4:$G$4,0,P$7))+O61)))</f>
        <v>1</v>
      </c>
      <c r="Q61" s="185" cm="1">
        <f t="array" ref="Q61">IF(Q$7=-1,R61,IF(Q$7=99,P61,IF(Q$7=0,INDEX($D61:$G61,0,Q$5),(INDEX($D61:$G61,0,Q$7+1)-INDEX($D61:$G61,0,Q$7))/(INDEX($D$4:$G$4,0,Q$7+1)-INDEX($D$4:$G$4,0,Q$7))+P61)))</f>
        <v>1</v>
      </c>
      <c r="R61" s="185" cm="1">
        <f t="array" ref="R61">IF(R$7=-1,S61,IF(R$7=99,Q61,IF(R$7=0,INDEX($D61:$G61,0,R$5),(INDEX($D61:$G61,0,R$7+1)-INDEX($D61:$G61,0,R$7))/(INDEX($D$4:$G$4,0,R$7+1)-INDEX($D$4:$G$4,0,R$7))+Q61)))</f>
        <v>1</v>
      </c>
      <c r="S61" s="185" cm="1">
        <f t="array" ref="S61">IF(S$7=-1,T61,IF(S$7=99,R61,IF(S$7=0,INDEX($D61:$G61,0,S$5),(INDEX($D61:$G61,0,S$7+1)-INDEX($D61:$G61,0,S$7))/(INDEX($D$4:$G$4,0,S$7+1)-INDEX($D$4:$G$4,0,S$7))+R61)))</f>
        <v>1</v>
      </c>
      <c r="T61" s="343">
        <f t="shared" ref="T61:AA61" si="82">IF(T$62=1,($AB61-$S61)/$AC$62+S61,$AB61)</f>
        <v>1</v>
      </c>
      <c r="U61" s="343">
        <f t="shared" si="82"/>
        <v>1</v>
      </c>
      <c r="V61" s="343">
        <f t="shared" si="82"/>
        <v>1</v>
      </c>
      <c r="W61" s="343">
        <f t="shared" si="82"/>
        <v>1</v>
      </c>
      <c r="X61" s="343">
        <f t="shared" si="82"/>
        <v>1</v>
      </c>
      <c r="Y61" s="343">
        <f t="shared" si="82"/>
        <v>1</v>
      </c>
      <c r="Z61" s="343">
        <f t="shared" si="82"/>
        <v>1</v>
      </c>
      <c r="AA61" s="343">
        <f t="shared" si="82"/>
        <v>1</v>
      </c>
      <c r="AB61" s="185" cm="1">
        <f t="array" ref="AB61">IF(AB$7=-1,AC61,IF(AB$7=99,AA61,IF(AB$7=0,INDEX($D61:$G61,0,AB$5),(INDEX($D61:$G61,0,AB$7+1)-INDEX($D61:$G61,0,AB$7))/(INDEX($D$4:$G$4,0,AB$7+1)-INDEX($D$4:$G$4,0,AB$7))+AA61)))</f>
        <v>1</v>
      </c>
      <c r="AC61" s="185" cm="1">
        <f t="array" ref="AC61">IF(AC$7=-1,AD61,IF(AC$7=99,AB61,IF(AC$7=0,INDEX($D61:$G61,0,AC$5),(INDEX($D61:$G61,0,AC$7+1)-INDEX($D61:$G61,0,AC$7))/(INDEX($D$4:$G$4,0,AC$7+1)-INDEX($D$4:$G$4,0,AC$7))+AB61)))</f>
        <v>1</v>
      </c>
      <c r="AD61" s="185" cm="1">
        <f t="array" ref="AD61">IF(AD$7=-1,AE61,IF(AD$7=99,AC61,IF(AD$7=0,INDEX($D61:$G61,0,AD$5),(INDEX($D61:$G61,0,AD$7+1)-INDEX($D61:$G61,0,AD$7))/(INDEX($D$4:$G$4,0,AD$7+1)-INDEX($D$4:$G$4,0,AD$7))+AC61)))</f>
        <v>1</v>
      </c>
      <c r="AE61" s="185" cm="1">
        <f t="array" ref="AE61">IF(AE$7=-1,AF61,IF(AE$7=99,AD61,IF(AE$7=0,INDEX($D61:$G61,0,AE$5),(INDEX($D61:$G61,0,AE$7+1)-INDEX($D61:$G61,0,AE$7))/(INDEX($D$4:$G$4,0,AE$7+1)-INDEX($D$4:$G$4,0,AE$7))+AD61)))</f>
        <v>1</v>
      </c>
      <c r="AF61" s="185" cm="1">
        <f t="array" ref="AF61">IF(AF$7=-1,AG61,IF(AF$7=99,AE61,IF(AF$7=0,INDEX($D61:$G61,0,AF$5),(INDEX($D61:$G61,0,AF$7+1)-INDEX($D61:$G61,0,AF$7))/(INDEX($D$4:$G$4,0,AF$7+1)-INDEX($D$4:$G$4,0,AF$7))+AE61)))</f>
        <v>1</v>
      </c>
      <c r="AG61" s="185" cm="1">
        <f t="array" ref="AG61">IF(AG$7=-1,AH61,IF(AG$7=99,AF61,IF(AG$7=0,INDEX($D61:$G61,0,AG$5),(INDEX($D61:$G61,0,AG$7+1)-INDEX($D61:$G61,0,AG$7))/(INDEX($D$4:$G$4,0,AG$7+1)-INDEX($D$4:$G$4,0,AG$7))+AF61)))</f>
        <v>1</v>
      </c>
      <c r="AH61" s="185" cm="1">
        <f t="array" ref="AH61">IF(AH$7=-1,AI61,IF(AH$7=99,AG61,IF(AH$7=0,INDEX($D61:$G61,0,AH$5),(INDEX($D61:$G61,0,AH$7+1)-INDEX($D61:$G61,0,AH$7))/(INDEX($D$4:$G$4,0,AH$7+1)-INDEX($D$4:$G$4,0,AH$7))+AG61)))</f>
        <v>1</v>
      </c>
      <c r="AI61" s="185" cm="1">
        <f t="array" ref="AI61">IF(AI$7=-1,AJ61,IF(AI$7=99,AH61,IF(AI$7=0,INDEX($D61:$G61,0,AI$5),(INDEX($D61:$G61,0,AI$7+1)-INDEX($D61:$G61,0,AI$7))/(INDEX($D$4:$G$4,0,AI$7+1)-INDEX($D$4:$G$4,0,AI$7))+AH61)))</f>
        <v>1</v>
      </c>
      <c r="AJ61" s="185" cm="1">
        <f t="array" ref="AJ61">IF(AJ$7=-1,AK61,IF(AJ$7=99,AI61,IF(AJ$7=0,INDEX($D61:$G61,0,AJ$5),(INDEX($D61:$G61,0,AJ$7+1)-INDEX($D61:$G61,0,AJ$7))/(INDEX($D$4:$G$4,0,AJ$7+1)-INDEX($D$4:$G$4,0,AJ$7))+AI61)))</f>
        <v>1</v>
      </c>
      <c r="AK61" s="185" cm="1">
        <f t="array" ref="AK61">IF(AK$7=-1,AL61,IF(AK$7=99,AJ61,IF(AK$7=0,INDEX($D61:$G61,0,AK$5),(INDEX($D61:$G61,0,AK$7+1)-INDEX($D61:$G61,0,AK$7))/(INDEX($D$4:$G$4,0,AK$7+1)-INDEX($D$4:$G$4,0,AK$7))+AJ61)))</f>
        <v>1</v>
      </c>
      <c r="AL61" s="185" cm="1">
        <f t="array" ref="AL61">IF(AL$7=-1,AM61,IF(AL$7=99,AK61,IF(AL$7=0,INDEX($D61:$G61,0,AL$5),(INDEX($D61:$G61,0,AL$7+1)-INDEX($D61:$G61,0,AL$7))/(INDEX($D$4:$G$4,0,AL$7+1)-INDEX($D$4:$G$4,0,AL$7))+AK61)))</f>
        <v>1</v>
      </c>
      <c r="AM61" s="185" cm="1">
        <f t="array" ref="AM61">IF(AM$7=-1,AN61,IF(AM$7=99,AL61,IF(AM$7=0,INDEX($D61:$G61,0,AM$5),(INDEX($D61:$G61,0,AM$7+1)-INDEX($D61:$G61,0,AM$7))/(INDEX($D$4:$G$4,0,AM$7+1)-INDEX($D$4:$G$4,0,AM$7))+AL61)))</f>
        <v>1</v>
      </c>
      <c r="AN61" s="185" cm="1">
        <f t="array" ref="AN61">IF(AN$7=-1,AO61,IF(AN$7=99,AM61,IF(AN$7=0,INDEX($D61:$G61,0,AN$5),(INDEX($D61:$G61,0,AN$7+1)-INDEX($D61:$G61,0,AN$7))/(INDEX($D$4:$G$4,0,AN$7+1)-INDEX($D$4:$G$4,0,AN$7))+AM61)))</f>
        <v>1</v>
      </c>
      <c r="AO61" s="185" cm="1">
        <f t="array" ref="AO61">IF(AO$7=-1,AP61,IF(AO$7=99,AN61,IF(AO$7=0,INDEX($D61:$G61,0,AO$5),(INDEX($D61:$G61,0,AO$7+1)-INDEX($D61:$G61,0,AO$7))/(INDEX($D$4:$G$4,0,AO$7+1)-INDEX($D$4:$G$4,0,AO$7))+AN61)))</f>
        <v>1</v>
      </c>
      <c r="AP61" s="185" cm="1">
        <f t="array" ref="AP61">IF(AP$7=-1,AQ61,IF(AP$7=99,AO61,IF(AP$7=0,INDEX($D61:$G61,0,AP$5),(INDEX($D61:$G61,0,AP$7+1)-INDEX($D61:$G61,0,AP$7))/(INDEX($D$4:$G$4,0,AP$7+1)-INDEX($D$4:$G$4,0,AP$7))+AO61)))</f>
        <v>1</v>
      </c>
    </row>
    <row r="62" spans="1:42">
      <c r="A62" s="185" t="s">
        <v>16</v>
      </c>
      <c r="B62" s="186"/>
      <c r="T62" s="345">
        <f t="shared" ref="T62:AB62" si="83">IF(T3&lt;=$X$45,1,0)</f>
        <v>1</v>
      </c>
      <c r="U62" s="345">
        <f t="shared" si="83"/>
        <v>1</v>
      </c>
      <c r="V62" s="345">
        <f t="shared" si="83"/>
        <v>1</v>
      </c>
      <c r="W62" s="345">
        <f t="shared" si="83"/>
        <v>1</v>
      </c>
      <c r="X62" s="345">
        <f t="shared" si="83"/>
        <v>0</v>
      </c>
      <c r="Y62" s="345">
        <f t="shared" si="83"/>
        <v>0</v>
      </c>
      <c r="Z62" s="345">
        <f t="shared" si="83"/>
        <v>0</v>
      </c>
      <c r="AA62" s="345">
        <f t="shared" si="83"/>
        <v>0</v>
      </c>
      <c r="AB62" s="345">
        <f t="shared" si="83"/>
        <v>0</v>
      </c>
      <c r="AC62" s="345">
        <f>SUM(T62:AB62)</f>
        <v>4</v>
      </c>
    </row>
    <row r="63" spans="1:42" ht="15.75" thickBot="1">
      <c r="A63" s="185" t="s">
        <v>16</v>
      </c>
      <c r="B63" s="14" t="s">
        <v>289</v>
      </c>
      <c r="C63" s="14"/>
      <c r="V63" s="344"/>
      <c r="W63" s="344"/>
      <c r="X63" s="344"/>
      <c r="Y63" s="344"/>
      <c r="Z63" s="344"/>
      <c r="AA63" s="344"/>
      <c r="AB63" s="344"/>
    </row>
    <row r="64" spans="1:42">
      <c r="A64" s="185" t="s">
        <v>16</v>
      </c>
      <c r="B64" s="186" t="s">
        <v>107</v>
      </c>
      <c r="C64" s="186" t="s">
        <v>108</v>
      </c>
    </row>
    <row r="65" spans="1:48">
      <c r="A65" s="185" t="s">
        <v>16</v>
      </c>
      <c r="B65" s="186" t="s">
        <v>109</v>
      </c>
      <c r="C65" s="186" t="s">
        <v>110</v>
      </c>
    </row>
    <row r="66" spans="1:48">
      <c r="A66" s="185" t="s">
        <v>16</v>
      </c>
      <c r="B66" s="186" t="s">
        <v>111</v>
      </c>
      <c r="C66" s="186" t="s">
        <v>73</v>
      </c>
    </row>
    <row r="67" spans="1:48">
      <c r="A67" s="185" t="s">
        <v>16</v>
      </c>
      <c r="B67" s="186" t="s">
        <v>112</v>
      </c>
      <c r="C67" s="186" t="s">
        <v>72</v>
      </c>
    </row>
    <row r="68" spans="1:48">
      <c r="A68" s="185" t="s">
        <v>16</v>
      </c>
      <c r="B68" s="186" t="s">
        <v>113</v>
      </c>
      <c r="C68" s="186" t="s">
        <v>114</v>
      </c>
    </row>
    <row r="69" spans="1:48">
      <c r="A69" s="185" t="s">
        <v>16</v>
      </c>
      <c r="B69" s="186" t="s">
        <v>115</v>
      </c>
      <c r="C69" s="186" t="s">
        <v>116</v>
      </c>
    </row>
    <row r="70" spans="1:48">
      <c r="A70" s="185" t="s">
        <v>16</v>
      </c>
      <c r="B70" s="186" t="s">
        <v>117</v>
      </c>
      <c r="C70" s="186" t="s">
        <v>118</v>
      </c>
    </row>
    <row r="71" spans="1:48">
      <c r="A71" s="185" t="s">
        <v>16</v>
      </c>
      <c r="B71" s="186" t="s">
        <v>119</v>
      </c>
      <c r="C71" s="186" t="s">
        <v>120</v>
      </c>
    </row>
    <row r="72" spans="1:48">
      <c r="A72" s="185" t="s">
        <v>16</v>
      </c>
      <c r="B72" s="186" t="s">
        <v>37</v>
      </c>
      <c r="C72" s="186" t="s">
        <v>121</v>
      </c>
    </row>
    <row r="73" spans="1:48">
      <c r="A73" s="185" t="s">
        <v>16</v>
      </c>
      <c r="B73" s="186" t="s">
        <v>122</v>
      </c>
      <c r="C73" s="186" t="s">
        <v>123</v>
      </c>
    </row>
    <row r="74" spans="1:48">
      <c r="A74" s="185" t="s">
        <v>16</v>
      </c>
      <c r="B74" s="186" t="s">
        <v>221</v>
      </c>
      <c r="C74" s="186" t="s">
        <v>220</v>
      </c>
    </row>
    <row r="75" spans="1:48">
      <c r="A75" s="185" t="s">
        <v>16</v>
      </c>
      <c r="B75" s="186" t="s">
        <v>124</v>
      </c>
      <c r="C75" s="186" t="s">
        <v>2</v>
      </c>
      <c r="P75" s="185" t="str">
        <f>ADDRESS(ROW(),1)</f>
        <v>$A$75</v>
      </c>
    </row>
    <row r="76" spans="1:48">
      <c r="A76" s="185" t="s">
        <v>16</v>
      </c>
      <c r="B76" s="186"/>
      <c r="C76" s="186"/>
      <c r="P76" s="185" t="str" cm="1">
        <f t="array" aca="1" ref="P76" ca="1">INDIRECT(P75)</f>
        <v>*</v>
      </c>
    </row>
    <row r="77" spans="1:48" ht="23.25">
      <c r="A77" s="185" t="s">
        <v>16</v>
      </c>
      <c r="B77" s="16" t="s">
        <v>18</v>
      </c>
      <c r="C77" s="16" t="s">
        <v>19</v>
      </c>
      <c r="D77" s="16" t="s">
        <v>20</v>
      </c>
      <c r="E77" s="16" t="s">
        <v>21</v>
      </c>
      <c r="F77" s="16" t="s">
        <v>22</v>
      </c>
      <c r="G77" s="16" t="s">
        <v>23</v>
      </c>
      <c r="H77" s="16" t="s">
        <v>24</v>
      </c>
      <c r="I77" s="17" t="s">
        <v>25</v>
      </c>
      <c r="J77" s="5">
        <f t="shared" ref="J77:AP77" si="84">J3</f>
        <v>2012</v>
      </c>
      <c r="K77" s="5">
        <f t="shared" si="84"/>
        <v>2013</v>
      </c>
      <c r="L77" s="5">
        <f t="shared" si="84"/>
        <v>2014</v>
      </c>
      <c r="M77" s="5">
        <f t="shared" si="84"/>
        <v>2015</v>
      </c>
      <c r="N77" s="5">
        <f t="shared" si="84"/>
        <v>2016</v>
      </c>
      <c r="O77" s="5">
        <f t="shared" si="84"/>
        <v>2017</v>
      </c>
      <c r="P77" s="5">
        <f t="shared" si="84"/>
        <v>2018</v>
      </c>
      <c r="Q77" s="5">
        <f t="shared" si="84"/>
        <v>2019</v>
      </c>
      <c r="R77" s="5">
        <f t="shared" si="84"/>
        <v>2020</v>
      </c>
      <c r="S77" s="5">
        <f t="shared" si="84"/>
        <v>2021</v>
      </c>
      <c r="T77" s="5">
        <f t="shared" si="84"/>
        <v>2022</v>
      </c>
      <c r="U77" s="5">
        <f t="shared" si="84"/>
        <v>2023</v>
      </c>
      <c r="V77" s="5">
        <f t="shared" si="84"/>
        <v>2024</v>
      </c>
      <c r="W77" s="5">
        <f t="shared" si="84"/>
        <v>2025</v>
      </c>
      <c r="X77" s="5">
        <f t="shared" si="84"/>
        <v>2026</v>
      </c>
      <c r="Y77" s="5">
        <f t="shared" si="84"/>
        <v>2027</v>
      </c>
      <c r="Z77" s="5">
        <f t="shared" si="84"/>
        <v>2028</v>
      </c>
      <c r="AA77" s="5">
        <f t="shared" si="84"/>
        <v>2029</v>
      </c>
      <c r="AB77" s="5">
        <f t="shared" si="84"/>
        <v>2030</v>
      </c>
      <c r="AC77" s="5">
        <f t="shared" si="84"/>
        <v>2031</v>
      </c>
      <c r="AD77" s="5">
        <f t="shared" si="84"/>
        <v>2032</v>
      </c>
      <c r="AE77" s="5">
        <f t="shared" si="84"/>
        <v>2033</v>
      </c>
      <c r="AF77" s="5">
        <f t="shared" si="84"/>
        <v>2034</v>
      </c>
      <c r="AG77" s="5">
        <f t="shared" si="84"/>
        <v>2035</v>
      </c>
      <c r="AH77" s="5">
        <f t="shared" si="84"/>
        <v>2036</v>
      </c>
      <c r="AI77" s="5">
        <f t="shared" si="84"/>
        <v>2037</v>
      </c>
      <c r="AJ77" s="5">
        <f t="shared" si="84"/>
        <v>2038</v>
      </c>
      <c r="AK77" s="5">
        <f t="shared" si="84"/>
        <v>2039</v>
      </c>
      <c r="AL77" s="5">
        <f t="shared" si="84"/>
        <v>2040</v>
      </c>
      <c r="AM77" s="5">
        <f t="shared" si="84"/>
        <v>2045</v>
      </c>
      <c r="AN77" s="5">
        <f t="shared" si="84"/>
        <v>2050</v>
      </c>
      <c r="AO77" s="5">
        <f t="shared" si="84"/>
        <v>2060</v>
      </c>
      <c r="AP77" s="5">
        <f t="shared" si="84"/>
        <v>2070</v>
      </c>
      <c r="AQ77" s="5"/>
      <c r="AR77" s="5"/>
      <c r="AS77" s="5"/>
      <c r="AT77" s="5"/>
      <c r="AU77" s="5"/>
      <c r="AV77" s="5"/>
    </row>
    <row r="78" spans="1:48" s="5" customFormat="1">
      <c r="A78" s="5" t="s">
        <v>16</v>
      </c>
      <c r="B78" s="5">
        <v>1</v>
      </c>
      <c r="C78" s="3" t="str">
        <f ca="1">OFFSET($C$9,$B78,0)</f>
        <v>Mining</v>
      </c>
      <c r="D78" s="3" t="str">
        <f ca="1">OFFSET($B$9,$B78,0)</f>
        <v>MI</v>
      </c>
      <c r="J78" s="5">
        <f t="shared" ref="J78:AP78" ca="1" si="85">SUMIF($B$10:$B$25,$D78,J$10:J$25)*SUMIF($B$10:$B$25,$D78,J$47:J$61)</f>
        <v>123.26923682676239</v>
      </c>
      <c r="K78" s="5">
        <f t="shared" ca="1" si="85"/>
        <v>126.71566453552029</v>
      </c>
      <c r="L78" s="5">
        <f t="shared" ca="1" si="85"/>
        <v>127.72233926237112</v>
      </c>
      <c r="M78" s="5">
        <f t="shared" ca="1" si="85"/>
        <v>132.1815216609952</v>
      </c>
      <c r="N78" s="5">
        <f t="shared" ca="1" si="85"/>
        <v>130.73045390113333</v>
      </c>
      <c r="O78" s="5">
        <f t="shared" ca="1" si="85"/>
        <v>135.20259023283816</v>
      </c>
      <c r="P78" s="5">
        <f t="shared" ca="1" si="85"/>
        <v>134.79208117361912</v>
      </c>
      <c r="Q78" s="5">
        <f t="shared" ca="1" si="85"/>
        <v>133.42083591689226</v>
      </c>
      <c r="R78" s="5">
        <f t="shared" ca="1" si="85"/>
        <v>122.88396223633109</v>
      </c>
      <c r="S78" s="5">
        <f t="shared" ca="1" si="85"/>
        <v>133.12156169737204</v>
      </c>
      <c r="T78" s="5">
        <f t="shared" ca="1" si="85"/>
        <v>134.07698365066082</v>
      </c>
      <c r="U78" s="5">
        <f t="shared" ca="1" si="85"/>
        <v>135.17615373465998</v>
      </c>
      <c r="V78" s="5">
        <f t="shared" ca="1" si="85"/>
        <v>136.57811647066814</v>
      </c>
      <c r="W78" s="5">
        <f t="shared" ca="1" si="85"/>
        <v>138.08435978366478</v>
      </c>
      <c r="X78" s="5">
        <f t="shared" ca="1" si="85"/>
        <v>140.30489628786987</v>
      </c>
      <c r="Y78" s="5">
        <f t="shared" ca="1" si="85"/>
        <v>142.43594713682319</v>
      </c>
      <c r="Z78" s="5">
        <f t="shared" ca="1" si="85"/>
        <v>146.94694420387029</v>
      </c>
      <c r="AA78" s="5">
        <f t="shared" ca="1" si="85"/>
        <v>150.44155228903713</v>
      </c>
      <c r="AB78" s="5">
        <f t="shared" ca="1" si="85"/>
        <v>151.41001039092649</v>
      </c>
      <c r="AC78" s="5">
        <f t="shared" ca="1" si="85"/>
        <v>152.71695164177774</v>
      </c>
      <c r="AD78" s="5">
        <f t="shared" ca="1" si="85"/>
        <v>153.61322193265423</v>
      </c>
      <c r="AE78" s="5">
        <f t="shared" ca="1" si="85"/>
        <v>154.8045709329607</v>
      </c>
      <c r="AF78" s="5">
        <f t="shared" ca="1" si="85"/>
        <v>156.29932053299075</v>
      </c>
      <c r="AG78" s="5">
        <f t="shared" ca="1" si="85"/>
        <v>157.77863609089988</v>
      </c>
      <c r="AH78" s="5">
        <f t="shared" ca="1" si="85"/>
        <v>159.71335717115204</v>
      </c>
      <c r="AI78" s="5">
        <f t="shared" ca="1" si="85"/>
        <v>163.07043223418191</v>
      </c>
      <c r="AJ78" s="5">
        <f t="shared" ca="1" si="85"/>
        <v>166.59315068495511</v>
      </c>
      <c r="AK78" s="5">
        <f t="shared" ca="1" si="85"/>
        <v>170.5080798076097</v>
      </c>
      <c r="AL78" s="5">
        <f t="shared" ca="1" si="85"/>
        <v>174.76059079174675</v>
      </c>
      <c r="AM78" s="5">
        <f t="shared" ca="1" si="85"/>
        <v>199.55989600885081</v>
      </c>
      <c r="AN78" s="5">
        <f t="shared" ca="1" si="85"/>
        <v>222.45378972977051</v>
      </c>
      <c r="AO78" s="5">
        <f t="shared" ca="1" si="85"/>
        <v>270.4645572504914</v>
      </c>
      <c r="AP78" s="5">
        <f t="shared" ca="1" si="85"/>
        <v>318.15775618851592</v>
      </c>
    </row>
    <row r="79" spans="1:48">
      <c r="A79" s="57" t="str">
        <f>'[4]TS BYDem'!A10</f>
        <v/>
      </c>
      <c r="B79" s="185" t="s">
        <v>288</v>
      </c>
      <c r="C79" s="185" t="s">
        <v>137</v>
      </c>
      <c r="D79" s="186" t="str">
        <f>'[4]TS BYDem'!D10</f>
        <v>IMIK</v>
      </c>
      <c r="E79" s="185" t="s">
        <v>137</v>
      </c>
      <c r="F79" s="185" t="s">
        <v>137</v>
      </c>
      <c r="G79" s="185" t="s">
        <v>137</v>
      </c>
      <c r="H79" s="185" t="s">
        <v>137</v>
      </c>
      <c r="I79" s="185">
        <v>0</v>
      </c>
      <c r="J79" s="185">
        <f>INDEX('[4]TS BYDem'!$J$10:$J$203,MATCH(D79,'[4]TS BYDem'!$D$10:$D$203,0))</f>
        <v>2.1376388478991801</v>
      </c>
      <c r="K79" s="185">
        <f t="shared" ref="K79:Z94" ca="1" si="86">K$78/J$78*J79</f>
        <v>2.1974041060152065</v>
      </c>
      <c r="L79" s="185">
        <f t="shared" ca="1" si="86"/>
        <v>2.2148610730469636</v>
      </c>
      <c r="M79" s="192">
        <f>O79</f>
        <v>1.5483671599004531</v>
      </c>
      <c r="N79" s="192">
        <f>O79</f>
        <v>1.5483671599004531</v>
      </c>
      <c r="O79" s="192">
        <f>INDEX('[4]TS BYDem'!$O$10:$O$203,MATCH(D79,'[4]TS BYDem'!$D$10:$D$203,0))</f>
        <v>1.5483671599004531</v>
      </c>
      <c r="P79" s="185">
        <f t="shared" ca="1" si="86"/>
        <v>1.5436659278823257</v>
      </c>
      <c r="Q79" s="185">
        <f t="shared" ca="1" si="86"/>
        <v>1.5279621523849132</v>
      </c>
      <c r="R79" s="185">
        <f t="shared" ca="1" si="86"/>
        <v>1.4072917632532873</v>
      </c>
      <c r="S79" s="185">
        <f t="shared" ca="1" si="86"/>
        <v>1.5245348040440869</v>
      </c>
      <c r="T79" s="185">
        <f t="shared" ca="1" si="86"/>
        <v>1.5354764877335239</v>
      </c>
      <c r="U79" s="185">
        <f t="shared" ca="1" si="86"/>
        <v>1.5480644038250602</v>
      </c>
      <c r="V79" s="185">
        <f t="shared" ca="1" si="86"/>
        <v>1.564119962051429</v>
      </c>
      <c r="W79" s="185">
        <f t="shared" ca="1" si="86"/>
        <v>1.5813697623448055</v>
      </c>
      <c r="X79" s="185">
        <f t="shared" ca="1" si="86"/>
        <v>1.6067997914185848</v>
      </c>
      <c r="Y79" s="185">
        <f t="shared" ca="1" si="86"/>
        <v>1.6312050128342013</v>
      </c>
      <c r="Z79" s="185">
        <f t="shared" ca="1" si="86"/>
        <v>1.6828658553150619</v>
      </c>
      <c r="AA79" s="185">
        <f t="shared" ref="AA79:AP94" ca="1" si="87">AA$78/Z$78*Z79</f>
        <v>1.7228868074763817</v>
      </c>
      <c r="AB79" s="185">
        <f t="shared" ca="1" si="87"/>
        <v>1.7339777837522252</v>
      </c>
      <c r="AC79" s="185">
        <f t="shared" ca="1" si="87"/>
        <v>1.7489451368868976</v>
      </c>
      <c r="AD79" s="185">
        <f t="shared" ca="1" si="87"/>
        <v>1.7592094038835406</v>
      </c>
      <c r="AE79" s="185">
        <f t="shared" ca="1" si="87"/>
        <v>1.7728529713986161</v>
      </c>
      <c r="AF79" s="185">
        <f t="shared" ca="1" si="87"/>
        <v>1.7899711433875927</v>
      </c>
      <c r="AG79" s="185">
        <f t="shared" ca="1" si="87"/>
        <v>1.8069125616329953</v>
      </c>
      <c r="AH79" s="185">
        <f t="shared" ca="1" si="87"/>
        <v>1.8290693751901219</v>
      </c>
      <c r="AI79" s="185">
        <f t="shared" ca="1" si="87"/>
        <v>1.867515271618323</v>
      </c>
      <c r="AJ79" s="185">
        <f t="shared" ca="1" si="87"/>
        <v>1.9078581493202906</v>
      </c>
      <c r="AK79" s="185">
        <f t="shared" ca="1" si="87"/>
        <v>1.9526927022413334</v>
      </c>
      <c r="AL79" s="185">
        <f t="shared" ca="1" si="87"/>
        <v>2.0013933102963599</v>
      </c>
      <c r="AM79" s="185">
        <f t="shared" ca="1" si="87"/>
        <v>2.2853999237819771</v>
      </c>
      <c r="AN79" s="185">
        <f t="shared" ca="1" si="87"/>
        <v>2.5475853829412762</v>
      </c>
      <c r="AO79" s="185">
        <f t="shared" ca="1" si="87"/>
        <v>3.0974143146405759</v>
      </c>
      <c r="AP79" s="185">
        <f t="shared" ca="1" si="87"/>
        <v>3.6436063872855011</v>
      </c>
    </row>
    <row r="80" spans="1:48">
      <c r="A80" s="57" t="str">
        <f>'[4]TS BYDem'!A11</f>
        <v/>
      </c>
      <c r="B80" s="185" t="s">
        <v>288</v>
      </c>
      <c r="C80" s="185" t="s">
        <v>137</v>
      </c>
      <c r="D80" s="186" t="str">
        <f>'[4]TS BYDem'!D11</f>
        <v>IMIA</v>
      </c>
      <c r="E80" s="185" t="s">
        <v>137</v>
      </c>
      <c r="F80" s="185" t="s">
        <v>137</v>
      </c>
      <c r="G80" s="185" t="s">
        <v>137</v>
      </c>
      <c r="H80" s="185" t="s">
        <v>137</v>
      </c>
      <c r="I80" s="185">
        <v>0</v>
      </c>
      <c r="J80" s="185">
        <f>INDEX('[4]TS BYDem'!$J$10:$J$203,MATCH(D80,'[4]TS BYDem'!$D$10:$D$203,0))</f>
        <v>0.99318058118269725</v>
      </c>
      <c r="K80" s="185">
        <f t="shared" ca="1" si="86"/>
        <v>1.0209484587400051</v>
      </c>
      <c r="L80" s="185">
        <f t="shared" ca="1" si="86"/>
        <v>1.0290592397914098</v>
      </c>
      <c r="M80" s="192">
        <f t="shared" ref="M80:M87" si="88">O80</f>
        <v>0.71939570019765287</v>
      </c>
      <c r="N80" s="192">
        <f t="shared" ref="N80:N89" si="89">O80</f>
        <v>0.71939570019765287</v>
      </c>
      <c r="O80" s="192">
        <f>INDEX('[4]TS BYDem'!$O$10:$O$203,MATCH(D80,'[4]TS BYDem'!$D$10:$D$203,0))</f>
        <v>0.71939570019765287</v>
      </c>
      <c r="P80" s="185">
        <f t="shared" ca="1" si="86"/>
        <v>0.71721143396735521</v>
      </c>
      <c r="Q80" s="185">
        <f t="shared" ca="1" si="86"/>
        <v>0.70991521323736106</v>
      </c>
      <c r="R80" s="185">
        <f t="shared" ca="1" si="86"/>
        <v>0.65384985527145689</v>
      </c>
      <c r="S80" s="185">
        <f t="shared" ca="1" si="86"/>
        <v>0.70832281337037573</v>
      </c>
      <c r="T80" s="185">
        <f t="shared" ca="1" si="86"/>
        <v>0.7134064914558822</v>
      </c>
      <c r="U80" s="185">
        <f t="shared" ca="1" si="86"/>
        <v>0.71925503497012355</v>
      </c>
      <c r="V80" s="185">
        <f t="shared" ca="1" si="86"/>
        <v>0.7267146994808753</v>
      </c>
      <c r="W80" s="185">
        <f t="shared" ca="1" si="86"/>
        <v>0.73472922761199455</v>
      </c>
      <c r="X80" s="185">
        <f t="shared" ca="1" si="86"/>
        <v>0.74654441850816045</v>
      </c>
      <c r="Y80" s="185">
        <f t="shared" ca="1" si="86"/>
        <v>0.75788346767134152</v>
      </c>
      <c r="Z80" s="185">
        <f t="shared" ca="1" si="86"/>
        <v>0.78188590644155465</v>
      </c>
      <c r="AA80" s="185">
        <f t="shared" ca="1" si="87"/>
        <v>0.80048026936030869</v>
      </c>
      <c r="AB80" s="185">
        <f t="shared" ca="1" si="87"/>
        <v>0.80563331112615766</v>
      </c>
      <c r="AC80" s="185">
        <f t="shared" ca="1" si="87"/>
        <v>0.81258737846062334</v>
      </c>
      <c r="AD80" s="185">
        <f t="shared" ca="1" si="87"/>
        <v>0.81735631811156528</v>
      </c>
      <c r="AE80" s="185">
        <f t="shared" ca="1" si="87"/>
        <v>0.82369533385659865</v>
      </c>
      <c r="AF80" s="185">
        <f t="shared" ca="1" si="87"/>
        <v>0.83164870541021996</v>
      </c>
      <c r="AG80" s="185">
        <f t="shared" ca="1" si="87"/>
        <v>0.83951995439859062</v>
      </c>
      <c r="AH80" s="185">
        <f t="shared" ca="1" si="87"/>
        <v>0.84981435795859805</v>
      </c>
      <c r="AI80" s="185">
        <f t="shared" ca="1" si="87"/>
        <v>0.86767692524688278</v>
      </c>
      <c r="AJ80" s="185">
        <f t="shared" ca="1" si="87"/>
        <v>0.88642085982778751</v>
      </c>
      <c r="AK80" s="185">
        <f t="shared" ca="1" si="87"/>
        <v>0.90725169725897925</v>
      </c>
      <c r="AL80" s="185">
        <f t="shared" ca="1" si="87"/>
        <v>0.92987876462331787</v>
      </c>
      <c r="AM80" s="185">
        <f t="shared" ca="1" si="87"/>
        <v>1.0618326976829582</v>
      </c>
      <c r="AN80" s="185">
        <f t="shared" ca="1" si="87"/>
        <v>1.1836481797328833</v>
      </c>
      <c r="AO80" s="185">
        <f t="shared" ca="1" si="87"/>
        <v>1.4391073366773999</v>
      </c>
      <c r="AP80" s="185">
        <f t="shared" ca="1" si="87"/>
        <v>1.6928767517869694</v>
      </c>
    </row>
    <row r="81" spans="1:42">
      <c r="A81" s="57" t="str">
        <f>'[4]TS BYDem'!A12</f>
        <v/>
      </c>
      <c r="B81" s="185" t="s">
        <v>288</v>
      </c>
      <c r="C81" s="185" t="s">
        <v>137</v>
      </c>
      <c r="D81" s="186" t="str">
        <f>'[4]TS BYDem'!D12</f>
        <v>IMIL</v>
      </c>
      <c r="E81" s="185" t="s">
        <v>137</v>
      </c>
      <c r="F81" s="185" t="s">
        <v>137</v>
      </c>
      <c r="G81" s="185" t="s">
        <v>137</v>
      </c>
      <c r="H81" s="185" t="s">
        <v>137</v>
      </c>
      <c r="I81" s="185">
        <v>0</v>
      </c>
      <c r="J81" s="185">
        <f>INDEX('[4]TS BYDem'!$J$10:$J$203,MATCH(D81,'[4]TS BYDem'!$D$10:$D$203,0))</f>
        <v>1.4429062223319464</v>
      </c>
      <c r="K81" s="185">
        <f t="shared" ca="1" si="86"/>
        <v>1.4832477715602643</v>
      </c>
      <c r="L81" s="185">
        <f t="shared" ca="1" si="86"/>
        <v>1.4950312243067001</v>
      </c>
      <c r="M81" s="192">
        <f t="shared" si="88"/>
        <v>1.0451478329328059</v>
      </c>
      <c r="N81" s="192">
        <f t="shared" si="89"/>
        <v>1.0451478329328059</v>
      </c>
      <c r="O81" s="192">
        <f>INDEX('[4]TS BYDem'!$O$10:$O$203,MATCH(D81,'[4]TS BYDem'!$D$10:$D$203,0))</f>
        <v>1.0451478329328059</v>
      </c>
      <c r="P81" s="185">
        <f t="shared" ca="1" si="86"/>
        <v>1.0419745013205699</v>
      </c>
      <c r="Q81" s="185">
        <f t="shared" ca="1" si="86"/>
        <v>1.0313744528598163</v>
      </c>
      <c r="R81" s="185">
        <f t="shared" ca="1" si="86"/>
        <v>0.94992194019596887</v>
      </c>
      <c r="S81" s="185">
        <f t="shared" ca="1" si="86"/>
        <v>1.0290609927297587</v>
      </c>
      <c r="T81" s="185">
        <f t="shared" ca="1" si="86"/>
        <v>1.0364466292201286</v>
      </c>
      <c r="U81" s="185">
        <f t="shared" ca="1" si="86"/>
        <v>1.0449434725819156</v>
      </c>
      <c r="V81" s="185">
        <f t="shared" ca="1" si="86"/>
        <v>1.0557809743847146</v>
      </c>
      <c r="W81" s="185">
        <f t="shared" ca="1" si="86"/>
        <v>1.0674245895827439</v>
      </c>
      <c r="X81" s="185">
        <f t="shared" ca="1" si="86"/>
        <v>1.0845898592075449</v>
      </c>
      <c r="Y81" s="185">
        <f t="shared" ca="1" si="86"/>
        <v>1.1010633836630861</v>
      </c>
      <c r="Z81" s="185">
        <f t="shared" ca="1" si="86"/>
        <v>1.1359344523376671</v>
      </c>
      <c r="AA81" s="185">
        <f t="shared" ca="1" si="87"/>
        <v>1.1629485950465579</v>
      </c>
      <c r="AB81" s="185">
        <f t="shared" ca="1" si="87"/>
        <v>1.1704350040327522</v>
      </c>
      <c r="AC81" s="185">
        <f t="shared" ca="1" si="87"/>
        <v>1.180537967398656</v>
      </c>
      <c r="AD81" s="185">
        <f t="shared" ca="1" si="87"/>
        <v>1.18746634762139</v>
      </c>
      <c r="AE81" s="185">
        <f t="shared" ca="1" si="87"/>
        <v>1.1966757556940659</v>
      </c>
      <c r="AF81" s="185">
        <f t="shared" ca="1" si="87"/>
        <v>1.2082305217866252</v>
      </c>
      <c r="AG81" s="185">
        <f t="shared" ca="1" si="87"/>
        <v>1.2196659791022719</v>
      </c>
      <c r="AH81" s="185">
        <f t="shared" ca="1" si="87"/>
        <v>1.2346218282533323</v>
      </c>
      <c r="AI81" s="185">
        <f t="shared" ca="1" si="87"/>
        <v>1.260572808342368</v>
      </c>
      <c r="AJ81" s="185">
        <f t="shared" ca="1" si="87"/>
        <v>1.2878042507911962</v>
      </c>
      <c r="AK81" s="185">
        <f t="shared" ca="1" si="87"/>
        <v>1.3180675740129002</v>
      </c>
      <c r="AL81" s="185">
        <f t="shared" ca="1" si="87"/>
        <v>1.350940484450043</v>
      </c>
      <c r="AM81" s="185">
        <f t="shared" ca="1" si="87"/>
        <v>1.5426449485528346</v>
      </c>
      <c r="AN81" s="185">
        <f t="shared" ca="1" si="87"/>
        <v>1.7196201334853616</v>
      </c>
      <c r="AO81" s="185">
        <f t="shared" ca="1" si="87"/>
        <v>2.0907546623823889</v>
      </c>
      <c r="AP81" s="185">
        <f t="shared" ca="1" si="87"/>
        <v>2.4594343114177133</v>
      </c>
    </row>
    <row r="82" spans="1:42">
      <c r="A82" s="57" t="str">
        <f>'[4]TS BYDem'!A13</f>
        <v/>
      </c>
      <c r="B82" s="185" t="s">
        <v>288</v>
      </c>
      <c r="C82" s="185" t="s">
        <v>137</v>
      </c>
      <c r="D82" s="186" t="str">
        <f>'[4]TS BYDem'!D13</f>
        <v>IMIC</v>
      </c>
      <c r="E82" s="185" t="s">
        <v>137</v>
      </c>
      <c r="F82" s="185" t="s">
        <v>137</v>
      </c>
      <c r="G82" s="185" t="s">
        <v>137</v>
      </c>
      <c r="H82" s="185" t="s">
        <v>137</v>
      </c>
      <c r="I82" s="185">
        <v>0</v>
      </c>
      <c r="J82" s="185">
        <f>INDEX('[4]TS BYDem'!$J$10:$J$203,MATCH(D82,'[4]TS BYDem'!$D$10:$D$203,0))</f>
        <v>17.35324025908308</v>
      </c>
      <c r="K82" s="185">
        <f t="shared" ca="1" si="86"/>
        <v>17.838411495680308</v>
      </c>
      <c r="L82" s="185">
        <f t="shared" ca="1" si="86"/>
        <v>17.980126240149275</v>
      </c>
      <c r="M82" s="192">
        <f t="shared" si="88"/>
        <v>12.569563545045538</v>
      </c>
      <c r="N82" s="192">
        <f t="shared" si="89"/>
        <v>12.569563545045538</v>
      </c>
      <c r="O82" s="192">
        <f>INDEX('[4]TS BYDem'!$O$10:$O$203,MATCH(D82,'[4]TS BYDem'!$D$10:$D$203,0))</f>
        <v>12.569563545045538</v>
      </c>
      <c r="P82" s="185">
        <f t="shared" ca="1" si="86"/>
        <v>12.531399189637964</v>
      </c>
      <c r="Q82" s="185">
        <f t="shared" ca="1" si="86"/>
        <v>12.403916762262957</v>
      </c>
      <c r="R82" s="185">
        <f t="shared" ca="1" si="86"/>
        <v>11.424320860543588</v>
      </c>
      <c r="S82" s="185">
        <f t="shared" ca="1" si="86"/>
        <v>12.376093727858256</v>
      </c>
      <c r="T82" s="185">
        <f t="shared" ca="1" si="86"/>
        <v>12.464917743237793</v>
      </c>
      <c r="U82" s="185">
        <f t="shared" ca="1" si="86"/>
        <v>12.567105787075173</v>
      </c>
      <c r="V82" s="185">
        <f t="shared" ca="1" si="86"/>
        <v>12.697443968227567</v>
      </c>
      <c r="W82" s="185">
        <f t="shared" ca="1" si="86"/>
        <v>12.83747694395981</v>
      </c>
      <c r="X82" s="185">
        <f t="shared" ca="1" si="86"/>
        <v>13.043916588685789</v>
      </c>
      <c r="Y82" s="185">
        <f t="shared" ca="1" si="86"/>
        <v>13.242036898492813</v>
      </c>
      <c r="Z82" s="185">
        <f t="shared" ca="1" si="86"/>
        <v>13.661416913240423</v>
      </c>
      <c r="AA82" s="185">
        <f t="shared" ca="1" si="87"/>
        <v>13.986304907737335</v>
      </c>
      <c r="AB82" s="185">
        <f t="shared" ca="1" si="87"/>
        <v>14.076340872517658</v>
      </c>
      <c r="AC82" s="185">
        <f t="shared" ca="1" si="87"/>
        <v>14.197845061704605</v>
      </c>
      <c r="AD82" s="185">
        <f t="shared" ca="1" si="87"/>
        <v>14.281169843835681</v>
      </c>
      <c r="AE82" s="185">
        <f t="shared" ca="1" si="87"/>
        <v>14.391927610664633</v>
      </c>
      <c r="AF82" s="185">
        <f t="shared" ca="1" si="87"/>
        <v>14.530892034712668</v>
      </c>
      <c r="AG82" s="185">
        <f t="shared" ca="1" si="87"/>
        <v>14.668421581123658</v>
      </c>
      <c r="AH82" s="185">
        <f t="shared" ca="1" si="87"/>
        <v>14.848289433642522</v>
      </c>
      <c r="AI82" s="185">
        <f t="shared" ca="1" si="87"/>
        <v>15.160391208154183</v>
      </c>
      <c r="AJ82" s="185">
        <f t="shared" ca="1" si="87"/>
        <v>15.487892577336854</v>
      </c>
      <c r="AK82" s="185">
        <f t="shared" ca="1" si="87"/>
        <v>15.851857130802962</v>
      </c>
      <c r="AL82" s="185">
        <f t="shared" ca="1" si="87"/>
        <v>16.247206117453754</v>
      </c>
      <c r="AM82" s="185">
        <f t="shared" ca="1" si="87"/>
        <v>18.552756937615918</v>
      </c>
      <c r="AN82" s="185">
        <f t="shared" ca="1" si="87"/>
        <v>20.681164769322724</v>
      </c>
      <c r="AO82" s="185">
        <f t="shared" ca="1" si="87"/>
        <v>25.144647252600898</v>
      </c>
      <c r="AP82" s="185">
        <f t="shared" ca="1" si="87"/>
        <v>29.578605904469942</v>
      </c>
    </row>
    <row r="83" spans="1:42">
      <c r="A83" s="57" t="str">
        <f>'[4]TS BYDem'!A14</f>
        <v/>
      </c>
      <c r="B83" s="185" t="s">
        <v>288</v>
      </c>
      <c r="C83" s="185" t="s">
        <v>137</v>
      </c>
      <c r="D83" s="186" t="str">
        <f>'[4]TS BYDem'!D14</f>
        <v>IMIH</v>
      </c>
      <c r="E83" s="185" t="s">
        <v>137</v>
      </c>
      <c r="F83" s="185" t="s">
        <v>137</v>
      </c>
      <c r="G83" s="185" t="s">
        <v>137</v>
      </c>
      <c r="H83" s="185" t="s">
        <v>137</v>
      </c>
      <c r="I83" s="185">
        <v>0</v>
      </c>
      <c r="J83" s="185">
        <f>INDEX('[4]TS BYDem'!$J$10:$J$203,MATCH(D83,'[4]TS BYDem'!$D$10:$D$203,0))</f>
        <v>7.6954998524370488</v>
      </c>
      <c r="K83" s="185">
        <f t="shared" ca="1" si="86"/>
        <v>7.9106547816547446</v>
      </c>
      <c r="L83" s="185">
        <f t="shared" ca="1" si="86"/>
        <v>7.973499862969069</v>
      </c>
      <c r="M83" s="192">
        <f t="shared" si="88"/>
        <v>5.5741217756416317</v>
      </c>
      <c r="N83" s="192">
        <f t="shared" si="89"/>
        <v>5.5741217756416317</v>
      </c>
      <c r="O83" s="192">
        <f>INDEX('[4]TS BYDem'!$O$10:$O$203,MATCH(D83,'[4]TS BYDem'!$D$10:$D$203,0))</f>
        <v>5.5741217756416317</v>
      </c>
      <c r="P83" s="185">
        <f t="shared" ca="1" si="86"/>
        <v>5.5571973403763728</v>
      </c>
      <c r="Q83" s="185">
        <f t="shared" ca="1" si="86"/>
        <v>5.500663748585688</v>
      </c>
      <c r="R83" s="185">
        <f t="shared" ca="1" si="86"/>
        <v>5.0662503477118346</v>
      </c>
      <c r="S83" s="185">
        <f t="shared" ca="1" si="86"/>
        <v>5.4883252945587131</v>
      </c>
      <c r="T83" s="185">
        <f t="shared" ca="1" si="86"/>
        <v>5.5277153558406864</v>
      </c>
      <c r="U83" s="185">
        <f t="shared" ca="1" si="86"/>
        <v>5.5730318537702166</v>
      </c>
      <c r="V83" s="185">
        <f t="shared" ca="1" si="86"/>
        <v>5.6308318633851444</v>
      </c>
      <c r="W83" s="185">
        <f t="shared" ca="1" si="86"/>
        <v>5.6929311444413004</v>
      </c>
      <c r="X83" s="185">
        <f t="shared" ca="1" si="86"/>
        <v>5.7844792491069059</v>
      </c>
      <c r="Y83" s="185">
        <f t="shared" ca="1" si="86"/>
        <v>5.8723380462031258</v>
      </c>
      <c r="Z83" s="185">
        <f t="shared" ca="1" si="86"/>
        <v>6.0583170791342242</v>
      </c>
      <c r="AA83" s="185">
        <f t="shared" ca="1" si="87"/>
        <v>6.2023925069149755</v>
      </c>
      <c r="AB83" s="185">
        <f t="shared" ca="1" si="87"/>
        <v>6.2423200215080117</v>
      </c>
      <c r="AC83" s="185">
        <f t="shared" ca="1" si="87"/>
        <v>6.2962024927928324</v>
      </c>
      <c r="AD83" s="185">
        <f t="shared" ca="1" si="87"/>
        <v>6.3331538539807468</v>
      </c>
      <c r="AE83" s="185">
        <f t="shared" ca="1" si="87"/>
        <v>6.3822706970350183</v>
      </c>
      <c r="AF83" s="185">
        <f t="shared" ca="1" si="87"/>
        <v>6.4438961161953339</v>
      </c>
      <c r="AG83" s="185">
        <f t="shared" ca="1" si="87"/>
        <v>6.5048852218787836</v>
      </c>
      <c r="AH83" s="185">
        <f t="shared" ca="1" si="87"/>
        <v>6.5846497506844388</v>
      </c>
      <c r="AI83" s="185">
        <f t="shared" ca="1" si="87"/>
        <v>6.7230549778259627</v>
      </c>
      <c r="AJ83" s="185">
        <f t="shared" ca="1" si="87"/>
        <v>6.8682893375530467</v>
      </c>
      <c r="AK83" s="185">
        <f t="shared" ca="1" si="87"/>
        <v>7.0296937280688008</v>
      </c>
      <c r="AL83" s="185">
        <f t="shared" ca="1" si="87"/>
        <v>7.2050159170668957</v>
      </c>
      <c r="AM83" s="185">
        <f t="shared" ca="1" si="87"/>
        <v>8.2274397256151168</v>
      </c>
      <c r="AN83" s="185">
        <f t="shared" ca="1" si="87"/>
        <v>9.1713073785885939</v>
      </c>
      <c r="AO83" s="185">
        <f t="shared" ca="1" si="87"/>
        <v>11.150691532706073</v>
      </c>
      <c r="AP83" s="185">
        <f t="shared" ca="1" si="87"/>
        <v>13.116982994227804</v>
      </c>
    </row>
    <row r="84" spans="1:42">
      <c r="A84" s="57" t="str">
        <f>'[4]TS BYDem'!A15</f>
        <v/>
      </c>
      <c r="B84" s="185" t="s">
        <v>288</v>
      </c>
      <c r="C84" s="185" t="s">
        <v>137</v>
      </c>
      <c r="D84" s="186" t="str">
        <f>'[4]TS BYDem'!D15</f>
        <v>IMIP</v>
      </c>
      <c r="E84" s="185" t="s">
        <v>137</v>
      </c>
      <c r="F84" s="185" t="s">
        <v>137</v>
      </c>
      <c r="G84" s="185" t="s">
        <v>137</v>
      </c>
      <c r="H84" s="185" t="s">
        <v>137</v>
      </c>
      <c r="I84" s="185">
        <v>0</v>
      </c>
      <c r="J84" s="185">
        <f>INDEX('[4]TS BYDem'!$J$10:$J$203,MATCH(D84,'[4]TS BYDem'!$D$10:$D$203,0))</f>
        <v>15.294517272248457</v>
      </c>
      <c r="K84" s="185">
        <f t="shared" ca="1" si="86"/>
        <v>15.722129622872741</v>
      </c>
      <c r="L84" s="185">
        <f t="shared" ca="1" si="86"/>
        <v>15.847031864451422</v>
      </c>
      <c r="M84" s="192">
        <f t="shared" si="88"/>
        <v>11.078357924751138</v>
      </c>
      <c r="N84" s="192">
        <f t="shared" si="89"/>
        <v>11.078357924751138</v>
      </c>
      <c r="O84" s="192">
        <f>INDEX('[4]TS BYDem'!$O$10:$O$203,MATCH(D84,'[4]TS BYDem'!$D$10:$D$203,0))</f>
        <v>11.078357924751138</v>
      </c>
      <c r="P84" s="185">
        <f t="shared" ca="1" si="86"/>
        <v>11.044721244554779</v>
      </c>
      <c r="Q84" s="185">
        <f t="shared" ca="1" si="86"/>
        <v>10.932362851638814</v>
      </c>
      <c r="R84" s="185">
        <f t="shared" ca="1" si="86"/>
        <v>10.068982513731688</v>
      </c>
      <c r="S84" s="185">
        <f t="shared" ca="1" si="86"/>
        <v>10.907840637117735</v>
      </c>
      <c r="T84" s="185">
        <f t="shared" ca="1" si="86"/>
        <v>10.986126906259988</v>
      </c>
      <c r="U84" s="185">
        <f t="shared" ca="1" si="86"/>
        <v>11.076191745918393</v>
      </c>
      <c r="V84" s="185">
        <f t="shared" ca="1" si="86"/>
        <v>11.191067096752386</v>
      </c>
      <c r="W84" s="185">
        <f t="shared" ca="1" si="86"/>
        <v>11.31448708829547</v>
      </c>
      <c r="X84" s="185">
        <f t="shared" ca="1" si="86"/>
        <v>11.496435512036429</v>
      </c>
      <c r="Y84" s="185">
        <f t="shared" ca="1" si="86"/>
        <v>11.671051575381757</v>
      </c>
      <c r="Z84" s="185">
        <f t="shared" ca="1" si="86"/>
        <v>12.040677926623898</v>
      </c>
      <c r="AA84" s="185">
        <f t="shared" ca="1" si="87"/>
        <v>12.327022434577005</v>
      </c>
      <c r="AB84" s="185">
        <f t="shared" ca="1" si="87"/>
        <v>12.406376872013288</v>
      </c>
      <c r="AC84" s="185">
        <f t="shared" ca="1" si="87"/>
        <v>12.513466262376427</v>
      </c>
      <c r="AD84" s="185">
        <f t="shared" ca="1" si="87"/>
        <v>12.586905706565707</v>
      </c>
      <c r="AE84" s="185">
        <f t="shared" ca="1" si="87"/>
        <v>12.684523589595615</v>
      </c>
      <c r="AF84" s="185">
        <f t="shared" ca="1" si="87"/>
        <v>12.807001798396895</v>
      </c>
      <c r="AG84" s="185">
        <f t="shared" ca="1" si="87"/>
        <v>12.928215358033194</v>
      </c>
      <c r="AH84" s="185">
        <f t="shared" ca="1" si="87"/>
        <v>13.08674436679466</v>
      </c>
      <c r="AI84" s="185">
        <f t="shared" ca="1" si="87"/>
        <v>13.361819563685884</v>
      </c>
      <c r="AJ84" s="185">
        <f t="shared" ca="1" si="87"/>
        <v>13.650467405406832</v>
      </c>
      <c r="AK84" s="185">
        <f t="shared" ca="1" si="87"/>
        <v>13.971252576727208</v>
      </c>
      <c r="AL84" s="185">
        <f t="shared" ca="1" si="87"/>
        <v>14.319698850427102</v>
      </c>
      <c r="AM84" s="185">
        <f t="shared" ca="1" si="87"/>
        <v>16.35172781530931</v>
      </c>
      <c r="AN84" s="185">
        <f t="shared" ca="1" si="87"/>
        <v>18.227629367896281</v>
      </c>
      <c r="AO84" s="185">
        <f t="shared" ca="1" si="87"/>
        <v>22.161581120747979</v>
      </c>
      <c r="AP84" s="185">
        <f t="shared" ca="1" si="87"/>
        <v>26.069511638217222</v>
      </c>
    </row>
    <row r="85" spans="1:42">
      <c r="A85" s="57" t="str">
        <f>'[4]TS BYDem'!A16</f>
        <v/>
      </c>
      <c r="B85" s="185" t="s">
        <v>288</v>
      </c>
      <c r="C85" s="185" t="s">
        <v>137</v>
      </c>
      <c r="D85" s="186" t="str">
        <f>'[4]TS BYDem'!D16</f>
        <v>IMIF</v>
      </c>
      <c r="E85" s="185" t="s">
        <v>137</v>
      </c>
      <c r="F85" s="185" t="s">
        <v>137</v>
      </c>
      <c r="G85" s="185" t="s">
        <v>137</v>
      </c>
      <c r="H85" s="185" t="s">
        <v>137</v>
      </c>
      <c r="I85" s="185">
        <v>0</v>
      </c>
      <c r="J85" s="185">
        <f>INDEX('[4]TS BYDem'!$J$10:$J$203,MATCH(D85,'[4]TS BYDem'!$D$10:$D$203,0))</f>
        <v>5.8889063414920679</v>
      </c>
      <c r="K85" s="185">
        <f t="shared" ca="1" si="86"/>
        <v>6.0535515564058358</v>
      </c>
      <c r="L85" s="185">
        <f t="shared" ca="1" si="86"/>
        <v>6.1016431430447868</v>
      </c>
      <c r="M85" s="192">
        <f t="shared" si="88"/>
        <v>4.2655424211891448</v>
      </c>
      <c r="N85" s="192">
        <f t="shared" si="89"/>
        <v>4.2655424211891448</v>
      </c>
      <c r="O85" s="192">
        <f>INDEX('[4]TS BYDem'!$O$10:$O$203,MATCH(D85,'[4]TS BYDem'!$D$10:$D$203,0))</f>
        <v>4.2655424211891448</v>
      </c>
      <c r="P85" s="185">
        <f t="shared" ca="1" si="86"/>
        <v>4.2525911618725463</v>
      </c>
      <c r="Q85" s="185">
        <f t="shared" ca="1" si="86"/>
        <v>4.2093293811451957</v>
      </c>
      <c r="R85" s="185">
        <f t="shared" ca="1" si="86"/>
        <v>3.8768987554172232</v>
      </c>
      <c r="S85" s="185">
        <f t="shared" ca="1" si="86"/>
        <v>4.1998874993237507</v>
      </c>
      <c r="T85" s="185">
        <f t="shared" ca="1" si="86"/>
        <v>4.2300303602324822</v>
      </c>
      <c r="U85" s="185">
        <f t="shared" ca="1" si="86"/>
        <v>4.2647083690881269</v>
      </c>
      <c r="V85" s="185">
        <f t="shared" ca="1" si="86"/>
        <v>4.3089392637260966</v>
      </c>
      <c r="W85" s="185">
        <f t="shared" ca="1" si="86"/>
        <v>4.3564601339783238</v>
      </c>
      <c r="X85" s="185">
        <f t="shared" ca="1" si="86"/>
        <v>4.4265164297946544</v>
      </c>
      <c r="Y85" s="185">
        <f t="shared" ca="1" si="86"/>
        <v>4.4937495189112688</v>
      </c>
      <c r="Z85" s="185">
        <f t="shared" ca="1" si="86"/>
        <v>4.6360681632376242</v>
      </c>
      <c r="AA85" s="185">
        <f t="shared" ca="1" si="87"/>
        <v>4.7463204816809235</v>
      </c>
      <c r="AB85" s="185">
        <f t="shared" ca="1" si="87"/>
        <v>4.7768746235034962</v>
      </c>
      <c r="AC85" s="185">
        <f t="shared" ca="1" si="87"/>
        <v>4.8181076600740775</v>
      </c>
      <c r="AD85" s="185">
        <f t="shared" ca="1" si="87"/>
        <v>4.846384329478127</v>
      </c>
      <c r="AE85" s="185">
        <f t="shared" ca="1" si="87"/>
        <v>4.8839705154417032</v>
      </c>
      <c r="AF85" s="185">
        <f t="shared" ca="1" si="87"/>
        <v>4.9311287674914857</v>
      </c>
      <c r="AG85" s="185">
        <f t="shared" ca="1" si="87"/>
        <v>4.9778000868480126</v>
      </c>
      <c r="AH85" s="185">
        <f t="shared" ca="1" si="87"/>
        <v>5.0388391159581225</v>
      </c>
      <c r="AI85" s="185">
        <f t="shared" ca="1" si="87"/>
        <v>5.1447523685652623</v>
      </c>
      <c r="AJ85" s="185">
        <f t="shared" ca="1" si="87"/>
        <v>5.2558915483975523</v>
      </c>
      <c r="AK85" s="185">
        <f t="shared" ca="1" si="87"/>
        <v>5.3794046868653389</v>
      </c>
      <c r="AL85" s="185">
        <f t="shared" ca="1" si="87"/>
        <v>5.5135682851231165</v>
      </c>
      <c r="AM85" s="185">
        <f t="shared" ca="1" si="87"/>
        <v>6.2959681506686076</v>
      </c>
      <c r="AN85" s="185">
        <f t="shared" ca="1" si="87"/>
        <v>7.0182536829546613</v>
      </c>
      <c r="AO85" s="185">
        <f t="shared" ca="1" si="87"/>
        <v>8.5329581363294373</v>
      </c>
      <c r="AP85" s="185">
        <f t="shared" ca="1" si="87"/>
        <v>10.037643534161006</v>
      </c>
    </row>
    <row r="86" spans="1:42">
      <c r="A86" s="57" t="str">
        <f>'[4]TS BYDem'!A17</f>
        <v/>
      </c>
      <c r="B86" s="185" t="s">
        <v>288</v>
      </c>
      <c r="C86" s="185" t="s">
        <v>137</v>
      </c>
      <c r="D86" s="186" t="str">
        <f>'[4]TS BYDem'!D17</f>
        <v>IMIO</v>
      </c>
      <c r="E86" s="185" t="s">
        <v>137</v>
      </c>
      <c r="F86" s="185" t="s">
        <v>137</v>
      </c>
      <c r="G86" s="185" t="s">
        <v>137</v>
      </c>
      <c r="H86" s="185" t="s">
        <v>137</v>
      </c>
      <c r="I86" s="185">
        <v>0</v>
      </c>
      <c r="J86" s="185">
        <f>INDEX('[4]TS BYDem'!$J$10:$J$203,MATCH(D86,'[4]TS BYDem'!$D$10:$D$203,0))</f>
        <v>28.894976807848312</v>
      </c>
      <c r="K86" s="185">
        <f t="shared" ca="1" si="86"/>
        <v>29.702838130575874</v>
      </c>
      <c r="L86" s="185">
        <f t="shared" ca="1" si="86"/>
        <v>29.938808139267341</v>
      </c>
      <c r="M86" s="192">
        <f t="shared" si="88"/>
        <v>20.929650122763714</v>
      </c>
      <c r="N86" s="192">
        <f t="shared" si="89"/>
        <v>20.929650122763714</v>
      </c>
      <c r="O86" s="192">
        <f>INDEX('[4]TS BYDem'!$O$10:$O$203,MATCH(D86,'[4]TS BYDem'!$D$10:$D$203,0))</f>
        <v>20.929650122763714</v>
      </c>
      <c r="P86" s="185">
        <f t="shared" ca="1" si="86"/>
        <v>20.86610244245017</v>
      </c>
      <c r="Q86" s="185">
        <f t="shared" ca="1" si="86"/>
        <v>20.65383074405765</v>
      </c>
      <c r="R86" s="185">
        <f t="shared" ca="1" si="86"/>
        <v>19.022700163333468</v>
      </c>
      <c r="S86" s="185">
        <f t="shared" ca="1" si="86"/>
        <v>20.607502454824921</v>
      </c>
      <c r="T86" s="185">
        <f t="shared" ca="1" si="86"/>
        <v>20.755403816533335</v>
      </c>
      <c r="U86" s="185">
        <f t="shared" ca="1" si="86"/>
        <v>20.925557696306591</v>
      </c>
      <c r="V86" s="185">
        <f t="shared" ca="1" si="86"/>
        <v>21.142584526186635</v>
      </c>
      <c r="W86" s="185">
        <f t="shared" ca="1" si="86"/>
        <v>21.375754212407006</v>
      </c>
      <c r="X86" s="185">
        <f t="shared" ca="1" si="86"/>
        <v>21.719498012269131</v>
      </c>
      <c r="Y86" s="185">
        <f t="shared" ca="1" si="86"/>
        <v>22.049389241317332</v>
      </c>
      <c r="Z86" s="185">
        <f t="shared" ca="1" si="86"/>
        <v>22.747701234863577</v>
      </c>
      <c r="AA86" s="185">
        <f t="shared" ca="1" si="87"/>
        <v>23.28867404028664</v>
      </c>
      <c r="AB86" s="185">
        <f t="shared" ca="1" si="87"/>
        <v>23.43859342567854</v>
      </c>
      <c r="AC86" s="185">
        <f t="shared" ca="1" si="87"/>
        <v>23.640910726435994</v>
      </c>
      <c r="AD86" s="185">
        <f t="shared" ca="1" si="87"/>
        <v>23.779655284296663</v>
      </c>
      <c r="AE86" s="185">
        <f t="shared" ca="1" si="87"/>
        <v>23.964078657455257</v>
      </c>
      <c r="AF86" s="185">
        <f t="shared" ca="1" si="87"/>
        <v>24.195469092327052</v>
      </c>
      <c r="AG86" s="185">
        <f t="shared" ca="1" si="87"/>
        <v>24.424470304470095</v>
      </c>
      <c r="AH86" s="185">
        <f t="shared" ca="1" si="87"/>
        <v>24.723969265437326</v>
      </c>
      <c r="AI86" s="185">
        <f t="shared" ca="1" si="87"/>
        <v>25.243651664894823</v>
      </c>
      <c r="AJ86" s="185">
        <f t="shared" ca="1" si="87"/>
        <v>25.788976015032755</v>
      </c>
      <c r="AK86" s="185">
        <f t="shared" ca="1" si="87"/>
        <v>26.395015415990013</v>
      </c>
      <c r="AL86" s="185">
        <f t="shared" ca="1" si="87"/>
        <v>27.053313211083445</v>
      </c>
      <c r="AM86" s="185">
        <f t="shared" ca="1" si="87"/>
        <v>30.892298696404065</v>
      </c>
      <c r="AN86" s="185">
        <f t="shared" ca="1" si="87"/>
        <v>34.436322407054888</v>
      </c>
      <c r="AO86" s="185">
        <f t="shared" ca="1" si="87"/>
        <v>41.868491898804592</v>
      </c>
      <c r="AP86" s="185">
        <f t="shared" ca="1" si="87"/>
        <v>49.25150109477616</v>
      </c>
    </row>
    <row r="87" spans="1:42">
      <c r="A87" s="57" t="str">
        <f>'[4]TS BYDem'!A18</f>
        <v/>
      </c>
      <c r="B87" s="185" t="s">
        <v>288</v>
      </c>
      <c r="C87" s="185" t="s">
        <v>137</v>
      </c>
      <c r="D87" s="186" t="str">
        <f>'[4]TS BYDem'!D18</f>
        <v>IMIE</v>
      </c>
      <c r="E87" s="185" t="s">
        <v>137</v>
      </c>
      <c r="F87" s="185" t="s">
        <v>137</v>
      </c>
      <c r="G87" s="185" t="s">
        <v>137</v>
      </c>
      <c r="H87" s="185" t="s">
        <v>137</v>
      </c>
      <c r="I87" s="185">
        <v>0</v>
      </c>
      <c r="J87" s="185">
        <f>INDEX('[4]TS BYDem'!$J$10:$J$203,MATCH(D87,'[4]TS BYDem'!$D$10:$D$203,0))</f>
        <v>0.18682963530638833</v>
      </c>
      <c r="K87" s="185">
        <f t="shared" ca="1" si="86"/>
        <v>0.19205311886572904</v>
      </c>
      <c r="L87" s="185">
        <f t="shared" ca="1" si="86"/>
        <v>0.19357885778430459</v>
      </c>
      <c r="M87" s="192">
        <f t="shared" si="88"/>
        <v>0.13532728977529962</v>
      </c>
      <c r="N87" s="192">
        <f t="shared" si="89"/>
        <v>0.13532728977529962</v>
      </c>
      <c r="O87" s="192">
        <f>INDEX('[4]TS BYDem'!$O$10:$O$203,MATCH(D87,'[4]TS BYDem'!$D$10:$D$203,0))</f>
        <v>0.13532728977529962</v>
      </c>
      <c r="P87" s="185">
        <f t="shared" ca="1" si="86"/>
        <v>0.13491640209691527</v>
      </c>
      <c r="Q87" s="185">
        <f t="shared" ca="1" si="86"/>
        <v>0.13354389211844142</v>
      </c>
      <c r="R87" s="185">
        <f t="shared" ca="1" si="86"/>
        <v>0.12299730010833732</v>
      </c>
      <c r="S87" s="185">
        <f t="shared" ca="1" si="86"/>
        <v>0.13324434187345321</v>
      </c>
      <c r="T87" s="185">
        <f t="shared" ca="1" si="86"/>
        <v>0.13420064502791001</v>
      </c>
      <c r="U87" s="185">
        <f t="shared" ca="1" si="86"/>
        <v>0.13530082889431028</v>
      </c>
      <c r="V87" s="185">
        <f t="shared" ca="1" si="86"/>
        <v>0.13670408468329492</v>
      </c>
      <c r="W87" s="185">
        <f t="shared" ca="1" si="86"/>
        <v>0.13821171722893605</v>
      </c>
      <c r="X87" s="185">
        <f t="shared" ca="1" si="86"/>
        <v>0.14043430176998437</v>
      </c>
      <c r="Y87" s="185">
        <f t="shared" ca="1" si="86"/>
        <v>0.14256731812170925</v>
      </c>
      <c r="Z87" s="185">
        <f t="shared" ca="1" si="86"/>
        <v>0.14708247575453648</v>
      </c>
      <c r="AA87" s="185">
        <f t="shared" ca="1" si="87"/>
        <v>0.15058030697343583</v>
      </c>
      <c r="AB87" s="185">
        <f t="shared" ca="1" si="87"/>
        <v>0.15154965829994455</v>
      </c>
      <c r="AC87" s="185">
        <f t="shared" ca="1" si="87"/>
        <v>0.15285780496391491</v>
      </c>
      <c r="AD87" s="185">
        <f t="shared" ca="1" si="87"/>
        <v>0.15375490189942151</v>
      </c>
      <c r="AE87" s="185">
        <f t="shared" ca="1" si="87"/>
        <v>0.1549473497002391</v>
      </c>
      <c r="AF87" s="185">
        <f t="shared" ca="1" si="87"/>
        <v>0.15644347793207566</v>
      </c>
      <c r="AG87" s="185">
        <f t="shared" ca="1" si="87"/>
        <v>0.15792415788672387</v>
      </c>
      <c r="AH87" s="185">
        <f t="shared" ca="1" si="87"/>
        <v>0.15986066339161673</v>
      </c>
      <c r="AI87" s="185">
        <f t="shared" ca="1" si="87"/>
        <v>0.16322083473944149</v>
      </c>
      <c r="AJ87" s="185">
        <f t="shared" ca="1" si="87"/>
        <v>0.16674680225059346</v>
      </c>
      <c r="AK87" s="185">
        <f t="shared" ca="1" si="87"/>
        <v>0.1706653421758926</v>
      </c>
      <c r="AL87" s="185">
        <f t="shared" ca="1" si="87"/>
        <v>0.17492177531990191</v>
      </c>
      <c r="AM87" s="185">
        <f t="shared" ca="1" si="87"/>
        <v>0.19974395333854486</v>
      </c>
      <c r="AN87" s="185">
        <f t="shared" ca="1" si="87"/>
        <v>0.22265896246906761</v>
      </c>
      <c r="AO87" s="185">
        <f t="shared" ca="1" si="87"/>
        <v>0.27071401109958643</v>
      </c>
      <c r="AP87" s="185">
        <f t="shared" ca="1" si="87"/>
        <v>0.3184511982487529</v>
      </c>
    </row>
    <row r="88" spans="1:42">
      <c r="A88" s="57" t="str">
        <f>'[4]TS BYDem'!A19</f>
        <v>*</v>
      </c>
      <c r="B88" s="185" t="s">
        <v>288</v>
      </c>
      <c r="C88" s="185" t="s">
        <v>137</v>
      </c>
      <c r="D88" s="186">
        <f>'[4]TS BYDem'!D19</f>
        <v>0</v>
      </c>
      <c r="E88" s="185" t="s">
        <v>137</v>
      </c>
      <c r="F88" s="185" t="s">
        <v>137</v>
      </c>
      <c r="G88" s="185" t="s">
        <v>137</v>
      </c>
      <c r="H88" s="185" t="s">
        <v>137</v>
      </c>
      <c r="I88" s="185">
        <v>0</v>
      </c>
      <c r="J88" s="185" t="str">
        <f>INDEX('[4]TS BYDem'!$J$10:$J$203,MATCH(D88,'[4]TS BYDem'!$D$10:$D$203,0))</f>
        <v/>
      </c>
      <c r="K88" s="185" t="e">
        <f t="shared" ca="1" si="86"/>
        <v>#VALUE!</v>
      </c>
      <c r="L88" s="185" t="e">
        <f t="shared" ca="1" si="86"/>
        <v>#VALUE!</v>
      </c>
      <c r="M88" s="185" t="e">
        <f t="shared" ca="1" si="86"/>
        <v>#VALUE!</v>
      </c>
      <c r="N88" s="185" t="e">
        <f t="shared" ca="1" si="86"/>
        <v>#VALUE!</v>
      </c>
      <c r="O88" s="185" t="e">
        <f t="shared" ca="1" si="86"/>
        <v>#VALUE!</v>
      </c>
      <c r="P88" s="185" t="e">
        <f t="shared" ca="1" si="86"/>
        <v>#VALUE!</v>
      </c>
      <c r="Q88" s="185" t="e">
        <f t="shared" ca="1" si="86"/>
        <v>#VALUE!</v>
      </c>
      <c r="R88" s="185" t="e">
        <f t="shared" ca="1" si="86"/>
        <v>#VALUE!</v>
      </c>
      <c r="S88" s="185" t="e">
        <f t="shared" ca="1" si="86"/>
        <v>#VALUE!</v>
      </c>
      <c r="T88" s="185" t="e">
        <f t="shared" ca="1" si="86"/>
        <v>#VALUE!</v>
      </c>
      <c r="U88" s="185" t="e">
        <f t="shared" ca="1" si="86"/>
        <v>#VALUE!</v>
      </c>
      <c r="V88" s="185" t="e">
        <f t="shared" ca="1" si="86"/>
        <v>#VALUE!</v>
      </c>
      <c r="W88" s="185" t="e">
        <f t="shared" ca="1" si="86"/>
        <v>#VALUE!</v>
      </c>
      <c r="X88" s="185" t="e">
        <f t="shared" ca="1" si="86"/>
        <v>#VALUE!</v>
      </c>
      <c r="Y88" s="185" t="e">
        <f t="shared" ca="1" si="86"/>
        <v>#VALUE!</v>
      </c>
      <c r="Z88" s="185" t="e">
        <f t="shared" ca="1" si="86"/>
        <v>#VALUE!</v>
      </c>
      <c r="AA88" s="185" t="e">
        <f t="shared" ca="1" si="87"/>
        <v>#VALUE!</v>
      </c>
      <c r="AB88" s="185" t="e">
        <f t="shared" ca="1" si="87"/>
        <v>#VALUE!</v>
      </c>
      <c r="AC88" s="185" t="e">
        <f t="shared" ca="1" si="87"/>
        <v>#VALUE!</v>
      </c>
      <c r="AD88" s="185" t="e">
        <f t="shared" ca="1" si="87"/>
        <v>#VALUE!</v>
      </c>
      <c r="AE88" s="185" t="e">
        <f t="shared" ca="1" si="87"/>
        <v>#VALUE!</v>
      </c>
      <c r="AF88" s="185" t="e">
        <f t="shared" ca="1" si="87"/>
        <v>#VALUE!</v>
      </c>
      <c r="AG88" s="185" t="e">
        <f t="shared" ca="1" si="87"/>
        <v>#VALUE!</v>
      </c>
      <c r="AH88" s="185" t="e">
        <f t="shared" ca="1" si="87"/>
        <v>#VALUE!</v>
      </c>
      <c r="AI88" s="185" t="e">
        <f t="shared" ca="1" si="87"/>
        <v>#VALUE!</v>
      </c>
      <c r="AJ88" s="185" t="e">
        <f t="shared" ca="1" si="87"/>
        <v>#VALUE!</v>
      </c>
      <c r="AK88" s="185" t="e">
        <f t="shared" ca="1" si="87"/>
        <v>#VALUE!</v>
      </c>
      <c r="AL88" s="185" t="e">
        <f t="shared" ca="1" si="87"/>
        <v>#VALUE!</v>
      </c>
      <c r="AM88" s="185" t="e">
        <f t="shared" ca="1" si="87"/>
        <v>#VALUE!</v>
      </c>
      <c r="AN88" s="185" t="e">
        <f t="shared" ca="1" si="87"/>
        <v>#VALUE!</v>
      </c>
      <c r="AO88" s="185" t="e">
        <f t="shared" ca="1" si="87"/>
        <v>#VALUE!</v>
      </c>
      <c r="AP88" s="185" t="e">
        <f t="shared" ca="1" si="87"/>
        <v>#VALUE!</v>
      </c>
    </row>
    <row r="89" spans="1:42">
      <c r="A89" s="57" t="str">
        <f>'[4]TS BYDem'!A20</f>
        <v/>
      </c>
      <c r="B89" s="185" t="s">
        <v>288</v>
      </c>
      <c r="C89" s="185" t="s">
        <v>137</v>
      </c>
      <c r="D89" s="186" t="str">
        <f>'[4]TS BYDem'!D20</f>
        <v>IMIS</v>
      </c>
      <c r="E89" s="185" t="s">
        <v>137</v>
      </c>
      <c r="F89" s="185" t="s">
        <v>137</v>
      </c>
      <c r="G89" s="185" t="s">
        <v>137</v>
      </c>
      <c r="H89" s="185" t="s">
        <v>137</v>
      </c>
      <c r="I89" s="185">
        <v>0</v>
      </c>
      <c r="J89" s="185">
        <f>INDEX('[4]TS BYDem'!$J$10:$J$203,MATCH(D89,'[4]TS BYDem'!$D$10:$D$203,0))</f>
        <v>20.275122960000004</v>
      </c>
      <c r="K89" s="185">
        <f t="shared" ca="1" si="86"/>
        <v>20.841985766703509</v>
      </c>
      <c r="L89" s="185">
        <f t="shared" ca="1" si="86"/>
        <v>21.007561983390151</v>
      </c>
      <c r="M89" s="192">
        <f t="shared" ref="M89" si="90">O89</f>
        <v>24.5131771912</v>
      </c>
      <c r="N89" s="192">
        <f t="shared" si="89"/>
        <v>24.5131771912</v>
      </c>
      <c r="O89" s="192">
        <f>INDEX('[4]TS BYDem'!$O$10:$O$203,MATCH(D89,'[4]TS BYDem'!$D$10:$D$203,0))</f>
        <v>24.5131771912</v>
      </c>
      <c r="P89" s="185">
        <f t="shared" ca="1" si="86"/>
        <v>24.438749021666418</v>
      </c>
      <c r="Q89" s="185">
        <f t="shared" ca="1" si="86"/>
        <v>24.190132646101045</v>
      </c>
      <c r="R89" s="185">
        <f t="shared" ca="1" si="86"/>
        <v>22.279723598995723</v>
      </c>
      <c r="S89" s="185">
        <f t="shared" ca="1" si="86"/>
        <v>24.135872132606274</v>
      </c>
      <c r="T89" s="185">
        <f t="shared" ca="1" si="86"/>
        <v>24.309096828915692</v>
      </c>
      <c r="U89" s="185">
        <f t="shared" ca="1" si="86"/>
        <v>24.508384068797234</v>
      </c>
      <c r="V89" s="185">
        <f t="shared" ca="1" si="86"/>
        <v>24.76256973864308</v>
      </c>
      <c r="W89" s="185">
        <f t="shared" ca="1" si="86"/>
        <v>25.035662207958651</v>
      </c>
      <c r="X89" s="185">
        <f t="shared" ca="1" si="86"/>
        <v>25.43826103904145</v>
      </c>
      <c r="Y89" s="185">
        <f t="shared" ca="1" si="86"/>
        <v>25.824635493657201</v>
      </c>
      <c r="Z89" s="185">
        <f t="shared" ca="1" si="86"/>
        <v>26.642510877724003</v>
      </c>
      <c r="AA89" s="185">
        <f t="shared" ca="1" si="87"/>
        <v>27.276107815903732</v>
      </c>
      <c r="AB89" s="185">
        <f t="shared" ca="1" si="87"/>
        <v>27.451696057319694</v>
      </c>
      <c r="AC89" s="185">
        <f t="shared" ca="1" si="87"/>
        <v>27.688653665938229</v>
      </c>
      <c r="AD89" s="185">
        <f t="shared" ca="1" si="87"/>
        <v>27.851153751281469</v>
      </c>
      <c r="AE89" s="185">
        <f t="shared" ca="1" si="87"/>
        <v>28.067153674735444</v>
      </c>
      <c r="AF89" s="185">
        <f t="shared" ca="1" si="87"/>
        <v>28.338162253335238</v>
      </c>
      <c r="AG89" s="185">
        <f t="shared" ca="1" si="87"/>
        <v>28.606372531927356</v>
      </c>
      <c r="AH89" s="185">
        <f t="shared" ca="1" si="87"/>
        <v>28.957151023479156</v>
      </c>
      <c r="AI89" s="185">
        <f t="shared" ca="1" si="87"/>
        <v>29.565812260830384</v>
      </c>
      <c r="AJ89" s="185">
        <f t="shared" ca="1" si="87"/>
        <v>30.20450580530909</v>
      </c>
      <c r="AK89" s="185">
        <f t="shared" ca="1" si="87"/>
        <v>30.914309893450831</v>
      </c>
      <c r="AL89" s="185">
        <f t="shared" ca="1" si="87"/>
        <v>31.685319939058356</v>
      </c>
      <c r="AM89" s="185">
        <f t="shared" ca="1" si="87"/>
        <v>36.181607783533934</v>
      </c>
      <c r="AN89" s="185">
        <f t="shared" ca="1" si="87"/>
        <v>40.332431169468592</v>
      </c>
      <c r="AO89" s="185">
        <f t="shared" ca="1" si="87"/>
        <v>49.037119809635605</v>
      </c>
      <c r="AP89" s="185">
        <f t="shared" ca="1" si="87"/>
        <v>57.684231040045987</v>
      </c>
    </row>
    <row r="90" spans="1:42">
      <c r="A90" s="57" t="str">
        <f>'[4]TS BYDem'!A21</f>
        <v>*</v>
      </c>
      <c r="B90" s="185" t="s">
        <v>288</v>
      </c>
      <c r="C90" s="185" t="s">
        <v>137</v>
      </c>
      <c r="D90" s="186" t="str">
        <f>'[4]TS BYDem'!D21</f>
        <v>IMIS</v>
      </c>
      <c r="E90" s="185" t="s">
        <v>137</v>
      </c>
      <c r="F90" s="185" t="s">
        <v>137</v>
      </c>
      <c r="G90" s="185" t="s">
        <v>137</v>
      </c>
      <c r="H90" s="185" t="s">
        <v>137</v>
      </c>
      <c r="I90" s="185">
        <v>0</v>
      </c>
      <c r="J90" s="185">
        <f>INDEX('[4]TS BYDem'!$J$10:$J$203,MATCH(D90,'[4]TS BYDem'!$D$10:$D$203,0))</f>
        <v>20.275122960000004</v>
      </c>
      <c r="K90" s="185">
        <f t="shared" ca="1" si="86"/>
        <v>20.841985766703509</v>
      </c>
      <c r="L90" s="185">
        <f t="shared" ca="1" si="86"/>
        <v>21.007561983390151</v>
      </c>
      <c r="M90" s="185">
        <f t="shared" ca="1" si="86"/>
        <v>21.741001029177628</v>
      </c>
      <c r="N90" s="185">
        <f t="shared" ca="1" si="86"/>
        <v>21.50233177144678</v>
      </c>
      <c r="O90" s="185">
        <f t="shared" ca="1" si="86"/>
        <v>22.237901459013088</v>
      </c>
      <c r="P90" s="185">
        <f t="shared" ca="1" si="86"/>
        <v>22.170381598696626</v>
      </c>
      <c r="Q90" s="185">
        <f t="shared" ca="1" si="86"/>
        <v>21.944841416051332</v>
      </c>
      <c r="R90" s="185">
        <f t="shared" ca="1" si="86"/>
        <v>20.211753623939813</v>
      </c>
      <c r="S90" s="185">
        <f t="shared" ca="1" si="86"/>
        <v>21.89561728068934</v>
      </c>
      <c r="T90" s="185">
        <f t="shared" ca="1" si="86"/>
        <v>22.05276352479919</v>
      </c>
      <c r="U90" s="185">
        <f t="shared" ca="1" si="86"/>
        <v>22.233553226923785</v>
      </c>
      <c r="V90" s="185">
        <f t="shared" ca="1" si="86"/>
        <v>22.464145770445821</v>
      </c>
      <c r="W90" s="185">
        <f t="shared" ca="1" si="86"/>
        <v>22.711890213137583</v>
      </c>
      <c r="X90" s="185">
        <f t="shared" ca="1" si="86"/>
        <v>23.077120434552828</v>
      </c>
      <c r="Y90" s="185">
        <f t="shared" ca="1" si="86"/>
        <v>23.427632201387748</v>
      </c>
      <c r="Z90" s="185">
        <f t="shared" ca="1" si="86"/>
        <v>24.169593639302018</v>
      </c>
      <c r="AA90" s="185">
        <f t="shared" ca="1" si="87"/>
        <v>24.744381075711175</v>
      </c>
      <c r="AB90" s="185">
        <f t="shared" ca="1" si="87"/>
        <v>24.903671484274422</v>
      </c>
      <c r="AC90" s="185">
        <f t="shared" ca="1" si="87"/>
        <v>25.118635048945023</v>
      </c>
      <c r="AD90" s="185">
        <f t="shared" ca="1" si="87"/>
        <v>25.266052124127</v>
      </c>
      <c r="AE90" s="185">
        <f t="shared" ca="1" si="87"/>
        <v>25.462003264016293</v>
      </c>
      <c r="AF90" s="185">
        <f t="shared" ca="1" si="87"/>
        <v>25.707857239551252</v>
      </c>
      <c r="AG90" s="185">
        <f t="shared" ca="1" si="87"/>
        <v>25.951172649018741</v>
      </c>
      <c r="AH90" s="185">
        <f t="shared" ca="1" si="87"/>
        <v>26.269392415808927</v>
      </c>
      <c r="AI90" s="185">
        <f t="shared" ca="1" si="87"/>
        <v>26.82155864512157</v>
      </c>
      <c r="AJ90" s="185">
        <f t="shared" ca="1" si="87"/>
        <v>27.400969628603711</v>
      </c>
      <c r="AK90" s="185">
        <f t="shared" ca="1" si="87"/>
        <v>28.044890783506762</v>
      </c>
      <c r="AL90" s="185">
        <f t="shared" ca="1" si="87"/>
        <v>28.744336852222997</v>
      </c>
      <c r="AM90" s="185">
        <f t="shared" ca="1" si="87"/>
        <v>32.823286114365196</v>
      </c>
      <c r="AN90" s="185">
        <f t="shared" ca="1" si="87"/>
        <v>36.588836402286205</v>
      </c>
      <c r="AO90" s="185">
        <f t="shared" ca="1" si="87"/>
        <v>44.485569114719574</v>
      </c>
      <c r="AP90" s="185">
        <f t="shared" ca="1" si="87"/>
        <v>52.330068664782914</v>
      </c>
    </row>
    <row r="91" spans="1:42">
      <c r="A91" s="57" t="str">
        <f>'[4]TS BYDem'!A22</f>
        <v>*</v>
      </c>
      <c r="B91" s="185" t="s">
        <v>288</v>
      </c>
      <c r="C91" s="185" t="s">
        <v>137</v>
      </c>
      <c r="D91" s="186" t="str">
        <f>'[4]TS BYDem'!D22</f>
        <v>IMIS</v>
      </c>
      <c r="E91" s="185" t="s">
        <v>137</v>
      </c>
      <c r="F91" s="185" t="s">
        <v>137</v>
      </c>
      <c r="G91" s="185" t="s">
        <v>137</v>
      </c>
      <c r="H91" s="185" t="s">
        <v>137</v>
      </c>
      <c r="I91" s="185">
        <v>0</v>
      </c>
      <c r="J91" s="185">
        <f>INDEX('[4]TS BYDem'!$J$10:$J$203,MATCH(D91,'[4]TS BYDem'!$D$10:$D$203,0))</f>
        <v>20.275122960000004</v>
      </c>
      <c r="K91" s="185">
        <f t="shared" ca="1" si="86"/>
        <v>20.841985766703509</v>
      </c>
      <c r="L91" s="185">
        <f t="shared" ca="1" si="86"/>
        <v>21.007561983390151</v>
      </c>
      <c r="M91" s="185">
        <f t="shared" ca="1" si="86"/>
        <v>21.741001029177628</v>
      </c>
      <c r="N91" s="185">
        <f t="shared" ca="1" si="86"/>
        <v>21.50233177144678</v>
      </c>
      <c r="O91" s="185">
        <f t="shared" ca="1" si="86"/>
        <v>22.237901459013088</v>
      </c>
      <c r="P91" s="185">
        <f t="shared" ca="1" si="86"/>
        <v>22.170381598696626</v>
      </c>
      <c r="Q91" s="185">
        <f t="shared" ca="1" si="86"/>
        <v>21.944841416051332</v>
      </c>
      <c r="R91" s="185">
        <f t="shared" ca="1" si="86"/>
        <v>20.211753623939813</v>
      </c>
      <c r="S91" s="185">
        <f t="shared" ca="1" si="86"/>
        <v>21.89561728068934</v>
      </c>
      <c r="T91" s="185">
        <f t="shared" ca="1" si="86"/>
        <v>22.05276352479919</v>
      </c>
      <c r="U91" s="185">
        <f t="shared" ca="1" si="86"/>
        <v>22.233553226923785</v>
      </c>
      <c r="V91" s="185">
        <f t="shared" ca="1" si="86"/>
        <v>22.464145770445821</v>
      </c>
      <c r="W91" s="185">
        <f t="shared" ca="1" si="86"/>
        <v>22.711890213137583</v>
      </c>
      <c r="X91" s="185">
        <f t="shared" ca="1" si="86"/>
        <v>23.077120434552828</v>
      </c>
      <c r="Y91" s="185">
        <f t="shared" ca="1" si="86"/>
        <v>23.427632201387748</v>
      </c>
      <c r="Z91" s="185">
        <f t="shared" ca="1" si="86"/>
        <v>24.169593639302018</v>
      </c>
      <c r="AA91" s="185">
        <f t="shared" ca="1" si="87"/>
        <v>24.744381075711175</v>
      </c>
      <c r="AB91" s="185">
        <f t="shared" ca="1" si="87"/>
        <v>24.903671484274422</v>
      </c>
      <c r="AC91" s="185">
        <f t="shared" ca="1" si="87"/>
        <v>25.118635048945023</v>
      </c>
      <c r="AD91" s="185">
        <f t="shared" ca="1" si="87"/>
        <v>25.266052124127</v>
      </c>
      <c r="AE91" s="185">
        <f t="shared" ca="1" si="87"/>
        <v>25.462003264016293</v>
      </c>
      <c r="AF91" s="185">
        <f t="shared" ca="1" si="87"/>
        <v>25.707857239551252</v>
      </c>
      <c r="AG91" s="185">
        <f t="shared" ca="1" si="87"/>
        <v>25.951172649018741</v>
      </c>
      <c r="AH91" s="185">
        <f t="shared" ca="1" si="87"/>
        <v>26.269392415808927</v>
      </c>
      <c r="AI91" s="185">
        <f t="shared" ca="1" si="87"/>
        <v>26.82155864512157</v>
      </c>
      <c r="AJ91" s="185">
        <f t="shared" ca="1" si="87"/>
        <v>27.400969628603711</v>
      </c>
      <c r="AK91" s="185">
        <f t="shared" ca="1" si="87"/>
        <v>28.044890783506762</v>
      </c>
      <c r="AL91" s="185">
        <f t="shared" ca="1" si="87"/>
        <v>28.744336852222997</v>
      </c>
      <c r="AM91" s="185">
        <f t="shared" ca="1" si="87"/>
        <v>32.823286114365196</v>
      </c>
      <c r="AN91" s="185">
        <f t="shared" ca="1" si="87"/>
        <v>36.588836402286205</v>
      </c>
      <c r="AO91" s="185">
        <f t="shared" ca="1" si="87"/>
        <v>44.485569114719574</v>
      </c>
      <c r="AP91" s="185">
        <f t="shared" ca="1" si="87"/>
        <v>52.330068664782914</v>
      </c>
    </row>
    <row r="92" spans="1:42">
      <c r="A92" s="57" t="str">
        <f>'[4]TS BYDem'!A23</f>
        <v>*</v>
      </c>
      <c r="B92" s="185" t="s">
        <v>288</v>
      </c>
      <c r="C92" s="185" t="s">
        <v>137</v>
      </c>
      <c r="D92" s="186" t="str">
        <f>'[4]TS BYDem'!D23</f>
        <v>IMIS</v>
      </c>
      <c r="E92" s="185" t="s">
        <v>137</v>
      </c>
      <c r="F92" s="185" t="s">
        <v>137</v>
      </c>
      <c r="G92" s="185" t="s">
        <v>137</v>
      </c>
      <c r="H92" s="185" t="s">
        <v>137</v>
      </c>
      <c r="I92" s="185">
        <v>0</v>
      </c>
      <c r="J92" s="185">
        <f>INDEX('[4]TS BYDem'!$J$10:$J$203,MATCH(D92,'[4]TS BYDem'!$D$10:$D$203,0))</f>
        <v>20.275122960000004</v>
      </c>
      <c r="K92" s="185">
        <f t="shared" ca="1" si="86"/>
        <v>20.841985766703509</v>
      </c>
      <c r="L92" s="185">
        <f t="shared" ca="1" si="86"/>
        <v>21.007561983390151</v>
      </c>
      <c r="M92" s="185">
        <f t="shared" ca="1" si="86"/>
        <v>21.741001029177628</v>
      </c>
      <c r="N92" s="185">
        <f t="shared" ca="1" si="86"/>
        <v>21.50233177144678</v>
      </c>
      <c r="O92" s="185">
        <f t="shared" ca="1" si="86"/>
        <v>22.237901459013088</v>
      </c>
      <c r="P92" s="185">
        <f t="shared" ca="1" si="86"/>
        <v>22.170381598696626</v>
      </c>
      <c r="Q92" s="185">
        <f t="shared" ca="1" si="86"/>
        <v>21.944841416051332</v>
      </c>
      <c r="R92" s="185">
        <f t="shared" ca="1" si="86"/>
        <v>20.211753623939813</v>
      </c>
      <c r="S92" s="185">
        <f t="shared" ca="1" si="86"/>
        <v>21.89561728068934</v>
      </c>
      <c r="T92" s="185">
        <f t="shared" ca="1" si="86"/>
        <v>22.05276352479919</v>
      </c>
      <c r="U92" s="185">
        <f t="shared" ca="1" si="86"/>
        <v>22.233553226923785</v>
      </c>
      <c r="V92" s="185">
        <f t="shared" ca="1" si="86"/>
        <v>22.464145770445821</v>
      </c>
      <c r="W92" s="185">
        <f t="shared" ca="1" si="86"/>
        <v>22.711890213137583</v>
      </c>
      <c r="X92" s="185">
        <f t="shared" ca="1" si="86"/>
        <v>23.077120434552828</v>
      </c>
      <c r="Y92" s="185">
        <f t="shared" ca="1" si="86"/>
        <v>23.427632201387748</v>
      </c>
      <c r="Z92" s="185">
        <f t="shared" ca="1" si="86"/>
        <v>24.169593639302018</v>
      </c>
      <c r="AA92" s="185">
        <f t="shared" ca="1" si="87"/>
        <v>24.744381075711175</v>
      </c>
      <c r="AB92" s="185">
        <f t="shared" ca="1" si="87"/>
        <v>24.903671484274422</v>
      </c>
      <c r="AC92" s="185">
        <f t="shared" ca="1" si="87"/>
        <v>25.118635048945023</v>
      </c>
      <c r="AD92" s="185">
        <f t="shared" ca="1" si="87"/>
        <v>25.266052124127</v>
      </c>
      <c r="AE92" s="185">
        <f t="shared" ca="1" si="87"/>
        <v>25.462003264016293</v>
      </c>
      <c r="AF92" s="185">
        <f t="shared" ca="1" si="87"/>
        <v>25.707857239551252</v>
      </c>
      <c r="AG92" s="185">
        <f t="shared" ca="1" si="87"/>
        <v>25.951172649018741</v>
      </c>
      <c r="AH92" s="185">
        <f t="shared" ca="1" si="87"/>
        <v>26.269392415808927</v>
      </c>
      <c r="AI92" s="185">
        <f t="shared" ca="1" si="87"/>
        <v>26.82155864512157</v>
      </c>
      <c r="AJ92" s="185">
        <f t="shared" ca="1" si="87"/>
        <v>27.400969628603711</v>
      </c>
      <c r="AK92" s="185">
        <f t="shared" ca="1" si="87"/>
        <v>28.044890783506762</v>
      </c>
      <c r="AL92" s="185">
        <f t="shared" ca="1" si="87"/>
        <v>28.744336852222997</v>
      </c>
      <c r="AM92" s="185">
        <f t="shared" ca="1" si="87"/>
        <v>32.823286114365196</v>
      </c>
      <c r="AN92" s="185">
        <f t="shared" ca="1" si="87"/>
        <v>36.588836402286205</v>
      </c>
      <c r="AO92" s="185">
        <f t="shared" ca="1" si="87"/>
        <v>44.485569114719574</v>
      </c>
      <c r="AP92" s="185">
        <f t="shared" ca="1" si="87"/>
        <v>52.330068664782914</v>
      </c>
    </row>
    <row r="93" spans="1:42">
      <c r="A93" s="57" t="str">
        <f>'[4]TS BYDem'!A24</f>
        <v>*</v>
      </c>
      <c r="B93" s="185" t="s">
        <v>288</v>
      </c>
      <c r="C93" s="185" t="s">
        <v>137</v>
      </c>
      <c r="D93" s="186" t="str">
        <f>'[4]TS BYDem'!D24</f>
        <v>IMIS</v>
      </c>
      <c r="E93" s="185" t="s">
        <v>137</v>
      </c>
      <c r="F93" s="185" t="s">
        <v>137</v>
      </c>
      <c r="G93" s="185" t="s">
        <v>137</v>
      </c>
      <c r="H93" s="185" t="s">
        <v>137</v>
      </c>
      <c r="I93" s="185">
        <v>0</v>
      </c>
      <c r="J93" s="185">
        <f>INDEX('[4]TS BYDem'!$J$10:$J$203,MATCH(D93,'[4]TS BYDem'!$D$10:$D$203,0))</f>
        <v>20.275122960000004</v>
      </c>
      <c r="K93" s="185">
        <f t="shared" ca="1" si="86"/>
        <v>20.841985766703509</v>
      </c>
      <c r="L93" s="185">
        <f t="shared" ca="1" si="86"/>
        <v>21.007561983390151</v>
      </c>
      <c r="M93" s="185">
        <f t="shared" ca="1" si="86"/>
        <v>21.741001029177628</v>
      </c>
      <c r="N93" s="185">
        <f t="shared" ca="1" si="86"/>
        <v>21.50233177144678</v>
      </c>
      <c r="O93" s="185">
        <f t="shared" ca="1" si="86"/>
        <v>22.237901459013088</v>
      </c>
      <c r="P93" s="185">
        <f t="shared" ca="1" si="86"/>
        <v>22.170381598696626</v>
      </c>
      <c r="Q93" s="185">
        <f t="shared" ca="1" si="86"/>
        <v>21.944841416051332</v>
      </c>
      <c r="R93" s="185">
        <f t="shared" ca="1" si="86"/>
        <v>20.211753623939813</v>
      </c>
      <c r="S93" s="185">
        <f t="shared" ca="1" si="86"/>
        <v>21.89561728068934</v>
      </c>
      <c r="T93" s="185">
        <f t="shared" ca="1" si="86"/>
        <v>22.05276352479919</v>
      </c>
      <c r="U93" s="185">
        <f t="shared" ca="1" si="86"/>
        <v>22.233553226923785</v>
      </c>
      <c r="V93" s="185">
        <f t="shared" ca="1" si="86"/>
        <v>22.464145770445821</v>
      </c>
      <c r="W93" s="185">
        <f t="shared" ca="1" si="86"/>
        <v>22.711890213137583</v>
      </c>
      <c r="X93" s="185">
        <f t="shared" ca="1" si="86"/>
        <v>23.077120434552828</v>
      </c>
      <c r="Y93" s="185">
        <f t="shared" ca="1" si="86"/>
        <v>23.427632201387748</v>
      </c>
      <c r="Z93" s="185">
        <f t="shared" ca="1" si="86"/>
        <v>24.169593639302018</v>
      </c>
      <c r="AA93" s="185">
        <f t="shared" ca="1" si="87"/>
        <v>24.744381075711175</v>
      </c>
      <c r="AB93" s="185">
        <f t="shared" ca="1" si="87"/>
        <v>24.903671484274422</v>
      </c>
      <c r="AC93" s="185">
        <f t="shared" ca="1" si="87"/>
        <v>25.118635048945023</v>
      </c>
      <c r="AD93" s="185">
        <f t="shared" ca="1" si="87"/>
        <v>25.266052124127</v>
      </c>
      <c r="AE93" s="185">
        <f t="shared" ca="1" si="87"/>
        <v>25.462003264016293</v>
      </c>
      <c r="AF93" s="185">
        <f t="shared" ca="1" si="87"/>
        <v>25.707857239551252</v>
      </c>
      <c r="AG93" s="185">
        <f t="shared" ca="1" si="87"/>
        <v>25.951172649018741</v>
      </c>
      <c r="AH93" s="185">
        <f t="shared" ca="1" si="87"/>
        <v>26.269392415808927</v>
      </c>
      <c r="AI93" s="185">
        <f t="shared" ca="1" si="87"/>
        <v>26.82155864512157</v>
      </c>
      <c r="AJ93" s="185">
        <f t="shared" ca="1" si="87"/>
        <v>27.400969628603711</v>
      </c>
      <c r="AK93" s="185">
        <f t="shared" ca="1" si="87"/>
        <v>28.044890783506762</v>
      </c>
      <c r="AL93" s="185">
        <f t="shared" ca="1" si="87"/>
        <v>28.744336852222997</v>
      </c>
      <c r="AM93" s="185">
        <f t="shared" ca="1" si="87"/>
        <v>32.823286114365196</v>
      </c>
      <c r="AN93" s="185">
        <f t="shared" ca="1" si="87"/>
        <v>36.588836402286205</v>
      </c>
      <c r="AO93" s="185">
        <f t="shared" ca="1" si="87"/>
        <v>44.485569114719574</v>
      </c>
      <c r="AP93" s="185">
        <f t="shared" ca="1" si="87"/>
        <v>52.330068664782914</v>
      </c>
    </row>
    <row r="94" spans="1:42">
      <c r="A94" s="57" t="str">
        <f>'[4]TS BYDem'!A25</f>
        <v>*</v>
      </c>
      <c r="B94" s="185" t="s">
        <v>288</v>
      </c>
      <c r="C94" s="185" t="s">
        <v>137</v>
      </c>
      <c r="D94" s="186" t="str">
        <f>'[4]TS BYDem'!D25</f>
        <v>IMIS</v>
      </c>
      <c r="E94" s="185" t="s">
        <v>137</v>
      </c>
      <c r="F94" s="185" t="s">
        <v>137</v>
      </c>
      <c r="G94" s="185" t="s">
        <v>137</v>
      </c>
      <c r="H94" s="185" t="s">
        <v>137</v>
      </c>
      <c r="I94" s="185">
        <v>0</v>
      </c>
      <c r="J94" s="185">
        <f>INDEX('[4]TS BYDem'!$J$10:$J$203,MATCH(D94,'[4]TS BYDem'!$D$10:$D$203,0))</f>
        <v>20.275122960000004</v>
      </c>
      <c r="K94" s="185">
        <f t="shared" ca="1" si="86"/>
        <v>20.841985766703509</v>
      </c>
      <c r="L94" s="185">
        <f t="shared" ca="1" si="86"/>
        <v>21.007561983390151</v>
      </c>
      <c r="M94" s="185">
        <f t="shared" ca="1" si="86"/>
        <v>21.741001029177628</v>
      </c>
      <c r="N94" s="185">
        <f t="shared" ca="1" si="86"/>
        <v>21.50233177144678</v>
      </c>
      <c r="O94" s="185">
        <f t="shared" ca="1" si="86"/>
        <v>22.237901459013088</v>
      </c>
      <c r="P94" s="185">
        <f t="shared" ca="1" si="86"/>
        <v>22.170381598696626</v>
      </c>
      <c r="Q94" s="185">
        <f t="shared" ca="1" si="86"/>
        <v>21.944841416051332</v>
      </c>
      <c r="R94" s="185">
        <f t="shared" ca="1" si="86"/>
        <v>20.211753623939813</v>
      </c>
      <c r="S94" s="185">
        <f t="shared" ca="1" si="86"/>
        <v>21.89561728068934</v>
      </c>
      <c r="T94" s="185">
        <f t="shared" ca="1" si="86"/>
        <v>22.05276352479919</v>
      </c>
      <c r="U94" s="185">
        <f t="shared" ca="1" si="86"/>
        <v>22.233553226923785</v>
      </c>
      <c r="V94" s="185">
        <f t="shared" ca="1" si="86"/>
        <v>22.464145770445821</v>
      </c>
      <c r="W94" s="185">
        <f t="shared" ca="1" si="86"/>
        <v>22.711890213137583</v>
      </c>
      <c r="X94" s="185">
        <f t="shared" ca="1" si="86"/>
        <v>23.077120434552828</v>
      </c>
      <c r="Y94" s="185">
        <f t="shared" ca="1" si="86"/>
        <v>23.427632201387748</v>
      </c>
      <c r="Z94" s="185">
        <f t="shared" ca="1" si="86"/>
        <v>24.169593639302018</v>
      </c>
      <c r="AA94" s="185">
        <f t="shared" ca="1" si="87"/>
        <v>24.744381075711175</v>
      </c>
      <c r="AB94" s="185">
        <f t="shared" ca="1" si="87"/>
        <v>24.903671484274422</v>
      </c>
      <c r="AC94" s="185">
        <f t="shared" ca="1" si="87"/>
        <v>25.118635048945023</v>
      </c>
      <c r="AD94" s="185">
        <f t="shared" ca="1" si="87"/>
        <v>25.266052124127</v>
      </c>
      <c r="AE94" s="185">
        <f t="shared" ca="1" si="87"/>
        <v>25.462003264016293</v>
      </c>
      <c r="AF94" s="185">
        <f t="shared" ca="1" si="87"/>
        <v>25.707857239551252</v>
      </c>
      <c r="AG94" s="185">
        <f t="shared" ca="1" si="87"/>
        <v>25.951172649018741</v>
      </c>
      <c r="AH94" s="185">
        <f t="shared" ca="1" si="87"/>
        <v>26.269392415808927</v>
      </c>
      <c r="AI94" s="185">
        <f t="shared" ca="1" si="87"/>
        <v>26.82155864512157</v>
      </c>
      <c r="AJ94" s="185">
        <f t="shared" ca="1" si="87"/>
        <v>27.400969628603711</v>
      </c>
      <c r="AK94" s="185">
        <f t="shared" ca="1" si="87"/>
        <v>28.044890783506762</v>
      </c>
      <c r="AL94" s="185">
        <f t="shared" ca="1" si="87"/>
        <v>28.744336852222997</v>
      </c>
      <c r="AM94" s="185">
        <f t="shared" ca="1" si="87"/>
        <v>32.823286114365196</v>
      </c>
      <c r="AN94" s="185">
        <f t="shared" ca="1" si="87"/>
        <v>36.588836402286205</v>
      </c>
      <c r="AO94" s="185">
        <f t="shared" ca="1" si="87"/>
        <v>44.485569114719574</v>
      </c>
      <c r="AP94" s="185">
        <f t="shared" ref="AP94:AP98" ca="1" si="91">AP$78/AO$78*AO94</f>
        <v>52.330068664782914</v>
      </c>
    </row>
    <row r="95" spans="1:42">
      <c r="A95" s="57" t="str">
        <f>'[4]TS BYDem'!A26</f>
        <v>*</v>
      </c>
      <c r="B95" s="185" t="s">
        <v>288</v>
      </c>
      <c r="C95" s="185" t="s">
        <v>137</v>
      </c>
      <c r="D95" s="186">
        <f>'[4]TS BYDem'!D26</f>
        <v>0</v>
      </c>
      <c r="E95" s="185" t="s">
        <v>137</v>
      </c>
      <c r="F95" s="185" t="s">
        <v>137</v>
      </c>
      <c r="G95" s="185" t="s">
        <v>137</v>
      </c>
      <c r="H95" s="185" t="s">
        <v>137</v>
      </c>
      <c r="I95" s="185">
        <v>0</v>
      </c>
      <c r="J95" s="185" t="str">
        <f>INDEX('[4]TS BYDem'!$J$10:$J$203,MATCH(D95,'[4]TS BYDem'!$D$10:$D$203,0))</f>
        <v/>
      </c>
      <c r="K95" s="185" t="e">
        <f t="shared" ref="K95:Z98" ca="1" si="92">K$78/J$78*J95</f>
        <v>#VALUE!</v>
      </c>
      <c r="L95" s="185" t="e">
        <f t="shared" ca="1" si="92"/>
        <v>#VALUE!</v>
      </c>
      <c r="M95" s="185" t="e">
        <f t="shared" ca="1" si="92"/>
        <v>#VALUE!</v>
      </c>
      <c r="N95" s="185" t="e">
        <f t="shared" ca="1" si="92"/>
        <v>#VALUE!</v>
      </c>
      <c r="O95" s="185" t="e">
        <f t="shared" ca="1" si="92"/>
        <v>#VALUE!</v>
      </c>
      <c r="P95" s="185" t="e">
        <f t="shared" ca="1" si="92"/>
        <v>#VALUE!</v>
      </c>
      <c r="Q95" s="185" t="e">
        <f t="shared" ca="1" si="92"/>
        <v>#VALUE!</v>
      </c>
      <c r="R95" s="185" t="e">
        <f t="shared" ca="1" si="92"/>
        <v>#VALUE!</v>
      </c>
      <c r="S95" s="185" t="e">
        <f t="shared" ca="1" si="92"/>
        <v>#VALUE!</v>
      </c>
      <c r="T95" s="185" t="e">
        <f t="shared" ca="1" si="92"/>
        <v>#VALUE!</v>
      </c>
      <c r="U95" s="185" t="e">
        <f t="shared" ca="1" si="92"/>
        <v>#VALUE!</v>
      </c>
      <c r="V95" s="185" t="e">
        <f t="shared" ca="1" si="92"/>
        <v>#VALUE!</v>
      </c>
      <c r="W95" s="185" t="e">
        <f t="shared" ca="1" si="92"/>
        <v>#VALUE!</v>
      </c>
      <c r="X95" s="185" t="e">
        <f t="shared" ca="1" si="92"/>
        <v>#VALUE!</v>
      </c>
      <c r="Y95" s="185" t="e">
        <f t="shared" ca="1" si="92"/>
        <v>#VALUE!</v>
      </c>
      <c r="Z95" s="185" t="e">
        <f t="shared" ca="1" si="92"/>
        <v>#VALUE!</v>
      </c>
      <c r="AA95" s="185" t="e">
        <f t="shared" ref="AA95:AO98" ca="1" si="93">AA$78/Z$78*Z95</f>
        <v>#VALUE!</v>
      </c>
      <c r="AB95" s="185" t="e">
        <f t="shared" ca="1" si="93"/>
        <v>#VALUE!</v>
      </c>
      <c r="AC95" s="185" t="e">
        <f t="shared" ca="1" si="93"/>
        <v>#VALUE!</v>
      </c>
      <c r="AD95" s="185" t="e">
        <f t="shared" ca="1" si="93"/>
        <v>#VALUE!</v>
      </c>
      <c r="AE95" s="185" t="e">
        <f t="shared" ca="1" si="93"/>
        <v>#VALUE!</v>
      </c>
      <c r="AF95" s="185" t="e">
        <f t="shared" ca="1" si="93"/>
        <v>#VALUE!</v>
      </c>
      <c r="AG95" s="185" t="e">
        <f t="shared" ca="1" si="93"/>
        <v>#VALUE!</v>
      </c>
      <c r="AH95" s="185" t="e">
        <f t="shared" ca="1" si="93"/>
        <v>#VALUE!</v>
      </c>
      <c r="AI95" s="185" t="e">
        <f t="shared" ca="1" si="93"/>
        <v>#VALUE!</v>
      </c>
      <c r="AJ95" s="185" t="e">
        <f t="shared" ca="1" si="93"/>
        <v>#VALUE!</v>
      </c>
      <c r="AK95" s="185" t="e">
        <f t="shared" ca="1" si="93"/>
        <v>#VALUE!</v>
      </c>
      <c r="AL95" s="185" t="e">
        <f t="shared" ca="1" si="93"/>
        <v>#VALUE!</v>
      </c>
      <c r="AM95" s="185" t="e">
        <f t="shared" ca="1" si="93"/>
        <v>#VALUE!</v>
      </c>
      <c r="AN95" s="185" t="e">
        <f t="shared" ca="1" si="93"/>
        <v>#VALUE!</v>
      </c>
      <c r="AO95" s="185" t="e">
        <f t="shared" ca="1" si="93"/>
        <v>#VALUE!</v>
      </c>
      <c r="AP95" s="185" t="e">
        <f t="shared" ca="1" si="91"/>
        <v>#VALUE!</v>
      </c>
    </row>
    <row r="96" spans="1:42">
      <c r="A96" s="57" t="str">
        <f>'[4]TS BYDem'!A27</f>
        <v/>
      </c>
      <c r="B96" s="185" t="s">
        <v>288</v>
      </c>
      <c r="C96" s="185" t="s">
        <v>137</v>
      </c>
      <c r="D96" s="186" t="str">
        <f>'[4]TS BYDem'!D27</f>
        <v>IMIR</v>
      </c>
      <c r="E96" s="185" t="s">
        <v>137</v>
      </c>
      <c r="F96" s="185" t="s">
        <v>137</v>
      </c>
      <c r="G96" s="185" t="s">
        <v>137</v>
      </c>
      <c r="H96" s="185" t="s">
        <v>137</v>
      </c>
      <c r="I96" s="185">
        <v>0</v>
      </c>
      <c r="J96" s="185">
        <f>INDEX('[4]TS BYDem'!$J$10:$J$203,MATCH(D96,'[4]TS BYDem'!$D$10:$D$203,0))</f>
        <v>51.488523217763458</v>
      </c>
      <c r="K96" s="185">
        <f t="shared" ca="1" si="92"/>
        <v>52.928067078573662</v>
      </c>
      <c r="L96" s="185">
        <f t="shared" ca="1" si="92"/>
        <v>53.348546643309163</v>
      </c>
      <c r="M96" s="192">
        <f t="shared" ref="M96" si="94">O96</f>
        <v>25.406351025250526</v>
      </c>
      <c r="N96" s="192">
        <f t="shared" ref="N96" si="95">O96</f>
        <v>25.406351025250526</v>
      </c>
      <c r="O96" s="192">
        <f>INDEX('[4]TS BYDem'!$O$10:$O$203,MATCH(D96,'[4]TS BYDem'!$D$10:$D$203,0))</f>
        <v>25.406351025250526</v>
      </c>
      <c r="P96" s="185">
        <f t="shared" ca="1" si="92"/>
        <v>25.329210955377579</v>
      </c>
      <c r="Q96" s="185">
        <f t="shared" ca="1" si="92"/>
        <v>25.071535874788399</v>
      </c>
      <c r="R96" s="185">
        <f t="shared" ca="1" si="92"/>
        <v>23.091518251042899</v>
      </c>
      <c r="S96" s="185">
        <f t="shared" ca="1" si="92"/>
        <v>25.015298299303758</v>
      </c>
      <c r="T96" s="185">
        <f t="shared" ca="1" si="92"/>
        <v>25.194834693397112</v>
      </c>
      <c r="U96" s="185">
        <f t="shared" ca="1" si="92"/>
        <v>25.401383258350229</v>
      </c>
      <c r="V96" s="185">
        <f t="shared" ca="1" si="92"/>
        <v>25.664830558686734</v>
      </c>
      <c r="W96" s="185">
        <f t="shared" ca="1" si="92"/>
        <v>25.947873555670196</v>
      </c>
      <c r="X96" s="185">
        <f t="shared" ca="1" si="92"/>
        <v>26.365141670083251</v>
      </c>
      <c r="Y96" s="185">
        <f t="shared" ca="1" si="92"/>
        <v>26.765594248897941</v>
      </c>
      <c r="Z96" s="185">
        <f t="shared" ca="1" si="92"/>
        <v>27.613270131156579</v>
      </c>
      <c r="AA96" s="185">
        <f t="shared" ca="1" si="93"/>
        <v>28.269953110044234</v>
      </c>
      <c r="AB96" s="185">
        <f t="shared" ca="1" si="93"/>
        <v>28.451939168502694</v>
      </c>
      <c r="AC96" s="185">
        <f t="shared" ca="1" si="93"/>
        <v>28.697530677743188</v>
      </c>
      <c r="AD96" s="185">
        <f t="shared" ca="1" si="93"/>
        <v>28.865951693822069</v>
      </c>
      <c r="AE96" s="185">
        <f t="shared" ca="1" si="93"/>
        <v>29.089821893669885</v>
      </c>
      <c r="AF96" s="185">
        <f t="shared" ca="1" si="93"/>
        <v>29.370705070299977</v>
      </c>
      <c r="AG96" s="185">
        <f t="shared" ca="1" si="93"/>
        <v>29.648687986726568</v>
      </c>
      <c r="AH96" s="185">
        <f t="shared" ca="1" si="93"/>
        <v>30.012247610962966</v>
      </c>
      <c r="AI96" s="185">
        <f t="shared" ca="1" si="93"/>
        <v>30.643086319914982</v>
      </c>
      <c r="AJ96" s="185">
        <f t="shared" ca="1" si="93"/>
        <v>31.305051607483364</v>
      </c>
      <c r="AK96" s="185">
        <f t="shared" ca="1" si="93"/>
        <v>32.040718456453099</v>
      </c>
      <c r="AL96" s="185">
        <f t="shared" ca="1" si="93"/>
        <v>32.839821392392849</v>
      </c>
      <c r="AM96" s="185">
        <f t="shared" ca="1" si="93"/>
        <v>37.49993812864043</v>
      </c>
      <c r="AN96" s="185">
        <f t="shared" ca="1" si="93"/>
        <v>41.802002898307784</v>
      </c>
      <c r="AO96" s="185">
        <f t="shared" ca="1" si="93"/>
        <v>50.823859731986047</v>
      </c>
      <c r="AP96" s="185">
        <f t="shared" ca="1" si="91"/>
        <v>59.786041237901131</v>
      </c>
    </row>
    <row r="97" spans="1:42">
      <c r="A97" s="57" t="str">
        <f>'[4]TS BYDem'!A28</f>
        <v>*</v>
      </c>
      <c r="B97" s="185" t="s">
        <v>288</v>
      </c>
      <c r="C97" s="185" t="s">
        <v>137</v>
      </c>
      <c r="D97" s="186" t="str">
        <f>'[4]TS BYDem'!D28</f>
        <v>Useful Energy Service</v>
      </c>
      <c r="E97" s="185" t="s">
        <v>137</v>
      </c>
      <c r="F97" s="185" t="s">
        <v>137</v>
      </c>
      <c r="G97" s="185" t="s">
        <v>137</v>
      </c>
      <c r="H97" s="185" t="s">
        <v>137</v>
      </c>
      <c r="I97" s="185">
        <v>0</v>
      </c>
      <c r="J97" s="185" t="str">
        <f>INDEX('[4]TS BYDem'!$J$10:$J$203,MATCH(D97,'[4]TS BYDem'!$D$10:$D$203,0))</f>
        <v/>
      </c>
      <c r="K97" s="185" t="e">
        <f t="shared" ca="1" si="92"/>
        <v>#VALUE!</v>
      </c>
      <c r="L97" s="185" t="e">
        <f t="shared" ca="1" si="92"/>
        <v>#VALUE!</v>
      </c>
      <c r="M97" s="185" t="e">
        <f t="shared" ca="1" si="92"/>
        <v>#VALUE!</v>
      </c>
      <c r="N97" s="185" t="e">
        <f t="shared" ca="1" si="92"/>
        <v>#VALUE!</v>
      </c>
      <c r="O97" s="185" t="e">
        <f t="shared" ca="1" si="92"/>
        <v>#VALUE!</v>
      </c>
      <c r="P97" s="185" t="e">
        <f t="shared" ca="1" si="92"/>
        <v>#VALUE!</v>
      </c>
      <c r="Q97" s="185" t="e">
        <f t="shared" ca="1" si="92"/>
        <v>#VALUE!</v>
      </c>
      <c r="R97" s="185" t="e">
        <f t="shared" ca="1" si="92"/>
        <v>#VALUE!</v>
      </c>
      <c r="S97" s="185" t="e">
        <f t="shared" ca="1" si="92"/>
        <v>#VALUE!</v>
      </c>
      <c r="T97" s="185" t="e">
        <f t="shared" ca="1" si="92"/>
        <v>#VALUE!</v>
      </c>
      <c r="U97" s="185" t="e">
        <f t="shared" ca="1" si="92"/>
        <v>#VALUE!</v>
      </c>
      <c r="V97" s="185" t="e">
        <f t="shared" ca="1" si="92"/>
        <v>#VALUE!</v>
      </c>
      <c r="W97" s="185" t="e">
        <f t="shared" ca="1" si="92"/>
        <v>#VALUE!</v>
      </c>
      <c r="X97" s="185" t="e">
        <f t="shared" ca="1" si="92"/>
        <v>#VALUE!</v>
      </c>
      <c r="Y97" s="185" t="e">
        <f t="shared" ca="1" si="92"/>
        <v>#VALUE!</v>
      </c>
      <c r="Z97" s="185" t="e">
        <f t="shared" ca="1" si="92"/>
        <v>#VALUE!</v>
      </c>
      <c r="AA97" s="185" t="e">
        <f t="shared" ca="1" si="93"/>
        <v>#VALUE!</v>
      </c>
      <c r="AB97" s="185" t="e">
        <f t="shared" ca="1" si="93"/>
        <v>#VALUE!</v>
      </c>
      <c r="AC97" s="185" t="e">
        <f t="shared" ca="1" si="93"/>
        <v>#VALUE!</v>
      </c>
      <c r="AD97" s="185" t="e">
        <f t="shared" ca="1" si="93"/>
        <v>#VALUE!</v>
      </c>
      <c r="AE97" s="185" t="e">
        <f t="shared" ca="1" si="93"/>
        <v>#VALUE!</v>
      </c>
      <c r="AF97" s="185" t="e">
        <f t="shared" ca="1" si="93"/>
        <v>#VALUE!</v>
      </c>
      <c r="AG97" s="185" t="e">
        <f t="shared" ca="1" si="93"/>
        <v>#VALUE!</v>
      </c>
      <c r="AH97" s="185" t="e">
        <f t="shared" ca="1" si="93"/>
        <v>#VALUE!</v>
      </c>
      <c r="AI97" s="185" t="e">
        <f t="shared" ca="1" si="93"/>
        <v>#VALUE!</v>
      </c>
      <c r="AJ97" s="185" t="e">
        <f t="shared" ca="1" si="93"/>
        <v>#VALUE!</v>
      </c>
      <c r="AK97" s="185" t="e">
        <f t="shared" ca="1" si="93"/>
        <v>#VALUE!</v>
      </c>
      <c r="AL97" s="185" t="e">
        <f t="shared" ca="1" si="93"/>
        <v>#VALUE!</v>
      </c>
      <c r="AM97" s="185" t="e">
        <f t="shared" ca="1" si="93"/>
        <v>#VALUE!</v>
      </c>
      <c r="AN97" s="185" t="e">
        <f t="shared" ca="1" si="93"/>
        <v>#VALUE!</v>
      </c>
      <c r="AO97" s="185" t="e">
        <f t="shared" ca="1" si="93"/>
        <v>#VALUE!</v>
      </c>
      <c r="AP97" s="185" t="e">
        <f t="shared" ca="1" si="91"/>
        <v>#VALUE!</v>
      </c>
    </row>
    <row r="98" spans="1:42">
      <c r="A98" s="57" t="str">
        <f>'[4]TS BYDem'!A29</f>
        <v>*</v>
      </c>
      <c r="B98" s="185" t="s">
        <v>288</v>
      </c>
      <c r="C98" s="185" t="s">
        <v>137</v>
      </c>
      <c r="D98" s="186">
        <f>'[4]TS BYDem'!D29</f>
        <v>0</v>
      </c>
      <c r="E98" s="185" t="s">
        <v>137</v>
      </c>
      <c r="F98" s="185" t="s">
        <v>137</v>
      </c>
      <c r="G98" s="185" t="s">
        <v>137</v>
      </c>
      <c r="H98" s="185" t="s">
        <v>137</v>
      </c>
      <c r="I98" s="185">
        <v>0</v>
      </c>
      <c r="J98" s="185" t="str">
        <f>INDEX('[4]TS BYDem'!$J$10:$J$203,MATCH(D98,'[4]TS BYDem'!$D$10:$D$203,0))</f>
        <v/>
      </c>
      <c r="K98" s="185" t="e">
        <f t="shared" ca="1" si="92"/>
        <v>#VALUE!</v>
      </c>
      <c r="L98" s="185" t="e">
        <f t="shared" ca="1" si="92"/>
        <v>#VALUE!</v>
      </c>
      <c r="M98" s="185" t="e">
        <f t="shared" ca="1" si="92"/>
        <v>#VALUE!</v>
      </c>
      <c r="N98" s="185" t="e">
        <f t="shared" ca="1" si="92"/>
        <v>#VALUE!</v>
      </c>
      <c r="O98" s="185" t="e">
        <f t="shared" ca="1" si="92"/>
        <v>#VALUE!</v>
      </c>
      <c r="P98" s="185" t="e">
        <f t="shared" ca="1" si="92"/>
        <v>#VALUE!</v>
      </c>
      <c r="Q98" s="185" t="e">
        <f t="shared" ca="1" si="92"/>
        <v>#VALUE!</v>
      </c>
      <c r="R98" s="185" t="e">
        <f t="shared" ca="1" si="92"/>
        <v>#VALUE!</v>
      </c>
      <c r="S98" s="185" t="e">
        <f t="shared" ca="1" si="92"/>
        <v>#VALUE!</v>
      </c>
      <c r="T98" s="185" t="e">
        <f t="shared" ca="1" si="92"/>
        <v>#VALUE!</v>
      </c>
      <c r="U98" s="185" t="e">
        <f t="shared" ca="1" si="92"/>
        <v>#VALUE!</v>
      </c>
      <c r="V98" s="185" t="e">
        <f t="shared" ca="1" si="92"/>
        <v>#VALUE!</v>
      </c>
      <c r="W98" s="185" t="e">
        <f t="shared" ca="1" si="92"/>
        <v>#VALUE!</v>
      </c>
      <c r="X98" s="185" t="e">
        <f t="shared" ca="1" si="92"/>
        <v>#VALUE!</v>
      </c>
      <c r="Y98" s="185" t="e">
        <f t="shared" ca="1" si="92"/>
        <v>#VALUE!</v>
      </c>
      <c r="Z98" s="185" t="e">
        <f t="shared" ca="1" si="92"/>
        <v>#VALUE!</v>
      </c>
      <c r="AA98" s="185" t="e">
        <f t="shared" ca="1" si="93"/>
        <v>#VALUE!</v>
      </c>
      <c r="AB98" s="185" t="e">
        <f t="shared" ca="1" si="93"/>
        <v>#VALUE!</v>
      </c>
      <c r="AC98" s="185" t="e">
        <f t="shared" ca="1" si="93"/>
        <v>#VALUE!</v>
      </c>
      <c r="AD98" s="185" t="e">
        <f t="shared" ca="1" si="93"/>
        <v>#VALUE!</v>
      </c>
      <c r="AE98" s="185" t="e">
        <f t="shared" ca="1" si="93"/>
        <v>#VALUE!</v>
      </c>
      <c r="AF98" s="185" t="e">
        <f t="shared" ca="1" si="93"/>
        <v>#VALUE!</v>
      </c>
      <c r="AG98" s="185" t="e">
        <f t="shared" ca="1" si="93"/>
        <v>#VALUE!</v>
      </c>
      <c r="AH98" s="185" t="e">
        <f t="shared" ca="1" si="93"/>
        <v>#VALUE!</v>
      </c>
      <c r="AI98" s="185" t="e">
        <f t="shared" ca="1" si="93"/>
        <v>#VALUE!</v>
      </c>
      <c r="AJ98" s="185" t="e">
        <f t="shared" ca="1" si="93"/>
        <v>#VALUE!</v>
      </c>
      <c r="AK98" s="185" t="e">
        <f t="shared" ca="1" si="93"/>
        <v>#VALUE!</v>
      </c>
      <c r="AL98" s="185" t="e">
        <f t="shared" ca="1" si="93"/>
        <v>#VALUE!</v>
      </c>
      <c r="AM98" s="185" t="e">
        <f t="shared" ca="1" si="93"/>
        <v>#VALUE!</v>
      </c>
      <c r="AN98" s="185" t="e">
        <f t="shared" ca="1" si="93"/>
        <v>#VALUE!</v>
      </c>
      <c r="AO98" s="185" t="e">
        <f t="shared" ca="1" si="93"/>
        <v>#VALUE!</v>
      </c>
      <c r="AP98" s="185" t="e">
        <f t="shared" ca="1" si="91"/>
        <v>#VALUE!</v>
      </c>
    </row>
    <row r="99" spans="1:42" s="5" customFormat="1">
      <c r="A99" s="57" t="str">
        <f>'[4]TS BYDem'!A30</f>
        <v>*</v>
      </c>
      <c r="B99" s="5">
        <f>B78+2</f>
        <v>3</v>
      </c>
      <c r="C99" s="3" t="str">
        <f ca="1">OFFSET($C$9,$B99,0)</f>
        <v>FerroChrome</v>
      </c>
      <c r="D99" s="3" t="str">
        <f ca="1">OFFSET($B$9,$B99,0)</f>
        <v>FAC</v>
      </c>
      <c r="J99" s="5">
        <f t="shared" ref="J99:AA99" ca="1" si="96">SUMIF($B$10:$B$25,$D99,J$10:J$25)*SUMIF($B$10:$B$25,$D99,J$47:J$61)</f>
        <v>91.49806454608688</v>
      </c>
      <c r="K99" s="5">
        <f t="shared" ca="1" si="96"/>
        <v>93.29382081659972</v>
      </c>
      <c r="L99" s="5">
        <f t="shared" ca="1" si="96"/>
        <v>94.603524780475851</v>
      </c>
      <c r="M99" s="5">
        <f t="shared" ca="1" si="96"/>
        <v>95.326109518862665</v>
      </c>
      <c r="N99" s="5">
        <f t="shared" ca="1" si="96"/>
        <v>95.128650726259707</v>
      </c>
      <c r="O99" s="5">
        <f t="shared" ca="1" si="96"/>
        <v>96.387784461314311</v>
      </c>
      <c r="P99" s="5">
        <f t="shared" ca="1" si="96"/>
        <v>96.87180216278756</v>
      </c>
      <c r="Q99" s="5">
        <f t="shared" ca="1" si="96"/>
        <v>95.040332975666615</v>
      </c>
      <c r="R99" s="5">
        <f t="shared" ca="1" si="96"/>
        <v>87.247126499386042</v>
      </c>
      <c r="S99" s="5">
        <f t="shared" ca="1" si="96"/>
        <v>94.95900536362214</v>
      </c>
      <c r="T99" s="5">
        <f t="shared" ca="1" si="96"/>
        <v>94.542088821410189</v>
      </c>
      <c r="U99" s="5">
        <f t="shared" ca="1" si="96"/>
        <v>94.677390271151594</v>
      </c>
      <c r="V99" s="5">
        <f t="shared" ca="1" si="96"/>
        <v>94.966104928847741</v>
      </c>
      <c r="W99" s="5">
        <f t="shared" ca="1" si="96"/>
        <v>95.449540351000124</v>
      </c>
      <c r="X99" s="5">
        <f t="shared" ca="1" si="96"/>
        <v>97.650896261525531</v>
      </c>
      <c r="Y99" s="5">
        <f t="shared" ca="1" si="96"/>
        <v>99.792777564039142</v>
      </c>
      <c r="Z99" s="5">
        <f t="shared" ca="1" si="96"/>
        <v>105.02130069279679</v>
      </c>
      <c r="AA99" s="5">
        <f t="shared" ca="1" si="96"/>
        <v>108.39606927666955</v>
      </c>
      <c r="AB99" s="5">
        <f ca="1">SUMIF($B$10:$B$25,$D99,AB$10:AB$25)*SUMIF($B$10:$B$25,$D99,AB$46:AB$61)</f>
        <v>110.66649691673314</v>
      </c>
      <c r="AC99" s="5">
        <f t="shared" ref="AC99:AP99" ca="1" si="97">SUMIF($B$10:$B$25,$D99,AC$10:AC$25)*SUMIF($B$10:$B$25,$D99,AC$47:AC$61)</f>
        <v>112.79665038220702</v>
      </c>
      <c r="AD99" s="5">
        <f t="shared" ca="1" si="97"/>
        <v>114.468810956509</v>
      </c>
      <c r="AE99" s="5">
        <f t="shared" ca="1" si="97"/>
        <v>116.28875291581326</v>
      </c>
      <c r="AF99" s="5">
        <f t="shared" ca="1" si="97"/>
        <v>118.42723430748231</v>
      </c>
      <c r="AG99" s="5">
        <f t="shared" ca="1" si="97"/>
        <v>121.18912447573976</v>
      </c>
      <c r="AH99" s="5">
        <f t="shared" ca="1" si="97"/>
        <v>123.53933183316815</v>
      </c>
      <c r="AI99" s="5">
        <f t="shared" ca="1" si="97"/>
        <v>125.98830187702043</v>
      </c>
      <c r="AJ99" s="5">
        <f t="shared" ca="1" si="97"/>
        <v>130.08217254758682</v>
      </c>
      <c r="AK99" s="5">
        <f t="shared" ca="1" si="97"/>
        <v>134.13055087043409</v>
      </c>
      <c r="AL99" s="5">
        <f t="shared" ca="1" si="97"/>
        <v>138.04148114724603</v>
      </c>
      <c r="AM99" s="5">
        <f t="shared" ca="1" si="97"/>
        <v>151.20590817156835</v>
      </c>
      <c r="AN99" s="5">
        <f t="shared" ca="1" si="97"/>
        <v>148.33370072734931</v>
      </c>
      <c r="AO99" s="5">
        <f t="shared" ca="1" si="97"/>
        <v>161.29869271887605</v>
      </c>
      <c r="AP99" s="5">
        <f t="shared" ca="1" si="97"/>
        <v>171.59091229897899</v>
      </c>
    </row>
    <row r="100" spans="1:42">
      <c r="A100" s="57" t="str">
        <f>'[4]TS BYDem'!A31</f>
        <v>*</v>
      </c>
      <c r="B100" s="185" t="s">
        <v>288</v>
      </c>
      <c r="C100" s="185" t="s">
        <v>137</v>
      </c>
      <c r="D100" s="186" t="str">
        <f>'[4]TS BYDem'!D31</f>
        <v>IFAK</v>
      </c>
      <c r="E100" s="185" t="s">
        <v>137</v>
      </c>
      <c r="F100" s="185" t="s">
        <v>137</v>
      </c>
      <c r="G100" s="185" t="s">
        <v>137</v>
      </c>
      <c r="H100" s="185" t="s">
        <v>137</v>
      </c>
      <c r="I100" s="185">
        <v>0</v>
      </c>
      <c r="J100" s="185" t="str">
        <f>INDEX('[4]TS BYDem'!$J$10:$J$203,MATCH(D100,'[4]TS BYDem'!$D$10:$D$203,0))</f>
        <v/>
      </c>
      <c r="K100" s="185" t="e">
        <f ca="1">K$99/J$99*J100</f>
        <v>#VALUE!</v>
      </c>
      <c r="L100" s="185" t="e">
        <f t="shared" ref="L100:AP115" ca="1" si="98">L$99/K$99*K100</f>
        <v>#VALUE!</v>
      </c>
      <c r="M100" s="185" t="e">
        <f t="shared" ca="1" si="98"/>
        <v>#VALUE!</v>
      </c>
      <c r="N100" s="185" t="e">
        <f t="shared" ca="1" si="98"/>
        <v>#VALUE!</v>
      </c>
      <c r="O100" s="185" t="e">
        <f t="shared" ca="1" si="98"/>
        <v>#VALUE!</v>
      </c>
      <c r="P100" s="185" t="e">
        <f t="shared" ca="1" si="98"/>
        <v>#VALUE!</v>
      </c>
      <c r="Q100" s="185" t="e">
        <f t="shared" ca="1" si="98"/>
        <v>#VALUE!</v>
      </c>
      <c r="R100" s="185" t="e">
        <f t="shared" ca="1" si="98"/>
        <v>#VALUE!</v>
      </c>
      <c r="S100" s="185" t="e">
        <f t="shared" ca="1" si="98"/>
        <v>#VALUE!</v>
      </c>
      <c r="T100" s="185" t="e">
        <f t="shared" ca="1" si="98"/>
        <v>#VALUE!</v>
      </c>
      <c r="U100" s="185" t="e">
        <f t="shared" ca="1" si="98"/>
        <v>#VALUE!</v>
      </c>
      <c r="V100" s="185" t="e">
        <f t="shared" ca="1" si="98"/>
        <v>#VALUE!</v>
      </c>
      <c r="W100" s="185" t="e">
        <f t="shared" ca="1" si="98"/>
        <v>#VALUE!</v>
      </c>
      <c r="X100" s="185" t="e">
        <f t="shared" ca="1" si="98"/>
        <v>#VALUE!</v>
      </c>
      <c r="Y100" s="185" t="e">
        <f t="shared" ca="1" si="98"/>
        <v>#VALUE!</v>
      </c>
      <c r="Z100" s="185" t="e">
        <f t="shared" ca="1" si="98"/>
        <v>#VALUE!</v>
      </c>
      <c r="AA100" s="185" t="e">
        <f t="shared" ca="1" si="98"/>
        <v>#VALUE!</v>
      </c>
      <c r="AB100" s="185" t="e">
        <f t="shared" ca="1" si="98"/>
        <v>#VALUE!</v>
      </c>
      <c r="AC100" s="185" t="e">
        <f t="shared" ca="1" si="98"/>
        <v>#VALUE!</v>
      </c>
      <c r="AD100" s="185" t="e">
        <f t="shared" ca="1" si="98"/>
        <v>#VALUE!</v>
      </c>
      <c r="AE100" s="185" t="e">
        <f t="shared" ca="1" si="98"/>
        <v>#VALUE!</v>
      </c>
      <c r="AF100" s="185" t="e">
        <f t="shared" ca="1" si="98"/>
        <v>#VALUE!</v>
      </c>
      <c r="AG100" s="185" t="e">
        <f t="shared" ca="1" si="98"/>
        <v>#VALUE!</v>
      </c>
      <c r="AH100" s="185" t="e">
        <f t="shared" ca="1" si="98"/>
        <v>#VALUE!</v>
      </c>
      <c r="AI100" s="185" t="e">
        <f t="shared" ca="1" si="98"/>
        <v>#VALUE!</v>
      </c>
      <c r="AJ100" s="185" t="e">
        <f t="shared" ca="1" si="98"/>
        <v>#VALUE!</v>
      </c>
      <c r="AK100" s="185" t="e">
        <f t="shared" ca="1" si="98"/>
        <v>#VALUE!</v>
      </c>
      <c r="AL100" s="185" t="e">
        <f t="shared" ca="1" si="98"/>
        <v>#VALUE!</v>
      </c>
      <c r="AM100" s="185" t="e">
        <f t="shared" ca="1" si="98"/>
        <v>#VALUE!</v>
      </c>
      <c r="AN100" s="185" t="e">
        <f t="shared" ca="1" si="98"/>
        <v>#VALUE!</v>
      </c>
      <c r="AO100" s="185" t="e">
        <f t="shared" ca="1" si="98"/>
        <v>#VALUE!</v>
      </c>
      <c r="AP100" s="185" t="e">
        <f t="shared" ca="1" si="98"/>
        <v>#VALUE!</v>
      </c>
    </row>
    <row r="101" spans="1:42">
      <c r="A101" s="57" t="str">
        <f>'[4]TS BYDem'!A32</f>
        <v>*</v>
      </c>
      <c r="B101" s="185" t="s">
        <v>288</v>
      </c>
      <c r="C101" s="185" t="s">
        <v>137</v>
      </c>
      <c r="D101" s="186" t="str">
        <f>'[4]TS BYDem'!D32</f>
        <v>IFAA</v>
      </c>
      <c r="E101" s="185" t="s">
        <v>137</v>
      </c>
      <c r="F101" s="185" t="s">
        <v>137</v>
      </c>
      <c r="G101" s="185" t="s">
        <v>137</v>
      </c>
      <c r="H101" s="185" t="s">
        <v>137</v>
      </c>
      <c r="I101" s="185">
        <v>0</v>
      </c>
      <c r="J101" s="185" t="str">
        <f>INDEX('[4]TS BYDem'!$J$10:$J$203,MATCH(D101,'[4]TS BYDem'!$D$10:$D$203,0))</f>
        <v/>
      </c>
      <c r="K101" s="185" t="e">
        <f t="shared" ref="K101:AH111" ca="1" si="99">K$99/J$99*J101</f>
        <v>#VALUE!</v>
      </c>
      <c r="L101" s="185" t="e">
        <f t="shared" ca="1" si="99"/>
        <v>#VALUE!</v>
      </c>
      <c r="M101" s="185" t="e">
        <f t="shared" ca="1" si="99"/>
        <v>#VALUE!</v>
      </c>
      <c r="N101" s="185" t="e">
        <f t="shared" ca="1" si="99"/>
        <v>#VALUE!</v>
      </c>
      <c r="O101" s="185" t="e">
        <f t="shared" ca="1" si="99"/>
        <v>#VALUE!</v>
      </c>
      <c r="P101" s="185" t="e">
        <f t="shared" ca="1" si="99"/>
        <v>#VALUE!</v>
      </c>
      <c r="Q101" s="185" t="e">
        <f t="shared" ca="1" si="99"/>
        <v>#VALUE!</v>
      </c>
      <c r="R101" s="185" t="e">
        <f t="shared" ca="1" si="99"/>
        <v>#VALUE!</v>
      </c>
      <c r="S101" s="185" t="e">
        <f t="shared" ca="1" si="99"/>
        <v>#VALUE!</v>
      </c>
      <c r="T101" s="185" t="e">
        <f t="shared" ca="1" si="99"/>
        <v>#VALUE!</v>
      </c>
      <c r="U101" s="185" t="e">
        <f t="shared" ca="1" si="99"/>
        <v>#VALUE!</v>
      </c>
      <c r="V101" s="185" t="e">
        <f t="shared" ca="1" si="99"/>
        <v>#VALUE!</v>
      </c>
      <c r="W101" s="185" t="e">
        <f t="shared" ca="1" si="99"/>
        <v>#VALUE!</v>
      </c>
      <c r="X101" s="185" t="e">
        <f t="shared" ca="1" si="99"/>
        <v>#VALUE!</v>
      </c>
      <c r="Y101" s="185" t="e">
        <f t="shared" ca="1" si="99"/>
        <v>#VALUE!</v>
      </c>
      <c r="Z101" s="185" t="e">
        <f t="shared" ca="1" si="99"/>
        <v>#VALUE!</v>
      </c>
      <c r="AA101" s="185" t="e">
        <f t="shared" ca="1" si="99"/>
        <v>#VALUE!</v>
      </c>
      <c r="AB101" s="185" t="e">
        <f t="shared" ca="1" si="99"/>
        <v>#VALUE!</v>
      </c>
      <c r="AC101" s="185" t="e">
        <f t="shared" ca="1" si="99"/>
        <v>#VALUE!</v>
      </c>
      <c r="AD101" s="185" t="e">
        <f t="shared" ca="1" si="99"/>
        <v>#VALUE!</v>
      </c>
      <c r="AE101" s="185" t="e">
        <f t="shared" ca="1" si="99"/>
        <v>#VALUE!</v>
      </c>
      <c r="AF101" s="185" t="e">
        <f t="shared" ca="1" si="99"/>
        <v>#VALUE!</v>
      </c>
      <c r="AG101" s="185" t="e">
        <f t="shared" ca="1" si="99"/>
        <v>#VALUE!</v>
      </c>
      <c r="AH101" s="185" t="e">
        <f t="shared" ca="1" si="99"/>
        <v>#VALUE!</v>
      </c>
      <c r="AI101" s="185" t="e">
        <f t="shared" ca="1" si="98"/>
        <v>#VALUE!</v>
      </c>
      <c r="AJ101" s="185" t="e">
        <f t="shared" ca="1" si="98"/>
        <v>#VALUE!</v>
      </c>
      <c r="AK101" s="185" t="e">
        <f t="shared" ca="1" si="98"/>
        <v>#VALUE!</v>
      </c>
      <c r="AL101" s="185" t="e">
        <f t="shared" ca="1" si="98"/>
        <v>#VALUE!</v>
      </c>
      <c r="AM101" s="185" t="e">
        <f t="shared" ca="1" si="98"/>
        <v>#VALUE!</v>
      </c>
      <c r="AN101" s="185" t="e">
        <f t="shared" ca="1" si="98"/>
        <v>#VALUE!</v>
      </c>
      <c r="AO101" s="185" t="e">
        <f t="shared" ca="1" si="98"/>
        <v>#VALUE!</v>
      </c>
      <c r="AP101" s="185" t="e">
        <f t="shared" ca="1" si="98"/>
        <v>#VALUE!</v>
      </c>
    </row>
    <row r="102" spans="1:42">
      <c r="A102" s="57" t="str">
        <f>'[4]TS BYDem'!A33</f>
        <v>*</v>
      </c>
      <c r="B102" s="185" t="s">
        <v>288</v>
      </c>
      <c r="C102" s="185" t="s">
        <v>137</v>
      </c>
      <c r="D102" s="186" t="str">
        <f>'[4]TS BYDem'!D33</f>
        <v>IFAL</v>
      </c>
      <c r="E102" s="185" t="s">
        <v>137</v>
      </c>
      <c r="F102" s="185" t="s">
        <v>137</v>
      </c>
      <c r="G102" s="185" t="s">
        <v>137</v>
      </c>
      <c r="H102" s="185" t="s">
        <v>137</v>
      </c>
      <c r="I102" s="185">
        <v>0</v>
      </c>
      <c r="J102" s="185" t="str">
        <f>INDEX('[4]TS BYDem'!$J$10:$J$203,MATCH(D102,'[4]TS BYDem'!$D$10:$D$203,0))</f>
        <v/>
      </c>
      <c r="K102" s="185" t="e">
        <f t="shared" ca="1" si="99"/>
        <v>#VALUE!</v>
      </c>
      <c r="L102" s="185" t="e">
        <f t="shared" ca="1" si="99"/>
        <v>#VALUE!</v>
      </c>
      <c r="M102" s="185" t="e">
        <f t="shared" ca="1" si="99"/>
        <v>#VALUE!</v>
      </c>
      <c r="N102" s="185" t="e">
        <f t="shared" ca="1" si="99"/>
        <v>#VALUE!</v>
      </c>
      <c r="O102" s="185" t="e">
        <f t="shared" ca="1" si="99"/>
        <v>#VALUE!</v>
      </c>
      <c r="P102" s="185" t="e">
        <f t="shared" ca="1" si="99"/>
        <v>#VALUE!</v>
      </c>
      <c r="Q102" s="185" t="e">
        <f t="shared" ca="1" si="99"/>
        <v>#VALUE!</v>
      </c>
      <c r="R102" s="185" t="e">
        <f t="shared" ca="1" si="99"/>
        <v>#VALUE!</v>
      </c>
      <c r="S102" s="185" t="e">
        <f t="shared" ca="1" si="99"/>
        <v>#VALUE!</v>
      </c>
      <c r="T102" s="185" t="e">
        <f t="shared" ca="1" si="99"/>
        <v>#VALUE!</v>
      </c>
      <c r="U102" s="185" t="e">
        <f t="shared" ca="1" si="99"/>
        <v>#VALUE!</v>
      </c>
      <c r="V102" s="185" t="e">
        <f t="shared" ca="1" si="99"/>
        <v>#VALUE!</v>
      </c>
      <c r="W102" s="185" t="e">
        <f t="shared" ca="1" si="99"/>
        <v>#VALUE!</v>
      </c>
      <c r="X102" s="185" t="e">
        <f t="shared" ca="1" si="99"/>
        <v>#VALUE!</v>
      </c>
      <c r="Y102" s="185" t="e">
        <f t="shared" ca="1" si="99"/>
        <v>#VALUE!</v>
      </c>
      <c r="Z102" s="185" t="e">
        <f t="shared" ca="1" si="99"/>
        <v>#VALUE!</v>
      </c>
      <c r="AA102" s="185" t="e">
        <f t="shared" ca="1" si="99"/>
        <v>#VALUE!</v>
      </c>
      <c r="AB102" s="185" t="e">
        <f t="shared" ca="1" si="99"/>
        <v>#VALUE!</v>
      </c>
      <c r="AC102" s="185" t="e">
        <f t="shared" ca="1" si="99"/>
        <v>#VALUE!</v>
      </c>
      <c r="AD102" s="185" t="e">
        <f t="shared" ca="1" si="99"/>
        <v>#VALUE!</v>
      </c>
      <c r="AE102" s="185" t="e">
        <f t="shared" ca="1" si="99"/>
        <v>#VALUE!</v>
      </c>
      <c r="AF102" s="185" t="e">
        <f t="shared" ca="1" si="99"/>
        <v>#VALUE!</v>
      </c>
      <c r="AG102" s="185" t="e">
        <f t="shared" ca="1" si="99"/>
        <v>#VALUE!</v>
      </c>
      <c r="AH102" s="185" t="e">
        <f t="shared" ca="1" si="99"/>
        <v>#VALUE!</v>
      </c>
      <c r="AI102" s="185" t="e">
        <f t="shared" ca="1" si="98"/>
        <v>#VALUE!</v>
      </c>
      <c r="AJ102" s="185" t="e">
        <f t="shared" ca="1" si="98"/>
        <v>#VALUE!</v>
      </c>
      <c r="AK102" s="185" t="e">
        <f t="shared" ca="1" si="98"/>
        <v>#VALUE!</v>
      </c>
      <c r="AL102" s="185" t="e">
        <f t="shared" ca="1" si="98"/>
        <v>#VALUE!</v>
      </c>
      <c r="AM102" s="185" t="e">
        <f t="shared" ca="1" si="98"/>
        <v>#VALUE!</v>
      </c>
      <c r="AN102" s="185" t="e">
        <f t="shared" ca="1" si="98"/>
        <v>#VALUE!</v>
      </c>
      <c r="AO102" s="185" t="e">
        <f t="shared" ca="1" si="98"/>
        <v>#VALUE!</v>
      </c>
      <c r="AP102" s="185" t="e">
        <f t="shared" ca="1" si="98"/>
        <v>#VALUE!</v>
      </c>
    </row>
    <row r="103" spans="1:42">
      <c r="A103" s="57" t="str">
        <f>'[4]TS BYDem'!A34</f>
        <v>*</v>
      </c>
      <c r="B103" s="185" t="s">
        <v>288</v>
      </c>
      <c r="C103" s="185" t="s">
        <v>137</v>
      </c>
      <c r="D103" s="186" t="str">
        <f>'[4]TS BYDem'!D34</f>
        <v>IFAC</v>
      </c>
      <c r="E103" s="185" t="s">
        <v>137</v>
      </c>
      <c r="F103" s="185" t="s">
        <v>137</v>
      </c>
      <c r="G103" s="185" t="s">
        <v>137</v>
      </c>
      <c r="H103" s="185" t="s">
        <v>137</v>
      </c>
      <c r="I103" s="185">
        <v>0</v>
      </c>
      <c r="J103" s="185" t="str">
        <f>INDEX('[4]TS BYDem'!$J$10:$J$203,MATCH(D103,'[4]TS BYDem'!$D$10:$D$203,0))</f>
        <v/>
      </c>
      <c r="K103" s="185" t="e">
        <f t="shared" ca="1" si="99"/>
        <v>#VALUE!</v>
      </c>
      <c r="L103" s="185" t="e">
        <f t="shared" ca="1" si="99"/>
        <v>#VALUE!</v>
      </c>
      <c r="M103" s="185" t="e">
        <f t="shared" ca="1" si="99"/>
        <v>#VALUE!</v>
      </c>
      <c r="N103" s="185" t="e">
        <f t="shared" ca="1" si="99"/>
        <v>#VALUE!</v>
      </c>
      <c r="O103" s="185" t="e">
        <f t="shared" ca="1" si="99"/>
        <v>#VALUE!</v>
      </c>
      <c r="P103" s="185" t="e">
        <f t="shared" ca="1" si="99"/>
        <v>#VALUE!</v>
      </c>
      <c r="Q103" s="185" t="e">
        <f t="shared" ca="1" si="99"/>
        <v>#VALUE!</v>
      </c>
      <c r="R103" s="185" t="e">
        <f t="shared" ca="1" si="99"/>
        <v>#VALUE!</v>
      </c>
      <c r="S103" s="185" t="e">
        <f t="shared" ca="1" si="99"/>
        <v>#VALUE!</v>
      </c>
      <c r="T103" s="185" t="e">
        <f t="shared" ca="1" si="99"/>
        <v>#VALUE!</v>
      </c>
      <c r="U103" s="185" t="e">
        <f t="shared" ca="1" si="99"/>
        <v>#VALUE!</v>
      </c>
      <c r="V103" s="185" t="e">
        <f t="shared" ca="1" si="99"/>
        <v>#VALUE!</v>
      </c>
      <c r="W103" s="185" t="e">
        <f t="shared" ca="1" si="99"/>
        <v>#VALUE!</v>
      </c>
      <c r="X103" s="185" t="e">
        <f t="shared" ca="1" si="99"/>
        <v>#VALUE!</v>
      </c>
      <c r="Y103" s="185" t="e">
        <f t="shared" ca="1" si="99"/>
        <v>#VALUE!</v>
      </c>
      <c r="Z103" s="185" t="e">
        <f t="shared" ca="1" si="99"/>
        <v>#VALUE!</v>
      </c>
      <c r="AA103" s="185" t="e">
        <f t="shared" ca="1" si="99"/>
        <v>#VALUE!</v>
      </c>
      <c r="AB103" s="185" t="e">
        <f t="shared" ca="1" si="99"/>
        <v>#VALUE!</v>
      </c>
      <c r="AC103" s="185" t="e">
        <f t="shared" ca="1" si="99"/>
        <v>#VALUE!</v>
      </c>
      <c r="AD103" s="185" t="e">
        <f t="shared" ca="1" si="99"/>
        <v>#VALUE!</v>
      </c>
      <c r="AE103" s="185" t="e">
        <f t="shared" ca="1" si="99"/>
        <v>#VALUE!</v>
      </c>
      <c r="AF103" s="185" t="e">
        <f t="shared" ca="1" si="99"/>
        <v>#VALUE!</v>
      </c>
      <c r="AG103" s="185" t="e">
        <f t="shared" ca="1" si="99"/>
        <v>#VALUE!</v>
      </c>
      <c r="AH103" s="185" t="e">
        <f t="shared" ca="1" si="99"/>
        <v>#VALUE!</v>
      </c>
      <c r="AI103" s="185" t="e">
        <f t="shared" ca="1" si="98"/>
        <v>#VALUE!</v>
      </c>
      <c r="AJ103" s="185" t="e">
        <f t="shared" ca="1" si="98"/>
        <v>#VALUE!</v>
      </c>
      <c r="AK103" s="185" t="e">
        <f t="shared" ca="1" si="98"/>
        <v>#VALUE!</v>
      </c>
      <c r="AL103" s="185" t="e">
        <f t="shared" ca="1" si="98"/>
        <v>#VALUE!</v>
      </c>
      <c r="AM103" s="185" t="e">
        <f t="shared" ca="1" si="98"/>
        <v>#VALUE!</v>
      </c>
      <c r="AN103" s="185" t="e">
        <f t="shared" ca="1" si="98"/>
        <v>#VALUE!</v>
      </c>
      <c r="AO103" s="185" t="e">
        <f t="shared" ca="1" si="98"/>
        <v>#VALUE!</v>
      </c>
      <c r="AP103" s="185" t="e">
        <f t="shared" ca="1" si="98"/>
        <v>#VALUE!</v>
      </c>
    </row>
    <row r="104" spans="1:42">
      <c r="A104" s="57" t="str">
        <f>'[4]TS BYDem'!A35</f>
        <v>*</v>
      </c>
      <c r="B104" s="185" t="s">
        <v>288</v>
      </c>
      <c r="C104" s="185" t="s">
        <v>137</v>
      </c>
      <c r="D104" s="186" t="str">
        <f>'[4]TS BYDem'!D35</f>
        <v>IFAH</v>
      </c>
      <c r="E104" s="185" t="s">
        <v>137</v>
      </c>
      <c r="F104" s="185" t="s">
        <v>137</v>
      </c>
      <c r="G104" s="185" t="s">
        <v>137</v>
      </c>
      <c r="H104" s="185" t="s">
        <v>137</v>
      </c>
      <c r="I104" s="185">
        <v>0</v>
      </c>
      <c r="J104" s="185" t="str">
        <f>INDEX('[4]TS BYDem'!$J$10:$J$203,MATCH(D104,'[4]TS BYDem'!$D$10:$D$203,0))</f>
        <v/>
      </c>
      <c r="K104" s="185" t="e">
        <f t="shared" ca="1" si="99"/>
        <v>#VALUE!</v>
      </c>
      <c r="L104" s="185" t="e">
        <f t="shared" ca="1" si="99"/>
        <v>#VALUE!</v>
      </c>
      <c r="M104" s="185" t="e">
        <f t="shared" ca="1" si="99"/>
        <v>#VALUE!</v>
      </c>
      <c r="N104" s="185" t="e">
        <f t="shared" ca="1" si="99"/>
        <v>#VALUE!</v>
      </c>
      <c r="O104" s="185" t="e">
        <f t="shared" ca="1" si="99"/>
        <v>#VALUE!</v>
      </c>
      <c r="P104" s="185" t="e">
        <f t="shared" ca="1" si="99"/>
        <v>#VALUE!</v>
      </c>
      <c r="Q104" s="185" t="e">
        <f t="shared" ca="1" si="99"/>
        <v>#VALUE!</v>
      </c>
      <c r="R104" s="185" t="e">
        <f t="shared" ca="1" si="99"/>
        <v>#VALUE!</v>
      </c>
      <c r="S104" s="185" t="e">
        <f t="shared" ca="1" si="99"/>
        <v>#VALUE!</v>
      </c>
      <c r="T104" s="185" t="e">
        <f t="shared" ca="1" si="99"/>
        <v>#VALUE!</v>
      </c>
      <c r="U104" s="185" t="e">
        <f t="shared" ca="1" si="99"/>
        <v>#VALUE!</v>
      </c>
      <c r="V104" s="185" t="e">
        <f t="shared" ca="1" si="99"/>
        <v>#VALUE!</v>
      </c>
      <c r="W104" s="185" t="e">
        <f t="shared" ca="1" si="99"/>
        <v>#VALUE!</v>
      </c>
      <c r="X104" s="185" t="e">
        <f t="shared" ca="1" si="99"/>
        <v>#VALUE!</v>
      </c>
      <c r="Y104" s="185" t="e">
        <f t="shared" ca="1" si="99"/>
        <v>#VALUE!</v>
      </c>
      <c r="Z104" s="185" t="e">
        <f t="shared" ca="1" si="99"/>
        <v>#VALUE!</v>
      </c>
      <c r="AA104" s="185" t="e">
        <f t="shared" ca="1" si="99"/>
        <v>#VALUE!</v>
      </c>
      <c r="AB104" s="185" t="e">
        <f t="shared" ca="1" si="99"/>
        <v>#VALUE!</v>
      </c>
      <c r="AC104" s="185" t="e">
        <f t="shared" ca="1" si="99"/>
        <v>#VALUE!</v>
      </c>
      <c r="AD104" s="185" t="e">
        <f t="shared" ca="1" si="99"/>
        <v>#VALUE!</v>
      </c>
      <c r="AE104" s="185" t="e">
        <f t="shared" ca="1" si="99"/>
        <v>#VALUE!</v>
      </c>
      <c r="AF104" s="185" t="e">
        <f t="shared" ca="1" si="99"/>
        <v>#VALUE!</v>
      </c>
      <c r="AG104" s="185" t="e">
        <f t="shared" ca="1" si="99"/>
        <v>#VALUE!</v>
      </c>
      <c r="AH104" s="185" t="e">
        <f t="shared" ca="1" si="99"/>
        <v>#VALUE!</v>
      </c>
      <c r="AI104" s="185" t="e">
        <f t="shared" ca="1" si="98"/>
        <v>#VALUE!</v>
      </c>
      <c r="AJ104" s="185" t="e">
        <f t="shared" ca="1" si="98"/>
        <v>#VALUE!</v>
      </c>
      <c r="AK104" s="185" t="e">
        <f t="shared" ca="1" si="98"/>
        <v>#VALUE!</v>
      </c>
      <c r="AL104" s="185" t="e">
        <f t="shared" ca="1" si="98"/>
        <v>#VALUE!</v>
      </c>
      <c r="AM104" s="185" t="e">
        <f t="shared" ca="1" si="98"/>
        <v>#VALUE!</v>
      </c>
      <c r="AN104" s="185" t="e">
        <f t="shared" ca="1" si="98"/>
        <v>#VALUE!</v>
      </c>
      <c r="AO104" s="185" t="e">
        <f t="shared" ca="1" si="98"/>
        <v>#VALUE!</v>
      </c>
      <c r="AP104" s="185" t="e">
        <f t="shared" ca="1" si="98"/>
        <v>#VALUE!</v>
      </c>
    </row>
    <row r="105" spans="1:42">
      <c r="A105" s="57" t="str">
        <f>'[4]TS BYDem'!A36</f>
        <v>*</v>
      </c>
      <c r="B105" s="185" t="s">
        <v>288</v>
      </c>
      <c r="C105" s="185" t="s">
        <v>137</v>
      </c>
      <c r="D105" s="186" t="str">
        <f>'[4]TS BYDem'!D36</f>
        <v>IFAP</v>
      </c>
      <c r="E105" s="185" t="s">
        <v>137</v>
      </c>
      <c r="F105" s="185" t="s">
        <v>137</v>
      </c>
      <c r="G105" s="185" t="s">
        <v>137</v>
      </c>
      <c r="H105" s="185" t="s">
        <v>137</v>
      </c>
      <c r="I105" s="185">
        <v>0</v>
      </c>
      <c r="J105" s="185" t="str">
        <f>INDEX('[4]TS BYDem'!$J$10:$J$203,MATCH(D105,'[4]TS BYDem'!$D$10:$D$203,0))</f>
        <v/>
      </c>
      <c r="K105" s="185" t="e">
        <f t="shared" ca="1" si="99"/>
        <v>#VALUE!</v>
      </c>
      <c r="L105" s="185" t="e">
        <f t="shared" ca="1" si="99"/>
        <v>#VALUE!</v>
      </c>
      <c r="M105" s="185" t="e">
        <f t="shared" ca="1" si="99"/>
        <v>#VALUE!</v>
      </c>
      <c r="N105" s="185" t="e">
        <f t="shared" ca="1" si="99"/>
        <v>#VALUE!</v>
      </c>
      <c r="O105" s="185" t="e">
        <f t="shared" ca="1" si="99"/>
        <v>#VALUE!</v>
      </c>
      <c r="P105" s="185" t="e">
        <f t="shared" ca="1" si="99"/>
        <v>#VALUE!</v>
      </c>
      <c r="Q105" s="185" t="e">
        <f t="shared" ca="1" si="99"/>
        <v>#VALUE!</v>
      </c>
      <c r="R105" s="185" t="e">
        <f t="shared" ca="1" si="99"/>
        <v>#VALUE!</v>
      </c>
      <c r="S105" s="185" t="e">
        <f t="shared" ca="1" si="99"/>
        <v>#VALUE!</v>
      </c>
      <c r="T105" s="185" t="e">
        <f t="shared" ca="1" si="99"/>
        <v>#VALUE!</v>
      </c>
      <c r="U105" s="185" t="e">
        <f t="shared" ca="1" si="99"/>
        <v>#VALUE!</v>
      </c>
      <c r="V105" s="185" t="e">
        <f t="shared" ca="1" si="99"/>
        <v>#VALUE!</v>
      </c>
      <c r="W105" s="185" t="e">
        <f t="shared" ca="1" si="99"/>
        <v>#VALUE!</v>
      </c>
      <c r="X105" s="185" t="e">
        <f t="shared" ca="1" si="99"/>
        <v>#VALUE!</v>
      </c>
      <c r="Y105" s="185" t="e">
        <f t="shared" ca="1" si="99"/>
        <v>#VALUE!</v>
      </c>
      <c r="Z105" s="185" t="e">
        <f t="shared" ca="1" si="99"/>
        <v>#VALUE!</v>
      </c>
      <c r="AA105" s="185" t="e">
        <f t="shared" ca="1" si="99"/>
        <v>#VALUE!</v>
      </c>
      <c r="AB105" s="185" t="e">
        <f t="shared" ca="1" si="99"/>
        <v>#VALUE!</v>
      </c>
      <c r="AC105" s="185" t="e">
        <f t="shared" ca="1" si="99"/>
        <v>#VALUE!</v>
      </c>
      <c r="AD105" s="185" t="e">
        <f t="shared" ca="1" si="99"/>
        <v>#VALUE!</v>
      </c>
      <c r="AE105" s="185" t="e">
        <f t="shared" ca="1" si="99"/>
        <v>#VALUE!</v>
      </c>
      <c r="AF105" s="185" t="e">
        <f t="shared" ca="1" si="99"/>
        <v>#VALUE!</v>
      </c>
      <c r="AG105" s="185" t="e">
        <f t="shared" ca="1" si="99"/>
        <v>#VALUE!</v>
      </c>
      <c r="AH105" s="185" t="e">
        <f t="shared" ca="1" si="99"/>
        <v>#VALUE!</v>
      </c>
      <c r="AI105" s="185" t="e">
        <f t="shared" ca="1" si="98"/>
        <v>#VALUE!</v>
      </c>
      <c r="AJ105" s="185" t="e">
        <f t="shared" ca="1" si="98"/>
        <v>#VALUE!</v>
      </c>
      <c r="AK105" s="185" t="e">
        <f t="shared" ca="1" si="98"/>
        <v>#VALUE!</v>
      </c>
      <c r="AL105" s="185" t="e">
        <f t="shared" ca="1" si="98"/>
        <v>#VALUE!</v>
      </c>
      <c r="AM105" s="185" t="e">
        <f t="shared" ca="1" si="98"/>
        <v>#VALUE!</v>
      </c>
      <c r="AN105" s="185" t="e">
        <f t="shared" ca="1" si="98"/>
        <v>#VALUE!</v>
      </c>
      <c r="AO105" s="185" t="e">
        <f t="shared" ca="1" si="98"/>
        <v>#VALUE!</v>
      </c>
      <c r="AP105" s="185" t="e">
        <f t="shared" ca="1" si="98"/>
        <v>#VALUE!</v>
      </c>
    </row>
    <row r="106" spans="1:42">
      <c r="A106" s="57" t="str">
        <f>'[4]TS BYDem'!A37</f>
        <v>*</v>
      </c>
      <c r="B106" s="185" t="s">
        <v>288</v>
      </c>
      <c r="C106" s="185" t="s">
        <v>137</v>
      </c>
      <c r="D106" s="186" t="str">
        <f>'[4]TS BYDem'!D37</f>
        <v>IFAF</v>
      </c>
      <c r="E106" s="185" t="s">
        <v>137</v>
      </c>
      <c r="F106" s="185" t="s">
        <v>137</v>
      </c>
      <c r="G106" s="185" t="s">
        <v>137</v>
      </c>
      <c r="H106" s="185" t="s">
        <v>137</v>
      </c>
      <c r="I106" s="185">
        <v>0</v>
      </c>
      <c r="J106" s="185" t="str">
        <f>INDEX('[4]TS BYDem'!$J$10:$J$203,MATCH(D106,'[4]TS BYDem'!$D$10:$D$203,0))</f>
        <v/>
      </c>
      <c r="K106" s="185" t="e">
        <f t="shared" ca="1" si="99"/>
        <v>#VALUE!</v>
      </c>
      <c r="L106" s="185" t="e">
        <f t="shared" ca="1" si="99"/>
        <v>#VALUE!</v>
      </c>
      <c r="M106" s="185" t="e">
        <f t="shared" ca="1" si="99"/>
        <v>#VALUE!</v>
      </c>
      <c r="N106" s="185" t="e">
        <f t="shared" ca="1" si="99"/>
        <v>#VALUE!</v>
      </c>
      <c r="O106" s="185" t="e">
        <f t="shared" ca="1" si="99"/>
        <v>#VALUE!</v>
      </c>
      <c r="P106" s="185" t="e">
        <f t="shared" ca="1" si="99"/>
        <v>#VALUE!</v>
      </c>
      <c r="Q106" s="185" t="e">
        <f t="shared" ca="1" si="99"/>
        <v>#VALUE!</v>
      </c>
      <c r="R106" s="185" t="e">
        <f t="shared" ca="1" si="99"/>
        <v>#VALUE!</v>
      </c>
      <c r="S106" s="185" t="e">
        <f t="shared" ca="1" si="99"/>
        <v>#VALUE!</v>
      </c>
      <c r="T106" s="185" t="e">
        <f t="shared" ca="1" si="99"/>
        <v>#VALUE!</v>
      </c>
      <c r="U106" s="185" t="e">
        <f t="shared" ca="1" si="99"/>
        <v>#VALUE!</v>
      </c>
      <c r="V106" s="185" t="e">
        <f t="shared" ca="1" si="99"/>
        <v>#VALUE!</v>
      </c>
      <c r="W106" s="185" t="e">
        <f t="shared" ca="1" si="99"/>
        <v>#VALUE!</v>
      </c>
      <c r="X106" s="185" t="e">
        <f t="shared" ca="1" si="99"/>
        <v>#VALUE!</v>
      </c>
      <c r="Y106" s="185" t="e">
        <f t="shared" ca="1" si="99"/>
        <v>#VALUE!</v>
      </c>
      <c r="Z106" s="185" t="e">
        <f t="shared" ca="1" si="99"/>
        <v>#VALUE!</v>
      </c>
      <c r="AA106" s="185" t="e">
        <f t="shared" ca="1" si="99"/>
        <v>#VALUE!</v>
      </c>
      <c r="AB106" s="185" t="e">
        <f t="shared" ca="1" si="99"/>
        <v>#VALUE!</v>
      </c>
      <c r="AC106" s="185" t="e">
        <f t="shared" ca="1" si="99"/>
        <v>#VALUE!</v>
      </c>
      <c r="AD106" s="185" t="e">
        <f t="shared" ca="1" si="99"/>
        <v>#VALUE!</v>
      </c>
      <c r="AE106" s="185" t="e">
        <f t="shared" ca="1" si="99"/>
        <v>#VALUE!</v>
      </c>
      <c r="AF106" s="185" t="e">
        <f t="shared" ca="1" si="99"/>
        <v>#VALUE!</v>
      </c>
      <c r="AG106" s="185" t="e">
        <f t="shared" ca="1" si="99"/>
        <v>#VALUE!</v>
      </c>
      <c r="AH106" s="185" t="e">
        <f t="shared" ca="1" si="99"/>
        <v>#VALUE!</v>
      </c>
      <c r="AI106" s="185" t="e">
        <f t="shared" ca="1" si="98"/>
        <v>#VALUE!</v>
      </c>
      <c r="AJ106" s="185" t="e">
        <f t="shared" ca="1" si="98"/>
        <v>#VALUE!</v>
      </c>
      <c r="AK106" s="185" t="e">
        <f t="shared" ca="1" si="98"/>
        <v>#VALUE!</v>
      </c>
      <c r="AL106" s="185" t="e">
        <f t="shared" ca="1" si="98"/>
        <v>#VALUE!</v>
      </c>
      <c r="AM106" s="185" t="e">
        <f t="shared" ca="1" si="98"/>
        <v>#VALUE!</v>
      </c>
      <c r="AN106" s="185" t="e">
        <f t="shared" ca="1" si="98"/>
        <v>#VALUE!</v>
      </c>
      <c r="AO106" s="185" t="e">
        <f t="shared" ca="1" si="98"/>
        <v>#VALUE!</v>
      </c>
      <c r="AP106" s="185" t="e">
        <f t="shared" ca="1" si="98"/>
        <v>#VALUE!</v>
      </c>
    </row>
    <row r="107" spans="1:42">
      <c r="A107" s="57" t="str">
        <f>'[4]TS BYDem'!A38</f>
        <v>*</v>
      </c>
      <c r="B107" s="185" t="s">
        <v>288</v>
      </c>
      <c r="C107" s="185" t="s">
        <v>137</v>
      </c>
      <c r="D107" s="186" t="str">
        <f>'[4]TS BYDem'!D38</f>
        <v>IFAO</v>
      </c>
      <c r="E107" s="185" t="s">
        <v>137</v>
      </c>
      <c r="F107" s="185" t="s">
        <v>137</v>
      </c>
      <c r="G107" s="185" t="s">
        <v>137</v>
      </c>
      <c r="H107" s="185" t="s">
        <v>137</v>
      </c>
      <c r="I107" s="185">
        <v>0</v>
      </c>
      <c r="J107" s="185" t="str">
        <f>INDEX('[4]TS BYDem'!$J$10:$J$203,MATCH(D107,'[4]TS BYDem'!$D$10:$D$203,0))</f>
        <v/>
      </c>
      <c r="K107" s="185" t="e">
        <f t="shared" ca="1" si="99"/>
        <v>#VALUE!</v>
      </c>
      <c r="L107" s="185" t="e">
        <f t="shared" ca="1" si="99"/>
        <v>#VALUE!</v>
      </c>
      <c r="M107" s="185" t="e">
        <f t="shared" ca="1" si="99"/>
        <v>#VALUE!</v>
      </c>
      <c r="N107" s="185" t="e">
        <f t="shared" ca="1" si="99"/>
        <v>#VALUE!</v>
      </c>
      <c r="O107" s="185" t="e">
        <f t="shared" ca="1" si="99"/>
        <v>#VALUE!</v>
      </c>
      <c r="P107" s="185" t="e">
        <f t="shared" ca="1" si="99"/>
        <v>#VALUE!</v>
      </c>
      <c r="Q107" s="185" t="e">
        <f t="shared" ca="1" si="99"/>
        <v>#VALUE!</v>
      </c>
      <c r="R107" s="185" t="e">
        <f t="shared" ca="1" si="99"/>
        <v>#VALUE!</v>
      </c>
      <c r="S107" s="185" t="e">
        <f t="shared" ca="1" si="99"/>
        <v>#VALUE!</v>
      </c>
      <c r="T107" s="185" t="e">
        <f t="shared" ca="1" si="99"/>
        <v>#VALUE!</v>
      </c>
      <c r="U107" s="185" t="e">
        <f t="shared" ca="1" si="99"/>
        <v>#VALUE!</v>
      </c>
      <c r="V107" s="185" t="e">
        <f t="shared" ca="1" si="99"/>
        <v>#VALUE!</v>
      </c>
      <c r="W107" s="185" t="e">
        <f t="shared" ca="1" si="99"/>
        <v>#VALUE!</v>
      </c>
      <c r="X107" s="185" t="e">
        <f t="shared" ca="1" si="99"/>
        <v>#VALUE!</v>
      </c>
      <c r="Y107" s="185" t="e">
        <f t="shared" ca="1" si="99"/>
        <v>#VALUE!</v>
      </c>
      <c r="Z107" s="185" t="e">
        <f t="shared" ca="1" si="99"/>
        <v>#VALUE!</v>
      </c>
      <c r="AA107" s="185" t="e">
        <f t="shared" ca="1" si="99"/>
        <v>#VALUE!</v>
      </c>
      <c r="AB107" s="185" t="e">
        <f t="shared" ca="1" si="99"/>
        <v>#VALUE!</v>
      </c>
      <c r="AC107" s="185" t="e">
        <f t="shared" ca="1" si="99"/>
        <v>#VALUE!</v>
      </c>
      <c r="AD107" s="185" t="e">
        <f t="shared" ca="1" si="99"/>
        <v>#VALUE!</v>
      </c>
      <c r="AE107" s="185" t="e">
        <f t="shared" ca="1" si="99"/>
        <v>#VALUE!</v>
      </c>
      <c r="AF107" s="185" t="e">
        <f t="shared" ca="1" si="99"/>
        <v>#VALUE!</v>
      </c>
      <c r="AG107" s="185" t="e">
        <f t="shared" ca="1" si="99"/>
        <v>#VALUE!</v>
      </c>
      <c r="AH107" s="185" t="e">
        <f t="shared" ca="1" si="99"/>
        <v>#VALUE!</v>
      </c>
      <c r="AI107" s="185" t="e">
        <f t="shared" ca="1" si="98"/>
        <v>#VALUE!</v>
      </c>
      <c r="AJ107" s="185" t="e">
        <f t="shared" ca="1" si="98"/>
        <v>#VALUE!</v>
      </c>
      <c r="AK107" s="185" t="e">
        <f t="shared" ca="1" si="98"/>
        <v>#VALUE!</v>
      </c>
      <c r="AL107" s="185" t="e">
        <f t="shared" ca="1" si="98"/>
        <v>#VALUE!</v>
      </c>
      <c r="AM107" s="185" t="e">
        <f t="shared" ca="1" si="98"/>
        <v>#VALUE!</v>
      </c>
      <c r="AN107" s="185" t="e">
        <f t="shared" ca="1" si="98"/>
        <v>#VALUE!</v>
      </c>
      <c r="AO107" s="185" t="e">
        <f t="shared" ca="1" si="98"/>
        <v>#VALUE!</v>
      </c>
      <c r="AP107" s="185" t="e">
        <f t="shared" ca="1" si="98"/>
        <v>#VALUE!</v>
      </c>
    </row>
    <row r="108" spans="1:42">
      <c r="A108" s="57" t="str">
        <f>'[4]TS BYDem'!A39</f>
        <v>*</v>
      </c>
      <c r="B108" s="185" t="s">
        <v>288</v>
      </c>
      <c r="C108" s="185" t="s">
        <v>137</v>
      </c>
      <c r="D108" s="186" t="str">
        <f>'[4]TS BYDem'!D39</f>
        <v>IFAE</v>
      </c>
      <c r="E108" s="185" t="s">
        <v>137</v>
      </c>
      <c r="F108" s="185" t="s">
        <v>137</v>
      </c>
      <c r="G108" s="185" t="s">
        <v>137</v>
      </c>
      <c r="H108" s="185" t="s">
        <v>137</v>
      </c>
      <c r="I108" s="185">
        <v>0</v>
      </c>
      <c r="J108" s="185" t="str">
        <f>INDEX('[4]TS BYDem'!$J$10:$J$203,MATCH(D108,'[4]TS BYDem'!$D$10:$D$203,0))</f>
        <v/>
      </c>
      <c r="K108" s="185" t="e">
        <f t="shared" ca="1" si="99"/>
        <v>#VALUE!</v>
      </c>
      <c r="L108" s="185" t="e">
        <f t="shared" ca="1" si="99"/>
        <v>#VALUE!</v>
      </c>
      <c r="M108" s="185" t="e">
        <f t="shared" ca="1" si="99"/>
        <v>#VALUE!</v>
      </c>
      <c r="N108" s="185" t="e">
        <f t="shared" ca="1" si="99"/>
        <v>#VALUE!</v>
      </c>
      <c r="O108" s="185" t="e">
        <f t="shared" ca="1" si="99"/>
        <v>#VALUE!</v>
      </c>
      <c r="P108" s="185" t="e">
        <f t="shared" ca="1" si="99"/>
        <v>#VALUE!</v>
      </c>
      <c r="Q108" s="185" t="e">
        <f t="shared" ca="1" si="99"/>
        <v>#VALUE!</v>
      </c>
      <c r="R108" s="185" t="e">
        <f t="shared" ca="1" si="99"/>
        <v>#VALUE!</v>
      </c>
      <c r="S108" s="185" t="e">
        <f t="shared" ca="1" si="99"/>
        <v>#VALUE!</v>
      </c>
      <c r="T108" s="185" t="e">
        <f t="shared" ca="1" si="99"/>
        <v>#VALUE!</v>
      </c>
      <c r="U108" s="185" t="e">
        <f t="shared" ca="1" si="99"/>
        <v>#VALUE!</v>
      </c>
      <c r="V108" s="185" t="e">
        <f t="shared" ca="1" si="99"/>
        <v>#VALUE!</v>
      </c>
      <c r="W108" s="185" t="e">
        <f t="shared" ca="1" si="99"/>
        <v>#VALUE!</v>
      </c>
      <c r="X108" s="185" t="e">
        <f t="shared" ca="1" si="99"/>
        <v>#VALUE!</v>
      </c>
      <c r="Y108" s="185" t="e">
        <f t="shared" ca="1" si="99"/>
        <v>#VALUE!</v>
      </c>
      <c r="Z108" s="185" t="e">
        <f t="shared" ca="1" si="99"/>
        <v>#VALUE!</v>
      </c>
      <c r="AA108" s="185" t="e">
        <f t="shared" ca="1" si="99"/>
        <v>#VALUE!</v>
      </c>
      <c r="AB108" s="185" t="e">
        <f t="shared" ca="1" si="99"/>
        <v>#VALUE!</v>
      </c>
      <c r="AC108" s="185" t="e">
        <f t="shared" ca="1" si="99"/>
        <v>#VALUE!</v>
      </c>
      <c r="AD108" s="185" t="e">
        <f t="shared" ca="1" si="99"/>
        <v>#VALUE!</v>
      </c>
      <c r="AE108" s="185" t="e">
        <f t="shared" ca="1" si="99"/>
        <v>#VALUE!</v>
      </c>
      <c r="AF108" s="185" t="e">
        <f t="shared" ca="1" si="99"/>
        <v>#VALUE!</v>
      </c>
      <c r="AG108" s="185" t="e">
        <f t="shared" ca="1" si="99"/>
        <v>#VALUE!</v>
      </c>
      <c r="AH108" s="185" t="e">
        <f t="shared" ca="1" si="99"/>
        <v>#VALUE!</v>
      </c>
      <c r="AI108" s="185" t="e">
        <f t="shared" ca="1" si="98"/>
        <v>#VALUE!</v>
      </c>
      <c r="AJ108" s="185" t="e">
        <f t="shared" ca="1" si="98"/>
        <v>#VALUE!</v>
      </c>
      <c r="AK108" s="185" t="e">
        <f t="shared" ca="1" si="98"/>
        <v>#VALUE!</v>
      </c>
      <c r="AL108" s="185" t="e">
        <f t="shared" ca="1" si="98"/>
        <v>#VALUE!</v>
      </c>
      <c r="AM108" s="185" t="e">
        <f t="shared" ca="1" si="98"/>
        <v>#VALUE!</v>
      </c>
      <c r="AN108" s="185" t="e">
        <f t="shared" ca="1" si="98"/>
        <v>#VALUE!</v>
      </c>
      <c r="AO108" s="185" t="e">
        <f t="shared" ca="1" si="98"/>
        <v>#VALUE!</v>
      </c>
      <c r="AP108" s="185" t="e">
        <f t="shared" ca="1" si="98"/>
        <v>#VALUE!</v>
      </c>
    </row>
    <row r="109" spans="1:42">
      <c r="A109" s="57" t="str">
        <f>'[4]TS BYDem'!A40</f>
        <v>*</v>
      </c>
      <c r="B109" s="185" t="s">
        <v>288</v>
      </c>
      <c r="C109" s="185" t="s">
        <v>137</v>
      </c>
      <c r="D109" s="186">
        <f>'[4]TS BYDem'!D40</f>
        <v>0</v>
      </c>
      <c r="E109" s="185" t="s">
        <v>137</v>
      </c>
      <c r="F109" s="185" t="s">
        <v>137</v>
      </c>
      <c r="G109" s="185" t="s">
        <v>137</v>
      </c>
      <c r="H109" s="185" t="s">
        <v>137</v>
      </c>
      <c r="I109" s="185">
        <v>0</v>
      </c>
      <c r="J109" s="185" t="str">
        <f>INDEX('[4]TS BYDem'!$J$10:$J$203,MATCH(D109,'[4]TS BYDem'!$D$10:$D$203,0))</f>
        <v/>
      </c>
      <c r="K109" s="185" t="e">
        <f t="shared" ca="1" si="99"/>
        <v>#VALUE!</v>
      </c>
      <c r="L109" s="185" t="e">
        <f t="shared" ca="1" si="99"/>
        <v>#VALUE!</v>
      </c>
      <c r="M109" s="185" t="e">
        <f t="shared" ca="1" si="99"/>
        <v>#VALUE!</v>
      </c>
      <c r="N109" s="185" t="e">
        <f t="shared" ca="1" si="99"/>
        <v>#VALUE!</v>
      </c>
      <c r="O109" s="185" t="e">
        <f t="shared" ca="1" si="99"/>
        <v>#VALUE!</v>
      </c>
      <c r="P109" s="185" t="e">
        <f t="shared" ca="1" si="99"/>
        <v>#VALUE!</v>
      </c>
      <c r="Q109" s="185" t="e">
        <f t="shared" ca="1" si="99"/>
        <v>#VALUE!</v>
      </c>
      <c r="R109" s="185" t="e">
        <f t="shared" ca="1" si="99"/>
        <v>#VALUE!</v>
      </c>
      <c r="S109" s="185" t="e">
        <f t="shared" ca="1" si="99"/>
        <v>#VALUE!</v>
      </c>
      <c r="T109" s="185" t="e">
        <f t="shared" ca="1" si="99"/>
        <v>#VALUE!</v>
      </c>
      <c r="U109" s="185" t="e">
        <f t="shared" ca="1" si="99"/>
        <v>#VALUE!</v>
      </c>
      <c r="V109" s="185" t="e">
        <f t="shared" ca="1" si="99"/>
        <v>#VALUE!</v>
      </c>
      <c r="W109" s="185" t="e">
        <f t="shared" ca="1" si="99"/>
        <v>#VALUE!</v>
      </c>
      <c r="X109" s="185" t="e">
        <f t="shared" ca="1" si="99"/>
        <v>#VALUE!</v>
      </c>
      <c r="Y109" s="185" t="e">
        <f t="shared" ca="1" si="99"/>
        <v>#VALUE!</v>
      </c>
      <c r="Z109" s="185" t="e">
        <f t="shared" ca="1" si="99"/>
        <v>#VALUE!</v>
      </c>
      <c r="AA109" s="185" t="e">
        <f t="shared" ca="1" si="99"/>
        <v>#VALUE!</v>
      </c>
      <c r="AB109" s="185" t="e">
        <f t="shared" ca="1" si="99"/>
        <v>#VALUE!</v>
      </c>
      <c r="AC109" s="185" t="e">
        <f t="shared" ca="1" si="99"/>
        <v>#VALUE!</v>
      </c>
      <c r="AD109" s="185" t="e">
        <f t="shared" ca="1" si="99"/>
        <v>#VALUE!</v>
      </c>
      <c r="AE109" s="185" t="e">
        <f t="shared" ca="1" si="99"/>
        <v>#VALUE!</v>
      </c>
      <c r="AF109" s="185" t="e">
        <f t="shared" ca="1" si="99"/>
        <v>#VALUE!</v>
      </c>
      <c r="AG109" s="185" t="e">
        <f t="shared" ca="1" si="99"/>
        <v>#VALUE!</v>
      </c>
      <c r="AH109" s="185" t="e">
        <f t="shared" ca="1" si="99"/>
        <v>#VALUE!</v>
      </c>
      <c r="AI109" s="185" t="e">
        <f t="shared" ca="1" si="98"/>
        <v>#VALUE!</v>
      </c>
      <c r="AJ109" s="185" t="e">
        <f t="shared" ca="1" si="98"/>
        <v>#VALUE!</v>
      </c>
      <c r="AK109" s="185" t="e">
        <f t="shared" ca="1" si="98"/>
        <v>#VALUE!</v>
      </c>
      <c r="AL109" s="185" t="e">
        <f t="shared" ca="1" si="98"/>
        <v>#VALUE!</v>
      </c>
      <c r="AM109" s="185" t="e">
        <f t="shared" ca="1" si="98"/>
        <v>#VALUE!</v>
      </c>
      <c r="AN109" s="185" t="e">
        <f t="shared" ca="1" si="98"/>
        <v>#VALUE!</v>
      </c>
      <c r="AO109" s="185" t="e">
        <f t="shared" ca="1" si="98"/>
        <v>#VALUE!</v>
      </c>
      <c r="AP109" s="185" t="e">
        <f t="shared" ca="1" si="98"/>
        <v>#VALUE!</v>
      </c>
    </row>
    <row r="110" spans="1:42">
      <c r="A110" s="57" t="str">
        <f>'[4]TS BYDem'!A41</f>
        <v>*</v>
      </c>
      <c r="B110" s="185" t="s">
        <v>288</v>
      </c>
      <c r="C110" s="185" t="s">
        <v>137</v>
      </c>
      <c r="D110" s="186" t="str">
        <f>'[4]TS BYDem'!D41</f>
        <v>IFAS</v>
      </c>
      <c r="E110" s="185" t="s">
        <v>137</v>
      </c>
      <c r="F110" s="185" t="s">
        <v>137</v>
      </c>
      <c r="G110" s="185" t="s">
        <v>137</v>
      </c>
      <c r="H110" s="185" t="s">
        <v>137</v>
      </c>
      <c r="I110" s="185">
        <v>0</v>
      </c>
      <c r="J110" s="185" t="str">
        <f>INDEX('[4]TS BYDem'!$J$10:$J$203,MATCH(D110,'[4]TS BYDem'!$D$10:$D$203,0))</f>
        <v/>
      </c>
      <c r="K110" s="185" t="e">
        <f t="shared" ca="1" si="99"/>
        <v>#VALUE!</v>
      </c>
      <c r="L110" s="185" t="e">
        <f t="shared" ca="1" si="99"/>
        <v>#VALUE!</v>
      </c>
      <c r="M110" s="185" t="e">
        <f t="shared" ca="1" si="99"/>
        <v>#VALUE!</v>
      </c>
      <c r="N110" s="185" t="e">
        <f t="shared" ca="1" si="99"/>
        <v>#VALUE!</v>
      </c>
      <c r="O110" s="185" t="e">
        <f t="shared" ca="1" si="99"/>
        <v>#VALUE!</v>
      </c>
      <c r="P110" s="185" t="e">
        <f t="shared" ca="1" si="99"/>
        <v>#VALUE!</v>
      </c>
      <c r="Q110" s="185" t="e">
        <f t="shared" ca="1" si="99"/>
        <v>#VALUE!</v>
      </c>
      <c r="R110" s="185" t="e">
        <f t="shared" ca="1" si="99"/>
        <v>#VALUE!</v>
      </c>
      <c r="S110" s="185" t="e">
        <f t="shared" ca="1" si="99"/>
        <v>#VALUE!</v>
      </c>
      <c r="T110" s="185" t="e">
        <f t="shared" ca="1" si="99"/>
        <v>#VALUE!</v>
      </c>
      <c r="U110" s="185" t="e">
        <f t="shared" ca="1" si="99"/>
        <v>#VALUE!</v>
      </c>
      <c r="V110" s="185" t="e">
        <f t="shared" ca="1" si="99"/>
        <v>#VALUE!</v>
      </c>
      <c r="W110" s="185" t="e">
        <f t="shared" ca="1" si="99"/>
        <v>#VALUE!</v>
      </c>
      <c r="X110" s="185" t="e">
        <f t="shared" ca="1" si="99"/>
        <v>#VALUE!</v>
      </c>
      <c r="Y110" s="185" t="e">
        <f t="shared" ca="1" si="99"/>
        <v>#VALUE!</v>
      </c>
      <c r="Z110" s="185" t="e">
        <f t="shared" ca="1" si="99"/>
        <v>#VALUE!</v>
      </c>
      <c r="AA110" s="185" t="e">
        <f t="shared" ca="1" si="99"/>
        <v>#VALUE!</v>
      </c>
      <c r="AB110" s="185" t="e">
        <f t="shared" ca="1" si="99"/>
        <v>#VALUE!</v>
      </c>
      <c r="AC110" s="185" t="e">
        <f t="shared" ca="1" si="99"/>
        <v>#VALUE!</v>
      </c>
      <c r="AD110" s="185" t="e">
        <f t="shared" ca="1" si="99"/>
        <v>#VALUE!</v>
      </c>
      <c r="AE110" s="185" t="e">
        <f t="shared" ca="1" si="99"/>
        <v>#VALUE!</v>
      </c>
      <c r="AF110" s="185" t="e">
        <f t="shared" ca="1" si="99"/>
        <v>#VALUE!</v>
      </c>
      <c r="AG110" s="185" t="e">
        <f t="shared" ca="1" si="99"/>
        <v>#VALUE!</v>
      </c>
      <c r="AH110" s="185" t="e">
        <f t="shared" ca="1" si="99"/>
        <v>#VALUE!</v>
      </c>
      <c r="AI110" s="185" t="e">
        <f t="shared" ca="1" si="98"/>
        <v>#VALUE!</v>
      </c>
      <c r="AJ110" s="185" t="e">
        <f t="shared" ca="1" si="98"/>
        <v>#VALUE!</v>
      </c>
      <c r="AK110" s="185" t="e">
        <f t="shared" ca="1" si="98"/>
        <v>#VALUE!</v>
      </c>
      <c r="AL110" s="185" t="e">
        <f t="shared" ca="1" si="98"/>
        <v>#VALUE!</v>
      </c>
      <c r="AM110" s="185" t="e">
        <f t="shared" ca="1" si="98"/>
        <v>#VALUE!</v>
      </c>
      <c r="AN110" s="185" t="e">
        <f t="shared" ca="1" si="98"/>
        <v>#VALUE!</v>
      </c>
      <c r="AO110" s="185" t="e">
        <f t="shared" ca="1" si="98"/>
        <v>#VALUE!</v>
      </c>
      <c r="AP110" s="185" t="e">
        <f t="shared" ca="1" si="98"/>
        <v>#VALUE!</v>
      </c>
    </row>
    <row r="111" spans="1:42">
      <c r="A111" s="57" t="str">
        <f>'[4]TS BYDem'!A42</f>
        <v>*</v>
      </c>
      <c r="B111" s="185" t="s">
        <v>288</v>
      </c>
      <c r="C111" s="185" t="s">
        <v>137</v>
      </c>
      <c r="D111" s="186" t="str">
        <f>'[4]TS BYDem'!D42</f>
        <v>IFAS</v>
      </c>
      <c r="E111" s="185" t="s">
        <v>137</v>
      </c>
      <c r="F111" s="185" t="s">
        <v>137</v>
      </c>
      <c r="G111" s="185" t="s">
        <v>137</v>
      </c>
      <c r="H111" s="185" t="s">
        <v>137</v>
      </c>
      <c r="I111" s="185">
        <v>0</v>
      </c>
      <c r="J111" s="185" t="str">
        <f>INDEX('[4]TS BYDem'!$J$10:$J$203,MATCH(D111,'[4]TS BYDem'!$D$10:$D$203,0))</f>
        <v/>
      </c>
      <c r="K111" s="185" t="e">
        <f t="shared" ca="1" si="99"/>
        <v>#VALUE!</v>
      </c>
      <c r="L111" s="185" t="e">
        <f t="shared" ca="1" si="99"/>
        <v>#VALUE!</v>
      </c>
      <c r="M111" s="185" t="e">
        <f t="shared" ca="1" si="99"/>
        <v>#VALUE!</v>
      </c>
      <c r="N111" s="185" t="e">
        <f t="shared" ca="1" si="99"/>
        <v>#VALUE!</v>
      </c>
      <c r="O111" s="185" t="e">
        <f t="shared" ca="1" si="99"/>
        <v>#VALUE!</v>
      </c>
      <c r="P111" s="185" t="e">
        <f t="shared" ca="1" si="99"/>
        <v>#VALUE!</v>
      </c>
      <c r="Q111" s="185" t="e">
        <f t="shared" ca="1" si="99"/>
        <v>#VALUE!</v>
      </c>
      <c r="R111" s="185" t="e">
        <f t="shared" ca="1" si="99"/>
        <v>#VALUE!</v>
      </c>
      <c r="S111" s="185" t="e">
        <f t="shared" ca="1" si="99"/>
        <v>#VALUE!</v>
      </c>
      <c r="T111" s="185" t="e">
        <f t="shared" ca="1" si="99"/>
        <v>#VALUE!</v>
      </c>
      <c r="U111" s="185" t="e">
        <f t="shared" ca="1" si="99"/>
        <v>#VALUE!</v>
      </c>
      <c r="V111" s="185" t="e">
        <f t="shared" ca="1" si="99"/>
        <v>#VALUE!</v>
      </c>
      <c r="W111" s="185" t="e">
        <f t="shared" ca="1" si="99"/>
        <v>#VALUE!</v>
      </c>
      <c r="X111" s="185" t="e">
        <f t="shared" ca="1" si="99"/>
        <v>#VALUE!</v>
      </c>
      <c r="Y111" s="185" t="e">
        <f t="shared" ca="1" si="99"/>
        <v>#VALUE!</v>
      </c>
      <c r="Z111" s="185" t="e">
        <f t="shared" ref="Z111:AO119" ca="1" si="100">Z$99/Y$99*Y111</f>
        <v>#VALUE!</v>
      </c>
      <c r="AA111" s="185" t="e">
        <f t="shared" ca="1" si="100"/>
        <v>#VALUE!</v>
      </c>
      <c r="AB111" s="185" t="e">
        <f t="shared" ca="1" si="100"/>
        <v>#VALUE!</v>
      </c>
      <c r="AC111" s="185" t="e">
        <f t="shared" ca="1" si="100"/>
        <v>#VALUE!</v>
      </c>
      <c r="AD111" s="185" t="e">
        <f t="shared" ca="1" si="100"/>
        <v>#VALUE!</v>
      </c>
      <c r="AE111" s="185" t="e">
        <f t="shared" ca="1" si="100"/>
        <v>#VALUE!</v>
      </c>
      <c r="AF111" s="185" t="e">
        <f t="shared" ca="1" si="100"/>
        <v>#VALUE!</v>
      </c>
      <c r="AG111" s="185" t="e">
        <f t="shared" ca="1" si="100"/>
        <v>#VALUE!</v>
      </c>
      <c r="AH111" s="185" t="e">
        <f t="shared" ca="1" si="100"/>
        <v>#VALUE!</v>
      </c>
      <c r="AI111" s="185" t="e">
        <f t="shared" ca="1" si="98"/>
        <v>#VALUE!</v>
      </c>
      <c r="AJ111" s="185" t="e">
        <f t="shared" ca="1" si="98"/>
        <v>#VALUE!</v>
      </c>
      <c r="AK111" s="185" t="e">
        <f t="shared" ca="1" si="98"/>
        <v>#VALUE!</v>
      </c>
      <c r="AL111" s="185" t="e">
        <f t="shared" ca="1" si="98"/>
        <v>#VALUE!</v>
      </c>
      <c r="AM111" s="185" t="e">
        <f t="shared" ca="1" si="98"/>
        <v>#VALUE!</v>
      </c>
      <c r="AN111" s="185" t="e">
        <f t="shared" ca="1" si="98"/>
        <v>#VALUE!</v>
      </c>
      <c r="AO111" s="185" t="e">
        <f t="shared" ca="1" si="98"/>
        <v>#VALUE!</v>
      </c>
      <c r="AP111" s="185" t="e">
        <f t="shared" ca="1" si="98"/>
        <v>#VALUE!</v>
      </c>
    </row>
    <row r="112" spans="1:42">
      <c r="A112" s="57" t="str">
        <f>'[4]TS BYDem'!A43</f>
        <v>*</v>
      </c>
      <c r="B112" s="185" t="s">
        <v>288</v>
      </c>
      <c r="C112" s="185" t="s">
        <v>137</v>
      </c>
      <c r="D112" s="186" t="str">
        <f>'[4]TS BYDem'!D43</f>
        <v>IFAS</v>
      </c>
      <c r="E112" s="185" t="s">
        <v>137</v>
      </c>
      <c r="F112" s="185" t="s">
        <v>137</v>
      </c>
      <c r="G112" s="185" t="s">
        <v>137</v>
      </c>
      <c r="H112" s="185" t="s">
        <v>137</v>
      </c>
      <c r="I112" s="185">
        <v>0</v>
      </c>
      <c r="J112" s="185" t="str">
        <f>INDEX('[4]TS BYDem'!$J$10:$J$203,MATCH(D112,'[4]TS BYDem'!$D$10:$D$203,0))</f>
        <v/>
      </c>
      <c r="K112" s="185" t="e">
        <f t="shared" ref="K112:Y119" ca="1" si="101">K$99/J$99*J112</f>
        <v>#VALUE!</v>
      </c>
      <c r="L112" s="185" t="e">
        <f t="shared" ca="1" si="101"/>
        <v>#VALUE!</v>
      </c>
      <c r="M112" s="185" t="e">
        <f t="shared" ca="1" si="101"/>
        <v>#VALUE!</v>
      </c>
      <c r="N112" s="185" t="e">
        <f t="shared" ca="1" si="101"/>
        <v>#VALUE!</v>
      </c>
      <c r="O112" s="185" t="e">
        <f t="shared" ca="1" si="101"/>
        <v>#VALUE!</v>
      </c>
      <c r="P112" s="185" t="e">
        <f t="shared" ca="1" si="101"/>
        <v>#VALUE!</v>
      </c>
      <c r="Q112" s="185" t="e">
        <f t="shared" ca="1" si="101"/>
        <v>#VALUE!</v>
      </c>
      <c r="R112" s="185" t="e">
        <f t="shared" ca="1" si="101"/>
        <v>#VALUE!</v>
      </c>
      <c r="S112" s="185" t="e">
        <f t="shared" ca="1" si="101"/>
        <v>#VALUE!</v>
      </c>
      <c r="T112" s="185" t="e">
        <f t="shared" ca="1" si="101"/>
        <v>#VALUE!</v>
      </c>
      <c r="U112" s="185" t="e">
        <f t="shared" ca="1" si="101"/>
        <v>#VALUE!</v>
      </c>
      <c r="V112" s="185" t="e">
        <f t="shared" ca="1" si="101"/>
        <v>#VALUE!</v>
      </c>
      <c r="W112" s="185" t="e">
        <f t="shared" ca="1" si="101"/>
        <v>#VALUE!</v>
      </c>
      <c r="X112" s="185" t="e">
        <f t="shared" ca="1" si="101"/>
        <v>#VALUE!</v>
      </c>
      <c r="Y112" s="185" t="e">
        <f t="shared" ca="1" si="101"/>
        <v>#VALUE!</v>
      </c>
      <c r="Z112" s="185" t="e">
        <f t="shared" ca="1" si="100"/>
        <v>#VALUE!</v>
      </c>
      <c r="AA112" s="185" t="e">
        <f t="shared" ca="1" si="100"/>
        <v>#VALUE!</v>
      </c>
      <c r="AB112" s="185" t="e">
        <f t="shared" ca="1" si="100"/>
        <v>#VALUE!</v>
      </c>
      <c r="AC112" s="185" t="e">
        <f t="shared" ca="1" si="100"/>
        <v>#VALUE!</v>
      </c>
      <c r="AD112" s="185" t="e">
        <f t="shared" ca="1" si="100"/>
        <v>#VALUE!</v>
      </c>
      <c r="AE112" s="185" t="e">
        <f t="shared" ca="1" si="100"/>
        <v>#VALUE!</v>
      </c>
      <c r="AF112" s="185" t="e">
        <f t="shared" ca="1" si="100"/>
        <v>#VALUE!</v>
      </c>
      <c r="AG112" s="185" t="e">
        <f t="shared" ca="1" si="100"/>
        <v>#VALUE!</v>
      </c>
      <c r="AH112" s="185" t="e">
        <f t="shared" ca="1" si="100"/>
        <v>#VALUE!</v>
      </c>
      <c r="AI112" s="185" t="e">
        <f t="shared" ca="1" si="98"/>
        <v>#VALUE!</v>
      </c>
      <c r="AJ112" s="185" t="e">
        <f t="shared" ca="1" si="98"/>
        <v>#VALUE!</v>
      </c>
      <c r="AK112" s="185" t="e">
        <f t="shared" ca="1" si="98"/>
        <v>#VALUE!</v>
      </c>
      <c r="AL112" s="185" t="e">
        <f t="shared" ca="1" si="98"/>
        <v>#VALUE!</v>
      </c>
      <c r="AM112" s="185" t="e">
        <f t="shared" ca="1" si="98"/>
        <v>#VALUE!</v>
      </c>
      <c r="AN112" s="185" t="e">
        <f t="shared" ca="1" si="98"/>
        <v>#VALUE!</v>
      </c>
      <c r="AO112" s="185" t="e">
        <f t="shared" ca="1" si="98"/>
        <v>#VALUE!</v>
      </c>
      <c r="AP112" s="185" t="e">
        <f t="shared" ca="1" si="98"/>
        <v>#VALUE!</v>
      </c>
    </row>
    <row r="113" spans="1:42">
      <c r="A113" s="57" t="str">
        <f>'[4]TS BYDem'!A44</f>
        <v>*</v>
      </c>
      <c r="B113" s="185" t="s">
        <v>288</v>
      </c>
      <c r="C113" s="185" t="s">
        <v>137</v>
      </c>
      <c r="D113" s="186" t="str">
        <f>'[4]TS BYDem'!D44</f>
        <v>IFAS</v>
      </c>
      <c r="E113" s="185" t="s">
        <v>137</v>
      </c>
      <c r="F113" s="185" t="s">
        <v>137</v>
      </c>
      <c r="G113" s="185" t="s">
        <v>137</v>
      </c>
      <c r="H113" s="185" t="s">
        <v>137</v>
      </c>
      <c r="I113" s="185">
        <v>0</v>
      </c>
      <c r="J113" s="185" t="str">
        <f>INDEX('[4]TS BYDem'!$J$10:$J$203,MATCH(D113,'[4]TS BYDem'!$D$10:$D$203,0))</f>
        <v/>
      </c>
      <c r="K113" s="185" t="e">
        <f t="shared" ca="1" si="101"/>
        <v>#VALUE!</v>
      </c>
      <c r="L113" s="185" t="e">
        <f t="shared" ca="1" si="101"/>
        <v>#VALUE!</v>
      </c>
      <c r="M113" s="185" t="e">
        <f t="shared" ca="1" si="101"/>
        <v>#VALUE!</v>
      </c>
      <c r="N113" s="185" t="e">
        <f t="shared" ca="1" si="101"/>
        <v>#VALUE!</v>
      </c>
      <c r="O113" s="185" t="e">
        <f t="shared" ca="1" si="101"/>
        <v>#VALUE!</v>
      </c>
      <c r="P113" s="185" t="e">
        <f t="shared" ca="1" si="101"/>
        <v>#VALUE!</v>
      </c>
      <c r="Q113" s="185" t="e">
        <f t="shared" ca="1" si="101"/>
        <v>#VALUE!</v>
      </c>
      <c r="R113" s="185" t="e">
        <f t="shared" ca="1" si="101"/>
        <v>#VALUE!</v>
      </c>
      <c r="S113" s="185" t="e">
        <f t="shared" ca="1" si="101"/>
        <v>#VALUE!</v>
      </c>
      <c r="T113" s="185" t="e">
        <f t="shared" ca="1" si="101"/>
        <v>#VALUE!</v>
      </c>
      <c r="U113" s="185" t="e">
        <f t="shared" ca="1" si="101"/>
        <v>#VALUE!</v>
      </c>
      <c r="V113" s="185" t="e">
        <f t="shared" ca="1" si="101"/>
        <v>#VALUE!</v>
      </c>
      <c r="W113" s="185" t="e">
        <f t="shared" ca="1" si="101"/>
        <v>#VALUE!</v>
      </c>
      <c r="X113" s="185" t="e">
        <f t="shared" ca="1" si="101"/>
        <v>#VALUE!</v>
      </c>
      <c r="Y113" s="185" t="e">
        <f t="shared" ca="1" si="101"/>
        <v>#VALUE!</v>
      </c>
      <c r="Z113" s="185" t="e">
        <f t="shared" ca="1" si="100"/>
        <v>#VALUE!</v>
      </c>
      <c r="AA113" s="185" t="e">
        <f t="shared" ca="1" si="100"/>
        <v>#VALUE!</v>
      </c>
      <c r="AB113" s="185" t="e">
        <f t="shared" ca="1" si="100"/>
        <v>#VALUE!</v>
      </c>
      <c r="AC113" s="185" t="e">
        <f t="shared" ca="1" si="100"/>
        <v>#VALUE!</v>
      </c>
      <c r="AD113" s="185" t="e">
        <f t="shared" ca="1" si="100"/>
        <v>#VALUE!</v>
      </c>
      <c r="AE113" s="185" t="e">
        <f t="shared" ca="1" si="100"/>
        <v>#VALUE!</v>
      </c>
      <c r="AF113" s="185" t="e">
        <f t="shared" ca="1" si="100"/>
        <v>#VALUE!</v>
      </c>
      <c r="AG113" s="185" t="e">
        <f t="shared" ca="1" si="100"/>
        <v>#VALUE!</v>
      </c>
      <c r="AH113" s="185" t="e">
        <f t="shared" ca="1" si="100"/>
        <v>#VALUE!</v>
      </c>
      <c r="AI113" s="185" t="e">
        <f t="shared" ca="1" si="98"/>
        <v>#VALUE!</v>
      </c>
      <c r="AJ113" s="185" t="e">
        <f t="shared" ca="1" si="98"/>
        <v>#VALUE!</v>
      </c>
      <c r="AK113" s="185" t="e">
        <f t="shared" ca="1" si="98"/>
        <v>#VALUE!</v>
      </c>
      <c r="AL113" s="185" t="e">
        <f t="shared" ca="1" si="98"/>
        <v>#VALUE!</v>
      </c>
      <c r="AM113" s="185" t="e">
        <f t="shared" ca="1" si="98"/>
        <v>#VALUE!</v>
      </c>
      <c r="AN113" s="185" t="e">
        <f t="shared" ca="1" si="98"/>
        <v>#VALUE!</v>
      </c>
      <c r="AO113" s="185" t="e">
        <f t="shared" ca="1" si="98"/>
        <v>#VALUE!</v>
      </c>
      <c r="AP113" s="185" t="e">
        <f t="shared" ca="1" si="98"/>
        <v>#VALUE!</v>
      </c>
    </row>
    <row r="114" spans="1:42">
      <c r="A114" s="57" t="str">
        <f>'[4]TS BYDem'!A45</f>
        <v>*</v>
      </c>
      <c r="B114" s="185" t="s">
        <v>288</v>
      </c>
      <c r="C114" s="185" t="s">
        <v>137</v>
      </c>
      <c r="D114" s="186" t="str">
        <f>'[4]TS BYDem'!D45</f>
        <v>IFAS</v>
      </c>
      <c r="E114" s="185" t="s">
        <v>137</v>
      </c>
      <c r="F114" s="185" t="s">
        <v>137</v>
      </c>
      <c r="G114" s="185" t="s">
        <v>137</v>
      </c>
      <c r="H114" s="185" t="s">
        <v>137</v>
      </c>
      <c r="I114" s="185">
        <v>0</v>
      </c>
      <c r="J114" s="185" t="str">
        <f>INDEX('[4]TS BYDem'!$J$10:$J$203,MATCH(D114,'[4]TS BYDem'!$D$10:$D$203,0))</f>
        <v/>
      </c>
      <c r="K114" s="185" t="e">
        <f t="shared" ca="1" si="101"/>
        <v>#VALUE!</v>
      </c>
      <c r="L114" s="185" t="e">
        <f t="shared" ca="1" si="101"/>
        <v>#VALUE!</v>
      </c>
      <c r="M114" s="185" t="e">
        <f t="shared" ca="1" si="101"/>
        <v>#VALUE!</v>
      </c>
      <c r="N114" s="185" t="e">
        <f t="shared" ca="1" si="101"/>
        <v>#VALUE!</v>
      </c>
      <c r="O114" s="185" t="e">
        <f t="shared" ca="1" si="101"/>
        <v>#VALUE!</v>
      </c>
      <c r="P114" s="185" t="e">
        <f t="shared" ca="1" si="101"/>
        <v>#VALUE!</v>
      </c>
      <c r="Q114" s="185" t="e">
        <f t="shared" ca="1" si="101"/>
        <v>#VALUE!</v>
      </c>
      <c r="R114" s="185" t="e">
        <f t="shared" ca="1" si="101"/>
        <v>#VALUE!</v>
      </c>
      <c r="S114" s="185" t="e">
        <f t="shared" ca="1" si="101"/>
        <v>#VALUE!</v>
      </c>
      <c r="T114" s="185" t="e">
        <f t="shared" ca="1" si="101"/>
        <v>#VALUE!</v>
      </c>
      <c r="U114" s="185" t="e">
        <f t="shared" ca="1" si="101"/>
        <v>#VALUE!</v>
      </c>
      <c r="V114" s="185" t="e">
        <f t="shared" ca="1" si="101"/>
        <v>#VALUE!</v>
      </c>
      <c r="W114" s="185" t="e">
        <f t="shared" ca="1" si="101"/>
        <v>#VALUE!</v>
      </c>
      <c r="X114" s="185" t="e">
        <f t="shared" ca="1" si="101"/>
        <v>#VALUE!</v>
      </c>
      <c r="Y114" s="185" t="e">
        <f t="shared" ca="1" si="101"/>
        <v>#VALUE!</v>
      </c>
      <c r="Z114" s="185" t="e">
        <f t="shared" ca="1" si="100"/>
        <v>#VALUE!</v>
      </c>
      <c r="AA114" s="185" t="e">
        <f t="shared" ca="1" si="100"/>
        <v>#VALUE!</v>
      </c>
      <c r="AB114" s="185" t="e">
        <f t="shared" ca="1" si="100"/>
        <v>#VALUE!</v>
      </c>
      <c r="AC114" s="185" t="e">
        <f t="shared" ca="1" si="100"/>
        <v>#VALUE!</v>
      </c>
      <c r="AD114" s="185" t="e">
        <f t="shared" ca="1" si="100"/>
        <v>#VALUE!</v>
      </c>
      <c r="AE114" s="185" t="e">
        <f t="shared" ca="1" si="100"/>
        <v>#VALUE!</v>
      </c>
      <c r="AF114" s="185" t="e">
        <f t="shared" ca="1" si="100"/>
        <v>#VALUE!</v>
      </c>
      <c r="AG114" s="185" t="e">
        <f t="shared" ca="1" si="100"/>
        <v>#VALUE!</v>
      </c>
      <c r="AH114" s="185" t="e">
        <f t="shared" ca="1" si="100"/>
        <v>#VALUE!</v>
      </c>
      <c r="AI114" s="185" t="e">
        <f t="shared" ca="1" si="98"/>
        <v>#VALUE!</v>
      </c>
      <c r="AJ114" s="185" t="e">
        <f t="shared" ca="1" si="98"/>
        <v>#VALUE!</v>
      </c>
      <c r="AK114" s="185" t="e">
        <f t="shared" ca="1" si="98"/>
        <v>#VALUE!</v>
      </c>
      <c r="AL114" s="185" t="e">
        <f t="shared" ca="1" si="98"/>
        <v>#VALUE!</v>
      </c>
      <c r="AM114" s="185" t="e">
        <f t="shared" ca="1" si="98"/>
        <v>#VALUE!</v>
      </c>
      <c r="AN114" s="185" t="e">
        <f t="shared" ca="1" si="98"/>
        <v>#VALUE!</v>
      </c>
      <c r="AO114" s="185" t="e">
        <f t="shared" ca="1" si="98"/>
        <v>#VALUE!</v>
      </c>
      <c r="AP114" s="185" t="e">
        <f t="shared" ca="1" si="98"/>
        <v>#VALUE!</v>
      </c>
    </row>
    <row r="115" spans="1:42">
      <c r="A115" s="57" t="str">
        <f>'[4]TS BYDem'!A46</f>
        <v>*</v>
      </c>
      <c r="B115" s="185" t="s">
        <v>288</v>
      </c>
      <c r="C115" s="185" t="s">
        <v>137</v>
      </c>
      <c r="D115" s="186" t="str">
        <f>'[4]TS BYDem'!D46</f>
        <v>IFAS</v>
      </c>
      <c r="E115" s="185" t="s">
        <v>137</v>
      </c>
      <c r="F115" s="185" t="s">
        <v>137</v>
      </c>
      <c r="G115" s="185" t="s">
        <v>137</v>
      </c>
      <c r="H115" s="185" t="s">
        <v>137</v>
      </c>
      <c r="I115" s="185">
        <v>0</v>
      </c>
      <c r="J115" s="185" t="str">
        <f>INDEX('[4]TS BYDem'!$J$10:$J$203,MATCH(D115,'[4]TS BYDem'!$D$10:$D$203,0))</f>
        <v/>
      </c>
      <c r="K115" s="185" t="e">
        <f t="shared" ca="1" si="101"/>
        <v>#VALUE!</v>
      </c>
      <c r="L115" s="185" t="e">
        <f t="shared" ca="1" si="101"/>
        <v>#VALUE!</v>
      </c>
      <c r="M115" s="185" t="e">
        <f t="shared" ca="1" si="101"/>
        <v>#VALUE!</v>
      </c>
      <c r="N115" s="185" t="e">
        <f t="shared" ca="1" si="101"/>
        <v>#VALUE!</v>
      </c>
      <c r="O115" s="185" t="e">
        <f t="shared" ca="1" si="101"/>
        <v>#VALUE!</v>
      </c>
      <c r="P115" s="185" t="e">
        <f t="shared" ca="1" si="101"/>
        <v>#VALUE!</v>
      </c>
      <c r="Q115" s="185" t="e">
        <f t="shared" ca="1" si="101"/>
        <v>#VALUE!</v>
      </c>
      <c r="R115" s="185" t="e">
        <f t="shared" ca="1" si="101"/>
        <v>#VALUE!</v>
      </c>
      <c r="S115" s="185" t="e">
        <f t="shared" ca="1" si="101"/>
        <v>#VALUE!</v>
      </c>
      <c r="T115" s="185" t="e">
        <f t="shared" ca="1" si="101"/>
        <v>#VALUE!</v>
      </c>
      <c r="U115" s="185" t="e">
        <f t="shared" ca="1" si="101"/>
        <v>#VALUE!</v>
      </c>
      <c r="V115" s="185" t="e">
        <f t="shared" ca="1" si="101"/>
        <v>#VALUE!</v>
      </c>
      <c r="W115" s="185" t="e">
        <f t="shared" ca="1" si="101"/>
        <v>#VALUE!</v>
      </c>
      <c r="X115" s="185" t="e">
        <f t="shared" ca="1" si="101"/>
        <v>#VALUE!</v>
      </c>
      <c r="Y115" s="185" t="e">
        <f t="shared" ca="1" si="101"/>
        <v>#VALUE!</v>
      </c>
      <c r="Z115" s="185" t="e">
        <f t="shared" ca="1" si="100"/>
        <v>#VALUE!</v>
      </c>
      <c r="AA115" s="185" t="e">
        <f t="shared" ca="1" si="100"/>
        <v>#VALUE!</v>
      </c>
      <c r="AB115" s="185" t="e">
        <f t="shared" ca="1" si="100"/>
        <v>#VALUE!</v>
      </c>
      <c r="AC115" s="185" t="e">
        <f t="shared" ca="1" si="100"/>
        <v>#VALUE!</v>
      </c>
      <c r="AD115" s="185" t="e">
        <f t="shared" ca="1" si="100"/>
        <v>#VALUE!</v>
      </c>
      <c r="AE115" s="185" t="e">
        <f t="shared" ca="1" si="100"/>
        <v>#VALUE!</v>
      </c>
      <c r="AF115" s="185" t="e">
        <f t="shared" ca="1" si="100"/>
        <v>#VALUE!</v>
      </c>
      <c r="AG115" s="185" t="e">
        <f t="shared" ca="1" si="100"/>
        <v>#VALUE!</v>
      </c>
      <c r="AH115" s="185" t="e">
        <f t="shared" ca="1" si="100"/>
        <v>#VALUE!</v>
      </c>
      <c r="AI115" s="185" t="e">
        <f t="shared" ca="1" si="98"/>
        <v>#VALUE!</v>
      </c>
      <c r="AJ115" s="185" t="e">
        <f t="shared" ca="1" si="98"/>
        <v>#VALUE!</v>
      </c>
      <c r="AK115" s="185" t="e">
        <f t="shared" ca="1" si="98"/>
        <v>#VALUE!</v>
      </c>
      <c r="AL115" s="185" t="e">
        <f t="shared" ca="1" si="98"/>
        <v>#VALUE!</v>
      </c>
      <c r="AM115" s="185" t="e">
        <f t="shared" ca="1" si="98"/>
        <v>#VALUE!</v>
      </c>
      <c r="AN115" s="185" t="e">
        <f t="shared" ca="1" si="98"/>
        <v>#VALUE!</v>
      </c>
      <c r="AO115" s="185" t="e">
        <f t="shared" ca="1" si="98"/>
        <v>#VALUE!</v>
      </c>
      <c r="AP115" s="185" t="e">
        <f t="shared" ca="1" si="98"/>
        <v>#VALUE!</v>
      </c>
    </row>
    <row r="116" spans="1:42">
      <c r="A116" s="57" t="str">
        <f>'[4]TS BYDem'!A47</f>
        <v>*</v>
      </c>
      <c r="B116" s="185" t="s">
        <v>288</v>
      </c>
      <c r="C116" s="185" t="s">
        <v>137</v>
      </c>
      <c r="D116" s="186">
        <f>'[4]TS BYDem'!D47</f>
        <v>0</v>
      </c>
      <c r="E116" s="185" t="s">
        <v>137</v>
      </c>
      <c r="F116" s="185" t="s">
        <v>137</v>
      </c>
      <c r="G116" s="185" t="s">
        <v>137</v>
      </c>
      <c r="H116" s="185" t="s">
        <v>137</v>
      </c>
      <c r="I116" s="185">
        <v>0</v>
      </c>
      <c r="J116" s="185" t="str">
        <f>INDEX('[4]TS BYDem'!$J$10:$J$203,MATCH(D116,'[4]TS BYDem'!$D$10:$D$203,0))</f>
        <v/>
      </c>
      <c r="K116" s="185" t="e">
        <f t="shared" ca="1" si="101"/>
        <v>#VALUE!</v>
      </c>
      <c r="L116" s="185" t="e">
        <f t="shared" ca="1" si="101"/>
        <v>#VALUE!</v>
      </c>
      <c r="M116" s="185" t="e">
        <f t="shared" ca="1" si="101"/>
        <v>#VALUE!</v>
      </c>
      <c r="N116" s="185" t="e">
        <f t="shared" ca="1" si="101"/>
        <v>#VALUE!</v>
      </c>
      <c r="O116" s="185" t="e">
        <f t="shared" ca="1" si="101"/>
        <v>#VALUE!</v>
      </c>
      <c r="P116" s="185" t="e">
        <f t="shared" ca="1" si="101"/>
        <v>#VALUE!</v>
      </c>
      <c r="Q116" s="185" t="e">
        <f t="shared" ca="1" si="101"/>
        <v>#VALUE!</v>
      </c>
      <c r="R116" s="185" t="e">
        <f t="shared" ca="1" si="101"/>
        <v>#VALUE!</v>
      </c>
      <c r="S116" s="185" t="e">
        <f t="shared" ca="1" si="101"/>
        <v>#VALUE!</v>
      </c>
      <c r="T116" s="185" t="e">
        <f t="shared" ca="1" si="101"/>
        <v>#VALUE!</v>
      </c>
      <c r="U116" s="185" t="e">
        <f t="shared" ca="1" si="101"/>
        <v>#VALUE!</v>
      </c>
      <c r="V116" s="185" t="e">
        <f t="shared" ca="1" si="101"/>
        <v>#VALUE!</v>
      </c>
      <c r="W116" s="185" t="e">
        <f t="shared" ca="1" si="101"/>
        <v>#VALUE!</v>
      </c>
      <c r="X116" s="185" t="e">
        <f t="shared" ca="1" si="101"/>
        <v>#VALUE!</v>
      </c>
      <c r="Y116" s="185" t="e">
        <f t="shared" ca="1" si="101"/>
        <v>#VALUE!</v>
      </c>
      <c r="Z116" s="185" t="e">
        <f t="shared" ca="1" si="100"/>
        <v>#VALUE!</v>
      </c>
      <c r="AA116" s="185" t="e">
        <f t="shared" ca="1" si="100"/>
        <v>#VALUE!</v>
      </c>
      <c r="AB116" s="185" t="e">
        <f t="shared" ca="1" si="100"/>
        <v>#VALUE!</v>
      </c>
      <c r="AC116" s="185" t="e">
        <f t="shared" ca="1" si="100"/>
        <v>#VALUE!</v>
      </c>
      <c r="AD116" s="185" t="e">
        <f t="shared" ca="1" si="100"/>
        <v>#VALUE!</v>
      </c>
      <c r="AE116" s="185" t="e">
        <f t="shared" ca="1" si="100"/>
        <v>#VALUE!</v>
      </c>
      <c r="AF116" s="185" t="e">
        <f t="shared" ca="1" si="100"/>
        <v>#VALUE!</v>
      </c>
      <c r="AG116" s="185" t="e">
        <f t="shared" ca="1" si="100"/>
        <v>#VALUE!</v>
      </c>
      <c r="AH116" s="185" t="e">
        <f t="shared" ca="1" si="100"/>
        <v>#VALUE!</v>
      </c>
      <c r="AI116" s="185" t="e">
        <f t="shared" ca="1" si="100"/>
        <v>#VALUE!</v>
      </c>
      <c r="AJ116" s="185" t="e">
        <f t="shared" ca="1" si="100"/>
        <v>#VALUE!</v>
      </c>
      <c r="AK116" s="185" t="e">
        <f t="shared" ca="1" si="100"/>
        <v>#VALUE!</v>
      </c>
      <c r="AL116" s="185" t="e">
        <f t="shared" ca="1" si="100"/>
        <v>#VALUE!</v>
      </c>
      <c r="AM116" s="185" t="e">
        <f t="shared" ca="1" si="100"/>
        <v>#VALUE!</v>
      </c>
      <c r="AN116" s="185" t="e">
        <f t="shared" ca="1" si="100"/>
        <v>#VALUE!</v>
      </c>
      <c r="AO116" s="185" t="e">
        <f t="shared" ca="1" si="100"/>
        <v>#VALUE!</v>
      </c>
      <c r="AP116" s="185" t="e">
        <f t="shared" ref="AP116:AP119" ca="1" si="102">AP$99/AO$99*AO116</f>
        <v>#VALUE!</v>
      </c>
    </row>
    <row r="117" spans="1:42">
      <c r="A117" s="57" t="str">
        <f>'[4]TS BYDem'!A48</f>
        <v>*</v>
      </c>
      <c r="B117" s="185" t="s">
        <v>288</v>
      </c>
      <c r="C117" s="185" t="s">
        <v>137</v>
      </c>
      <c r="D117" s="186" t="str">
        <f>'[4]TS BYDem'!D48</f>
        <v>IFAR</v>
      </c>
      <c r="E117" s="185" t="s">
        <v>137</v>
      </c>
      <c r="F117" s="185" t="s">
        <v>137</v>
      </c>
      <c r="G117" s="185" t="s">
        <v>137</v>
      </c>
      <c r="H117" s="185" t="s">
        <v>137</v>
      </c>
      <c r="I117" s="185">
        <v>0</v>
      </c>
      <c r="J117" s="185" t="str">
        <f>INDEX('[4]TS BYDem'!$J$10:$J$203,MATCH(D117,'[4]TS BYDem'!$D$10:$D$203,0))</f>
        <v/>
      </c>
      <c r="K117" s="185" t="e">
        <f t="shared" ca="1" si="101"/>
        <v>#VALUE!</v>
      </c>
      <c r="L117" s="185" t="e">
        <f t="shared" ca="1" si="101"/>
        <v>#VALUE!</v>
      </c>
      <c r="M117" s="185" t="e">
        <f t="shared" ca="1" si="101"/>
        <v>#VALUE!</v>
      </c>
      <c r="N117" s="185" t="e">
        <f t="shared" ca="1" si="101"/>
        <v>#VALUE!</v>
      </c>
      <c r="O117" s="185" t="e">
        <f t="shared" ca="1" si="101"/>
        <v>#VALUE!</v>
      </c>
      <c r="P117" s="185" t="e">
        <f t="shared" ca="1" si="101"/>
        <v>#VALUE!</v>
      </c>
      <c r="Q117" s="185" t="e">
        <f t="shared" ca="1" si="101"/>
        <v>#VALUE!</v>
      </c>
      <c r="R117" s="185" t="e">
        <f t="shared" ca="1" si="101"/>
        <v>#VALUE!</v>
      </c>
      <c r="S117" s="185" t="e">
        <f t="shared" ca="1" si="101"/>
        <v>#VALUE!</v>
      </c>
      <c r="T117" s="185" t="e">
        <f t="shared" ca="1" si="101"/>
        <v>#VALUE!</v>
      </c>
      <c r="U117" s="185" t="e">
        <f t="shared" ca="1" si="101"/>
        <v>#VALUE!</v>
      </c>
      <c r="V117" s="185" t="e">
        <f t="shared" ca="1" si="101"/>
        <v>#VALUE!</v>
      </c>
      <c r="W117" s="185" t="e">
        <f t="shared" ca="1" si="101"/>
        <v>#VALUE!</v>
      </c>
      <c r="X117" s="185" t="e">
        <f t="shared" ca="1" si="101"/>
        <v>#VALUE!</v>
      </c>
      <c r="Y117" s="185" t="e">
        <f t="shared" ca="1" si="101"/>
        <v>#VALUE!</v>
      </c>
      <c r="Z117" s="185" t="e">
        <f t="shared" ca="1" si="100"/>
        <v>#VALUE!</v>
      </c>
      <c r="AA117" s="185" t="e">
        <f t="shared" ca="1" si="100"/>
        <v>#VALUE!</v>
      </c>
      <c r="AB117" s="185" t="e">
        <f t="shared" ca="1" si="100"/>
        <v>#VALUE!</v>
      </c>
      <c r="AC117" s="185" t="e">
        <f t="shared" ca="1" si="100"/>
        <v>#VALUE!</v>
      </c>
      <c r="AD117" s="185" t="e">
        <f t="shared" ca="1" si="100"/>
        <v>#VALUE!</v>
      </c>
      <c r="AE117" s="185" t="e">
        <f t="shared" ca="1" si="100"/>
        <v>#VALUE!</v>
      </c>
      <c r="AF117" s="185" t="e">
        <f t="shared" ca="1" si="100"/>
        <v>#VALUE!</v>
      </c>
      <c r="AG117" s="185" t="e">
        <f t="shared" ca="1" si="100"/>
        <v>#VALUE!</v>
      </c>
      <c r="AH117" s="185" t="e">
        <f t="shared" ca="1" si="100"/>
        <v>#VALUE!</v>
      </c>
      <c r="AI117" s="185" t="e">
        <f t="shared" ca="1" si="100"/>
        <v>#VALUE!</v>
      </c>
      <c r="AJ117" s="185" t="e">
        <f t="shared" ca="1" si="100"/>
        <v>#VALUE!</v>
      </c>
      <c r="AK117" s="185" t="e">
        <f t="shared" ca="1" si="100"/>
        <v>#VALUE!</v>
      </c>
      <c r="AL117" s="185" t="e">
        <f t="shared" ca="1" si="100"/>
        <v>#VALUE!</v>
      </c>
      <c r="AM117" s="185" t="e">
        <f t="shared" ca="1" si="100"/>
        <v>#VALUE!</v>
      </c>
      <c r="AN117" s="185" t="e">
        <f t="shared" ca="1" si="100"/>
        <v>#VALUE!</v>
      </c>
      <c r="AO117" s="185" t="e">
        <f t="shared" ca="1" si="100"/>
        <v>#VALUE!</v>
      </c>
      <c r="AP117" s="185" t="e">
        <f t="shared" ca="1" si="102"/>
        <v>#VALUE!</v>
      </c>
    </row>
    <row r="118" spans="1:42">
      <c r="A118" s="57" t="str">
        <f>'[4]TS BYDem'!A49</f>
        <v>*</v>
      </c>
      <c r="B118" s="185" t="s">
        <v>288</v>
      </c>
      <c r="C118" s="185" t="s">
        <v>137</v>
      </c>
      <c r="D118" s="186" t="str">
        <f>'[4]TS BYDem'!D49</f>
        <v>Useful Energy Service</v>
      </c>
      <c r="E118" s="185" t="s">
        <v>137</v>
      </c>
      <c r="F118" s="185" t="s">
        <v>137</v>
      </c>
      <c r="G118" s="185" t="s">
        <v>137</v>
      </c>
      <c r="H118" s="185" t="s">
        <v>137</v>
      </c>
      <c r="I118" s="185">
        <v>0</v>
      </c>
      <c r="J118" s="185" t="str">
        <f>INDEX('[4]TS BYDem'!$J$10:$J$203,MATCH(D118,'[4]TS BYDem'!$D$10:$D$203,0))</f>
        <v/>
      </c>
      <c r="K118" s="185" t="e">
        <f t="shared" ca="1" si="101"/>
        <v>#VALUE!</v>
      </c>
      <c r="L118" s="185" t="e">
        <f t="shared" ca="1" si="101"/>
        <v>#VALUE!</v>
      </c>
      <c r="M118" s="185" t="e">
        <f t="shared" ca="1" si="101"/>
        <v>#VALUE!</v>
      </c>
      <c r="N118" s="185" t="e">
        <f t="shared" ca="1" si="101"/>
        <v>#VALUE!</v>
      </c>
      <c r="O118" s="185" t="e">
        <f t="shared" ca="1" si="101"/>
        <v>#VALUE!</v>
      </c>
      <c r="P118" s="185" t="e">
        <f t="shared" ca="1" si="101"/>
        <v>#VALUE!</v>
      </c>
      <c r="Q118" s="185" t="e">
        <f t="shared" ca="1" si="101"/>
        <v>#VALUE!</v>
      </c>
      <c r="R118" s="185" t="e">
        <f t="shared" ca="1" si="101"/>
        <v>#VALUE!</v>
      </c>
      <c r="S118" s="185" t="e">
        <f t="shared" ca="1" si="101"/>
        <v>#VALUE!</v>
      </c>
      <c r="T118" s="185" t="e">
        <f t="shared" ca="1" si="101"/>
        <v>#VALUE!</v>
      </c>
      <c r="U118" s="185" t="e">
        <f t="shared" ca="1" si="101"/>
        <v>#VALUE!</v>
      </c>
      <c r="V118" s="185" t="e">
        <f t="shared" ca="1" si="101"/>
        <v>#VALUE!</v>
      </c>
      <c r="W118" s="185" t="e">
        <f t="shared" ca="1" si="101"/>
        <v>#VALUE!</v>
      </c>
      <c r="X118" s="185" t="e">
        <f t="shared" ca="1" si="101"/>
        <v>#VALUE!</v>
      </c>
      <c r="Y118" s="185" t="e">
        <f t="shared" ca="1" si="101"/>
        <v>#VALUE!</v>
      </c>
      <c r="Z118" s="185" t="e">
        <f t="shared" ca="1" si="100"/>
        <v>#VALUE!</v>
      </c>
      <c r="AA118" s="185" t="e">
        <f t="shared" ca="1" si="100"/>
        <v>#VALUE!</v>
      </c>
      <c r="AB118" s="185" t="e">
        <f t="shared" ca="1" si="100"/>
        <v>#VALUE!</v>
      </c>
      <c r="AC118" s="185" t="e">
        <f t="shared" ca="1" si="100"/>
        <v>#VALUE!</v>
      </c>
      <c r="AD118" s="185" t="e">
        <f t="shared" ca="1" si="100"/>
        <v>#VALUE!</v>
      </c>
      <c r="AE118" s="185" t="e">
        <f t="shared" ca="1" si="100"/>
        <v>#VALUE!</v>
      </c>
      <c r="AF118" s="185" t="e">
        <f t="shared" ca="1" si="100"/>
        <v>#VALUE!</v>
      </c>
      <c r="AG118" s="185" t="e">
        <f t="shared" ca="1" si="100"/>
        <v>#VALUE!</v>
      </c>
      <c r="AH118" s="185" t="e">
        <f t="shared" ca="1" si="100"/>
        <v>#VALUE!</v>
      </c>
      <c r="AI118" s="185" t="e">
        <f t="shared" ca="1" si="100"/>
        <v>#VALUE!</v>
      </c>
      <c r="AJ118" s="185" t="e">
        <f t="shared" ca="1" si="100"/>
        <v>#VALUE!</v>
      </c>
      <c r="AK118" s="185" t="e">
        <f t="shared" ca="1" si="100"/>
        <v>#VALUE!</v>
      </c>
      <c r="AL118" s="185" t="e">
        <f t="shared" ca="1" si="100"/>
        <v>#VALUE!</v>
      </c>
      <c r="AM118" s="185" t="e">
        <f t="shared" ca="1" si="100"/>
        <v>#VALUE!</v>
      </c>
      <c r="AN118" s="185" t="e">
        <f t="shared" ca="1" si="100"/>
        <v>#VALUE!</v>
      </c>
      <c r="AO118" s="185" t="e">
        <f t="shared" ca="1" si="100"/>
        <v>#VALUE!</v>
      </c>
      <c r="AP118" s="185" t="e">
        <f t="shared" ca="1" si="102"/>
        <v>#VALUE!</v>
      </c>
    </row>
    <row r="119" spans="1:42">
      <c r="A119" s="57" t="str">
        <f>'[4]TS BYDem'!A50</f>
        <v>*</v>
      </c>
      <c r="B119" s="185" t="s">
        <v>288</v>
      </c>
      <c r="C119" s="185" t="s">
        <v>137</v>
      </c>
      <c r="D119" s="186">
        <f>'[4]TS BYDem'!D50</f>
        <v>0</v>
      </c>
      <c r="E119" s="185" t="s">
        <v>137</v>
      </c>
      <c r="F119" s="185" t="s">
        <v>137</v>
      </c>
      <c r="G119" s="185" t="s">
        <v>137</v>
      </c>
      <c r="H119" s="185" t="s">
        <v>137</v>
      </c>
      <c r="I119" s="185">
        <v>0</v>
      </c>
      <c r="J119" s="185" t="str">
        <f>INDEX('[4]TS BYDem'!$J$10:$J$203,MATCH(D119,'[4]TS BYDem'!$D$10:$D$203,0))</f>
        <v/>
      </c>
      <c r="K119" s="185" t="e">
        <f t="shared" ca="1" si="101"/>
        <v>#VALUE!</v>
      </c>
      <c r="L119" s="185" t="e">
        <f t="shared" ca="1" si="101"/>
        <v>#VALUE!</v>
      </c>
      <c r="M119" s="185" t="e">
        <f t="shared" ca="1" si="101"/>
        <v>#VALUE!</v>
      </c>
      <c r="N119" s="185" t="e">
        <f t="shared" ca="1" si="101"/>
        <v>#VALUE!</v>
      </c>
      <c r="O119" s="185" t="e">
        <f t="shared" ca="1" si="101"/>
        <v>#VALUE!</v>
      </c>
      <c r="P119" s="185" t="e">
        <f t="shared" ca="1" si="101"/>
        <v>#VALUE!</v>
      </c>
      <c r="Q119" s="185" t="e">
        <f t="shared" ca="1" si="101"/>
        <v>#VALUE!</v>
      </c>
      <c r="R119" s="185" t="e">
        <f t="shared" ca="1" si="101"/>
        <v>#VALUE!</v>
      </c>
      <c r="S119" s="185" t="e">
        <f t="shared" ca="1" si="101"/>
        <v>#VALUE!</v>
      </c>
      <c r="T119" s="185" t="e">
        <f t="shared" ca="1" si="101"/>
        <v>#VALUE!</v>
      </c>
      <c r="U119" s="185" t="e">
        <f t="shared" ca="1" si="101"/>
        <v>#VALUE!</v>
      </c>
      <c r="V119" s="185" t="e">
        <f t="shared" ca="1" si="101"/>
        <v>#VALUE!</v>
      </c>
      <c r="W119" s="185" t="e">
        <f t="shared" ca="1" si="101"/>
        <v>#VALUE!</v>
      </c>
      <c r="X119" s="185" t="e">
        <f t="shared" ca="1" si="101"/>
        <v>#VALUE!</v>
      </c>
      <c r="Y119" s="185" t="e">
        <f t="shared" ca="1" si="101"/>
        <v>#VALUE!</v>
      </c>
      <c r="Z119" s="185" t="e">
        <f t="shared" ca="1" si="100"/>
        <v>#VALUE!</v>
      </c>
      <c r="AA119" s="185" t="e">
        <f t="shared" ca="1" si="100"/>
        <v>#VALUE!</v>
      </c>
      <c r="AB119" s="185" t="e">
        <f t="shared" ca="1" si="100"/>
        <v>#VALUE!</v>
      </c>
      <c r="AC119" s="185" t="e">
        <f t="shared" ca="1" si="100"/>
        <v>#VALUE!</v>
      </c>
      <c r="AD119" s="185" t="e">
        <f t="shared" ca="1" si="100"/>
        <v>#VALUE!</v>
      </c>
      <c r="AE119" s="185" t="e">
        <f t="shared" ca="1" si="100"/>
        <v>#VALUE!</v>
      </c>
      <c r="AF119" s="185" t="e">
        <f t="shared" ca="1" si="100"/>
        <v>#VALUE!</v>
      </c>
      <c r="AG119" s="185" t="e">
        <f t="shared" ca="1" si="100"/>
        <v>#VALUE!</v>
      </c>
      <c r="AH119" s="185" t="e">
        <f t="shared" ca="1" si="100"/>
        <v>#VALUE!</v>
      </c>
      <c r="AI119" s="185" t="e">
        <f t="shared" ca="1" si="100"/>
        <v>#VALUE!</v>
      </c>
      <c r="AJ119" s="185" t="e">
        <f t="shared" ca="1" si="100"/>
        <v>#VALUE!</v>
      </c>
      <c r="AK119" s="185" t="e">
        <f t="shared" ca="1" si="100"/>
        <v>#VALUE!</v>
      </c>
      <c r="AL119" s="185" t="e">
        <f t="shared" ca="1" si="100"/>
        <v>#VALUE!</v>
      </c>
      <c r="AM119" s="185" t="e">
        <f t="shared" ca="1" si="100"/>
        <v>#VALUE!</v>
      </c>
      <c r="AN119" s="185" t="e">
        <f t="shared" ca="1" si="100"/>
        <v>#VALUE!</v>
      </c>
      <c r="AO119" s="185" t="e">
        <f t="shared" ca="1" si="100"/>
        <v>#VALUE!</v>
      </c>
      <c r="AP119" s="185" t="e">
        <f t="shared" ca="1" si="102"/>
        <v>#VALUE!</v>
      </c>
    </row>
    <row r="120" spans="1:42" s="5" customFormat="1">
      <c r="A120" s="57" t="str">
        <f>'[4]TS BYDem'!A51</f>
        <v>*</v>
      </c>
      <c r="B120" s="5">
        <f>B99+2</f>
        <v>5</v>
      </c>
      <c r="C120" s="3" t="str">
        <f ca="1">OFFSET($C$9,$B120,0)</f>
        <v>Iron &amp; Steel</v>
      </c>
      <c r="D120" s="3" t="str">
        <f ca="1">OFFSET($B$9,$B120,0)</f>
        <v>IS</v>
      </c>
      <c r="J120" s="5">
        <f t="shared" ref="J120:AA120" ca="1" si="103">SUMIF($B$10:$B$25,$D120,J$10:J$25)*SUMIF($B$10:$B$25,$D120,J$47:J$61)</f>
        <v>91.49806454608688</v>
      </c>
      <c r="K120" s="5">
        <f t="shared" ca="1" si="103"/>
        <v>93.29382081659972</v>
      </c>
      <c r="L120" s="5">
        <f t="shared" ca="1" si="103"/>
        <v>94.603524780475851</v>
      </c>
      <c r="M120" s="5">
        <f t="shared" ca="1" si="103"/>
        <v>95.326109518862665</v>
      </c>
      <c r="N120" s="5">
        <f t="shared" ca="1" si="103"/>
        <v>95.128650726259707</v>
      </c>
      <c r="O120" s="5">
        <f t="shared" ca="1" si="103"/>
        <v>96.387784461314311</v>
      </c>
      <c r="P120" s="5">
        <f t="shared" ca="1" si="103"/>
        <v>96.87180216278756</v>
      </c>
      <c r="Q120" s="5">
        <f t="shared" ca="1" si="103"/>
        <v>95.040332975666615</v>
      </c>
      <c r="R120" s="5">
        <f t="shared" ca="1" si="103"/>
        <v>87.247126499386042</v>
      </c>
      <c r="S120" s="5">
        <f t="shared" ca="1" si="103"/>
        <v>88.746733984693577</v>
      </c>
      <c r="T120" s="5">
        <f t="shared" ca="1" si="103"/>
        <v>89.826212656921797</v>
      </c>
      <c r="U120" s="5">
        <f t="shared" ca="1" si="103"/>
        <v>91.475739392417012</v>
      </c>
      <c r="V120" s="5">
        <f t="shared" ca="1" si="103"/>
        <v>93.332781256852826</v>
      </c>
      <c r="W120" s="5">
        <f t="shared" ca="1" si="103"/>
        <v>95.449540351000138</v>
      </c>
      <c r="X120" s="5">
        <f t="shared" ca="1" si="103"/>
        <v>97.650896261525531</v>
      </c>
      <c r="Y120" s="5">
        <f t="shared" ca="1" si="103"/>
        <v>99.792777564039142</v>
      </c>
      <c r="Z120" s="5">
        <f t="shared" ca="1" si="103"/>
        <v>105.02130069279679</v>
      </c>
      <c r="AA120" s="5">
        <f t="shared" ca="1" si="103"/>
        <v>108.39606927666955</v>
      </c>
      <c r="AB120" s="5">
        <f ca="1">SUMIF($B$10:$B$25,$D120,AB$10:AB$25)*SUMIF($B$10:$B$25,$D120,AB$46:AB$61)</f>
        <v>110.66649691673314</v>
      </c>
      <c r="AC120" s="5">
        <f t="shared" ref="AC120:AP120" ca="1" si="104">SUMIF($B$10:$B$25,$D120,AC$10:AC$25)*SUMIF($B$10:$B$25,$D120,AC$47:AC$61)</f>
        <v>112.79665038220702</v>
      </c>
      <c r="AD120" s="5">
        <f t="shared" ca="1" si="104"/>
        <v>114.468810956509</v>
      </c>
      <c r="AE120" s="5">
        <f t="shared" ca="1" si="104"/>
        <v>116.28875291581326</v>
      </c>
      <c r="AF120" s="5">
        <f t="shared" ca="1" si="104"/>
        <v>118.42723430748231</v>
      </c>
      <c r="AG120" s="5">
        <f t="shared" ca="1" si="104"/>
        <v>121.18912447573976</v>
      </c>
      <c r="AH120" s="5">
        <f t="shared" ca="1" si="104"/>
        <v>123.53933183316815</v>
      </c>
      <c r="AI120" s="5">
        <f t="shared" ca="1" si="104"/>
        <v>125.98830187702043</v>
      </c>
      <c r="AJ120" s="5">
        <f t="shared" ca="1" si="104"/>
        <v>130.08217254758682</v>
      </c>
      <c r="AK120" s="5">
        <f t="shared" ca="1" si="104"/>
        <v>134.13055087043409</v>
      </c>
      <c r="AL120" s="5">
        <f t="shared" ca="1" si="104"/>
        <v>138.04148114724603</v>
      </c>
      <c r="AM120" s="5">
        <f t="shared" ca="1" si="104"/>
        <v>151.20590817156835</v>
      </c>
      <c r="AN120" s="5">
        <f t="shared" ca="1" si="104"/>
        <v>148.33370072734931</v>
      </c>
      <c r="AO120" s="5">
        <f t="shared" ca="1" si="104"/>
        <v>161.29869271887605</v>
      </c>
      <c r="AP120" s="5">
        <f t="shared" ca="1" si="104"/>
        <v>171.59091229897899</v>
      </c>
    </row>
    <row r="121" spans="1:42">
      <c r="A121" s="57" t="str">
        <f>'[4]TS BYDem'!A52</f>
        <v>*</v>
      </c>
      <c r="B121" s="185" t="s">
        <v>288</v>
      </c>
      <c r="C121" s="185" t="s">
        <v>137</v>
      </c>
      <c r="D121" s="186" t="str">
        <f>'[4]TS BYDem'!D52</f>
        <v>IISK</v>
      </c>
      <c r="E121" s="185" t="s">
        <v>137</v>
      </c>
      <c r="F121" s="185" t="s">
        <v>137</v>
      </c>
      <c r="G121" s="185" t="s">
        <v>137</v>
      </c>
      <c r="H121" s="185" t="s">
        <v>137</v>
      </c>
      <c r="I121" s="185">
        <v>0</v>
      </c>
      <c r="J121" s="185" t="str">
        <f>INDEX('[4]TS BYDem'!$J$10:$J$203,MATCH(D121,'[4]TS BYDem'!$D$10:$D$203,0))</f>
        <v/>
      </c>
      <c r="K121" s="185" t="e">
        <f t="shared" ref="K121:Z136" ca="1" si="105">K$120/J$120*J121</f>
        <v>#VALUE!</v>
      </c>
      <c r="L121" s="185" t="e">
        <f t="shared" ca="1" si="105"/>
        <v>#VALUE!</v>
      </c>
      <c r="M121" s="185" t="e">
        <f t="shared" ca="1" si="105"/>
        <v>#VALUE!</v>
      </c>
      <c r="N121" s="185" t="e">
        <f t="shared" ca="1" si="105"/>
        <v>#VALUE!</v>
      </c>
      <c r="O121" s="185" t="e">
        <f t="shared" ca="1" si="105"/>
        <v>#VALUE!</v>
      </c>
      <c r="P121" s="185" t="e">
        <f t="shared" ca="1" si="105"/>
        <v>#VALUE!</v>
      </c>
      <c r="Q121" s="185" t="e">
        <f t="shared" ca="1" si="105"/>
        <v>#VALUE!</v>
      </c>
      <c r="R121" s="185" t="e">
        <f t="shared" ca="1" si="105"/>
        <v>#VALUE!</v>
      </c>
      <c r="S121" s="185" t="e">
        <f t="shared" ca="1" si="105"/>
        <v>#VALUE!</v>
      </c>
      <c r="T121" s="185" t="e">
        <f t="shared" ca="1" si="105"/>
        <v>#VALUE!</v>
      </c>
      <c r="U121" s="185" t="e">
        <f t="shared" ca="1" si="105"/>
        <v>#VALUE!</v>
      </c>
      <c r="V121" s="185" t="e">
        <f t="shared" ca="1" si="105"/>
        <v>#VALUE!</v>
      </c>
      <c r="W121" s="185" t="e">
        <f t="shared" ca="1" si="105"/>
        <v>#VALUE!</v>
      </c>
      <c r="X121" s="185" t="e">
        <f t="shared" ca="1" si="105"/>
        <v>#VALUE!</v>
      </c>
      <c r="Y121" s="185" t="e">
        <f t="shared" ca="1" si="105"/>
        <v>#VALUE!</v>
      </c>
      <c r="Z121" s="185" t="e">
        <f t="shared" ca="1" si="105"/>
        <v>#VALUE!</v>
      </c>
      <c r="AA121" s="185" t="e">
        <f t="shared" ref="AA121:AP136" ca="1" si="106">AA$120/Z$120*Z121</f>
        <v>#VALUE!</v>
      </c>
      <c r="AB121" s="185" t="e">
        <f t="shared" ca="1" si="106"/>
        <v>#VALUE!</v>
      </c>
      <c r="AC121" s="185" t="e">
        <f t="shared" ca="1" si="106"/>
        <v>#VALUE!</v>
      </c>
      <c r="AD121" s="185" t="e">
        <f t="shared" ca="1" si="106"/>
        <v>#VALUE!</v>
      </c>
      <c r="AE121" s="185" t="e">
        <f t="shared" ca="1" si="106"/>
        <v>#VALUE!</v>
      </c>
      <c r="AF121" s="185" t="e">
        <f t="shared" ca="1" si="106"/>
        <v>#VALUE!</v>
      </c>
      <c r="AG121" s="185" t="e">
        <f t="shared" ca="1" si="106"/>
        <v>#VALUE!</v>
      </c>
      <c r="AH121" s="185" t="e">
        <f t="shared" ca="1" si="106"/>
        <v>#VALUE!</v>
      </c>
      <c r="AI121" s="185" t="e">
        <f t="shared" ca="1" si="106"/>
        <v>#VALUE!</v>
      </c>
      <c r="AJ121" s="185" t="e">
        <f t="shared" ca="1" si="106"/>
        <v>#VALUE!</v>
      </c>
      <c r="AK121" s="185" t="e">
        <f t="shared" ca="1" si="106"/>
        <v>#VALUE!</v>
      </c>
      <c r="AL121" s="185" t="e">
        <f t="shared" ca="1" si="106"/>
        <v>#VALUE!</v>
      </c>
      <c r="AM121" s="185" t="e">
        <f t="shared" ca="1" si="106"/>
        <v>#VALUE!</v>
      </c>
      <c r="AN121" s="185" t="e">
        <f t="shared" ca="1" si="106"/>
        <v>#VALUE!</v>
      </c>
      <c r="AO121" s="185" t="e">
        <f t="shared" ca="1" si="106"/>
        <v>#VALUE!</v>
      </c>
      <c r="AP121" s="185" t="e">
        <f t="shared" ca="1" si="106"/>
        <v>#VALUE!</v>
      </c>
    </row>
    <row r="122" spans="1:42">
      <c r="A122" s="57" t="str">
        <f>'[4]TS BYDem'!A53</f>
        <v>*</v>
      </c>
      <c r="B122" s="185" t="s">
        <v>288</v>
      </c>
      <c r="C122" s="185" t="s">
        <v>137</v>
      </c>
      <c r="D122" s="186" t="str">
        <f>'[4]TS BYDem'!D53</f>
        <v>IISA</v>
      </c>
      <c r="E122" s="185" t="s">
        <v>137</v>
      </c>
      <c r="F122" s="185" t="s">
        <v>137</v>
      </c>
      <c r="G122" s="185" t="s">
        <v>137</v>
      </c>
      <c r="H122" s="185" t="s">
        <v>137</v>
      </c>
      <c r="I122" s="185">
        <v>0</v>
      </c>
      <c r="J122" s="185" t="str">
        <f>INDEX('[4]TS BYDem'!$J$10:$J$203,MATCH(D122,'[4]TS BYDem'!$D$10:$D$203,0))</f>
        <v/>
      </c>
      <c r="K122" s="185" t="e">
        <f t="shared" ca="1" si="105"/>
        <v>#VALUE!</v>
      </c>
      <c r="L122" s="185" t="e">
        <f t="shared" ca="1" si="105"/>
        <v>#VALUE!</v>
      </c>
      <c r="M122" s="185" t="e">
        <f t="shared" ca="1" si="105"/>
        <v>#VALUE!</v>
      </c>
      <c r="N122" s="185" t="e">
        <f t="shared" ca="1" si="105"/>
        <v>#VALUE!</v>
      </c>
      <c r="O122" s="185" t="e">
        <f t="shared" ca="1" si="105"/>
        <v>#VALUE!</v>
      </c>
      <c r="P122" s="185" t="e">
        <f t="shared" ca="1" si="105"/>
        <v>#VALUE!</v>
      </c>
      <c r="Q122" s="185" t="e">
        <f t="shared" ca="1" si="105"/>
        <v>#VALUE!</v>
      </c>
      <c r="R122" s="185" t="e">
        <f t="shared" ca="1" si="105"/>
        <v>#VALUE!</v>
      </c>
      <c r="S122" s="185" t="e">
        <f t="shared" ca="1" si="105"/>
        <v>#VALUE!</v>
      </c>
      <c r="T122" s="185" t="e">
        <f t="shared" ca="1" si="105"/>
        <v>#VALUE!</v>
      </c>
      <c r="U122" s="185" t="e">
        <f t="shared" ca="1" si="105"/>
        <v>#VALUE!</v>
      </c>
      <c r="V122" s="185" t="e">
        <f t="shared" ca="1" si="105"/>
        <v>#VALUE!</v>
      </c>
      <c r="W122" s="185" t="e">
        <f t="shared" ca="1" si="105"/>
        <v>#VALUE!</v>
      </c>
      <c r="X122" s="185" t="e">
        <f t="shared" ca="1" si="105"/>
        <v>#VALUE!</v>
      </c>
      <c r="Y122" s="185" t="e">
        <f t="shared" ca="1" si="105"/>
        <v>#VALUE!</v>
      </c>
      <c r="Z122" s="185" t="e">
        <f t="shared" ca="1" si="105"/>
        <v>#VALUE!</v>
      </c>
      <c r="AA122" s="185" t="e">
        <f t="shared" ca="1" si="106"/>
        <v>#VALUE!</v>
      </c>
      <c r="AB122" s="185" t="e">
        <f t="shared" ca="1" si="106"/>
        <v>#VALUE!</v>
      </c>
      <c r="AC122" s="185" t="e">
        <f t="shared" ca="1" si="106"/>
        <v>#VALUE!</v>
      </c>
      <c r="AD122" s="185" t="e">
        <f t="shared" ca="1" si="106"/>
        <v>#VALUE!</v>
      </c>
      <c r="AE122" s="185" t="e">
        <f t="shared" ca="1" si="106"/>
        <v>#VALUE!</v>
      </c>
      <c r="AF122" s="185" t="e">
        <f t="shared" ca="1" si="106"/>
        <v>#VALUE!</v>
      </c>
      <c r="AG122" s="185" t="e">
        <f t="shared" ca="1" si="106"/>
        <v>#VALUE!</v>
      </c>
      <c r="AH122" s="185" t="e">
        <f t="shared" ca="1" si="106"/>
        <v>#VALUE!</v>
      </c>
      <c r="AI122" s="185" t="e">
        <f t="shared" ca="1" si="106"/>
        <v>#VALUE!</v>
      </c>
      <c r="AJ122" s="185" t="e">
        <f t="shared" ca="1" si="106"/>
        <v>#VALUE!</v>
      </c>
      <c r="AK122" s="185" t="e">
        <f t="shared" ca="1" si="106"/>
        <v>#VALUE!</v>
      </c>
      <c r="AL122" s="185" t="e">
        <f t="shared" ca="1" si="106"/>
        <v>#VALUE!</v>
      </c>
      <c r="AM122" s="185" t="e">
        <f t="shared" ca="1" si="106"/>
        <v>#VALUE!</v>
      </c>
      <c r="AN122" s="185" t="e">
        <f t="shared" ca="1" si="106"/>
        <v>#VALUE!</v>
      </c>
      <c r="AO122" s="185" t="e">
        <f t="shared" ca="1" si="106"/>
        <v>#VALUE!</v>
      </c>
      <c r="AP122" s="185" t="e">
        <f t="shared" ca="1" si="106"/>
        <v>#VALUE!</v>
      </c>
    </row>
    <row r="123" spans="1:42">
      <c r="A123" s="57" t="str">
        <f>'[4]TS BYDem'!A54</f>
        <v>*</v>
      </c>
      <c r="B123" s="185" t="s">
        <v>288</v>
      </c>
      <c r="C123" s="185" t="s">
        <v>137</v>
      </c>
      <c r="D123" s="186" t="str">
        <f>'[4]TS BYDem'!D54</f>
        <v>IISL</v>
      </c>
      <c r="E123" s="185" t="s">
        <v>137</v>
      </c>
      <c r="F123" s="185" t="s">
        <v>137</v>
      </c>
      <c r="G123" s="185" t="s">
        <v>137</v>
      </c>
      <c r="H123" s="185" t="s">
        <v>137</v>
      </c>
      <c r="I123" s="185">
        <v>0</v>
      </c>
      <c r="J123" s="185" t="str">
        <f>INDEX('[4]TS BYDem'!$J$10:$J$203,MATCH(D123,'[4]TS BYDem'!$D$10:$D$203,0))</f>
        <v/>
      </c>
      <c r="K123" s="185" t="e">
        <f t="shared" ca="1" si="105"/>
        <v>#VALUE!</v>
      </c>
      <c r="L123" s="185" t="e">
        <f t="shared" ca="1" si="105"/>
        <v>#VALUE!</v>
      </c>
      <c r="M123" s="185" t="e">
        <f t="shared" ca="1" si="105"/>
        <v>#VALUE!</v>
      </c>
      <c r="N123" s="185" t="e">
        <f t="shared" ca="1" si="105"/>
        <v>#VALUE!</v>
      </c>
      <c r="O123" s="185" t="e">
        <f t="shared" ca="1" si="105"/>
        <v>#VALUE!</v>
      </c>
      <c r="P123" s="185" t="e">
        <f t="shared" ca="1" si="105"/>
        <v>#VALUE!</v>
      </c>
      <c r="Q123" s="185" t="e">
        <f t="shared" ca="1" si="105"/>
        <v>#VALUE!</v>
      </c>
      <c r="R123" s="185" t="e">
        <f t="shared" ca="1" si="105"/>
        <v>#VALUE!</v>
      </c>
      <c r="S123" s="185" t="e">
        <f t="shared" ca="1" si="105"/>
        <v>#VALUE!</v>
      </c>
      <c r="T123" s="185" t="e">
        <f t="shared" ca="1" si="105"/>
        <v>#VALUE!</v>
      </c>
      <c r="U123" s="185" t="e">
        <f t="shared" ca="1" si="105"/>
        <v>#VALUE!</v>
      </c>
      <c r="V123" s="185" t="e">
        <f t="shared" ca="1" si="105"/>
        <v>#VALUE!</v>
      </c>
      <c r="W123" s="185" t="e">
        <f t="shared" ca="1" si="105"/>
        <v>#VALUE!</v>
      </c>
      <c r="X123" s="185" t="e">
        <f t="shared" ca="1" si="105"/>
        <v>#VALUE!</v>
      </c>
      <c r="Y123" s="185" t="e">
        <f t="shared" ca="1" si="105"/>
        <v>#VALUE!</v>
      </c>
      <c r="Z123" s="185" t="e">
        <f t="shared" ca="1" si="105"/>
        <v>#VALUE!</v>
      </c>
      <c r="AA123" s="185" t="e">
        <f t="shared" ca="1" si="106"/>
        <v>#VALUE!</v>
      </c>
      <c r="AB123" s="185" t="e">
        <f t="shared" ca="1" si="106"/>
        <v>#VALUE!</v>
      </c>
      <c r="AC123" s="185" t="e">
        <f t="shared" ca="1" si="106"/>
        <v>#VALUE!</v>
      </c>
      <c r="AD123" s="185" t="e">
        <f t="shared" ca="1" si="106"/>
        <v>#VALUE!</v>
      </c>
      <c r="AE123" s="185" t="e">
        <f t="shared" ca="1" si="106"/>
        <v>#VALUE!</v>
      </c>
      <c r="AF123" s="185" t="e">
        <f t="shared" ca="1" si="106"/>
        <v>#VALUE!</v>
      </c>
      <c r="AG123" s="185" t="e">
        <f t="shared" ca="1" si="106"/>
        <v>#VALUE!</v>
      </c>
      <c r="AH123" s="185" t="e">
        <f t="shared" ca="1" si="106"/>
        <v>#VALUE!</v>
      </c>
      <c r="AI123" s="185" t="e">
        <f t="shared" ca="1" si="106"/>
        <v>#VALUE!</v>
      </c>
      <c r="AJ123" s="185" t="e">
        <f t="shared" ca="1" si="106"/>
        <v>#VALUE!</v>
      </c>
      <c r="AK123" s="185" t="e">
        <f t="shared" ca="1" si="106"/>
        <v>#VALUE!</v>
      </c>
      <c r="AL123" s="185" t="e">
        <f t="shared" ca="1" si="106"/>
        <v>#VALUE!</v>
      </c>
      <c r="AM123" s="185" t="e">
        <f t="shared" ca="1" si="106"/>
        <v>#VALUE!</v>
      </c>
      <c r="AN123" s="185" t="e">
        <f t="shared" ca="1" si="106"/>
        <v>#VALUE!</v>
      </c>
      <c r="AO123" s="185" t="e">
        <f t="shared" ca="1" si="106"/>
        <v>#VALUE!</v>
      </c>
      <c r="AP123" s="185" t="e">
        <f t="shared" ca="1" si="106"/>
        <v>#VALUE!</v>
      </c>
    </row>
    <row r="124" spans="1:42">
      <c r="A124" s="57" t="str">
        <f>'[4]TS BYDem'!A55</f>
        <v>*</v>
      </c>
      <c r="B124" s="185" t="s">
        <v>288</v>
      </c>
      <c r="C124" s="185" t="s">
        <v>137</v>
      </c>
      <c r="D124" s="186" t="str">
        <f>'[4]TS BYDem'!D55</f>
        <v>IISC</v>
      </c>
      <c r="E124" s="185" t="s">
        <v>137</v>
      </c>
      <c r="F124" s="185" t="s">
        <v>137</v>
      </c>
      <c r="G124" s="185" t="s">
        <v>137</v>
      </c>
      <c r="H124" s="185" t="s">
        <v>137</v>
      </c>
      <c r="I124" s="185">
        <v>0</v>
      </c>
      <c r="J124" s="185" t="str">
        <f>INDEX('[4]TS BYDem'!$J$10:$J$203,MATCH(D124,'[4]TS BYDem'!$D$10:$D$203,0))</f>
        <v/>
      </c>
      <c r="K124" s="185" t="e">
        <f t="shared" ca="1" si="105"/>
        <v>#VALUE!</v>
      </c>
      <c r="L124" s="185" t="e">
        <f t="shared" ca="1" si="105"/>
        <v>#VALUE!</v>
      </c>
      <c r="M124" s="185" t="e">
        <f t="shared" ca="1" si="105"/>
        <v>#VALUE!</v>
      </c>
      <c r="N124" s="185" t="e">
        <f t="shared" ca="1" si="105"/>
        <v>#VALUE!</v>
      </c>
      <c r="O124" s="185" t="e">
        <f t="shared" ca="1" si="105"/>
        <v>#VALUE!</v>
      </c>
      <c r="P124" s="185" t="e">
        <f t="shared" ca="1" si="105"/>
        <v>#VALUE!</v>
      </c>
      <c r="Q124" s="185" t="e">
        <f t="shared" ca="1" si="105"/>
        <v>#VALUE!</v>
      </c>
      <c r="R124" s="185" t="e">
        <f t="shared" ca="1" si="105"/>
        <v>#VALUE!</v>
      </c>
      <c r="S124" s="185" t="e">
        <f t="shared" ca="1" si="105"/>
        <v>#VALUE!</v>
      </c>
      <c r="T124" s="185" t="e">
        <f t="shared" ca="1" si="105"/>
        <v>#VALUE!</v>
      </c>
      <c r="U124" s="185" t="e">
        <f t="shared" ca="1" si="105"/>
        <v>#VALUE!</v>
      </c>
      <c r="V124" s="185" t="e">
        <f t="shared" ca="1" si="105"/>
        <v>#VALUE!</v>
      </c>
      <c r="W124" s="185" t="e">
        <f t="shared" ca="1" si="105"/>
        <v>#VALUE!</v>
      </c>
      <c r="X124" s="185" t="e">
        <f t="shared" ca="1" si="105"/>
        <v>#VALUE!</v>
      </c>
      <c r="Y124" s="185" t="e">
        <f t="shared" ca="1" si="105"/>
        <v>#VALUE!</v>
      </c>
      <c r="Z124" s="185" t="e">
        <f t="shared" ca="1" si="105"/>
        <v>#VALUE!</v>
      </c>
      <c r="AA124" s="185" t="e">
        <f t="shared" ca="1" si="106"/>
        <v>#VALUE!</v>
      </c>
      <c r="AB124" s="185" t="e">
        <f t="shared" ca="1" si="106"/>
        <v>#VALUE!</v>
      </c>
      <c r="AC124" s="185" t="e">
        <f t="shared" ca="1" si="106"/>
        <v>#VALUE!</v>
      </c>
      <c r="AD124" s="185" t="e">
        <f t="shared" ca="1" si="106"/>
        <v>#VALUE!</v>
      </c>
      <c r="AE124" s="185" t="e">
        <f t="shared" ca="1" si="106"/>
        <v>#VALUE!</v>
      </c>
      <c r="AF124" s="185" t="e">
        <f t="shared" ca="1" si="106"/>
        <v>#VALUE!</v>
      </c>
      <c r="AG124" s="185" t="e">
        <f t="shared" ca="1" si="106"/>
        <v>#VALUE!</v>
      </c>
      <c r="AH124" s="185" t="e">
        <f t="shared" ca="1" si="106"/>
        <v>#VALUE!</v>
      </c>
      <c r="AI124" s="185" t="e">
        <f t="shared" ca="1" si="106"/>
        <v>#VALUE!</v>
      </c>
      <c r="AJ124" s="185" t="e">
        <f t="shared" ca="1" si="106"/>
        <v>#VALUE!</v>
      </c>
      <c r="AK124" s="185" t="e">
        <f t="shared" ca="1" si="106"/>
        <v>#VALUE!</v>
      </c>
      <c r="AL124" s="185" t="e">
        <f t="shared" ca="1" si="106"/>
        <v>#VALUE!</v>
      </c>
      <c r="AM124" s="185" t="e">
        <f t="shared" ca="1" si="106"/>
        <v>#VALUE!</v>
      </c>
      <c r="AN124" s="185" t="e">
        <f t="shared" ca="1" si="106"/>
        <v>#VALUE!</v>
      </c>
      <c r="AO124" s="185" t="e">
        <f t="shared" ca="1" si="106"/>
        <v>#VALUE!</v>
      </c>
      <c r="AP124" s="185" t="e">
        <f t="shared" ca="1" si="106"/>
        <v>#VALUE!</v>
      </c>
    </row>
    <row r="125" spans="1:42">
      <c r="A125" s="57" t="str">
        <f>'[4]TS BYDem'!A56</f>
        <v>*</v>
      </c>
      <c r="B125" s="185" t="s">
        <v>288</v>
      </c>
      <c r="C125" s="185" t="s">
        <v>137</v>
      </c>
      <c r="D125" s="186" t="str">
        <f>'[4]TS BYDem'!D56</f>
        <v>IISH</v>
      </c>
      <c r="E125" s="185" t="s">
        <v>137</v>
      </c>
      <c r="F125" s="185" t="s">
        <v>137</v>
      </c>
      <c r="G125" s="185" t="s">
        <v>137</v>
      </c>
      <c r="H125" s="185" t="s">
        <v>137</v>
      </c>
      <c r="I125" s="185">
        <v>0</v>
      </c>
      <c r="J125" s="185" t="str">
        <f>INDEX('[4]TS BYDem'!$J$10:$J$203,MATCH(D125,'[4]TS BYDem'!$D$10:$D$203,0))</f>
        <v/>
      </c>
      <c r="K125" s="185" t="e">
        <f t="shared" ca="1" si="105"/>
        <v>#VALUE!</v>
      </c>
      <c r="L125" s="185" t="e">
        <f t="shared" ca="1" si="105"/>
        <v>#VALUE!</v>
      </c>
      <c r="M125" s="185" t="e">
        <f t="shared" ca="1" si="105"/>
        <v>#VALUE!</v>
      </c>
      <c r="N125" s="185" t="e">
        <f t="shared" ca="1" si="105"/>
        <v>#VALUE!</v>
      </c>
      <c r="O125" s="185" t="e">
        <f t="shared" ca="1" si="105"/>
        <v>#VALUE!</v>
      </c>
      <c r="P125" s="185" t="e">
        <f t="shared" ca="1" si="105"/>
        <v>#VALUE!</v>
      </c>
      <c r="Q125" s="185" t="e">
        <f t="shared" ca="1" si="105"/>
        <v>#VALUE!</v>
      </c>
      <c r="R125" s="185" t="e">
        <f t="shared" ca="1" si="105"/>
        <v>#VALUE!</v>
      </c>
      <c r="S125" s="185" t="e">
        <f t="shared" ca="1" si="105"/>
        <v>#VALUE!</v>
      </c>
      <c r="T125" s="185" t="e">
        <f t="shared" ca="1" si="105"/>
        <v>#VALUE!</v>
      </c>
      <c r="U125" s="185" t="e">
        <f t="shared" ca="1" si="105"/>
        <v>#VALUE!</v>
      </c>
      <c r="V125" s="185" t="e">
        <f t="shared" ca="1" si="105"/>
        <v>#VALUE!</v>
      </c>
      <c r="W125" s="185" t="e">
        <f t="shared" ca="1" si="105"/>
        <v>#VALUE!</v>
      </c>
      <c r="X125" s="185" t="e">
        <f t="shared" ca="1" si="105"/>
        <v>#VALUE!</v>
      </c>
      <c r="Y125" s="185" t="e">
        <f t="shared" ca="1" si="105"/>
        <v>#VALUE!</v>
      </c>
      <c r="Z125" s="185" t="e">
        <f t="shared" ca="1" si="105"/>
        <v>#VALUE!</v>
      </c>
      <c r="AA125" s="185" t="e">
        <f t="shared" ca="1" si="106"/>
        <v>#VALUE!</v>
      </c>
      <c r="AB125" s="185" t="e">
        <f t="shared" ca="1" si="106"/>
        <v>#VALUE!</v>
      </c>
      <c r="AC125" s="185" t="e">
        <f t="shared" ca="1" si="106"/>
        <v>#VALUE!</v>
      </c>
      <c r="AD125" s="185" t="e">
        <f t="shared" ca="1" si="106"/>
        <v>#VALUE!</v>
      </c>
      <c r="AE125" s="185" t="e">
        <f t="shared" ca="1" si="106"/>
        <v>#VALUE!</v>
      </c>
      <c r="AF125" s="185" t="e">
        <f t="shared" ca="1" si="106"/>
        <v>#VALUE!</v>
      </c>
      <c r="AG125" s="185" t="e">
        <f t="shared" ca="1" si="106"/>
        <v>#VALUE!</v>
      </c>
      <c r="AH125" s="185" t="e">
        <f t="shared" ca="1" si="106"/>
        <v>#VALUE!</v>
      </c>
      <c r="AI125" s="185" t="e">
        <f t="shared" ca="1" si="106"/>
        <v>#VALUE!</v>
      </c>
      <c r="AJ125" s="185" t="e">
        <f t="shared" ca="1" si="106"/>
        <v>#VALUE!</v>
      </c>
      <c r="AK125" s="185" t="e">
        <f t="shared" ca="1" si="106"/>
        <v>#VALUE!</v>
      </c>
      <c r="AL125" s="185" t="e">
        <f t="shared" ca="1" si="106"/>
        <v>#VALUE!</v>
      </c>
      <c r="AM125" s="185" t="e">
        <f t="shared" ca="1" si="106"/>
        <v>#VALUE!</v>
      </c>
      <c r="AN125" s="185" t="e">
        <f t="shared" ca="1" si="106"/>
        <v>#VALUE!</v>
      </c>
      <c r="AO125" s="185" t="e">
        <f t="shared" ca="1" si="106"/>
        <v>#VALUE!</v>
      </c>
      <c r="AP125" s="185" t="e">
        <f t="shared" ca="1" si="106"/>
        <v>#VALUE!</v>
      </c>
    </row>
    <row r="126" spans="1:42">
      <c r="A126" s="57" t="str">
        <f>'[4]TS BYDem'!A57</f>
        <v>*</v>
      </c>
      <c r="B126" s="185" t="s">
        <v>288</v>
      </c>
      <c r="C126" s="185" t="s">
        <v>137</v>
      </c>
      <c r="D126" s="186" t="str">
        <f>'[4]TS BYDem'!D57</f>
        <v>IISP</v>
      </c>
      <c r="E126" s="185" t="s">
        <v>137</v>
      </c>
      <c r="F126" s="185" t="s">
        <v>137</v>
      </c>
      <c r="G126" s="185" t="s">
        <v>137</v>
      </c>
      <c r="H126" s="185" t="s">
        <v>137</v>
      </c>
      <c r="I126" s="185">
        <v>0</v>
      </c>
      <c r="J126" s="185" t="str">
        <f>INDEX('[4]TS BYDem'!$J$10:$J$203,MATCH(D126,'[4]TS BYDem'!$D$10:$D$203,0))</f>
        <v/>
      </c>
      <c r="K126" s="185" t="e">
        <f t="shared" ca="1" si="105"/>
        <v>#VALUE!</v>
      </c>
      <c r="L126" s="185" t="e">
        <f t="shared" ca="1" si="105"/>
        <v>#VALUE!</v>
      </c>
      <c r="M126" s="185" t="e">
        <f t="shared" ca="1" si="105"/>
        <v>#VALUE!</v>
      </c>
      <c r="N126" s="185" t="e">
        <f t="shared" ca="1" si="105"/>
        <v>#VALUE!</v>
      </c>
      <c r="O126" s="185" t="e">
        <f t="shared" ca="1" si="105"/>
        <v>#VALUE!</v>
      </c>
      <c r="P126" s="185" t="e">
        <f t="shared" ca="1" si="105"/>
        <v>#VALUE!</v>
      </c>
      <c r="Q126" s="185" t="e">
        <f t="shared" ca="1" si="105"/>
        <v>#VALUE!</v>
      </c>
      <c r="R126" s="185" t="e">
        <f t="shared" ca="1" si="105"/>
        <v>#VALUE!</v>
      </c>
      <c r="S126" s="185" t="e">
        <f t="shared" ca="1" si="105"/>
        <v>#VALUE!</v>
      </c>
      <c r="T126" s="185" t="e">
        <f t="shared" ca="1" si="105"/>
        <v>#VALUE!</v>
      </c>
      <c r="U126" s="185" t="e">
        <f t="shared" ca="1" si="105"/>
        <v>#VALUE!</v>
      </c>
      <c r="V126" s="185" t="e">
        <f t="shared" ca="1" si="105"/>
        <v>#VALUE!</v>
      </c>
      <c r="W126" s="185" t="e">
        <f t="shared" ca="1" si="105"/>
        <v>#VALUE!</v>
      </c>
      <c r="X126" s="185" t="e">
        <f t="shared" ca="1" si="105"/>
        <v>#VALUE!</v>
      </c>
      <c r="Y126" s="185" t="e">
        <f t="shared" ca="1" si="105"/>
        <v>#VALUE!</v>
      </c>
      <c r="Z126" s="185" t="e">
        <f t="shared" ca="1" si="105"/>
        <v>#VALUE!</v>
      </c>
      <c r="AA126" s="185" t="e">
        <f t="shared" ca="1" si="106"/>
        <v>#VALUE!</v>
      </c>
      <c r="AB126" s="185" t="e">
        <f t="shared" ca="1" si="106"/>
        <v>#VALUE!</v>
      </c>
      <c r="AC126" s="185" t="e">
        <f t="shared" ca="1" si="106"/>
        <v>#VALUE!</v>
      </c>
      <c r="AD126" s="185" t="e">
        <f t="shared" ca="1" si="106"/>
        <v>#VALUE!</v>
      </c>
      <c r="AE126" s="185" t="e">
        <f t="shared" ca="1" si="106"/>
        <v>#VALUE!</v>
      </c>
      <c r="AF126" s="185" t="e">
        <f t="shared" ca="1" si="106"/>
        <v>#VALUE!</v>
      </c>
      <c r="AG126" s="185" t="e">
        <f t="shared" ca="1" si="106"/>
        <v>#VALUE!</v>
      </c>
      <c r="AH126" s="185" t="e">
        <f t="shared" ca="1" si="106"/>
        <v>#VALUE!</v>
      </c>
      <c r="AI126" s="185" t="e">
        <f t="shared" ca="1" si="106"/>
        <v>#VALUE!</v>
      </c>
      <c r="AJ126" s="185" t="e">
        <f t="shared" ca="1" si="106"/>
        <v>#VALUE!</v>
      </c>
      <c r="AK126" s="185" t="e">
        <f t="shared" ca="1" si="106"/>
        <v>#VALUE!</v>
      </c>
      <c r="AL126" s="185" t="e">
        <f t="shared" ca="1" si="106"/>
        <v>#VALUE!</v>
      </c>
      <c r="AM126" s="185" t="e">
        <f t="shared" ca="1" si="106"/>
        <v>#VALUE!</v>
      </c>
      <c r="AN126" s="185" t="e">
        <f t="shared" ca="1" si="106"/>
        <v>#VALUE!</v>
      </c>
      <c r="AO126" s="185" t="e">
        <f t="shared" ca="1" si="106"/>
        <v>#VALUE!</v>
      </c>
      <c r="AP126" s="185" t="e">
        <f t="shared" ca="1" si="106"/>
        <v>#VALUE!</v>
      </c>
    </row>
    <row r="127" spans="1:42">
      <c r="A127" s="57" t="str">
        <f>'[4]TS BYDem'!A58</f>
        <v>*</v>
      </c>
      <c r="B127" s="185" t="s">
        <v>288</v>
      </c>
      <c r="C127" s="185" t="s">
        <v>137</v>
      </c>
      <c r="D127" s="186" t="str">
        <f>'[4]TS BYDem'!D58</f>
        <v>IISF</v>
      </c>
      <c r="E127" s="185" t="s">
        <v>137</v>
      </c>
      <c r="F127" s="185" t="s">
        <v>137</v>
      </c>
      <c r="G127" s="185" t="s">
        <v>137</v>
      </c>
      <c r="H127" s="185" t="s">
        <v>137</v>
      </c>
      <c r="I127" s="185">
        <v>0</v>
      </c>
      <c r="J127" s="185" t="str">
        <f>INDEX('[4]TS BYDem'!$J$10:$J$203,MATCH(D127,'[4]TS BYDem'!$D$10:$D$203,0))</f>
        <v/>
      </c>
      <c r="K127" s="185" t="e">
        <f t="shared" ca="1" si="105"/>
        <v>#VALUE!</v>
      </c>
      <c r="L127" s="185" t="e">
        <f t="shared" ca="1" si="105"/>
        <v>#VALUE!</v>
      </c>
      <c r="M127" s="185" t="e">
        <f t="shared" ca="1" si="105"/>
        <v>#VALUE!</v>
      </c>
      <c r="N127" s="185" t="e">
        <f t="shared" ca="1" si="105"/>
        <v>#VALUE!</v>
      </c>
      <c r="O127" s="185" t="e">
        <f t="shared" ca="1" si="105"/>
        <v>#VALUE!</v>
      </c>
      <c r="P127" s="185" t="e">
        <f t="shared" ca="1" si="105"/>
        <v>#VALUE!</v>
      </c>
      <c r="Q127" s="185" t="e">
        <f t="shared" ca="1" si="105"/>
        <v>#VALUE!</v>
      </c>
      <c r="R127" s="185" t="e">
        <f t="shared" ca="1" si="105"/>
        <v>#VALUE!</v>
      </c>
      <c r="S127" s="185" t="e">
        <f t="shared" ca="1" si="105"/>
        <v>#VALUE!</v>
      </c>
      <c r="T127" s="185" t="e">
        <f t="shared" ca="1" si="105"/>
        <v>#VALUE!</v>
      </c>
      <c r="U127" s="185" t="e">
        <f t="shared" ca="1" si="105"/>
        <v>#VALUE!</v>
      </c>
      <c r="V127" s="185" t="e">
        <f t="shared" ca="1" si="105"/>
        <v>#VALUE!</v>
      </c>
      <c r="W127" s="185" t="e">
        <f t="shared" ca="1" si="105"/>
        <v>#VALUE!</v>
      </c>
      <c r="X127" s="185" t="e">
        <f t="shared" ca="1" si="105"/>
        <v>#VALUE!</v>
      </c>
      <c r="Y127" s="185" t="e">
        <f t="shared" ca="1" si="105"/>
        <v>#VALUE!</v>
      </c>
      <c r="Z127" s="185" t="e">
        <f t="shared" ca="1" si="105"/>
        <v>#VALUE!</v>
      </c>
      <c r="AA127" s="185" t="e">
        <f t="shared" ca="1" si="106"/>
        <v>#VALUE!</v>
      </c>
      <c r="AB127" s="185" t="e">
        <f t="shared" ca="1" si="106"/>
        <v>#VALUE!</v>
      </c>
      <c r="AC127" s="185" t="e">
        <f t="shared" ca="1" si="106"/>
        <v>#VALUE!</v>
      </c>
      <c r="AD127" s="185" t="e">
        <f t="shared" ca="1" si="106"/>
        <v>#VALUE!</v>
      </c>
      <c r="AE127" s="185" t="e">
        <f t="shared" ca="1" si="106"/>
        <v>#VALUE!</v>
      </c>
      <c r="AF127" s="185" t="e">
        <f t="shared" ca="1" si="106"/>
        <v>#VALUE!</v>
      </c>
      <c r="AG127" s="185" t="e">
        <f t="shared" ca="1" si="106"/>
        <v>#VALUE!</v>
      </c>
      <c r="AH127" s="185" t="e">
        <f t="shared" ca="1" si="106"/>
        <v>#VALUE!</v>
      </c>
      <c r="AI127" s="185" t="e">
        <f t="shared" ca="1" si="106"/>
        <v>#VALUE!</v>
      </c>
      <c r="AJ127" s="185" t="e">
        <f t="shared" ca="1" si="106"/>
        <v>#VALUE!</v>
      </c>
      <c r="AK127" s="185" t="e">
        <f t="shared" ca="1" si="106"/>
        <v>#VALUE!</v>
      </c>
      <c r="AL127" s="185" t="e">
        <f t="shared" ca="1" si="106"/>
        <v>#VALUE!</v>
      </c>
      <c r="AM127" s="185" t="e">
        <f t="shared" ca="1" si="106"/>
        <v>#VALUE!</v>
      </c>
      <c r="AN127" s="185" t="e">
        <f t="shared" ca="1" si="106"/>
        <v>#VALUE!</v>
      </c>
      <c r="AO127" s="185" t="e">
        <f t="shared" ca="1" si="106"/>
        <v>#VALUE!</v>
      </c>
      <c r="AP127" s="185" t="e">
        <f t="shared" ca="1" si="106"/>
        <v>#VALUE!</v>
      </c>
    </row>
    <row r="128" spans="1:42">
      <c r="A128" s="57" t="str">
        <f>'[4]TS BYDem'!A59</f>
        <v>*</v>
      </c>
      <c r="B128" s="185" t="s">
        <v>288</v>
      </c>
      <c r="C128" s="185" t="s">
        <v>137</v>
      </c>
      <c r="D128" s="186" t="str">
        <f>'[4]TS BYDem'!D59</f>
        <v>IISO</v>
      </c>
      <c r="E128" s="185" t="s">
        <v>137</v>
      </c>
      <c r="F128" s="185" t="s">
        <v>137</v>
      </c>
      <c r="G128" s="185" t="s">
        <v>137</v>
      </c>
      <c r="H128" s="185" t="s">
        <v>137</v>
      </c>
      <c r="I128" s="185">
        <v>0</v>
      </c>
      <c r="J128" s="185" t="str">
        <f>INDEX('[4]TS BYDem'!$J$10:$J$203,MATCH(D128,'[4]TS BYDem'!$D$10:$D$203,0))</f>
        <v/>
      </c>
      <c r="K128" s="185" t="e">
        <f t="shared" ca="1" si="105"/>
        <v>#VALUE!</v>
      </c>
      <c r="L128" s="185" t="e">
        <f t="shared" ca="1" si="105"/>
        <v>#VALUE!</v>
      </c>
      <c r="M128" s="185" t="e">
        <f t="shared" ca="1" si="105"/>
        <v>#VALUE!</v>
      </c>
      <c r="N128" s="185" t="e">
        <f t="shared" ca="1" si="105"/>
        <v>#VALUE!</v>
      </c>
      <c r="O128" s="185" t="e">
        <f t="shared" ca="1" si="105"/>
        <v>#VALUE!</v>
      </c>
      <c r="P128" s="185" t="e">
        <f t="shared" ca="1" si="105"/>
        <v>#VALUE!</v>
      </c>
      <c r="Q128" s="185" t="e">
        <f t="shared" ca="1" si="105"/>
        <v>#VALUE!</v>
      </c>
      <c r="R128" s="185" t="e">
        <f t="shared" ca="1" si="105"/>
        <v>#VALUE!</v>
      </c>
      <c r="S128" s="185" t="e">
        <f t="shared" ca="1" si="105"/>
        <v>#VALUE!</v>
      </c>
      <c r="T128" s="185" t="e">
        <f t="shared" ca="1" si="105"/>
        <v>#VALUE!</v>
      </c>
      <c r="U128" s="185" t="e">
        <f t="shared" ca="1" si="105"/>
        <v>#VALUE!</v>
      </c>
      <c r="V128" s="185" t="e">
        <f t="shared" ca="1" si="105"/>
        <v>#VALUE!</v>
      </c>
      <c r="W128" s="185" t="e">
        <f t="shared" ca="1" si="105"/>
        <v>#VALUE!</v>
      </c>
      <c r="X128" s="185" t="e">
        <f t="shared" ca="1" si="105"/>
        <v>#VALUE!</v>
      </c>
      <c r="Y128" s="185" t="e">
        <f t="shared" ca="1" si="105"/>
        <v>#VALUE!</v>
      </c>
      <c r="Z128" s="185" t="e">
        <f t="shared" ca="1" si="105"/>
        <v>#VALUE!</v>
      </c>
      <c r="AA128" s="185" t="e">
        <f t="shared" ca="1" si="106"/>
        <v>#VALUE!</v>
      </c>
      <c r="AB128" s="185" t="e">
        <f t="shared" ca="1" si="106"/>
        <v>#VALUE!</v>
      </c>
      <c r="AC128" s="185" t="e">
        <f t="shared" ca="1" si="106"/>
        <v>#VALUE!</v>
      </c>
      <c r="AD128" s="185" t="e">
        <f t="shared" ca="1" si="106"/>
        <v>#VALUE!</v>
      </c>
      <c r="AE128" s="185" t="e">
        <f t="shared" ca="1" si="106"/>
        <v>#VALUE!</v>
      </c>
      <c r="AF128" s="185" t="e">
        <f t="shared" ca="1" si="106"/>
        <v>#VALUE!</v>
      </c>
      <c r="AG128" s="185" t="e">
        <f t="shared" ca="1" si="106"/>
        <v>#VALUE!</v>
      </c>
      <c r="AH128" s="185" t="e">
        <f t="shared" ca="1" si="106"/>
        <v>#VALUE!</v>
      </c>
      <c r="AI128" s="185" t="e">
        <f t="shared" ca="1" si="106"/>
        <v>#VALUE!</v>
      </c>
      <c r="AJ128" s="185" t="e">
        <f t="shared" ca="1" si="106"/>
        <v>#VALUE!</v>
      </c>
      <c r="AK128" s="185" t="e">
        <f t="shared" ca="1" si="106"/>
        <v>#VALUE!</v>
      </c>
      <c r="AL128" s="185" t="e">
        <f t="shared" ca="1" si="106"/>
        <v>#VALUE!</v>
      </c>
      <c r="AM128" s="185" t="e">
        <f t="shared" ca="1" si="106"/>
        <v>#VALUE!</v>
      </c>
      <c r="AN128" s="185" t="e">
        <f t="shared" ca="1" si="106"/>
        <v>#VALUE!</v>
      </c>
      <c r="AO128" s="185" t="e">
        <f t="shared" ca="1" si="106"/>
        <v>#VALUE!</v>
      </c>
      <c r="AP128" s="185" t="e">
        <f t="shared" ca="1" si="106"/>
        <v>#VALUE!</v>
      </c>
    </row>
    <row r="129" spans="1:42">
      <c r="A129" s="57" t="str">
        <f>'[4]TS BYDem'!A60</f>
        <v>*</v>
      </c>
      <c r="B129" s="185" t="s">
        <v>288</v>
      </c>
      <c r="C129" s="185" t="s">
        <v>137</v>
      </c>
      <c r="D129" s="186" t="str">
        <f>'[4]TS BYDem'!D60</f>
        <v>IISE</v>
      </c>
      <c r="E129" s="185" t="s">
        <v>137</v>
      </c>
      <c r="F129" s="185" t="s">
        <v>137</v>
      </c>
      <c r="G129" s="185" t="s">
        <v>137</v>
      </c>
      <c r="H129" s="185" t="s">
        <v>137</v>
      </c>
      <c r="I129" s="185">
        <v>0</v>
      </c>
      <c r="J129" s="185" t="str">
        <f>INDEX('[4]TS BYDem'!$J$10:$J$203,MATCH(D129,'[4]TS BYDem'!$D$10:$D$203,0))</f>
        <v/>
      </c>
      <c r="K129" s="185" t="e">
        <f t="shared" ca="1" si="105"/>
        <v>#VALUE!</v>
      </c>
      <c r="L129" s="185" t="e">
        <f t="shared" ca="1" si="105"/>
        <v>#VALUE!</v>
      </c>
      <c r="M129" s="185" t="e">
        <f t="shared" ca="1" si="105"/>
        <v>#VALUE!</v>
      </c>
      <c r="N129" s="185" t="e">
        <f t="shared" ca="1" si="105"/>
        <v>#VALUE!</v>
      </c>
      <c r="O129" s="185" t="e">
        <f t="shared" ca="1" si="105"/>
        <v>#VALUE!</v>
      </c>
      <c r="P129" s="185" t="e">
        <f t="shared" ca="1" si="105"/>
        <v>#VALUE!</v>
      </c>
      <c r="Q129" s="185" t="e">
        <f t="shared" ca="1" si="105"/>
        <v>#VALUE!</v>
      </c>
      <c r="R129" s="185" t="e">
        <f t="shared" ca="1" si="105"/>
        <v>#VALUE!</v>
      </c>
      <c r="S129" s="185" t="e">
        <f t="shared" ca="1" si="105"/>
        <v>#VALUE!</v>
      </c>
      <c r="T129" s="185" t="e">
        <f t="shared" ca="1" si="105"/>
        <v>#VALUE!</v>
      </c>
      <c r="U129" s="185" t="e">
        <f t="shared" ca="1" si="105"/>
        <v>#VALUE!</v>
      </c>
      <c r="V129" s="185" t="e">
        <f t="shared" ca="1" si="105"/>
        <v>#VALUE!</v>
      </c>
      <c r="W129" s="185" t="e">
        <f t="shared" ca="1" si="105"/>
        <v>#VALUE!</v>
      </c>
      <c r="X129" s="185" t="e">
        <f t="shared" ca="1" si="105"/>
        <v>#VALUE!</v>
      </c>
      <c r="Y129" s="185" t="e">
        <f t="shared" ca="1" si="105"/>
        <v>#VALUE!</v>
      </c>
      <c r="Z129" s="185" t="e">
        <f t="shared" ca="1" si="105"/>
        <v>#VALUE!</v>
      </c>
      <c r="AA129" s="185" t="e">
        <f t="shared" ca="1" si="106"/>
        <v>#VALUE!</v>
      </c>
      <c r="AB129" s="185" t="e">
        <f t="shared" ca="1" si="106"/>
        <v>#VALUE!</v>
      </c>
      <c r="AC129" s="185" t="e">
        <f t="shared" ca="1" si="106"/>
        <v>#VALUE!</v>
      </c>
      <c r="AD129" s="185" t="e">
        <f t="shared" ca="1" si="106"/>
        <v>#VALUE!</v>
      </c>
      <c r="AE129" s="185" t="e">
        <f t="shared" ca="1" si="106"/>
        <v>#VALUE!</v>
      </c>
      <c r="AF129" s="185" t="e">
        <f t="shared" ca="1" si="106"/>
        <v>#VALUE!</v>
      </c>
      <c r="AG129" s="185" t="e">
        <f t="shared" ca="1" si="106"/>
        <v>#VALUE!</v>
      </c>
      <c r="AH129" s="185" t="e">
        <f t="shared" ca="1" si="106"/>
        <v>#VALUE!</v>
      </c>
      <c r="AI129" s="185" t="e">
        <f t="shared" ca="1" si="106"/>
        <v>#VALUE!</v>
      </c>
      <c r="AJ129" s="185" t="e">
        <f t="shared" ca="1" si="106"/>
        <v>#VALUE!</v>
      </c>
      <c r="AK129" s="185" t="e">
        <f t="shared" ca="1" si="106"/>
        <v>#VALUE!</v>
      </c>
      <c r="AL129" s="185" t="e">
        <f t="shared" ca="1" si="106"/>
        <v>#VALUE!</v>
      </c>
      <c r="AM129" s="185" t="e">
        <f t="shared" ca="1" si="106"/>
        <v>#VALUE!</v>
      </c>
      <c r="AN129" s="185" t="e">
        <f t="shared" ca="1" si="106"/>
        <v>#VALUE!</v>
      </c>
      <c r="AO129" s="185" t="e">
        <f t="shared" ca="1" si="106"/>
        <v>#VALUE!</v>
      </c>
      <c r="AP129" s="185" t="e">
        <f t="shared" ca="1" si="106"/>
        <v>#VALUE!</v>
      </c>
    </row>
    <row r="130" spans="1:42">
      <c r="A130" s="57" t="str">
        <f>'[4]TS BYDem'!A61</f>
        <v>*</v>
      </c>
      <c r="B130" s="185" t="s">
        <v>288</v>
      </c>
      <c r="C130" s="185" t="s">
        <v>137</v>
      </c>
      <c r="D130" s="186" t="str">
        <f>'[4]TS BYDem'!D61</f>
        <v xml:space="preserve"> </v>
      </c>
      <c r="E130" s="185" t="s">
        <v>137</v>
      </c>
      <c r="F130" s="185" t="s">
        <v>137</v>
      </c>
      <c r="G130" s="185" t="s">
        <v>137</v>
      </c>
      <c r="H130" s="185" t="s">
        <v>137</v>
      </c>
      <c r="I130" s="185">
        <v>0</v>
      </c>
      <c r="J130" s="185" t="str">
        <f>INDEX('[4]TS BYDem'!$J$10:$J$203,MATCH(D130,'[4]TS BYDem'!$D$10:$D$203,0))</f>
        <v/>
      </c>
      <c r="K130" s="185" t="e">
        <f t="shared" ca="1" si="105"/>
        <v>#VALUE!</v>
      </c>
      <c r="L130" s="185" t="e">
        <f t="shared" ca="1" si="105"/>
        <v>#VALUE!</v>
      </c>
      <c r="M130" s="185" t="e">
        <f t="shared" ca="1" si="105"/>
        <v>#VALUE!</v>
      </c>
      <c r="N130" s="185" t="e">
        <f t="shared" ca="1" si="105"/>
        <v>#VALUE!</v>
      </c>
      <c r="O130" s="185" t="e">
        <f t="shared" ca="1" si="105"/>
        <v>#VALUE!</v>
      </c>
      <c r="P130" s="185" t="e">
        <f t="shared" ca="1" si="105"/>
        <v>#VALUE!</v>
      </c>
      <c r="Q130" s="185" t="e">
        <f t="shared" ca="1" si="105"/>
        <v>#VALUE!</v>
      </c>
      <c r="R130" s="185" t="e">
        <f t="shared" ca="1" si="105"/>
        <v>#VALUE!</v>
      </c>
      <c r="S130" s="185" t="e">
        <f t="shared" ca="1" si="105"/>
        <v>#VALUE!</v>
      </c>
      <c r="T130" s="185" t="e">
        <f t="shared" ca="1" si="105"/>
        <v>#VALUE!</v>
      </c>
      <c r="U130" s="185" t="e">
        <f t="shared" ca="1" si="105"/>
        <v>#VALUE!</v>
      </c>
      <c r="V130" s="185" t="e">
        <f t="shared" ca="1" si="105"/>
        <v>#VALUE!</v>
      </c>
      <c r="W130" s="185" t="e">
        <f t="shared" ca="1" si="105"/>
        <v>#VALUE!</v>
      </c>
      <c r="X130" s="185" t="e">
        <f t="shared" ca="1" si="105"/>
        <v>#VALUE!</v>
      </c>
      <c r="Y130" s="185" t="e">
        <f t="shared" ca="1" si="105"/>
        <v>#VALUE!</v>
      </c>
      <c r="Z130" s="185" t="e">
        <f t="shared" ca="1" si="105"/>
        <v>#VALUE!</v>
      </c>
      <c r="AA130" s="185" t="e">
        <f t="shared" ca="1" si="106"/>
        <v>#VALUE!</v>
      </c>
      <c r="AB130" s="185" t="e">
        <f t="shared" ca="1" si="106"/>
        <v>#VALUE!</v>
      </c>
      <c r="AC130" s="185" t="e">
        <f t="shared" ca="1" si="106"/>
        <v>#VALUE!</v>
      </c>
      <c r="AD130" s="185" t="e">
        <f t="shared" ca="1" si="106"/>
        <v>#VALUE!</v>
      </c>
      <c r="AE130" s="185" t="e">
        <f t="shared" ca="1" si="106"/>
        <v>#VALUE!</v>
      </c>
      <c r="AF130" s="185" t="e">
        <f t="shared" ca="1" si="106"/>
        <v>#VALUE!</v>
      </c>
      <c r="AG130" s="185" t="e">
        <f t="shared" ca="1" si="106"/>
        <v>#VALUE!</v>
      </c>
      <c r="AH130" s="185" t="e">
        <f t="shared" ca="1" si="106"/>
        <v>#VALUE!</v>
      </c>
      <c r="AI130" s="185" t="e">
        <f t="shared" ca="1" si="106"/>
        <v>#VALUE!</v>
      </c>
      <c r="AJ130" s="185" t="e">
        <f t="shared" ca="1" si="106"/>
        <v>#VALUE!</v>
      </c>
      <c r="AK130" s="185" t="e">
        <f t="shared" ca="1" si="106"/>
        <v>#VALUE!</v>
      </c>
      <c r="AL130" s="185" t="e">
        <f t="shared" ca="1" si="106"/>
        <v>#VALUE!</v>
      </c>
      <c r="AM130" s="185" t="e">
        <f t="shared" ca="1" si="106"/>
        <v>#VALUE!</v>
      </c>
      <c r="AN130" s="185" t="e">
        <f t="shared" ca="1" si="106"/>
        <v>#VALUE!</v>
      </c>
      <c r="AO130" s="185" t="e">
        <f t="shared" ca="1" si="106"/>
        <v>#VALUE!</v>
      </c>
      <c r="AP130" s="185" t="e">
        <f t="shared" ca="1" si="106"/>
        <v>#VALUE!</v>
      </c>
    </row>
    <row r="131" spans="1:42">
      <c r="A131" s="57" t="str">
        <f>'[4]TS BYDem'!A62</f>
        <v>*</v>
      </c>
      <c r="B131" s="185" t="s">
        <v>288</v>
      </c>
      <c r="C131" s="185" t="s">
        <v>137</v>
      </c>
      <c r="D131" s="186" t="str">
        <f>'[4]TS BYDem'!D62</f>
        <v>IISS</v>
      </c>
      <c r="E131" s="185" t="s">
        <v>137</v>
      </c>
      <c r="F131" s="185" t="s">
        <v>137</v>
      </c>
      <c r="G131" s="185" t="s">
        <v>137</v>
      </c>
      <c r="H131" s="185" t="s">
        <v>137</v>
      </c>
      <c r="I131" s="185">
        <v>0</v>
      </c>
      <c r="J131" s="185" t="str">
        <f>INDEX('[4]TS BYDem'!$J$10:$J$203,MATCH(D131,'[4]TS BYDem'!$D$10:$D$203,0))</f>
        <v/>
      </c>
      <c r="K131" s="185" t="e">
        <f t="shared" ca="1" si="105"/>
        <v>#VALUE!</v>
      </c>
      <c r="L131" s="185" t="e">
        <f t="shared" ca="1" si="105"/>
        <v>#VALUE!</v>
      </c>
      <c r="M131" s="185" t="e">
        <f t="shared" ca="1" si="105"/>
        <v>#VALUE!</v>
      </c>
      <c r="N131" s="185" t="e">
        <f t="shared" ca="1" si="105"/>
        <v>#VALUE!</v>
      </c>
      <c r="O131" s="185" t="e">
        <f t="shared" ca="1" si="105"/>
        <v>#VALUE!</v>
      </c>
      <c r="P131" s="185" t="e">
        <f t="shared" ca="1" si="105"/>
        <v>#VALUE!</v>
      </c>
      <c r="Q131" s="185" t="e">
        <f t="shared" ca="1" si="105"/>
        <v>#VALUE!</v>
      </c>
      <c r="R131" s="185" t="e">
        <f t="shared" ca="1" si="105"/>
        <v>#VALUE!</v>
      </c>
      <c r="S131" s="185" t="e">
        <f t="shared" ca="1" si="105"/>
        <v>#VALUE!</v>
      </c>
      <c r="T131" s="185" t="e">
        <f t="shared" ca="1" si="105"/>
        <v>#VALUE!</v>
      </c>
      <c r="U131" s="185" t="e">
        <f t="shared" ca="1" si="105"/>
        <v>#VALUE!</v>
      </c>
      <c r="V131" s="185" t="e">
        <f t="shared" ca="1" si="105"/>
        <v>#VALUE!</v>
      </c>
      <c r="W131" s="185" t="e">
        <f t="shared" ca="1" si="105"/>
        <v>#VALUE!</v>
      </c>
      <c r="X131" s="185" t="e">
        <f t="shared" ca="1" si="105"/>
        <v>#VALUE!</v>
      </c>
      <c r="Y131" s="185" t="e">
        <f t="shared" ca="1" si="105"/>
        <v>#VALUE!</v>
      </c>
      <c r="Z131" s="185" t="e">
        <f t="shared" ca="1" si="105"/>
        <v>#VALUE!</v>
      </c>
      <c r="AA131" s="185" t="e">
        <f t="shared" ca="1" si="106"/>
        <v>#VALUE!</v>
      </c>
      <c r="AB131" s="185" t="e">
        <f t="shared" ca="1" si="106"/>
        <v>#VALUE!</v>
      </c>
      <c r="AC131" s="185" t="e">
        <f t="shared" ca="1" si="106"/>
        <v>#VALUE!</v>
      </c>
      <c r="AD131" s="185" t="e">
        <f t="shared" ca="1" si="106"/>
        <v>#VALUE!</v>
      </c>
      <c r="AE131" s="185" t="e">
        <f t="shared" ca="1" si="106"/>
        <v>#VALUE!</v>
      </c>
      <c r="AF131" s="185" t="e">
        <f t="shared" ca="1" si="106"/>
        <v>#VALUE!</v>
      </c>
      <c r="AG131" s="185" t="e">
        <f t="shared" ca="1" si="106"/>
        <v>#VALUE!</v>
      </c>
      <c r="AH131" s="185" t="e">
        <f t="shared" ca="1" si="106"/>
        <v>#VALUE!</v>
      </c>
      <c r="AI131" s="185" t="e">
        <f t="shared" ca="1" si="106"/>
        <v>#VALUE!</v>
      </c>
      <c r="AJ131" s="185" t="e">
        <f t="shared" ca="1" si="106"/>
        <v>#VALUE!</v>
      </c>
      <c r="AK131" s="185" t="e">
        <f t="shared" ca="1" si="106"/>
        <v>#VALUE!</v>
      </c>
      <c r="AL131" s="185" t="e">
        <f t="shared" ca="1" si="106"/>
        <v>#VALUE!</v>
      </c>
      <c r="AM131" s="185" t="e">
        <f t="shared" ca="1" si="106"/>
        <v>#VALUE!</v>
      </c>
      <c r="AN131" s="185" t="e">
        <f t="shared" ca="1" si="106"/>
        <v>#VALUE!</v>
      </c>
      <c r="AO131" s="185" t="e">
        <f t="shared" ca="1" si="106"/>
        <v>#VALUE!</v>
      </c>
      <c r="AP131" s="185" t="e">
        <f t="shared" ca="1" si="106"/>
        <v>#VALUE!</v>
      </c>
    </row>
    <row r="132" spans="1:42">
      <c r="A132" s="57" t="str">
        <f>'[4]TS BYDem'!A63</f>
        <v>*</v>
      </c>
      <c r="B132" s="185" t="s">
        <v>288</v>
      </c>
      <c r="C132" s="185" t="s">
        <v>137</v>
      </c>
      <c r="D132" s="186" t="str">
        <f>'[4]TS BYDem'!D63</f>
        <v>IISS</v>
      </c>
      <c r="E132" s="185" t="s">
        <v>137</v>
      </c>
      <c r="F132" s="185" t="s">
        <v>137</v>
      </c>
      <c r="G132" s="185" t="s">
        <v>137</v>
      </c>
      <c r="H132" s="185" t="s">
        <v>137</v>
      </c>
      <c r="I132" s="185">
        <v>0</v>
      </c>
      <c r="J132" s="185" t="str">
        <f>INDEX('[4]TS BYDem'!$J$10:$J$203,MATCH(D132,'[4]TS BYDem'!$D$10:$D$203,0))</f>
        <v/>
      </c>
      <c r="K132" s="185" t="e">
        <f t="shared" ca="1" si="105"/>
        <v>#VALUE!</v>
      </c>
      <c r="L132" s="185" t="e">
        <f t="shared" ca="1" si="105"/>
        <v>#VALUE!</v>
      </c>
      <c r="M132" s="185" t="e">
        <f t="shared" ca="1" si="105"/>
        <v>#VALUE!</v>
      </c>
      <c r="N132" s="185" t="e">
        <f t="shared" ca="1" si="105"/>
        <v>#VALUE!</v>
      </c>
      <c r="O132" s="185" t="e">
        <f t="shared" ca="1" si="105"/>
        <v>#VALUE!</v>
      </c>
      <c r="P132" s="185" t="e">
        <f t="shared" ca="1" si="105"/>
        <v>#VALUE!</v>
      </c>
      <c r="Q132" s="185" t="e">
        <f t="shared" ca="1" si="105"/>
        <v>#VALUE!</v>
      </c>
      <c r="R132" s="185" t="e">
        <f t="shared" ca="1" si="105"/>
        <v>#VALUE!</v>
      </c>
      <c r="S132" s="185" t="e">
        <f t="shared" ca="1" si="105"/>
        <v>#VALUE!</v>
      </c>
      <c r="T132" s="185" t="e">
        <f t="shared" ca="1" si="105"/>
        <v>#VALUE!</v>
      </c>
      <c r="U132" s="185" t="e">
        <f t="shared" ca="1" si="105"/>
        <v>#VALUE!</v>
      </c>
      <c r="V132" s="185" t="e">
        <f t="shared" ca="1" si="105"/>
        <v>#VALUE!</v>
      </c>
      <c r="W132" s="185" t="e">
        <f t="shared" ca="1" si="105"/>
        <v>#VALUE!</v>
      </c>
      <c r="X132" s="185" t="e">
        <f t="shared" ca="1" si="105"/>
        <v>#VALUE!</v>
      </c>
      <c r="Y132" s="185" t="e">
        <f t="shared" ca="1" si="105"/>
        <v>#VALUE!</v>
      </c>
      <c r="Z132" s="185" t="e">
        <f t="shared" ca="1" si="105"/>
        <v>#VALUE!</v>
      </c>
      <c r="AA132" s="185" t="e">
        <f t="shared" ca="1" si="106"/>
        <v>#VALUE!</v>
      </c>
      <c r="AB132" s="185" t="e">
        <f t="shared" ca="1" si="106"/>
        <v>#VALUE!</v>
      </c>
      <c r="AC132" s="185" t="e">
        <f t="shared" ca="1" si="106"/>
        <v>#VALUE!</v>
      </c>
      <c r="AD132" s="185" t="e">
        <f t="shared" ca="1" si="106"/>
        <v>#VALUE!</v>
      </c>
      <c r="AE132" s="185" t="e">
        <f t="shared" ca="1" si="106"/>
        <v>#VALUE!</v>
      </c>
      <c r="AF132" s="185" t="e">
        <f t="shared" ca="1" si="106"/>
        <v>#VALUE!</v>
      </c>
      <c r="AG132" s="185" t="e">
        <f t="shared" ca="1" si="106"/>
        <v>#VALUE!</v>
      </c>
      <c r="AH132" s="185" t="e">
        <f t="shared" ca="1" si="106"/>
        <v>#VALUE!</v>
      </c>
      <c r="AI132" s="185" t="e">
        <f t="shared" ca="1" si="106"/>
        <v>#VALUE!</v>
      </c>
      <c r="AJ132" s="185" t="e">
        <f t="shared" ca="1" si="106"/>
        <v>#VALUE!</v>
      </c>
      <c r="AK132" s="185" t="e">
        <f t="shared" ca="1" si="106"/>
        <v>#VALUE!</v>
      </c>
      <c r="AL132" s="185" t="e">
        <f t="shared" ca="1" si="106"/>
        <v>#VALUE!</v>
      </c>
      <c r="AM132" s="185" t="e">
        <f t="shared" ca="1" si="106"/>
        <v>#VALUE!</v>
      </c>
      <c r="AN132" s="185" t="e">
        <f t="shared" ca="1" si="106"/>
        <v>#VALUE!</v>
      </c>
      <c r="AO132" s="185" t="e">
        <f t="shared" ca="1" si="106"/>
        <v>#VALUE!</v>
      </c>
      <c r="AP132" s="185" t="e">
        <f t="shared" ca="1" si="106"/>
        <v>#VALUE!</v>
      </c>
    </row>
    <row r="133" spans="1:42">
      <c r="A133" s="57" t="str">
        <f>'[4]TS BYDem'!A64</f>
        <v>*</v>
      </c>
      <c r="B133" s="185" t="s">
        <v>288</v>
      </c>
      <c r="C133" s="185" t="s">
        <v>137</v>
      </c>
      <c r="D133" s="186" t="str">
        <f>'[4]TS BYDem'!D64</f>
        <v>IISS</v>
      </c>
      <c r="E133" s="185" t="s">
        <v>137</v>
      </c>
      <c r="F133" s="185" t="s">
        <v>137</v>
      </c>
      <c r="G133" s="185" t="s">
        <v>137</v>
      </c>
      <c r="H133" s="185" t="s">
        <v>137</v>
      </c>
      <c r="I133" s="185">
        <v>0</v>
      </c>
      <c r="J133" s="185" t="str">
        <f>INDEX('[4]TS BYDem'!$J$10:$J$203,MATCH(D133,'[4]TS BYDem'!$D$10:$D$203,0))</f>
        <v/>
      </c>
      <c r="K133" s="185" t="e">
        <f t="shared" ca="1" si="105"/>
        <v>#VALUE!</v>
      </c>
      <c r="L133" s="185" t="e">
        <f t="shared" ca="1" si="105"/>
        <v>#VALUE!</v>
      </c>
      <c r="M133" s="185" t="e">
        <f t="shared" ca="1" si="105"/>
        <v>#VALUE!</v>
      </c>
      <c r="N133" s="185" t="e">
        <f t="shared" ca="1" si="105"/>
        <v>#VALUE!</v>
      </c>
      <c r="O133" s="185" t="e">
        <f t="shared" ca="1" si="105"/>
        <v>#VALUE!</v>
      </c>
      <c r="P133" s="185" t="e">
        <f t="shared" ca="1" si="105"/>
        <v>#VALUE!</v>
      </c>
      <c r="Q133" s="185" t="e">
        <f t="shared" ca="1" si="105"/>
        <v>#VALUE!</v>
      </c>
      <c r="R133" s="185" t="e">
        <f t="shared" ca="1" si="105"/>
        <v>#VALUE!</v>
      </c>
      <c r="S133" s="185" t="e">
        <f t="shared" ca="1" si="105"/>
        <v>#VALUE!</v>
      </c>
      <c r="T133" s="185" t="e">
        <f t="shared" ca="1" si="105"/>
        <v>#VALUE!</v>
      </c>
      <c r="U133" s="185" t="e">
        <f t="shared" ca="1" si="105"/>
        <v>#VALUE!</v>
      </c>
      <c r="V133" s="185" t="e">
        <f t="shared" ca="1" si="105"/>
        <v>#VALUE!</v>
      </c>
      <c r="W133" s="185" t="e">
        <f t="shared" ca="1" si="105"/>
        <v>#VALUE!</v>
      </c>
      <c r="X133" s="185" t="e">
        <f t="shared" ca="1" si="105"/>
        <v>#VALUE!</v>
      </c>
      <c r="Y133" s="185" t="e">
        <f t="shared" ca="1" si="105"/>
        <v>#VALUE!</v>
      </c>
      <c r="Z133" s="185" t="e">
        <f t="shared" ca="1" si="105"/>
        <v>#VALUE!</v>
      </c>
      <c r="AA133" s="185" t="e">
        <f t="shared" ca="1" si="106"/>
        <v>#VALUE!</v>
      </c>
      <c r="AB133" s="185" t="e">
        <f t="shared" ca="1" si="106"/>
        <v>#VALUE!</v>
      </c>
      <c r="AC133" s="185" t="e">
        <f t="shared" ca="1" si="106"/>
        <v>#VALUE!</v>
      </c>
      <c r="AD133" s="185" t="e">
        <f t="shared" ca="1" si="106"/>
        <v>#VALUE!</v>
      </c>
      <c r="AE133" s="185" t="e">
        <f t="shared" ca="1" si="106"/>
        <v>#VALUE!</v>
      </c>
      <c r="AF133" s="185" t="e">
        <f t="shared" ca="1" si="106"/>
        <v>#VALUE!</v>
      </c>
      <c r="AG133" s="185" t="e">
        <f t="shared" ca="1" si="106"/>
        <v>#VALUE!</v>
      </c>
      <c r="AH133" s="185" t="e">
        <f t="shared" ca="1" si="106"/>
        <v>#VALUE!</v>
      </c>
      <c r="AI133" s="185" t="e">
        <f t="shared" ca="1" si="106"/>
        <v>#VALUE!</v>
      </c>
      <c r="AJ133" s="185" t="e">
        <f t="shared" ca="1" si="106"/>
        <v>#VALUE!</v>
      </c>
      <c r="AK133" s="185" t="e">
        <f t="shared" ca="1" si="106"/>
        <v>#VALUE!</v>
      </c>
      <c r="AL133" s="185" t="e">
        <f t="shared" ca="1" si="106"/>
        <v>#VALUE!</v>
      </c>
      <c r="AM133" s="185" t="e">
        <f t="shared" ca="1" si="106"/>
        <v>#VALUE!</v>
      </c>
      <c r="AN133" s="185" t="e">
        <f t="shared" ca="1" si="106"/>
        <v>#VALUE!</v>
      </c>
      <c r="AO133" s="185" t="e">
        <f t="shared" ca="1" si="106"/>
        <v>#VALUE!</v>
      </c>
      <c r="AP133" s="185" t="e">
        <f t="shared" ca="1" si="106"/>
        <v>#VALUE!</v>
      </c>
    </row>
    <row r="134" spans="1:42">
      <c r="A134" s="57" t="str">
        <f>'[4]TS BYDem'!A65</f>
        <v>*</v>
      </c>
      <c r="B134" s="185" t="s">
        <v>288</v>
      </c>
      <c r="C134" s="185" t="s">
        <v>137</v>
      </c>
      <c r="D134" s="186" t="str">
        <f>'[4]TS BYDem'!D65</f>
        <v>IISS</v>
      </c>
      <c r="E134" s="185" t="s">
        <v>137</v>
      </c>
      <c r="F134" s="185" t="s">
        <v>137</v>
      </c>
      <c r="G134" s="185" t="s">
        <v>137</v>
      </c>
      <c r="H134" s="185" t="s">
        <v>137</v>
      </c>
      <c r="I134" s="185">
        <v>0</v>
      </c>
      <c r="J134" s="185" t="str">
        <f>INDEX('[4]TS BYDem'!$J$10:$J$203,MATCH(D134,'[4]TS BYDem'!$D$10:$D$203,0))</f>
        <v/>
      </c>
      <c r="K134" s="185" t="e">
        <f t="shared" ca="1" si="105"/>
        <v>#VALUE!</v>
      </c>
      <c r="L134" s="185" t="e">
        <f t="shared" ca="1" si="105"/>
        <v>#VALUE!</v>
      </c>
      <c r="M134" s="185" t="e">
        <f t="shared" ca="1" si="105"/>
        <v>#VALUE!</v>
      </c>
      <c r="N134" s="185" t="e">
        <f t="shared" ca="1" si="105"/>
        <v>#VALUE!</v>
      </c>
      <c r="O134" s="185" t="e">
        <f t="shared" ca="1" si="105"/>
        <v>#VALUE!</v>
      </c>
      <c r="P134" s="185" t="e">
        <f t="shared" ca="1" si="105"/>
        <v>#VALUE!</v>
      </c>
      <c r="Q134" s="185" t="e">
        <f t="shared" ca="1" si="105"/>
        <v>#VALUE!</v>
      </c>
      <c r="R134" s="185" t="e">
        <f t="shared" ca="1" si="105"/>
        <v>#VALUE!</v>
      </c>
      <c r="S134" s="185" t="e">
        <f t="shared" ca="1" si="105"/>
        <v>#VALUE!</v>
      </c>
      <c r="T134" s="185" t="e">
        <f t="shared" ca="1" si="105"/>
        <v>#VALUE!</v>
      </c>
      <c r="U134" s="185" t="e">
        <f t="shared" ca="1" si="105"/>
        <v>#VALUE!</v>
      </c>
      <c r="V134" s="185" t="e">
        <f t="shared" ca="1" si="105"/>
        <v>#VALUE!</v>
      </c>
      <c r="W134" s="185" t="e">
        <f t="shared" ca="1" si="105"/>
        <v>#VALUE!</v>
      </c>
      <c r="X134" s="185" t="e">
        <f t="shared" ca="1" si="105"/>
        <v>#VALUE!</v>
      </c>
      <c r="Y134" s="185" t="e">
        <f t="shared" ca="1" si="105"/>
        <v>#VALUE!</v>
      </c>
      <c r="Z134" s="185" t="e">
        <f t="shared" ca="1" si="105"/>
        <v>#VALUE!</v>
      </c>
      <c r="AA134" s="185" t="e">
        <f t="shared" ca="1" si="106"/>
        <v>#VALUE!</v>
      </c>
      <c r="AB134" s="185" t="e">
        <f t="shared" ca="1" si="106"/>
        <v>#VALUE!</v>
      </c>
      <c r="AC134" s="185" t="e">
        <f t="shared" ca="1" si="106"/>
        <v>#VALUE!</v>
      </c>
      <c r="AD134" s="185" t="e">
        <f t="shared" ca="1" si="106"/>
        <v>#VALUE!</v>
      </c>
      <c r="AE134" s="185" t="e">
        <f t="shared" ca="1" si="106"/>
        <v>#VALUE!</v>
      </c>
      <c r="AF134" s="185" t="e">
        <f t="shared" ca="1" si="106"/>
        <v>#VALUE!</v>
      </c>
      <c r="AG134" s="185" t="e">
        <f t="shared" ca="1" si="106"/>
        <v>#VALUE!</v>
      </c>
      <c r="AH134" s="185" t="e">
        <f t="shared" ca="1" si="106"/>
        <v>#VALUE!</v>
      </c>
      <c r="AI134" s="185" t="e">
        <f t="shared" ca="1" si="106"/>
        <v>#VALUE!</v>
      </c>
      <c r="AJ134" s="185" t="e">
        <f t="shared" ca="1" si="106"/>
        <v>#VALUE!</v>
      </c>
      <c r="AK134" s="185" t="e">
        <f t="shared" ca="1" si="106"/>
        <v>#VALUE!</v>
      </c>
      <c r="AL134" s="185" t="e">
        <f t="shared" ca="1" si="106"/>
        <v>#VALUE!</v>
      </c>
      <c r="AM134" s="185" t="e">
        <f t="shared" ca="1" si="106"/>
        <v>#VALUE!</v>
      </c>
      <c r="AN134" s="185" t="e">
        <f t="shared" ca="1" si="106"/>
        <v>#VALUE!</v>
      </c>
      <c r="AO134" s="185" t="e">
        <f t="shared" ca="1" si="106"/>
        <v>#VALUE!</v>
      </c>
      <c r="AP134" s="185" t="e">
        <f t="shared" ca="1" si="106"/>
        <v>#VALUE!</v>
      </c>
    </row>
    <row r="135" spans="1:42">
      <c r="A135" s="57" t="str">
        <f>'[4]TS BYDem'!A66</f>
        <v>*</v>
      </c>
      <c r="B135" s="185" t="s">
        <v>288</v>
      </c>
      <c r="C135" s="185" t="s">
        <v>137</v>
      </c>
      <c r="D135" s="186" t="str">
        <f>'[4]TS BYDem'!D66</f>
        <v>IISS</v>
      </c>
      <c r="E135" s="185" t="s">
        <v>137</v>
      </c>
      <c r="F135" s="185" t="s">
        <v>137</v>
      </c>
      <c r="G135" s="185" t="s">
        <v>137</v>
      </c>
      <c r="H135" s="185" t="s">
        <v>137</v>
      </c>
      <c r="I135" s="185">
        <v>0</v>
      </c>
      <c r="J135" s="185" t="str">
        <f>INDEX('[4]TS BYDem'!$J$10:$J$203,MATCH(D135,'[4]TS BYDem'!$D$10:$D$203,0))</f>
        <v/>
      </c>
      <c r="K135" s="185" t="e">
        <f t="shared" ca="1" si="105"/>
        <v>#VALUE!</v>
      </c>
      <c r="L135" s="185" t="e">
        <f t="shared" ca="1" si="105"/>
        <v>#VALUE!</v>
      </c>
      <c r="M135" s="185" t="e">
        <f t="shared" ca="1" si="105"/>
        <v>#VALUE!</v>
      </c>
      <c r="N135" s="185" t="e">
        <f t="shared" ca="1" si="105"/>
        <v>#VALUE!</v>
      </c>
      <c r="O135" s="185" t="e">
        <f t="shared" ca="1" si="105"/>
        <v>#VALUE!</v>
      </c>
      <c r="P135" s="185" t="e">
        <f t="shared" ca="1" si="105"/>
        <v>#VALUE!</v>
      </c>
      <c r="Q135" s="185" t="e">
        <f t="shared" ca="1" si="105"/>
        <v>#VALUE!</v>
      </c>
      <c r="R135" s="185" t="e">
        <f t="shared" ca="1" si="105"/>
        <v>#VALUE!</v>
      </c>
      <c r="S135" s="185" t="e">
        <f t="shared" ca="1" si="105"/>
        <v>#VALUE!</v>
      </c>
      <c r="T135" s="185" t="e">
        <f t="shared" ca="1" si="105"/>
        <v>#VALUE!</v>
      </c>
      <c r="U135" s="185" t="e">
        <f t="shared" ca="1" si="105"/>
        <v>#VALUE!</v>
      </c>
      <c r="V135" s="185" t="e">
        <f t="shared" ca="1" si="105"/>
        <v>#VALUE!</v>
      </c>
      <c r="W135" s="185" t="e">
        <f t="shared" ca="1" si="105"/>
        <v>#VALUE!</v>
      </c>
      <c r="X135" s="185" t="e">
        <f t="shared" ca="1" si="105"/>
        <v>#VALUE!</v>
      </c>
      <c r="Y135" s="185" t="e">
        <f t="shared" ca="1" si="105"/>
        <v>#VALUE!</v>
      </c>
      <c r="Z135" s="185" t="e">
        <f t="shared" ca="1" si="105"/>
        <v>#VALUE!</v>
      </c>
      <c r="AA135" s="185" t="e">
        <f t="shared" ca="1" si="106"/>
        <v>#VALUE!</v>
      </c>
      <c r="AB135" s="185" t="e">
        <f t="shared" ca="1" si="106"/>
        <v>#VALUE!</v>
      </c>
      <c r="AC135" s="185" t="e">
        <f t="shared" ca="1" si="106"/>
        <v>#VALUE!</v>
      </c>
      <c r="AD135" s="185" t="e">
        <f t="shared" ca="1" si="106"/>
        <v>#VALUE!</v>
      </c>
      <c r="AE135" s="185" t="e">
        <f t="shared" ca="1" si="106"/>
        <v>#VALUE!</v>
      </c>
      <c r="AF135" s="185" t="e">
        <f t="shared" ca="1" si="106"/>
        <v>#VALUE!</v>
      </c>
      <c r="AG135" s="185" t="e">
        <f t="shared" ca="1" si="106"/>
        <v>#VALUE!</v>
      </c>
      <c r="AH135" s="185" t="e">
        <f t="shared" ca="1" si="106"/>
        <v>#VALUE!</v>
      </c>
      <c r="AI135" s="185" t="e">
        <f t="shared" ca="1" si="106"/>
        <v>#VALUE!</v>
      </c>
      <c r="AJ135" s="185" t="e">
        <f t="shared" ca="1" si="106"/>
        <v>#VALUE!</v>
      </c>
      <c r="AK135" s="185" t="e">
        <f t="shared" ca="1" si="106"/>
        <v>#VALUE!</v>
      </c>
      <c r="AL135" s="185" t="e">
        <f t="shared" ca="1" si="106"/>
        <v>#VALUE!</v>
      </c>
      <c r="AM135" s="185" t="e">
        <f t="shared" ca="1" si="106"/>
        <v>#VALUE!</v>
      </c>
      <c r="AN135" s="185" t="e">
        <f t="shared" ca="1" si="106"/>
        <v>#VALUE!</v>
      </c>
      <c r="AO135" s="185" t="e">
        <f t="shared" ca="1" si="106"/>
        <v>#VALUE!</v>
      </c>
      <c r="AP135" s="185" t="e">
        <f t="shared" ca="1" si="106"/>
        <v>#VALUE!</v>
      </c>
    </row>
    <row r="136" spans="1:42">
      <c r="A136" s="57" t="str">
        <f>'[4]TS BYDem'!A67</f>
        <v>*</v>
      </c>
      <c r="B136" s="185" t="s">
        <v>288</v>
      </c>
      <c r="C136" s="185" t="s">
        <v>137</v>
      </c>
      <c r="D136" s="186" t="str">
        <f>'[4]TS BYDem'!D67</f>
        <v>IISS</v>
      </c>
      <c r="E136" s="185" t="s">
        <v>137</v>
      </c>
      <c r="F136" s="185" t="s">
        <v>137</v>
      </c>
      <c r="G136" s="185" t="s">
        <v>137</v>
      </c>
      <c r="H136" s="185" t="s">
        <v>137</v>
      </c>
      <c r="I136" s="185">
        <v>0</v>
      </c>
      <c r="J136" s="185" t="str">
        <f>INDEX('[4]TS BYDem'!$J$10:$J$203,MATCH(D136,'[4]TS BYDem'!$D$10:$D$203,0))</f>
        <v/>
      </c>
      <c r="K136" s="185" t="e">
        <f t="shared" ca="1" si="105"/>
        <v>#VALUE!</v>
      </c>
      <c r="L136" s="185" t="e">
        <f t="shared" ca="1" si="105"/>
        <v>#VALUE!</v>
      </c>
      <c r="M136" s="185" t="e">
        <f t="shared" ca="1" si="105"/>
        <v>#VALUE!</v>
      </c>
      <c r="N136" s="185" t="e">
        <f t="shared" ca="1" si="105"/>
        <v>#VALUE!</v>
      </c>
      <c r="O136" s="185" t="e">
        <f t="shared" ca="1" si="105"/>
        <v>#VALUE!</v>
      </c>
      <c r="P136" s="185" t="e">
        <f t="shared" ca="1" si="105"/>
        <v>#VALUE!</v>
      </c>
      <c r="Q136" s="185" t="e">
        <f t="shared" ca="1" si="105"/>
        <v>#VALUE!</v>
      </c>
      <c r="R136" s="185" t="e">
        <f t="shared" ca="1" si="105"/>
        <v>#VALUE!</v>
      </c>
      <c r="S136" s="185" t="e">
        <f t="shared" ca="1" si="105"/>
        <v>#VALUE!</v>
      </c>
      <c r="T136" s="185" t="e">
        <f t="shared" ca="1" si="105"/>
        <v>#VALUE!</v>
      </c>
      <c r="U136" s="185" t="e">
        <f t="shared" ca="1" si="105"/>
        <v>#VALUE!</v>
      </c>
      <c r="V136" s="185" t="e">
        <f t="shared" ca="1" si="105"/>
        <v>#VALUE!</v>
      </c>
      <c r="W136" s="185" t="e">
        <f t="shared" ca="1" si="105"/>
        <v>#VALUE!</v>
      </c>
      <c r="X136" s="185" t="e">
        <f t="shared" ca="1" si="105"/>
        <v>#VALUE!</v>
      </c>
      <c r="Y136" s="185" t="e">
        <f t="shared" ca="1" si="105"/>
        <v>#VALUE!</v>
      </c>
      <c r="Z136" s="185" t="e">
        <f t="shared" ref="Z136:AO140" ca="1" si="107">Z$120/Y$120*Y136</f>
        <v>#VALUE!</v>
      </c>
      <c r="AA136" s="185" t="e">
        <f t="shared" ca="1" si="106"/>
        <v>#VALUE!</v>
      </c>
      <c r="AB136" s="185" t="e">
        <f t="shared" ca="1" si="106"/>
        <v>#VALUE!</v>
      </c>
      <c r="AC136" s="185" t="e">
        <f t="shared" ca="1" si="106"/>
        <v>#VALUE!</v>
      </c>
      <c r="AD136" s="185" t="e">
        <f t="shared" ca="1" si="106"/>
        <v>#VALUE!</v>
      </c>
      <c r="AE136" s="185" t="e">
        <f t="shared" ca="1" si="106"/>
        <v>#VALUE!</v>
      </c>
      <c r="AF136" s="185" t="e">
        <f t="shared" ca="1" si="106"/>
        <v>#VALUE!</v>
      </c>
      <c r="AG136" s="185" t="e">
        <f t="shared" ca="1" si="106"/>
        <v>#VALUE!</v>
      </c>
      <c r="AH136" s="185" t="e">
        <f t="shared" ca="1" si="106"/>
        <v>#VALUE!</v>
      </c>
      <c r="AI136" s="185" t="e">
        <f t="shared" ca="1" si="106"/>
        <v>#VALUE!</v>
      </c>
      <c r="AJ136" s="185" t="e">
        <f t="shared" ca="1" si="106"/>
        <v>#VALUE!</v>
      </c>
      <c r="AK136" s="185" t="e">
        <f t="shared" ca="1" si="106"/>
        <v>#VALUE!</v>
      </c>
      <c r="AL136" s="185" t="e">
        <f t="shared" ca="1" si="106"/>
        <v>#VALUE!</v>
      </c>
      <c r="AM136" s="185" t="e">
        <f t="shared" ca="1" si="106"/>
        <v>#VALUE!</v>
      </c>
      <c r="AN136" s="185" t="e">
        <f t="shared" ca="1" si="106"/>
        <v>#VALUE!</v>
      </c>
      <c r="AO136" s="185" t="e">
        <f t="shared" ca="1" si="106"/>
        <v>#VALUE!</v>
      </c>
      <c r="AP136" s="185" t="e">
        <f t="shared" ref="AP136:AP140" ca="1" si="108">AP$120/AO$120*AO136</f>
        <v>#VALUE!</v>
      </c>
    </row>
    <row r="137" spans="1:42">
      <c r="A137" s="57" t="str">
        <f>'[4]TS BYDem'!A68</f>
        <v>*</v>
      </c>
      <c r="B137" s="185" t="s">
        <v>288</v>
      </c>
      <c r="C137" s="185" t="s">
        <v>137</v>
      </c>
      <c r="D137" s="186">
        <f>'[4]TS BYDem'!D68</f>
        <v>0</v>
      </c>
      <c r="E137" s="185" t="s">
        <v>137</v>
      </c>
      <c r="F137" s="185" t="s">
        <v>137</v>
      </c>
      <c r="G137" s="185" t="s">
        <v>137</v>
      </c>
      <c r="H137" s="185" t="s">
        <v>137</v>
      </c>
      <c r="I137" s="185">
        <v>0</v>
      </c>
      <c r="J137" s="185" t="str">
        <f>INDEX('[4]TS BYDem'!$J$10:$J$203,MATCH(D137,'[4]TS BYDem'!$D$10:$D$203,0))</f>
        <v/>
      </c>
      <c r="K137" s="185" t="e">
        <f t="shared" ref="K137:Z140" ca="1" si="109">K$120/J$120*J137</f>
        <v>#VALUE!</v>
      </c>
      <c r="L137" s="185" t="e">
        <f t="shared" ca="1" si="109"/>
        <v>#VALUE!</v>
      </c>
      <c r="M137" s="185" t="e">
        <f t="shared" ca="1" si="109"/>
        <v>#VALUE!</v>
      </c>
      <c r="N137" s="185" t="e">
        <f t="shared" ca="1" si="109"/>
        <v>#VALUE!</v>
      </c>
      <c r="O137" s="185" t="e">
        <f t="shared" ca="1" si="109"/>
        <v>#VALUE!</v>
      </c>
      <c r="P137" s="185" t="e">
        <f t="shared" ca="1" si="109"/>
        <v>#VALUE!</v>
      </c>
      <c r="Q137" s="185" t="e">
        <f t="shared" ca="1" si="109"/>
        <v>#VALUE!</v>
      </c>
      <c r="R137" s="185" t="e">
        <f t="shared" ca="1" si="109"/>
        <v>#VALUE!</v>
      </c>
      <c r="S137" s="185" t="e">
        <f t="shared" ca="1" si="109"/>
        <v>#VALUE!</v>
      </c>
      <c r="T137" s="185" t="e">
        <f t="shared" ca="1" si="109"/>
        <v>#VALUE!</v>
      </c>
      <c r="U137" s="185" t="e">
        <f t="shared" ca="1" si="109"/>
        <v>#VALUE!</v>
      </c>
      <c r="V137" s="185" t="e">
        <f t="shared" ca="1" si="109"/>
        <v>#VALUE!</v>
      </c>
      <c r="W137" s="185" t="e">
        <f t="shared" ca="1" si="109"/>
        <v>#VALUE!</v>
      </c>
      <c r="X137" s="185" t="e">
        <f t="shared" ca="1" si="109"/>
        <v>#VALUE!</v>
      </c>
      <c r="Y137" s="185" t="e">
        <f t="shared" ca="1" si="109"/>
        <v>#VALUE!</v>
      </c>
      <c r="Z137" s="185" t="e">
        <f t="shared" ca="1" si="107"/>
        <v>#VALUE!</v>
      </c>
      <c r="AA137" s="185" t="e">
        <f t="shared" ca="1" si="107"/>
        <v>#VALUE!</v>
      </c>
      <c r="AB137" s="185" t="e">
        <f t="shared" ca="1" si="107"/>
        <v>#VALUE!</v>
      </c>
      <c r="AC137" s="185" t="e">
        <f t="shared" ca="1" si="107"/>
        <v>#VALUE!</v>
      </c>
      <c r="AD137" s="185" t="e">
        <f t="shared" ca="1" si="107"/>
        <v>#VALUE!</v>
      </c>
      <c r="AE137" s="185" t="e">
        <f t="shared" ca="1" si="107"/>
        <v>#VALUE!</v>
      </c>
      <c r="AF137" s="185" t="e">
        <f t="shared" ca="1" si="107"/>
        <v>#VALUE!</v>
      </c>
      <c r="AG137" s="185" t="e">
        <f t="shared" ca="1" si="107"/>
        <v>#VALUE!</v>
      </c>
      <c r="AH137" s="185" t="e">
        <f t="shared" ca="1" si="107"/>
        <v>#VALUE!</v>
      </c>
      <c r="AI137" s="185" t="e">
        <f t="shared" ca="1" si="107"/>
        <v>#VALUE!</v>
      </c>
      <c r="AJ137" s="185" t="e">
        <f t="shared" ca="1" si="107"/>
        <v>#VALUE!</v>
      </c>
      <c r="AK137" s="185" t="e">
        <f t="shared" ca="1" si="107"/>
        <v>#VALUE!</v>
      </c>
      <c r="AL137" s="185" t="e">
        <f t="shared" ca="1" si="107"/>
        <v>#VALUE!</v>
      </c>
      <c r="AM137" s="185" t="e">
        <f t="shared" ca="1" si="107"/>
        <v>#VALUE!</v>
      </c>
      <c r="AN137" s="185" t="e">
        <f t="shared" ca="1" si="107"/>
        <v>#VALUE!</v>
      </c>
      <c r="AO137" s="185" t="e">
        <f t="shared" ca="1" si="107"/>
        <v>#VALUE!</v>
      </c>
      <c r="AP137" s="185" t="e">
        <f t="shared" ca="1" si="108"/>
        <v>#VALUE!</v>
      </c>
    </row>
    <row r="138" spans="1:42">
      <c r="A138" s="57" t="str">
        <f>'[4]TS BYDem'!A69</f>
        <v>*</v>
      </c>
      <c r="B138" s="185" t="s">
        <v>288</v>
      </c>
      <c r="C138" s="185" t="s">
        <v>137</v>
      </c>
      <c r="D138" s="186" t="str">
        <f>'[4]TS BYDem'!D69</f>
        <v>IIST</v>
      </c>
      <c r="E138" s="185" t="s">
        <v>137</v>
      </c>
      <c r="F138" s="185" t="s">
        <v>137</v>
      </c>
      <c r="G138" s="185" t="s">
        <v>137</v>
      </c>
      <c r="H138" s="185" t="s">
        <v>137</v>
      </c>
      <c r="I138" s="185">
        <v>0</v>
      </c>
      <c r="J138" s="185" t="str">
        <f>INDEX('[4]TS BYDem'!$J$10:$J$203,MATCH(D138,'[4]TS BYDem'!$D$10:$D$203,0))</f>
        <v/>
      </c>
      <c r="K138" s="185" t="e">
        <f t="shared" ca="1" si="109"/>
        <v>#VALUE!</v>
      </c>
      <c r="L138" s="185" t="e">
        <f t="shared" ca="1" si="109"/>
        <v>#VALUE!</v>
      </c>
      <c r="M138" s="185" t="e">
        <f t="shared" ca="1" si="109"/>
        <v>#VALUE!</v>
      </c>
      <c r="N138" s="185" t="e">
        <f t="shared" ca="1" si="109"/>
        <v>#VALUE!</v>
      </c>
      <c r="O138" s="185" t="e">
        <f t="shared" ca="1" si="109"/>
        <v>#VALUE!</v>
      </c>
      <c r="P138" s="185" t="e">
        <f t="shared" ca="1" si="109"/>
        <v>#VALUE!</v>
      </c>
      <c r="Q138" s="185" t="e">
        <f t="shared" ca="1" si="109"/>
        <v>#VALUE!</v>
      </c>
      <c r="R138" s="185" t="e">
        <f t="shared" ca="1" si="109"/>
        <v>#VALUE!</v>
      </c>
      <c r="S138" s="185" t="e">
        <f t="shared" ca="1" si="109"/>
        <v>#VALUE!</v>
      </c>
      <c r="T138" s="185" t="e">
        <f t="shared" ca="1" si="109"/>
        <v>#VALUE!</v>
      </c>
      <c r="U138" s="185" t="e">
        <f t="shared" ca="1" si="109"/>
        <v>#VALUE!</v>
      </c>
      <c r="V138" s="185" t="e">
        <f t="shared" ca="1" si="109"/>
        <v>#VALUE!</v>
      </c>
      <c r="W138" s="185" t="e">
        <f t="shared" ca="1" si="109"/>
        <v>#VALUE!</v>
      </c>
      <c r="X138" s="185" t="e">
        <f t="shared" ca="1" si="109"/>
        <v>#VALUE!</v>
      </c>
      <c r="Y138" s="185" t="e">
        <f t="shared" ca="1" si="109"/>
        <v>#VALUE!</v>
      </c>
      <c r="Z138" s="185" t="e">
        <f t="shared" ca="1" si="107"/>
        <v>#VALUE!</v>
      </c>
      <c r="AA138" s="185" t="e">
        <f t="shared" ca="1" si="107"/>
        <v>#VALUE!</v>
      </c>
      <c r="AB138" s="185" t="e">
        <f t="shared" ca="1" si="107"/>
        <v>#VALUE!</v>
      </c>
      <c r="AC138" s="185" t="e">
        <f t="shared" ca="1" si="107"/>
        <v>#VALUE!</v>
      </c>
      <c r="AD138" s="185" t="e">
        <f t="shared" ca="1" si="107"/>
        <v>#VALUE!</v>
      </c>
      <c r="AE138" s="185" t="e">
        <f t="shared" ca="1" si="107"/>
        <v>#VALUE!</v>
      </c>
      <c r="AF138" s="185" t="e">
        <f t="shared" ca="1" si="107"/>
        <v>#VALUE!</v>
      </c>
      <c r="AG138" s="185" t="e">
        <f t="shared" ca="1" si="107"/>
        <v>#VALUE!</v>
      </c>
      <c r="AH138" s="185" t="e">
        <f t="shared" ca="1" si="107"/>
        <v>#VALUE!</v>
      </c>
      <c r="AI138" s="185" t="e">
        <f t="shared" ca="1" si="107"/>
        <v>#VALUE!</v>
      </c>
      <c r="AJ138" s="185" t="e">
        <f t="shared" ca="1" si="107"/>
        <v>#VALUE!</v>
      </c>
      <c r="AK138" s="185" t="e">
        <f t="shared" ca="1" si="107"/>
        <v>#VALUE!</v>
      </c>
      <c r="AL138" s="185" t="e">
        <f t="shared" ca="1" si="107"/>
        <v>#VALUE!</v>
      </c>
      <c r="AM138" s="185" t="e">
        <f t="shared" ca="1" si="107"/>
        <v>#VALUE!</v>
      </c>
      <c r="AN138" s="185" t="e">
        <f t="shared" ca="1" si="107"/>
        <v>#VALUE!</v>
      </c>
      <c r="AO138" s="185" t="e">
        <f t="shared" ca="1" si="107"/>
        <v>#VALUE!</v>
      </c>
      <c r="AP138" s="185" t="e">
        <f t="shared" ca="1" si="108"/>
        <v>#VALUE!</v>
      </c>
    </row>
    <row r="139" spans="1:42">
      <c r="A139" s="57" t="str">
        <f>'[4]TS BYDem'!A70</f>
        <v>*</v>
      </c>
      <c r="B139" s="185" t="s">
        <v>288</v>
      </c>
      <c r="C139" s="185" t="s">
        <v>137</v>
      </c>
      <c r="D139" s="186" t="str">
        <f>'[4]TS BYDem'!D70</f>
        <v>Useful Energy Service</v>
      </c>
      <c r="E139" s="185" t="s">
        <v>137</v>
      </c>
      <c r="F139" s="185" t="s">
        <v>137</v>
      </c>
      <c r="G139" s="185" t="s">
        <v>137</v>
      </c>
      <c r="H139" s="185" t="s">
        <v>137</v>
      </c>
      <c r="I139" s="185">
        <v>0</v>
      </c>
      <c r="J139" s="185" t="str">
        <f>INDEX('[4]TS BYDem'!$J$10:$J$203,MATCH(D139,'[4]TS BYDem'!$D$10:$D$203,0))</f>
        <v/>
      </c>
      <c r="K139" s="185" t="e">
        <f t="shared" ca="1" si="109"/>
        <v>#VALUE!</v>
      </c>
      <c r="L139" s="185" t="e">
        <f t="shared" ca="1" si="109"/>
        <v>#VALUE!</v>
      </c>
      <c r="M139" s="185" t="e">
        <f t="shared" ca="1" si="109"/>
        <v>#VALUE!</v>
      </c>
      <c r="N139" s="185" t="e">
        <f t="shared" ca="1" si="109"/>
        <v>#VALUE!</v>
      </c>
      <c r="O139" s="185" t="e">
        <f t="shared" ca="1" si="109"/>
        <v>#VALUE!</v>
      </c>
      <c r="P139" s="185" t="e">
        <f t="shared" ca="1" si="109"/>
        <v>#VALUE!</v>
      </c>
      <c r="Q139" s="185" t="e">
        <f t="shared" ca="1" si="109"/>
        <v>#VALUE!</v>
      </c>
      <c r="R139" s="185" t="e">
        <f t="shared" ca="1" si="109"/>
        <v>#VALUE!</v>
      </c>
      <c r="S139" s="185" t="e">
        <f t="shared" ca="1" si="109"/>
        <v>#VALUE!</v>
      </c>
      <c r="T139" s="185" t="e">
        <f t="shared" ca="1" si="109"/>
        <v>#VALUE!</v>
      </c>
      <c r="U139" s="185" t="e">
        <f t="shared" ca="1" si="109"/>
        <v>#VALUE!</v>
      </c>
      <c r="V139" s="185" t="e">
        <f t="shared" ca="1" si="109"/>
        <v>#VALUE!</v>
      </c>
      <c r="W139" s="185" t="e">
        <f t="shared" ca="1" si="109"/>
        <v>#VALUE!</v>
      </c>
      <c r="X139" s="185" t="e">
        <f t="shared" ca="1" si="109"/>
        <v>#VALUE!</v>
      </c>
      <c r="Y139" s="185" t="e">
        <f t="shared" ca="1" si="109"/>
        <v>#VALUE!</v>
      </c>
      <c r="Z139" s="185" t="e">
        <f t="shared" ca="1" si="107"/>
        <v>#VALUE!</v>
      </c>
      <c r="AA139" s="185" t="e">
        <f t="shared" ca="1" si="107"/>
        <v>#VALUE!</v>
      </c>
      <c r="AB139" s="185" t="e">
        <f t="shared" ca="1" si="107"/>
        <v>#VALUE!</v>
      </c>
      <c r="AC139" s="185" t="e">
        <f t="shared" ca="1" si="107"/>
        <v>#VALUE!</v>
      </c>
      <c r="AD139" s="185" t="e">
        <f t="shared" ca="1" si="107"/>
        <v>#VALUE!</v>
      </c>
      <c r="AE139" s="185" t="e">
        <f t="shared" ca="1" si="107"/>
        <v>#VALUE!</v>
      </c>
      <c r="AF139" s="185" t="e">
        <f t="shared" ca="1" si="107"/>
        <v>#VALUE!</v>
      </c>
      <c r="AG139" s="185" t="e">
        <f t="shared" ca="1" si="107"/>
        <v>#VALUE!</v>
      </c>
      <c r="AH139" s="185" t="e">
        <f t="shared" ca="1" si="107"/>
        <v>#VALUE!</v>
      </c>
      <c r="AI139" s="185" t="e">
        <f t="shared" ca="1" si="107"/>
        <v>#VALUE!</v>
      </c>
      <c r="AJ139" s="185" t="e">
        <f t="shared" ca="1" si="107"/>
        <v>#VALUE!</v>
      </c>
      <c r="AK139" s="185" t="e">
        <f t="shared" ca="1" si="107"/>
        <v>#VALUE!</v>
      </c>
      <c r="AL139" s="185" t="e">
        <f t="shared" ca="1" si="107"/>
        <v>#VALUE!</v>
      </c>
      <c r="AM139" s="185" t="e">
        <f t="shared" ca="1" si="107"/>
        <v>#VALUE!</v>
      </c>
      <c r="AN139" s="185" t="e">
        <f t="shared" ca="1" si="107"/>
        <v>#VALUE!</v>
      </c>
      <c r="AO139" s="185" t="e">
        <f t="shared" ca="1" si="107"/>
        <v>#VALUE!</v>
      </c>
      <c r="AP139" s="185" t="e">
        <f t="shared" ca="1" si="108"/>
        <v>#VALUE!</v>
      </c>
    </row>
    <row r="140" spans="1:42">
      <c r="A140" s="57" t="str">
        <f>'[4]TS BYDem'!A71</f>
        <v>*</v>
      </c>
      <c r="B140" s="185" t="s">
        <v>288</v>
      </c>
      <c r="C140" s="185" t="s">
        <v>137</v>
      </c>
      <c r="D140" s="186">
        <f>'[4]TS BYDem'!D71</f>
        <v>0</v>
      </c>
      <c r="E140" s="185" t="s">
        <v>137</v>
      </c>
      <c r="F140" s="185" t="s">
        <v>137</v>
      </c>
      <c r="G140" s="185" t="s">
        <v>137</v>
      </c>
      <c r="H140" s="185" t="s">
        <v>137</v>
      </c>
      <c r="I140" s="185">
        <v>0</v>
      </c>
      <c r="J140" s="185" t="str">
        <f>INDEX('[4]TS BYDem'!$J$10:$J$203,MATCH(D140,'[4]TS BYDem'!$D$10:$D$203,0))</f>
        <v/>
      </c>
      <c r="K140" s="185" t="e">
        <f t="shared" ca="1" si="109"/>
        <v>#VALUE!</v>
      </c>
      <c r="L140" s="185" t="e">
        <f t="shared" ca="1" si="109"/>
        <v>#VALUE!</v>
      </c>
      <c r="M140" s="185" t="e">
        <f t="shared" ca="1" si="109"/>
        <v>#VALUE!</v>
      </c>
      <c r="N140" s="185" t="e">
        <f t="shared" ca="1" si="109"/>
        <v>#VALUE!</v>
      </c>
      <c r="O140" s="185" t="e">
        <f t="shared" ca="1" si="109"/>
        <v>#VALUE!</v>
      </c>
      <c r="P140" s="185" t="e">
        <f t="shared" ca="1" si="109"/>
        <v>#VALUE!</v>
      </c>
      <c r="Q140" s="185" t="e">
        <f t="shared" ca="1" si="109"/>
        <v>#VALUE!</v>
      </c>
      <c r="R140" s="185" t="e">
        <f t="shared" ca="1" si="109"/>
        <v>#VALUE!</v>
      </c>
      <c r="S140" s="185" t="e">
        <f t="shared" ca="1" si="109"/>
        <v>#VALUE!</v>
      </c>
      <c r="T140" s="185" t="e">
        <f t="shared" ca="1" si="109"/>
        <v>#VALUE!</v>
      </c>
      <c r="U140" s="185" t="e">
        <f t="shared" ca="1" si="109"/>
        <v>#VALUE!</v>
      </c>
      <c r="V140" s="185" t="e">
        <f t="shared" ca="1" si="109"/>
        <v>#VALUE!</v>
      </c>
      <c r="W140" s="185" t="e">
        <f t="shared" ca="1" si="109"/>
        <v>#VALUE!</v>
      </c>
      <c r="X140" s="185" t="e">
        <f t="shared" ca="1" si="109"/>
        <v>#VALUE!</v>
      </c>
      <c r="Y140" s="185" t="e">
        <f t="shared" ca="1" si="109"/>
        <v>#VALUE!</v>
      </c>
      <c r="Z140" s="185" t="e">
        <f t="shared" ca="1" si="109"/>
        <v>#VALUE!</v>
      </c>
      <c r="AA140" s="185" t="e">
        <f t="shared" ca="1" si="107"/>
        <v>#VALUE!</v>
      </c>
      <c r="AB140" s="185" t="e">
        <f t="shared" ca="1" si="107"/>
        <v>#VALUE!</v>
      </c>
      <c r="AC140" s="185" t="e">
        <f t="shared" ca="1" si="107"/>
        <v>#VALUE!</v>
      </c>
      <c r="AD140" s="185" t="e">
        <f t="shared" ca="1" si="107"/>
        <v>#VALUE!</v>
      </c>
      <c r="AE140" s="185" t="e">
        <f t="shared" ca="1" si="107"/>
        <v>#VALUE!</v>
      </c>
      <c r="AF140" s="185" t="e">
        <f t="shared" ca="1" si="107"/>
        <v>#VALUE!</v>
      </c>
      <c r="AG140" s="185" t="e">
        <f t="shared" ca="1" si="107"/>
        <v>#VALUE!</v>
      </c>
      <c r="AH140" s="185" t="e">
        <f t="shared" ca="1" si="107"/>
        <v>#VALUE!</v>
      </c>
      <c r="AI140" s="185" t="e">
        <f t="shared" ca="1" si="107"/>
        <v>#VALUE!</v>
      </c>
      <c r="AJ140" s="185" t="e">
        <f t="shared" ca="1" si="107"/>
        <v>#VALUE!</v>
      </c>
      <c r="AK140" s="185" t="e">
        <f t="shared" ca="1" si="107"/>
        <v>#VALUE!</v>
      </c>
      <c r="AL140" s="185" t="e">
        <f t="shared" ca="1" si="107"/>
        <v>#VALUE!</v>
      </c>
      <c r="AM140" s="185" t="e">
        <f t="shared" ca="1" si="107"/>
        <v>#VALUE!</v>
      </c>
      <c r="AN140" s="185" t="e">
        <f t="shared" ca="1" si="107"/>
        <v>#VALUE!</v>
      </c>
      <c r="AO140" s="185" t="e">
        <f t="shared" ca="1" si="107"/>
        <v>#VALUE!</v>
      </c>
      <c r="AP140" s="185" t="e">
        <f t="shared" ca="1" si="108"/>
        <v>#VALUE!</v>
      </c>
    </row>
    <row r="141" spans="1:42" s="5" customFormat="1">
      <c r="A141" s="57" t="str">
        <f>'[4]TS BYDem'!A70</f>
        <v>*</v>
      </c>
      <c r="B141" s="5">
        <f>B120+1</f>
        <v>6</v>
      </c>
      <c r="C141" s="3" t="str">
        <f ca="1">OFFSET($C$9,$B141,0)</f>
        <v>Chemicals</v>
      </c>
      <c r="D141" s="3" t="str">
        <f ca="1">OFFSET($B$9,$B141,0)</f>
        <v>CP</v>
      </c>
      <c r="J141" s="5">
        <f t="shared" ref="J141:AA141" ca="1" si="110">SUMIF($B$10:$B$25,$D141,J$10:J$25)*SUMIF($B$10:$B$25,$D141,J$47:J$61)</f>
        <v>52.810230956688748</v>
      </c>
      <c r="K141" s="5">
        <f t="shared" ca="1" si="110"/>
        <v>54.390999999999998</v>
      </c>
      <c r="L141" s="5">
        <f t="shared" ca="1" si="110"/>
        <v>55.515000000000001</v>
      </c>
      <c r="M141" s="5">
        <f t="shared" ca="1" si="110"/>
        <v>56.133000000000003</v>
      </c>
      <c r="N141" s="5">
        <f t="shared" ca="1" si="110"/>
        <v>56.734999999999999</v>
      </c>
      <c r="O141" s="5">
        <f t="shared" ca="1" si="110"/>
        <v>57.222000000000001</v>
      </c>
      <c r="P141" s="5">
        <f t="shared" ca="1" si="110"/>
        <v>57.87</v>
      </c>
      <c r="Q141" s="5">
        <f t="shared" ca="1" si="110"/>
        <v>57.747999999999998</v>
      </c>
      <c r="R141" s="5">
        <f t="shared" ca="1" si="110"/>
        <v>53.228999999999999</v>
      </c>
      <c r="S141" s="5">
        <f t="shared" ca="1" si="110"/>
        <v>55.77329997872782</v>
      </c>
      <c r="T141" s="3">
        <f t="shared" ca="1" si="110"/>
        <v>55.46850752508184</v>
      </c>
      <c r="U141" s="5">
        <f t="shared" ca="1" si="110"/>
        <v>55.115201878682349</v>
      </c>
      <c r="V141" s="5">
        <f t="shared" ca="1" si="110"/>
        <v>54.845970536918124</v>
      </c>
      <c r="W141" s="5">
        <f t="shared" ca="1" si="110"/>
        <v>54.601066284036442</v>
      </c>
      <c r="X141" s="5">
        <f t="shared" ca="1" si="110"/>
        <v>55.087707557626509</v>
      </c>
      <c r="Y141" s="5">
        <f t="shared" ca="1" si="110"/>
        <v>55.600936488982256</v>
      </c>
      <c r="Z141" s="5">
        <f t="shared" ca="1" si="110"/>
        <v>56.298901165572659</v>
      </c>
      <c r="AA141" s="5">
        <f t="shared" ca="1" si="110"/>
        <v>56.616031568907097</v>
      </c>
      <c r="AB141" s="5">
        <f ca="1">SUMIF($B$10:$B$25,$D141,AB$10:AB$25)*SUMIF($B$10:$B$25,$D141,AB$46:AB$61)</f>
        <v>56.912287627201785</v>
      </c>
      <c r="AC141" s="5">
        <f t="shared" ref="AC141:AP141" ca="1" si="111">SUMIF($B$10:$B$25,$D141,AC$10:AC$25)*SUMIF($B$10:$B$25,$D141,AC$47:AC$61)</f>
        <v>57.510105366828817</v>
      </c>
      <c r="AD141" s="5">
        <f t="shared" ca="1" si="111"/>
        <v>58.266630992444895</v>
      </c>
      <c r="AE141" s="5">
        <f t="shared" ca="1" si="111"/>
        <v>58.61186340423064</v>
      </c>
      <c r="AF141" s="5">
        <f t="shared" ca="1" si="111"/>
        <v>59.195074898231518</v>
      </c>
      <c r="AG141" s="5">
        <f t="shared" ca="1" si="111"/>
        <v>59.84241752355733</v>
      </c>
      <c r="AH141" s="5">
        <f t="shared" ca="1" si="111"/>
        <v>59.809543665687315</v>
      </c>
      <c r="AI141" s="5">
        <f t="shared" ca="1" si="111"/>
        <v>55.900296381080118</v>
      </c>
      <c r="AJ141" s="5">
        <f t="shared" ca="1" si="111"/>
        <v>52.252783449764081</v>
      </c>
      <c r="AK141" s="5">
        <f t="shared" ca="1" si="111"/>
        <v>49.057038900238183</v>
      </c>
      <c r="AL141" s="5">
        <f t="shared" ca="1" si="111"/>
        <v>46.322222960173463</v>
      </c>
      <c r="AM141" s="5">
        <f t="shared" ca="1" si="111"/>
        <v>45.641037579006216</v>
      </c>
      <c r="AN141" s="5">
        <f t="shared" ca="1" si="111"/>
        <v>48.12437791940981</v>
      </c>
      <c r="AO141" s="5">
        <f t="shared" ca="1" si="111"/>
        <v>49.399111925050988</v>
      </c>
      <c r="AP141" s="5">
        <f t="shared" ca="1" si="111"/>
        <v>51.20126688428735</v>
      </c>
    </row>
    <row r="142" spans="1:42">
      <c r="A142" s="57" t="str">
        <f>'[4]TS BYDem'!A73</f>
        <v/>
      </c>
      <c r="B142" s="185" t="s">
        <v>288</v>
      </c>
      <c r="C142" s="185" t="s">
        <v>137</v>
      </c>
      <c r="D142" s="186" t="str">
        <f>'[4]TS BYDem'!D73</f>
        <v>ICPK</v>
      </c>
      <c r="E142" s="185" t="s">
        <v>137</v>
      </c>
      <c r="F142" s="185" t="s">
        <v>137</v>
      </c>
      <c r="G142" s="185" t="s">
        <v>137</v>
      </c>
      <c r="H142" s="185" t="s">
        <v>137</v>
      </c>
      <c r="I142" s="185">
        <v>0</v>
      </c>
      <c r="J142" s="185">
        <f>INDEX('[4]TS BYDem'!$J$10:$J$203,MATCH(D142,'[4]TS BYDem'!$D$10:$D$203,0))</f>
        <v>0.55647663194961794</v>
      </c>
      <c r="K142" s="185">
        <f ca="1">K$141/J$141*J142</f>
        <v>0.57313365118957349</v>
      </c>
      <c r="L142" s="185">
        <f t="shared" ref="L142:AA142" ca="1" si="112">L$141/K$141*K142</f>
        <v>0.5849775633062303</v>
      </c>
      <c r="M142" s="192">
        <f t="shared" ref="M142:M150" si="113">O142</f>
        <v>0.80918000000000012</v>
      </c>
      <c r="N142" s="192">
        <f t="shared" ref="N142:N150" si="114">O142</f>
        <v>0.80918000000000012</v>
      </c>
      <c r="O142" s="192">
        <f>INDEX('[4]TS BYDem'!$O$10:$O$203,MATCH(D142,'[4]TS BYDem'!$D$10:$D$203,0))</f>
        <v>0.80918000000000012</v>
      </c>
      <c r="P142" s="185">
        <f t="shared" ca="1" si="112"/>
        <v>0.81834340987732002</v>
      </c>
      <c r="Q142" s="185">
        <f t="shared" ca="1" si="112"/>
        <v>0.81661819999300989</v>
      </c>
      <c r="R142" s="185">
        <f t="shared" ca="1" si="112"/>
        <v>0.75271472895040392</v>
      </c>
      <c r="S142" s="185">
        <f t="shared" ca="1" si="112"/>
        <v>0.78869383937623627</v>
      </c>
      <c r="T142" s="185">
        <f t="shared" ca="1" si="112"/>
        <v>0.78438374959186563</v>
      </c>
      <c r="U142" s="185">
        <f t="shared" ca="1" si="112"/>
        <v>0.7793876316135786</v>
      </c>
      <c r="V142" s="185">
        <f t="shared" ca="1" si="112"/>
        <v>0.77558041381048226</v>
      </c>
      <c r="W142" s="185">
        <f t="shared" ca="1" si="112"/>
        <v>0.77211720694342412</v>
      </c>
      <c r="X142" s="185">
        <f t="shared" ca="1" si="112"/>
        <v>0.77899883264269376</v>
      </c>
      <c r="Y142" s="185">
        <f t="shared" ca="1" si="112"/>
        <v>0.78625643612866847</v>
      </c>
      <c r="Z142" s="185">
        <f t="shared" ca="1" si="112"/>
        <v>0.79612639972664512</v>
      </c>
      <c r="AA142" s="185">
        <f t="shared" ca="1" si="112"/>
        <v>0.80061096125490627</v>
      </c>
      <c r="AB142" s="185">
        <f t="shared" ref="AA142:AP157" ca="1" si="115">AB$141/AA$141*AA142</f>
        <v>0.80480033732094547</v>
      </c>
      <c r="AC142" s="185">
        <f t="shared" ca="1" si="115"/>
        <v>0.81325411661127789</v>
      </c>
      <c r="AD142" s="185">
        <f t="shared" ca="1" si="115"/>
        <v>0.82395219437395684</v>
      </c>
      <c r="AE142" s="185">
        <f t="shared" ca="1" si="115"/>
        <v>0.82883414821983403</v>
      </c>
      <c r="AF142" s="185">
        <f t="shared" ca="1" si="115"/>
        <v>0.83708137964683116</v>
      </c>
      <c r="AG142" s="185">
        <f t="shared" ca="1" si="115"/>
        <v>0.84623549354640026</v>
      </c>
      <c r="AH142" s="185">
        <f t="shared" ca="1" si="115"/>
        <v>0.84577062219777099</v>
      </c>
      <c r="AI142" s="185">
        <f t="shared" ca="1" si="115"/>
        <v>0.79048970370910498</v>
      </c>
      <c r="AJ142" s="185">
        <f t="shared" ca="1" si="115"/>
        <v>0.7389099876250409</v>
      </c>
      <c r="AK142" s="185">
        <f t="shared" ca="1" si="115"/>
        <v>0.69371875742362588</v>
      </c>
      <c r="AL142" s="185">
        <f t="shared" ca="1" si="115"/>
        <v>0.65504554847634044</v>
      </c>
      <c r="AM142" s="185">
        <f t="shared" ca="1" si="115"/>
        <v>0.64541286197931291</v>
      </c>
      <c r="AN142" s="185">
        <f t="shared" ca="1" si="115"/>
        <v>0.68052993822005559</v>
      </c>
      <c r="AO142" s="185">
        <f t="shared" ca="1" si="115"/>
        <v>0.69855603417414192</v>
      </c>
      <c r="AP142" s="185">
        <f t="shared" ca="1" si="115"/>
        <v>0.72404042391785728</v>
      </c>
    </row>
    <row r="143" spans="1:42">
      <c r="A143" s="57" t="str">
        <f>'[4]TS BYDem'!A74</f>
        <v/>
      </c>
      <c r="B143" s="185" t="s">
        <v>288</v>
      </c>
      <c r="C143" s="185" t="s">
        <v>137</v>
      </c>
      <c r="D143" s="186" t="str">
        <f>'[4]TS BYDem'!D74</f>
        <v>ICPA</v>
      </c>
      <c r="E143" s="185" t="s">
        <v>137</v>
      </c>
      <c r="F143" s="185" t="s">
        <v>137</v>
      </c>
      <c r="G143" s="185" t="s">
        <v>137</v>
      </c>
      <c r="H143" s="185" t="s">
        <v>137</v>
      </c>
      <c r="I143" s="185">
        <v>0</v>
      </c>
      <c r="J143" s="185">
        <f>INDEX('[4]TS BYDem'!$J$10:$J$203,MATCH(D143,'[4]TS BYDem'!$D$10:$D$203,0))</f>
        <v>0.2086787369811067</v>
      </c>
      <c r="K143" s="185">
        <f t="shared" ref="K143:Z158" ca="1" si="116">K$141/J$141*J143</f>
        <v>0.21492511919609003</v>
      </c>
      <c r="L143" s="185">
        <f t="shared" ca="1" si="116"/>
        <v>0.21936658623983632</v>
      </c>
      <c r="M143" s="192">
        <f t="shared" si="113"/>
        <v>0.30344250000000006</v>
      </c>
      <c r="N143" s="192">
        <f t="shared" si="114"/>
        <v>0.30344250000000006</v>
      </c>
      <c r="O143" s="192">
        <f>INDEX('[4]TS BYDem'!$O$10:$O$203,MATCH(D143,'[4]TS BYDem'!$D$10:$D$203,0))</f>
        <v>0.30344250000000006</v>
      </c>
      <c r="P143" s="185">
        <f t="shared" ca="1" si="116"/>
        <v>0.30687877870399505</v>
      </c>
      <c r="Q143" s="185">
        <f t="shared" ca="1" si="116"/>
        <v>0.30623182499737872</v>
      </c>
      <c r="R143" s="185">
        <f t="shared" ca="1" si="116"/>
        <v>0.2822680233564015</v>
      </c>
      <c r="S143" s="185">
        <f t="shared" ca="1" si="116"/>
        <v>0.29576018976608864</v>
      </c>
      <c r="T143" s="185">
        <f t="shared" ca="1" si="116"/>
        <v>0.29414390609694968</v>
      </c>
      <c r="U143" s="185">
        <f t="shared" ca="1" si="116"/>
        <v>0.29227036185509203</v>
      </c>
      <c r="V143" s="185">
        <f t="shared" ca="1" si="116"/>
        <v>0.29084265517893093</v>
      </c>
      <c r="W143" s="185">
        <f t="shared" ca="1" si="116"/>
        <v>0.28954395260378413</v>
      </c>
      <c r="X143" s="185">
        <f t="shared" ca="1" si="116"/>
        <v>0.29212456224101024</v>
      </c>
      <c r="Y143" s="185">
        <f t="shared" ca="1" si="116"/>
        <v>0.29484616354825077</v>
      </c>
      <c r="Z143" s="185">
        <f t="shared" ca="1" si="116"/>
        <v>0.29854739989749202</v>
      </c>
      <c r="AA143" s="185">
        <f t="shared" ca="1" si="115"/>
        <v>0.30022911047058998</v>
      </c>
      <c r="AB143" s="185">
        <f t="shared" ca="1" si="115"/>
        <v>0.3018001264953547</v>
      </c>
      <c r="AC143" s="185">
        <f t="shared" ca="1" si="115"/>
        <v>0.30497029372922935</v>
      </c>
      <c r="AD143" s="185">
        <f t="shared" ca="1" si="115"/>
        <v>0.30898207289023394</v>
      </c>
      <c r="AE143" s="185">
        <f t="shared" ca="1" si="115"/>
        <v>0.3108128055824379</v>
      </c>
      <c r="AF143" s="185">
        <f t="shared" ca="1" si="115"/>
        <v>0.31390551736756184</v>
      </c>
      <c r="AG143" s="185">
        <f t="shared" ca="1" si="115"/>
        <v>0.31733831007990027</v>
      </c>
      <c r="AH143" s="185">
        <f t="shared" ca="1" si="115"/>
        <v>0.31716398332416429</v>
      </c>
      <c r="AI143" s="185">
        <f t="shared" ca="1" si="115"/>
        <v>0.29643363889091451</v>
      </c>
      <c r="AJ143" s="185">
        <f t="shared" ca="1" si="115"/>
        <v>0.2770912453593905</v>
      </c>
      <c r="AK143" s="185">
        <f t="shared" ca="1" si="115"/>
        <v>0.2601445340338599</v>
      </c>
      <c r="AL143" s="185">
        <f t="shared" ca="1" si="115"/>
        <v>0.24564208067862783</v>
      </c>
      <c r="AM143" s="185">
        <f t="shared" ca="1" si="115"/>
        <v>0.24202982324224251</v>
      </c>
      <c r="AN143" s="185">
        <f t="shared" ca="1" si="115"/>
        <v>0.25519872683252104</v>
      </c>
      <c r="AO143" s="185">
        <f t="shared" ca="1" si="115"/>
        <v>0.26195851281530341</v>
      </c>
      <c r="AP143" s="185">
        <f t="shared" ca="1" si="115"/>
        <v>0.27151515896919665</v>
      </c>
    </row>
    <row r="144" spans="1:42">
      <c r="A144" s="57" t="str">
        <f>'[4]TS BYDem'!A75</f>
        <v/>
      </c>
      <c r="B144" s="185" t="s">
        <v>288</v>
      </c>
      <c r="C144" s="185" t="s">
        <v>137</v>
      </c>
      <c r="D144" s="186" t="str">
        <f>'[4]TS BYDem'!D75</f>
        <v>ICPL</v>
      </c>
      <c r="E144" s="185" t="s">
        <v>137</v>
      </c>
      <c r="F144" s="185" t="s">
        <v>137</v>
      </c>
      <c r="G144" s="185" t="s">
        <v>137</v>
      </c>
      <c r="H144" s="185" t="s">
        <v>137</v>
      </c>
      <c r="I144" s="185">
        <v>0</v>
      </c>
      <c r="J144" s="185">
        <f>INDEX('[4]TS BYDem'!$J$10:$J$203,MATCH(D144,'[4]TS BYDem'!$D$10:$D$203,0))</f>
        <v>0.3338859791697707</v>
      </c>
      <c r="K144" s="185">
        <f t="shared" ca="1" si="116"/>
        <v>0.34388019071374404</v>
      </c>
      <c r="L144" s="185">
        <f t="shared" ca="1" si="116"/>
        <v>0.35098653798373813</v>
      </c>
      <c r="M144" s="192">
        <f t="shared" si="113"/>
        <v>0.48550800000000005</v>
      </c>
      <c r="N144" s="192">
        <f t="shared" si="114"/>
        <v>0.48550800000000005</v>
      </c>
      <c r="O144" s="192">
        <f>INDEX('[4]TS BYDem'!$O$10:$O$203,MATCH(D144,'[4]TS BYDem'!$D$10:$D$203,0))</f>
        <v>0.48550800000000005</v>
      </c>
      <c r="P144" s="185">
        <f t="shared" ca="1" si="116"/>
        <v>0.49100604592639202</v>
      </c>
      <c r="Q144" s="185">
        <f t="shared" ca="1" si="116"/>
        <v>0.48997091999580589</v>
      </c>
      <c r="R144" s="185">
        <f t="shared" ca="1" si="116"/>
        <v>0.45162883737024234</v>
      </c>
      <c r="S144" s="185">
        <f t="shared" ca="1" si="116"/>
        <v>0.47321630362574174</v>
      </c>
      <c r="T144" s="185">
        <f t="shared" ca="1" si="116"/>
        <v>0.47063024975511936</v>
      </c>
      <c r="U144" s="185">
        <f t="shared" ca="1" si="116"/>
        <v>0.46763257896814714</v>
      </c>
      <c r="V144" s="185">
        <f t="shared" ca="1" si="116"/>
        <v>0.46534824828628935</v>
      </c>
      <c r="W144" s="185">
        <f t="shared" ca="1" si="116"/>
        <v>0.46327032416605446</v>
      </c>
      <c r="X144" s="185">
        <f t="shared" ca="1" si="116"/>
        <v>0.46739929958561621</v>
      </c>
      <c r="Y144" s="185">
        <f t="shared" ca="1" si="116"/>
        <v>0.47175386167720101</v>
      </c>
      <c r="Z144" s="185">
        <f t="shared" ca="1" si="116"/>
        <v>0.47767583983598699</v>
      </c>
      <c r="AA144" s="185">
        <f t="shared" ca="1" si="115"/>
        <v>0.4803665767529437</v>
      </c>
      <c r="AB144" s="185">
        <f t="shared" ca="1" si="115"/>
        <v>0.48288020239256724</v>
      </c>
      <c r="AC144" s="185">
        <f t="shared" ca="1" si="115"/>
        <v>0.48795246996676672</v>
      </c>
      <c r="AD144" s="185">
        <f t="shared" ca="1" si="115"/>
        <v>0.49437131662437411</v>
      </c>
      <c r="AE144" s="185">
        <f t="shared" ca="1" si="115"/>
        <v>0.49730048893190043</v>
      </c>
      <c r="AF144" s="185">
        <f t="shared" ca="1" si="115"/>
        <v>0.50224882778809876</v>
      </c>
      <c r="AG144" s="185">
        <f t="shared" ca="1" si="115"/>
        <v>0.50774129612784025</v>
      </c>
      <c r="AH144" s="185">
        <f t="shared" ca="1" si="115"/>
        <v>0.50746237331866273</v>
      </c>
      <c r="AI144" s="185">
        <f t="shared" ca="1" si="115"/>
        <v>0.47429382222546307</v>
      </c>
      <c r="AJ144" s="185">
        <f t="shared" ca="1" si="115"/>
        <v>0.44334599257502466</v>
      </c>
      <c r="AK144" s="185">
        <f t="shared" ca="1" si="115"/>
        <v>0.41623125445417569</v>
      </c>
      <c r="AL144" s="185">
        <f t="shared" ca="1" si="115"/>
        <v>0.3930273290858044</v>
      </c>
      <c r="AM144" s="185">
        <f t="shared" ca="1" si="115"/>
        <v>0.38724771718758788</v>
      </c>
      <c r="AN144" s="185">
        <f t="shared" ca="1" si="115"/>
        <v>0.40831796293203354</v>
      </c>
      <c r="AO144" s="185">
        <f t="shared" ca="1" si="115"/>
        <v>0.41913362050448538</v>
      </c>
      <c r="AP144" s="185">
        <f t="shared" ca="1" si="115"/>
        <v>0.43442425435071458</v>
      </c>
    </row>
    <row r="145" spans="1:42">
      <c r="A145" s="57" t="str">
        <f>'[4]TS BYDem'!A76</f>
        <v/>
      </c>
      <c r="B145" s="185" t="s">
        <v>288</v>
      </c>
      <c r="C145" s="185" t="s">
        <v>137</v>
      </c>
      <c r="D145" s="186" t="str">
        <f>'[4]TS BYDem'!D76</f>
        <v>ICPC</v>
      </c>
      <c r="E145" s="185" t="s">
        <v>137</v>
      </c>
      <c r="F145" s="185" t="s">
        <v>137</v>
      </c>
      <c r="G145" s="185" t="s">
        <v>137</v>
      </c>
      <c r="H145" s="185" t="s">
        <v>137</v>
      </c>
      <c r="I145" s="185">
        <v>0</v>
      </c>
      <c r="J145" s="185">
        <f>INDEX('[4]TS BYDem'!$J$10:$J$203,MATCH(D145,'[4]TS BYDem'!$D$10:$D$203,0))</f>
        <v>2.7823831597480893</v>
      </c>
      <c r="K145" s="185">
        <f ca="1">K$141/J$141*J145</f>
        <v>2.8656682559478672</v>
      </c>
      <c r="L145" s="185">
        <f t="shared" ca="1" si="116"/>
        <v>2.9248878165311512</v>
      </c>
      <c r="M145" s="192">
        <f t="shared" si="113"/>
        <v>4.0459000000000005</v>
      </c>
      <c r="N145" s="192">
        <f t="shared" si="114"/>
        <v>4.0459000000000005</v>
      </c>
      <c r="O145" s="192">
        <f>INDEX('[4]TS BYDem'!$O$10:$O$203,MATCH(D145,'[4]TS BYDem'!$D$10:$D$203,0))</f>
        <v>4.0459000000000005</v>
      </c>
      <c r="P145" s="185">
        <f t="shared" ca="1" si="116"/>
        <v>4.0917170493866006</v>
      </c>
      <c r="Q145" s="185">
        <f t="shared" ca="1" si="116"/>
        <v>4.0830909999650498</v>
      </c>
      <c r="R145" s="185">
        <f t="shared" ca="1" si="116"/>
        <v>3.7635736447520198</v>
      </c>
      <c r="S145" s="185">
        <f t="shared" ca="1" si="116"/>
        <v>3.9434691968811819</v>
      </c>
      <c r="T145" s="185">
        <f t="shared" ca="1" si="116"/>
        <v>3.9219187479593289</v>
      </c>
      <c r="U145" s="185">
        <f t="shared" ca="1" si="116"/>
        <v>3.8969381580678939</v>
      </c>
      <c r="V145" s="185">
        <f t="shared" ca="1" si="116"/>
        <v>3.8779020690524124</v>
      </c>
      <c r="W145" s="185">
        <f t="shared" ca="1" si="116"/>
        <v>3.8605860347171217</v>
      </c>
      <c r="X145" s="185">
        <f t="shared" ca="1" si="116"/>
        <v>3.8949941632134699</v>
      </c>
      <c r="Y145" s="185">
        <f t="shared" ca="1" si="116"/>
        <v>3.9312821806433433</v>
      </c>
      <c r="Z145" s="185">
        <f t="shared" ca="1" si="116"/>
        <v>3.9806319986332266</v>
      </c>
      <c r="AA145" s="185">
        <f t="shared" ca="1" si="115"/>
        <v>4.0030548062745321</v>
      </c>
      <c r="AB145" s="185">
        <f t="shared" ca="1" si="115"/>
        <v>4.0240016866047279</v>
      </c>
      <c r="AC145" s="185">
        <f t="shared" ca="1" si="115"/>
        <v>4.0662705830563901</v>
      </c>
      <c r="AD145" s="185">
        <f t="shared" ca="1" si="115"/>
        <v>4.119760971869785</v>
      </c>
      <c r="AE145" s="185">
        <f t="shared" ca="1" si="115"/>
        <v>4.1441707410991713</v>
      </c>
      <c r="AF145" s="185">
        <f t="shared" ca="1" si="115"/>
        <v>4.1854068982341568</v>
      </c>
      <c r="AG145" s="185">
        <f t="shared" ca="1" si="115"/>
        <v>4.2311774677320022</v>
      </c>
      <c r="AH145" s="185">
        <f t="shared" ca="1" si="115"/>
        <v>4.2288531109888563</v>
      </c>
      <c r="AI145" s="185">
        <f t="shared" ca="1" si="115"/>
        <v>3.952448518545526</v>
      </c>
      <c r="AJ145" s="185">
        <f t="shared" ca="1" si="115"/>
        <v>3.6945499381252058</v>
      </c>
      <c r="AK145" s="185">
        <f t="shared" ca="1" si="115"/>
        <v>3.4685937871181309</v>
      </c>
      <c r="AL145" s="185">
        <f t="shared" ca="1" si="115"/>
        <v>3.2752277423817038</v>
      </c>
      <c r="AM145" s="185">
        <f t="shared" ca="1" si="115"/>
        <v>3.2270643098965661</v>
      </c>
      <c r="AN145" s="185">
        <f t="shared" ca="1" si="115"/>
        <v>3.4026496911002799</v>
      </c>
      <c r="AO145" s="185">
        <f t="shared" ca="1" si="115"/>
        <v>3.4927801708707116</v>
      </c>
      <c r="AP145" s="185">
        <f t="shared" ca="1" si="115"/>
        <v>3.6202021195892882</v>
      </c>
    </row>
    <row r="146" spans="1:42">
      <c r="A146" s="57" t="str">
        <f>'[4]TS BYDem'!A77</f>
        <v/>
      </c>
      <c r="B146" s="185" t="s">
        <v>288</v>
      </c>
      <c r="C146" s="185" t="s">
        <v>137</v>
      </c>
      <c r="D146" s="186" t="str">
        <f>'[4]TS BYDem'!D77</f>
        <v>ICPH</v>
      </c>
      <c r="E146" s="185" t="s">
        <v>137</v>
      </c>
      <c r="F146" s="185" t="s">
        <v>137</v>
      </c>
      <c r="G146" s="185" t="s">
        <v>137</v>
      </c>
      <c r="H146" s="185" t="s">
        <v>137</v>
      </c>
      <c r="I146" s="185">
        <v>0</v>
      </c>
      <c r="J146" s="185">
        <f>INDEX('[4]TS BYDem'!$J$10:$J$203,MATCH(D146,'[4]TS BYDem'!$D$10:$D$203,0))</f>
        <v>0.5008289687546561</v>
      </c>
      <c r="K146" s="185">
        <f t="shared" ref="K146:O161" ca="1" si="117">K$141/J$141*J146</f>
        <v>0.51582028607061614</v>
      </c>
      <c r="L146" s="185">
        <f t="shared" ca="1" si="116"/>
        <v>0.52647980697560726</v>
      </c>
      <c r="M146" s="192">
        <f t="shared" si="113"/>
        <v>0.72826200000000008</v>
      </c>
      <c r="N146" s="192">
        <f t="shared" si="114"/>
        <v>0.72826200000000008</v>
      </c>
      <c r="O146" s="192">
        <f>INDEX('[4]TS BYDem'!$O$10:$O$203,MATCH(D146,'[4]TS BYDem'!$D$10:$D$203,0))</f>
        <v>0.72826200000000008</v>
      </c>
      <c r="P146" s="185">
        <f t="shared" ca="1" si="116"/>
        <v>0.736509068889588</v>
      </c>
      <c r="Q146" s="185">
        <f t="shared" ca="1" si="116"/>
        <v>0.73495637999370889</v>
      </c>
      <c r="R146" s="185">
        <f t="shared" ca="1" si="116"/>
        <v>0.67744325605536349</v>
      </c>
      <c r="S146" s="185">
        <f t="shared" ca="1" si="116"/>
        <v>0.70982445543861261</v>
      </c>
      <c r="T146" s="185">
        <f t="shared" ca="1" si="116"/>
        <v>0.70594537463267903</v>
      </c>
      <c r="U146" s="185">
        <f t="shared" ca="1" si="116"/>
        <v>0.70144886845222076</v>
      </c>
      <c r="V146" s="185">
        <f t="shared" ca="1" si="116"/>
        <v>0.6980223724294341</v>
      </c>
      <c r="W146" s="185">
        <f t="shared" ca="1" si="116"/>
        <v>0.69490548624908177</v>
      </c>
      <c r="X146" s="185">
        <f t="shared" ca="1" si="116"/>
        <v>0.70109894937842443</v>
      </c>
      <c r="Y146" s="185">
        <f t="shared" ca="1" si="116"/>
        <v>0.70763079251580163</v>
      </c>
      <c r="Z146" s="185">
        <f t="shared" ca="1" si="116"/>
        <v>0.71651375975398068</v>
      </c>
      <c r="AA146" s="185">
        <f t="shared" ca="1" si="115"/>
        <v>0.72054986512941577</v>
      </c>
      <c r="AB146" s="185">
        <f t="shared" ca="1" si="115"/>
        <v>0.72432030358885102</v>
      </c>
      <c r="AC146" s="185">
        <f t="shared" ca="1" si="115"/>
        <v>0.73192870495015017</v>
      </c>
      <c r="AD146" s="185">
        <f t="shared" ca="1" si="115"/>
        <v>0.74155697493656125</v>
      </c>
      <c r="AE146" s="185">
        <f t="shared" ca="1" si="115"/>
        <v>0.74595073339785078</v>
      </c>
      <c r="AF146" s="185">
        <f t="shared" ca="1" si="115"/>
        <v>0.75337324168214825</v>
      </c>
      <c r="AG146" s="185">
        <f t="shared" ca="1" si="115"/>
        <v>0.76161194419176048</v>
      </c>
      <c r="AH146" s="185">
        <f t="shared" ca="1" si="115"/>
        <v>0.76119355997799421</v>
      </c>
      <c r="AI146" s="185">
        <f t="shared" ca="1" si="115"/>
        <v>0.71144073333819469</v>
      </c>
      <c r="AJ146" s="185">
        <f t="shared" ca="1" si="115"/>
        <v>0.66501898886253707</v>
      </c>
      <c r="AK146" s="185">
        <f t="shared" ca="1" si="115"/>
        <v>0.62434688168126362</v>
      </c>
      <c r="AL146" s="185">
        <f t="shared" ca="1" si="115"/>
        <v>0.58954099362870671</v>
      </c>
      <c r="AM146" s="185">
        <f t="shared" ca="1" si="115"/>
        <v>0.58087157578138193</v>
      </c>
      <c r="AN146" s="185">
        <f t="shared" ca="1" si="115"/>
        <v>0.61247694439805034</v>
      </c>
      <c r="AO146" s="185">
        <f t="shared" ca="1" si="115"/>
        <v>0.6287004307567281</v>
      </c>
      <c r="AP146" s="185">
        <f t="shared" ca="1" si="115"/>
        <v>0.65163638152607195</v>
      </c>
    </row>
    <row r="147" spans="1:42">
      <c r="A147" s="57" t="str">
        <f>'[4]TS BYDem'!A78</f>
        <v/>
      </c>
      <c r="B147" s="185" t="s">
        <v>288</v>
      </c>
      <c r="C147" s="185" t="s">
        <v>137</v>
      </c>
      <c r="D147" s="186" t="str">
        <f>'[4]TS BYDem'!D78</f>
        <v>ICPP</v>
      </c>
      <c r="E147" s="185" t="s">
        <v>137</v>
      </c>
      <c r="F147" s="185" t="s">
        <v>137</v>
      </c>
      <c r="G147" s="185" t="s">
        <v>137</v>
      </c>
      <c r="H147" s="185" t="s">
        <v>137</v>
      </c>
      <c r="I147" s="185">
        <v>0</v>
      </c>
      <c r="J147" s="185">
        <f>INDEX('[4]TS BYDem'!$J$10:$J$203,MATCH(D147,'[4]TS BYDem'!$D$10:$D$203,0))</f>
        <v>7.7906728472946494</v>
      </c>
      <c r="K147" s="185">
        <f t="shared" ca="1" si="117"/>
        <v>8.0238711166540284</v>
      </c>
      <c r="L147" s="185">
        <f t="shared" ca="1" si="116"/>
        <v>8.1896858862872239</v>
      </c>
      <c r="M147" s="192">
        <f t="shared" si="113"/>
        <v>11.328520000000001</v>
      </c>
      <c r="N147" s="192">
        <f t="shared" si="114"/>
        <v>11.328520000000001</v>
      </c>
      <c r="O147" s="192">
        <f>INDEX('[4]TS BYDem'!$O$10:$O$203,MATCH(D147,'[4]TS BYDem'!$D$10:$D$203,0))</f>
        <v>11.328520000000001</v>
      </c>
      <c r="P147" s="185">
        <f t="shared" ca="1" si="116"/>
        <v>11.45680773828248</v>
      </c>
      <c r="Q147" s="185">
        <f t="shared" ca="1" si="116"/>
        <v>11.432654799902137</v>
      </c>
      <c r="R147" s="185">
        <f t="shared" ca="1" si="116"/>
        <v>10.538006205305654</v>
      </c>
      <c r="S147" s="185">
        <f t="shared" ca="1" si="116"/>
        <v>11.041713751267308</v>
      </c>
      <c r="T147" s="185">
        <f t="shared" ca="1" si="116"/>
        <v>10.981372494286118</v>
      </c>
      <c r="U147" s="185">
        <f t="shared" ca="1" si="116"/>
        <v>10.9114268425901</v>
      </c>
      <c r="V147" s="185">
        <f t="shared" ca="1" si="116"/>
        <v>10.858125793346751</v>
      </c>
      <c r="W147" s="185">
        <f t="shared" ca="1" si="116"/>
        <v>10.809640897207938</v>
      </c>
      <c r="X147" s="185">
        <f t="shared" ca="1" si="116"/>
        <v>10.905983656997712</v>
      </c>
      <c r="Y147" s="185">
        <f t="shared" ca="1" si="116"/>
        <v>11.007590105801357</v>
      </c>
      <c r="Z147" s="185">
        <f t="shared" ca="1" si="116"/>
        <v>11.145769596173031</v>
      </c>
      <c r="AA147" s="185">
        <f t="shared" ca="1" si="115"/>
        <v>11.208553457568687</v>
      </c>
      <c r="AB147" s="185">
        <f t="shared" ca="1" si="115"/>
        <v>11.267204722493236</v>
      </c>
      <c r="AC147" s="185">
        <f t="shared" ca="1" si="115"/>
        <v>11.385557632557891</v>
      </c>
      <c r="AD147" s="185">
        <f t="shared" ca="1" si="115"/>
        <v>11.535330721235397</v>
      </c>
      <c r="AE147" s="185">
        <f t="shared" ca="1" si="115"/>
        <v>11.603678075077678</v>
      </c>
      <c r="AF147" s="185">
        <f t="shared" ca="1" si="115"/>
        <v>11.719139315055637</v>
      </c>
      <c r="AG147" s="185">
        <f t="shared" ca="1" si="115"/>
        <v>11.847296909649604</v>
      </c>
      <c r="AH147" s="185">
        <f t="shared" ca="1" si="115"/>
        <v>11.840788710768795</v>
      </c>
      <c r="AI147" s="185">
        <f t="shared" ca="1" si="115"/>
        <v>11.066855851927469</v>
      </c>
      <c r="AJ147" s="185">
        <f t="shared" ca="1" si="115"/>
        <v>10.344739826750573</v>
      </c>
      <c r="AK147" s="185">
        <f t="shared" ca="1" si="115"/>
        <v>9.7120626039307627</v>
      </c>
      <c r="AL147" s="185">
        <f t="shared" ca="1" si="115"/>
        <v>9.1706376786687667</v>
      </c>
      <c r="AM147" s="185">
        <f t="shared" ca="1" si="115"/>
        <v>9.0357800677103803</v>
      </c>
      <c r="AN147" s="185">
        <f t="shared" ca="1" si="115"/>
        <v>9.5274191350807786</v>
      </c>
      <c r="AO147" s="185">
        <f t="shared" ca="1" si="115"/>
        <v>9.7797844784379873</v>
      </c>
      <c r="AP147" s="185">
        <f t="shared" ca="1" si="115"/>
        <v>10.136565934850001</v>
      </c>
    </row>
    <row r="148" spans="1:42">
      <c r="A148" s="57" t="str">
        <f>'[4]TS BYDem'!A79</f>
        <v/>
      </c>
      <c r="B148" s="185" t="s">
        <v>288</v>
      </c>
      <c r="C148" s="185" t="s">
        <v>137</v>
      </c>
      <c r="D148" s="186" t="str">
        <f>'[4]TS BYDem'!D79</f>
        <v>ICPF</v>
      </c>
      <c r="E148" s="185" t="s">
        <v>137</v>
      </c>
      <c r="F148" s="185" t="s">
        <v>137</v>
      </c>
      <c r="G148" s="185" t="s">
        <v>137</v>
      </c>
      <c r="H148" s="185" t="s">
        <v>137</v>
      </c>
      <c r="I148" s="185">
        <v>0</v>
      </c>
      <c r="J148" s="185">
        <f>INDEX('[4]TS BYDem'!$J$10:$J$203,MATCH(D148,'[4]TS BYDem'!$D$10:$D$203,0))</f>
        <v>1.7807252222387775</v>
      </c>
      <c r="K148" s="185">
        <f t="shared" ca="1" si="117"/>
        <v>1.8340276838066354</v>
      </c>
      <c r="L148" s="185">
        <f t="shared" ca="1" si="116"/>
        <v>1.8719282025799371</v>
      </c>
      <c r="M148" s="192">
        <f t="shared" si="113"/>
        <v>2.5893760000000006</v>
      </c>
      <c r="N148" s="192">
        <f t="shared" si="114"/>
        <v>2.5893760000000006</v>
      </c>
      <c r="O148" s="192">
        <f>INDEX('[4]TS BYDem'!$O$10:$O$203,MATCH(D148,'[4]TS BYDem'!$D$10:$D$203,0))</f>
        <v>2.5893760000000006</v>
      </c>
      <c r="P148" s="185">
        <f t="shared" ca="1" si="116"/>
        <v>2.6186989116074244</v>
      </c>
      <c r="Q148" s="185">
        <f t="shared" ca="1" si="116"/>
        <v>2.613178239977632</v>
      </c>
      <c r="R148" s="185">
        <f t="shared" ca="1" si="116"/>
        <v>2.4086871326412931</v>
      </c>
      <c r="S148" s="185">
        <f t="shared" ca="1" si="116"/>
        <v>2.5238202860039567</v>
      </c>
      <c r="T148" s="185">
        <f t="shared" ca="1" si="116"/>
        <v>2.5100279986939706</v>
      </c>
      <c r="U148" s="185">
        <f t="shared" ca="1" si="116"/>
        <v>2.4940404211634521</v>
      </c>
      <c r="V148" s="185">
        <f t="shared" ca="1" si="116"/>
        <v>2.4818573241935442</v>
      </c>
      <c r="W148" s="185">
        <f t="shared" ca="1" si="116"/>
        <v>2.4707750622189582</v>
      </c>
      <c r="X148" s="185">
        <f t="shared" ca="1" si="116"/>
        <v>2.4927962644566208</v>
      </c>
      <c r="Y148" s="185">
        <f t="shared" ca="1" si="116"/>
        <v>2.5160205956117401</v>
      </c>
      <c r="Z148" s="185">
        <f t="shared" ca="1" si="116"/>
        <v>2.5476044791252654</v>
      </c>
      <c r="AA148" s="185">
        <f t="shared" ca="1" si="115"/>
        <v>2.561955076015701</v>
      </c>
      <c r="AB148" s="185">
        <f t="shared" ca="1" si="115"/>
        <v>2.5753610794270263</v>
      </c>
      <c r="AC148" s="185">
        <f t="shared" ca="1" si="115"/>
        <v>2.6024131731560902</v>
      </c>
      <c r="AD148" s="185">
        <f t="shared" ca="1" si="115"/>
        <v>2.6366470219966631</v>
      </c>
      <c r="AE148" s="185">
        <f t="shared" ca="1" si="115"/>
        <v>2.6522692743034701</v>
      </c>
      <c r="AF148" s="185">
        <f t="shared" ca="1" si="115"/>
        <v>2.678660414869861</v>
      </c>
      <c r="AG148" s="185">
        <f t="shared" ca="1" si="115"/>
        <v>2.7079535793484819</v>
      </c>
      <c r="AH148" s="185">
        <f t="shared" ca="1" si="115"/>
        <v>2.7064659910328683</v>
      </c>
      <c r="AI148" s="185">
        <f t="shared" ca="1" si="115"/>
        <v>2.5295670518691367</v>
      </c>
      <c r="AJ148" s="185">
        <f t="shared" ca="1" si="115"/>
        <v>2.3645119604001317</v>
      </c>
      <c r="AK148" s="185">
        <f t="shared" ca="1" si="115"/>
        <v>2.2199000237556037</v>
      </c>
      <c r="AL148" s="185">
        <f t="shared" ca="1" si="115"/>
        <v>2.0961457551242901</v>
      </c>
      <c r="AM148" s="185">
        <f t="shared" ca="1" si="115"/>
        <v>2.065321158333802</v>
      </c>
      <c r="AN148" s="185">
        <f t="shared" ca="1" si="115"/>
        <v>2.1776958023041786</v>
      </c>
      <c r="AO148" s="185">
        <f t="shared" ca="1" si="115"/>
        <v>2.2353793093572549</v>
      </c>
      <c r="AP148" s="185">
        <f t="shared" ca="1" si="115"/>
        <v>2.3169293565371438</v>
      </c>
    </row>
    <row r="149" spans="1:42">
      <c r="A149" s="57" t="str">
        <f>'[4]TS BYDem'!A80</f>
        <v/>
      </c>
      <c r="B149" s="185" t="s">
        <v>288</v>
      </c>
      <c r="C149" s="185" t="s">
        <v>137</v>
      </c>
      <c r="D149" s="186" t="str">
        <f>'[4]TS BYDem'!D80</f>
        <v>ICPO</v>
      </c>
      <c r="E149" s="185" t="s">
        <v>137</v>
      </c>
      <c r="F149" s="185" t="s">
        <v>137</v>
      </c>
      <c r="G149" s="185" t="s">
        <v>137</v>
      </c>
      <c r="H149" s="185" t="s">
        <v>137</v>
      </c>
      <c r="I149" s="185">
        <v>0</v>
      </c>
      <c r="J149" s="185">
        <f>INDEX('[4]TS BYDem'!$J$10:$J$203,MATCH(D149,'[4]TS BYDem'!$D$10:$D$203,0))</f>
        <v>4.4518130555969435</v>
      </c>
      <c r="K149" s="185">
        <f t="shared" ca="1" si="117"/>
        <v>4.5850692095165879</v>
      </c>
      <c r="L149" s="185">
        <f t="shared" ca="1" si="116"/>
        <v>4.6798205064498424</v>
      </c>
      <c r="M149" s="192">
        <f t="shared" si="113"/>
        <v>6.473440000000001</v>
      </c>
      <c r="N149" s="192">
        <f t="shared" si="114"/>
        <v>6.473440000000001</v>
      </c>
      <c r="O149" s="192">
        <f>INDEX('[4]TS BYDem'!$O$10:$O$203,MATCH(D149,'[4]TS BYDem'!$D$10:$D$203,0))</f>
        <v>6.473440000000001</v>
      </c>
      <c r="P149" s="185">
        <f t="shared" ca="1" si="116"/>
        <v>6.5467472790185601</v>
      </c>
      <c r="Q149" s="185">
        <f t="shared" ca="1" si="116"/>
        <v>6.5329455999440791</v>
      </c>
      <c r="R149" s="185">
        <f t="shared" ca="1" si="116"/>
        <v>6.0217178316032314</v>
      </c>
      <c r="S149" s="185">
        <f t="shared" ca="1" si="116"/>
        <v>6.3095507150098902</v>
      </c>
      <c r="T149" s="185">
        <f t="shared" ca="1" si="116"/>
        <v>6.275069996734925</v>
      </c>
      <c r="U149" s="185">
        <f t="shared" ca="1" si="116"/>
        <v>6.2351010529086288</v>
      </c>
      <c r="V149" s="185">
        <f t="shared" ca="1" si="116"/>
        <v>6.2046433104838581</v>
      </c>
      <c r="W149" s="185">
        <f t="shared" ca="1" si="116"/>
        <v>6.1769376555473929</v>
      </c>
      <c r="X149" s="185">
        <f t="shared" ca="1" si="116"/>
        <v>6.2319906611415501</v>
      </c>
      <c r="Y149" s="185">
        <f t="shared" ca="1" si="116"/>
        <v>6.2900514890293477</v>
      </c>
      <c r="Z149" s="185">
        <f t="shared" ca="1" si="116"/>
        <v>6.3690111978131609</v>
      </c>
      <c r="AA149" s="185">
        <f t="shared" ca="1" si="115"/>
        <v>6.4048876900392502</v>
      </c>
      <c r="AB149" s="185">
        <f t="shared" ca="1" si="115"/>
        <v>6.4384026985675638</v>
      </c>
      <c r="AC149" s="185">
        <f t="shared" ca="1" si="115"/>
        <v>6.5060329328902231</v>
      </c>
      <c r="AD149" s="185">
        <f t="shared" ca="1" si="115"/>
        <v>6.5916175549916547</v>
      </c>
      <c r="AE149" s="185">
        <f t="shared" ca="1" si="115"/>
        <v>6.6306731857586723</v>
      </c>
      <c r="AF149" s="185">
        <f t="shared" ca="1" si="115"/>
        <v>6.6966510371746493</v>
      </c>
      <c r="AG149" s="185">
        <f t="shared" ca="1" si="115"/>
        <v>6.7698839483712021</v>
      </c>
      <c r="AH149" s="185">
        <f t="shared" ca="1" si="115"/>
        <v>6.7661649775821679</v>
      </c>
      <c r="AI149" s="185">
        <f t="shared" ca="1" si="115"/>
        <v>6.3239176296728399</v>
      </c>
      <c r="AJ149" s="185">
        <f t="shared" ca="1" si="115"/>
        <v>5.9112799010003272</v>
      </c>
      <c r="AK149" s="185">
        <f t="shared" ca="1" si="115"/>
        <v>5.549750059389007</v>
      </c>
      <c r="AL149" s="185">
        <f t="shared" ca="1" si="115"/>
        <v>5.2403643878107236</v>
      </c>
      <c r="AM149" s="185">
        <f t="shared" ca="1" si="115"/>
        <v>5.1633028958345033</v>
      </c>
      <c r="AN149" s="185">
        <f t="shared" ca="1" si="115"/>
        <v>5.4442395057604447</v>
      </c>
      <c r="AO149" s="185">
        <f t="shared" ca="1" si="115"/>
        <v>5.5884482733931353</v>
      </c>
      <c r="AP149" s="185">
        <f t="shared" ca="1" si="115"/>
        <v>5.7923233913428582</v>
      </c>
    </row>
    <row r="150" spans="1:42">
      <c r="A150" s="57" t="str">
        <f>'[4]TS BYDem'!A81</f>
        <v/>
      </c>
      <c r="B150" s="185" t="s">
        <v>288</v>
      </c>
      <c r="C150" s="185" t="s">
        <v>137</v>
      </c>
      <c r="D150" s="186" t="str">
        <f>'[4]TS BYDem'!D81</f>
        <v>ICPE</v>
      </c>
      <c r="E150" s="185" t="s">
        <v>137</v>
      </c>
      <c r="F150" s="185" t="s">
        <v>137</v>
      </c>
      <c r="G150" s="185" t="s">
        <v>137</v>
      </c>
      <c r="H150" s="185" t="s">
        <v>137</v>
      </c>
      <c r="I150" s="185">
        <v>0</v>
      </c>
      <c r="J150" s="185">
        <f>INDEX('[4]TS BYDem'!$J$10:$J$203,MATCH(D150,'[4]TS BYDem'!$D$10:$D$203,0))</f>
        <v>1.6916889611268384</v>
      </c>
      <c r="K150" s="185">
        <f t="shared" ca="1" si="117"/>
        <v>1.7423262996163034</v>
      </c>
      <c r="L150" s="185">
        <f t="shared" ca="1" si="116"/>
        <v>1.7783317924509401</v>
      </c>
      <c r="M150" s="192">
        <f t="shared" si="113"/>
        <v>2.4599072000000004</v>
      </c>
      <c r="N150" s="192">
        <f t="shared" si="114"/>
        <v>2.4599072000000004</v>
      </c>
      <c r="O150" s="192">
        <f>INDEX('[4]TS BYDem'!$O$10:$O$203,MATCH(D150,'[4]TS BYDem'!$D$10:$D$203,0))</f>
        <v>2.4599072000000004</v>
      </c>
      <c r="P150" s="185">
        <f t="shared" ca="1" si="116"/>
        <v>2.4877639660270532</v>
      </c>
      <c r="Q150" s="185">
        <f t="shared" ca="1" si="116"/>
        <v>2.4825193279787503</v>
      </c>
      <c r="R150" s="185">
        <f t="shared" ca="1" si="116"/>
        <v>2.2882527760092284</v>
      </c>
      <c r="S150" s="185">
        <f t="shared" ca="1" si="116"/>
        <v>2.3976292717037588</v>
      </c>
      <c r="T150" s="185">
        <f t="shared" ca="1" si="116"/>
        <v>2.3845265987592721</v>
      </c>
      <c r="U150" s="185">
        <f t="shared" ca="1" si="116"/>
        <v>2.3693384001052795</v>
      </c>
      <c r="V150" s="185">
        <f t="shared" ca="1" si="116"/>
        <v>2.3577644579838668</v>
      </c>
      <c r="W150" s="185">
        <f t="shared" ca="1" si="116"/>
        <v>2.34723630910801</v>
      </c>
      <c r="X150" s="185">
        <f t="shared" ca="1" si="116"/>
        <v>2.3681564512337898</v>
      </c>
      <c r="Y150" s="185">
        <f t="shared" ca="1" si="116"/>
        <v>2.3902195658311527</v>
      </c>
      <c r="Z150" s="185">
        <f t="shared" ca="1" si="116"/>
        <v>2.4202242551690016</v>
      </c>
      <c r="AA150" s="185">
        <f t="shared" ca="1" si="115"/>
        <v>2.4338573222149158</v>
      </c>
      <c r="AB150" s="185">
        <f t="shared" ca="1" si="115"/>
        <v>2.4465930254556749</v>
      </c>
      <c r="AC150" s="185">
        <f t="shared" ca="1" si="115"/>
        <v>2.4722925144982857</v>
      </c>
      <c r="AD150" s="185">
        <f t="shared" ca="1" si="115"/>
        <v>2.5048146708968297</v>
      </c>
      <c r="AE150" s="185">
        <f t="shared" ca="1" si="115"/>
        <v>2.5196558105882967</v>
      </c>
      <c r="AF150" s="185">
        <f t="shared" ca="1" si="115"/>
        <v>2.5447273941263679</v>
      </c>
      <c r="AG150" s="185">
        <f t="shared" ca="1" si="115"/>
        <v>2.5725559003810581</v>
      </c>
      <c r="AH150" s="185">
        <f t="shared" ca="1" si="115"/>
        <v>2.5711426914812252</v>
      </c>
      <c r="AI150" s="185">
        <f t="shared" ca="1" si="115"/>
        <v>2.4030886992756804</v>
      </c>
      <c r="AJ150" s="185">
        <f t="shared" ca="1" si="115"/>
        <v>2.2462863623801255</v>
      </c>
      <c r="AK150" s="185">
        <f t="shared" ca="1" si="115"/>
        <v>2.1089050225678241</v>
      </c>
      <c r="AL150" s="185">
        <f t="shared" ca="1" si="115"/>
        <v>1.9913384673680763</v>
      </c>
      <c r="AM150" s="185">
        <f t="shared" ca="1" si="115"/>
        <v>1.9620551004171125</v>
      </c>
      <c r="AN150" s="185">
        <f t="shared" ca="1" si="115"/>
        <v>2.0688110121889705</v>
      </c>
      <c r="AO150" s="185">
        <f t="shared" ca="1" si="115"/>
        <v>2.1236103438893932</v>
      </c>
      <c r="AP150" s="185">
        <f t="shared" ca="1" si="115"/>
        <v>2.201082888710288</v>
      </c>
    </row>
    <row r="151" spans="1:42">
      <c r="A151" s="57" t="str">
        <f>'[4]TS BYDem'!A82</f>
        <v>*</v>
      </c>
      <c r="B151" s="185" t="s">
        <v>288</v>
      </c>
      <c r="C151" s="185" t="s">
        <v>137</v>
      </c>
      <c r="D151" s="186" t="str">
        <f>'[4]TS BYDem'!D82</f>
        <v xml:space="preserve"> </v>
      </c>
      <c r="E151" s="185" t="s">
        <v>137</v>
      </c>
      <c r="F151" s="185" t="s">
        <v>137</v>
      </c>
      <c r="G151" s="185" t="s">
        <v>137</v>
      </c>
      <c r="H151" s="185" t="s">
        <v>137</v>
      </c>
      <c r="I151" s="185">
        <v>0</v>
      </c>
      <c r="J151" s="185" t="str">
        <f>INDEX('[4]TS BYDem'!$J$10:$J$203,MATCH(D151,'[4]TS BYDem'!$D$10:$D$203,0))</f>
        <v/>
      </c>
      <c r="K151" s="185" t="e">
        <f t="shared" ca="1" si="117"/>
        <v>#VALUE!</v>
      </c>
      <c r="L151" s="185" t="e">
        <f t="shared" ca="1" si="116"/>
        <v>#VALUE!</v>
      </c>
      <c r="M151" s="185" t="e">
        <f t="shared" ca="1" si="116"/>
        <v>#VALUE!</v>
      </c>
      <c r="N151" s="185" t="e">
        <f t="shared" ca="1" si="116"/>
        <v>#VALUE!</v>
      </c>
      <c r="O151" s="185" t="e">
        <f t="shared" ca="1" si="116"/>
        <v>#VALUE!</v>
      </c>
      <c r="P151" s="185" t="e">
        <f t="shared" ca="1" si="116"/>
        <v>#VALUE!</v>
      </c>
      <c r="Q151" s="185" t="e">
        <f t="shared" ca="1" si="116"/>
        <v>#VALUE!</v>
      </c>
      <c r="R151" s="185" t="e">
        <f t="shared" ca="1" si="116"/>
        <v>#VALUE!</v>
      </c>
      <c r="S151" s="185" t="e">
        <f t="shared" ca="1" si="116"/>
        <v>#VALUE!</v>
      </c>
      <c r="T151" s="185" t="e">
        <f t="shared" ca="1" si="116"/>
        <v>#VALUE!</v>
      </c>
      <c r="U151" s="185" t="e">
        <f t="shared" ca="1" si="116"/>
        <v>#VALUE!</v>
      </c>
      <c r="V151" s="185" t="e">
        <f t="shared" ca="1" si="116"/>
        <v>#VALUE!</v>
      </c>
      <c r="W151" s="185" t="e">
        <f t="shared" ca="1" si="116"/>
        <v>#VALUE!</v>
      </c>
      <c r="X151" s="185" t="e">
        <f t="shared" ca="1" si="116"/>
        <v>#VALUE!</v>
      </c>
      <c r="Y151" s="185" t="e">
        <f t="shared" ca="1" si="116"/>
        <v>#VALUE!</v>
      </c>
      <c r="Z151" s="185" t="e">
        <f t="shared" ca="1" si="116"/>
        <v>#VALUE!</v>
      </c>
      <c r="AA151" s="185" t="e">
        <f t="shared" ca="1" si="115"/>
        <v>#VALUE!</v>
      </c>
      <c r="AB151" s="185" t="e">
        <f t="shared" ca="1" si="115"/>
        <v>#VALUE!</v>
      </c>
      <c r="AC151" s="185" t="e">
        <f t="shared" ca="1" si="115"/>
        <v>#VALUE!</v>
      </c>
      <c r="AD151" s="185" t="e">
        <f t="shared" ca="1" si="115"/>
        <v>#VALUE!</v>
      </c>
      <c r="AE151" s="185" t="e">
        <f t="shared" ca="1" si="115"/>
        <v>#VALUE!</v>
      </c>
      <c r="AF151" s="185" t="e">
        <f t="shared" ca="1" si="115"/>
        <v>#VALUE!</v>
      </c>
      <c r="AG151" s="185" t="e">
        <f t="shared" ca="1" si="115"/>
        <v>#VALUE!</v>
      </c>
      <c r="AH151" s="185" t="e">
        <f t="shared" ca="1" si="115"/>
        <v>#VALUE!</v>
      </c>
      <c r="AI151" s="185" t="e">
        <f t="shared" ca="1" si="115"/>
        <v>#VALUE!</v>
      </c>
      <c r="AJ151" s="185" t="e">
        <f t="shared" ca="1" si="115"/>
        <v>#VALUE!</v>
      </c>
      <c r="AK151" s="185" t="e">
        <f t="shared" ca="1" si="115"/>
        <v>#VALUE!</v>
      </c>
      <c r="AL151" s="185" t="e">
        <f t="shared" ca="1" si="115"/>
        <v>#VALUE!</v>
      </c>
      <c r="AM151" s="185" t="e">
        <f t="shared" ca="1" si="115"/>
        <v>#VALUE!</v>
      </c>
      <c r="AN151" s="185" t="e">
        <f t="shared" ca="1" si="115"/>
        <v>#VALUE!</v>
      </c>
      <c r="AO151" s="185" t="e">
        <f t="shared" ca="1" si="115"/>
        <v>#VALUE!</v>
      </c>
      <c r="AP151" s="185" t="e">
        <f t="shared" ca="1" si="115"/>
        <v>#VALUE!</v>
      </c>
    </row>
    <row r="152" spans="1:42">
      <c r="A152" s="57" t="str">
        <f>'[4]TS BYDem'!A83</f>
        <v/>
      </c>
      <c r="B152" s="185" t="s">
        <v>288</v>
      </c>
      <c r="C152" s="185" t="s">
        <v>137</v>
      </c>
      <c r="D152" s="186" t="str">
        <f>'[4]TS BYDem'!D83</f>
        <v>ICPS</v>
      </c>
      <c r="E152" s="185" t="s">
        <v>137</v>
      </c>
      <c r="F152" s="185" t="s">
        <v>137</v>
      </c>
      <c r="G152" s="185" t="s">
        <v>137</v>
      </c>
      <c r="H152" s="185" t="s">
        <v>137</v>
      </c>
      <c r="I152" s="185">
        <v>0</v>
      </c>
      <c r="J152" s="185">
        <f>INDEX('[4]TS BYDem'!$J$10:$J$203,MATCH(D152,'[4]TS BYDem'!$D$10:$D$203,0))</f>
        <v>27.288197120140854</v>
      </c>
      <c r="K152" s="185">
        <f t="shared" ca="1" si="117"/>
        <v>28.105014931270503</v>
      </c>
      <c r="L152" s="185">
        <f t="shared" ca="1" si="116"/>
        <v>28.68581022429229</v>
      </c>
      <c r="M152" s="192">
        <f t="shared" ref="M152" si="118">O152</f>
        <v>19.307168400000002</v>
      </c>
      <c r="N152" s="192">
        <f t="shared" ref="N152" si="119">O152</f>
        <v>19.307168400000002</v>
      </c>
      <c r="O152" s="192">
        <f>INDEX('[4]TS BYDem'!$O$10:$O$203,MATCH(D152,'[4]TS BYDem'!$D$10:$D$203,0))</f>
        <v>19.307168400000002</v>
      </c>
      <c r="P152" s="185">
        <f t="shared" ca="1" si="116"/>
        <v>19.525808872601448</v>
      </c>
      <c r="Q152" s="185">
        <f t="shared" ca="1" si="116"/>
        <v>19.484645079920313</v>
      </c>
      <c r="R152" s="185">
        <f t="shared" ca="1" si="116"/>
        <v>17.959897710034607</v>
      </c>
      <c r="S152" s="185">
        <f t="shared" ca="1" si="116"/>
        <v>18.818365225140937</v>
      </c>
      <c r="T152" s="185">
        <f t="shared" ca="1" si="116"/>
        <v>18.715525771266691</v>
      </c>
      <c r="U152" s="185">
        <f t="shared" ca="1" si="116"/>
        <v>18.596317571418627</v>
      </c>
      <c r="V152" s="185">
        <f t="shared" ca="1" si="116"/>
        <v>18.505476726044474</v>
      </c>
      <c r="W152" s="185">
        <f t="shared" ca="1" si="116"/>
        <v>18.42284403840226</v>
      </c>
      <c r="X152" s="185">
        <f t="shared" ca="1" si="116"/>
        <v>18.587040763780504</v>
      </c>
      <c r="Y152" s="185">
        <f t="shared" ca="1" si="116"/>
        <v>18.7602083812255</v>
      </c>
      <c r="Z152" s="185">
        <f t="shared" ca="1" si="116"/>
        <v>18.995707342257663</v>
      </c>
      <c r="AA152" s="185">
        <f t="shared" ca="1" si="115"/>
        <v>19.10270972074737</v>
      </c>
      <c r="AB152" s="185">
        <f t="shared" ca="1" si="115"/>
        <v>19.202668925371739</v>
      </c>
      <c r="AC152" s="185">
        <f t="shared" ca="1" si="115"/>
        <v>19.404377495003811</v>
      </c>
      <c r="AD152" s="185">
        <f t="shared" ca="1" si="115"/>
        <v>19.659635396731904</v>
      </c>
      <c r="AE152" s="185">
        <f t="shared" ca="1" si="115"/>
        <v>19.776119621531553</v>
      </c>
      <c r="AF152" s="185">
        <f t="shared" ca="1" si="115"/>
        <v>19.972899925042274</v>
      </c>
      <c r="AG152" s="185">
        <f t="shared" ca="1" si="115"/>
        <v>20.191318594079771</v>
      </c>
      <c r="AH152" s="185">
        <f t="shared" ca="1" si="115"/>
        <v>20.1802266869487</v>
      </c>
      <c r="AI152" s="185">
        <f t="shared" ca="1" si="115"/>
        <v>18.861214844630119</v>
      </c>
      <c r="AJ152" s="185">
        <f t="shared" ca="1" si="115"/>
        <v>17.630514302773904</v>
      </c>
      <c r="AK152" s="185">
        <f t="shared" ca="1" si="115"/>
        <v>16.55224408885131</v>
      </c>
      <c r="AL152" s="185">
        <f t="shared" ca="1" si="115"/>
        <v>15.629494938212853</v>
      </c>
      <c r="AM152" s="185">
        <f t="shared" ca="1" si="115"/>
        <v>15.399657447985069</v>
      </c>
      <c r="AN152" s="185">
        <f t="shared" ca="1" si="115"/>
        <v>16.23755668510865</v>
      </c>
      <c r="AO152" s="185">
        <f t="shared" ca="1" si="115"/>
        <v>16.66766231077921</v>
      </c>
      <c r="AP152" s="185">
        <f t="shared" ca="1" si="115"/>
        <v>17.275724057675014</v>
      </c>
    </row>
    <row r="153" spans="1:42">
      <c r="A153" s="57" t="str">
        <f>'[4]TS BYDem'!A84</f>
        <v>*</v>
      </c>
      <c r="B153" s="185" t="s">
        <v>288</v>
      </c>
      <c r="C153" s="185" t="s">
        <v>137</v>
      </c>
      <c r="D153" s="186" t="str">
        <f>'[4]TS BYDem'!D84</f>
        <v>ICPS</v>
      </c>
      <c r="E153" s="185" t="s">
        <v>137</v>
      </c>
      <c r="F153" s="185" t="s">
        <v>137</v>
      </c>
      <c r="G153" s="185" t="s">
        <v>137</v>
      </c>
      <c r="H153" s="185" t="s">
        <v>137</v>
      </c>
      <c r="I153" s="185">
        <v>0</v>
      </c>
      <c r="J153" s="185">
        <f>INDEX('[4]TS BYDem'!$J$10:$J$203,MATCH(D153,'[4]TS BYDem'!$D$10:$D$203,0))</f>
        <v>27.288197120140854</v>
      </c>
      <c r="K153" s="185">
        <f t="shared" ca="1" si="117"/>
        <v>28.105014931270503</v>
      </c>
      <c r="L153" s="185">
        <f t="shared" ca="1" si="116"/>
        <v>28.68581022429229</v>
      </c>
      <c r="M153" s="185">
        <f t="shared" ca="1" si="116"/>
        <v>29.005144291096087</v>
      </c>
      <c r="N153" s="185">
        <f t="shared" ca="1" si="116"/>
        <v>29.316210809244769</v>
      </c>
      <c r="O153" s="185">
        <f t="shared" ca="1" si="116"/>
        <v>29.567854321434812</v>
      </c>
      <c r="P153" s="185">
        <f t="shared" ca="1" si="116"/>
        <v>29.902690041966945</v>
      </c>
      <c r="Q153" s="185">
        <f t="shared" ca="1" si="116"/>
        <v>29.839649983471698</v>
      </c>
      <c r="R153" s="185">
        <f t="shared" ca="1" si="116"/>
        <v>27.504584210192824</v>
      </c>
      <c r="S153" s="185">
        <f t="shared" ca="1" si="116"/>
        <v>28.819279451901501</v>
      </c>
      <c r="T153" s="185">
        <f t="shared" ca="1" si="116"/>
        <v>28.661786549387134</v>
      </c>
      <c r="U153" s="185">
        <f t="shared" ca="1" si="116"/>
        <v>28.479225823028731</v>
      </c>
      <c r="V153" s="185">
        <f t="shared" ca="1" si="116"/>
        <v>28.340108121933888</v>
      </c>
      <c r="W153" s="185">
        <f t="shared" ca="1" si="116"/>
        <v>28.213560757774903</v>
      </c>
      <c r="X153" s="185">
        <f t="shared" ca="1" si="116"/>
        <v>28.465018908211945</v>
      </c>
      <c r="Y153" s="185">
        <f t="shared" ca="1" si="116"/>
        <v>28.730215480786697</v>
      </c>
      <c r="Z153" s="185">
        <f t="shared" ca="1" si="116"/>
        <v>29.090869038490592</v>
      </c>
      <c r="AA153" s="185">
        <f t="shared" ca="1" si="115"/>
        <v>29.254737228464563</v>
      </c>
      <c r="AB153" s="185">
        <f t="shared" ca="1" si="115"/>
        <v>29.407819189484798</v>
      </c>
      <c r="AC153" s="185">
        <f t="shared" ca="1" si="115"/>
        <v>29.71672464256336</v>
      </c>
      <c r="AD153" s="185">
        <f t="shared" ca="1" si="115"/>
        <v>30.107637918727221</v>
      </c>
      <c r="AE153" s="185">
        <f t="shared" ca="1" si="115"/>
        <v>30.286027028837292</v>
      </c>
      <c r="AF153" s="185">
        <f t="shared" ca="1" si="115"/>
        <v>30.587385116516931</v>
      </c>
      <c r="AG153" s="185">
        <f t="shared" ca="1" si="115"/>
        <v>30.921881157230096</v>
      </c>
      <c r="AH153" s="185">
        <f t="shared" ca="1" si="115"/>
        <v>30.90489451851624</v>
      </c>
      <c r="AI153" s="185">
        <f t="shared" ca="1" si="115"/>
        <v>28.884901260368498</v>
      </c>
      <c r="AJ153" s="185">
        <f t="shared" ca="1" si="115"/>
        <v>27.0001518460051</v>
      </c>
      <c r="AK153" s="185">
        <f t="shared" ca="1" si="115"/>
        <v>25.34884099897247</v>
      </c>
      <c r="AL153" s="185">
        <f t="shared" ca="1" si="115"/>
        <v>23.935702008518252</v>
      </c>
      <c r="AM153" s="185">
        <f t="shared" ca="1" si="115"/>
        <v>23.583718678396199</v>
      </c>
      <c r="AN153" s="185">
        <f t="shared" ca="1" si="115"/>
        <v>24.866914746614643</v>
      </c>
      <c r="AO153" s="185">
        <f t="shared" ca="1" si="115"/>
        <v>25.525597584987601</v>
      </c>
      <c r="AP153" s="185">
        <f t="shared" ca="1" si="115"/>
        <v>26.456810323083996</v>
      </c>
    </row>
    <row r="154" spans="1:42">
      <c r="A154" s="57" t="str">
        <f>'[4]TS BYDem'!A85</f>
        <v>*</v>
      </c>
      <c r="B154" s="185" t="s">
        <v>288</v>
      </c>
      <c r="C154" s="185" t="s">
        <v>137</v>
      </c>
      <c r="D154" s="186" t="str">
        <f>'[4]TS BYDem'!D85</f>
        <v>ICPS</v>
      </c>
      <c r="E154" s="185" t="s">
        <v>137</v>
      </c>
      <c r="F154" s="185" t="s">
        <v>137</v>
      </c>
      <c r="G154" s="185" t="s">
        <v>137</v>
      </c>
      <c r="H154" s="185" t="s">
        <v>137</v>
      </c>
      <c r="I154" s="185">
        <v>0</v>
      </c>
      <c r="J154" s="185">
        <f>INDEX('[4]TS BYDem'!$J$10:$J$203,MATCH(D154,'[4]TS BYDem'!$D$10:$D$203,0))</f>
        <v>27.288197120140854</v>
      </c>
      <c r="K154" s="185">
        <f t="shared" ca="1" si="117"/>
        <v>28.105014931270503</v>
      </c>
      <c r="L154" s="185">
        <f t="shared" ca="1" si="116"/>
        <v>28.68581022429229</v>
      </c>
      <c r="M154" s="185">
        <f t="shared" ca="1" si="116"/>
        <v>29.005144291096087</v>
      </c>
      <c r="N154" s="185">
        <f t="shared" ca="1" si="116"/>
        <v>29.316210809244769</v>
      </c>
      <c r="O154" s="185">
        <f t="shared" ca="1" si="116"/>
        <v>29.567854321434812</v>
      </c>
      <c r="P154" s="185">
        <f t="shared" ca="1" si="116"/>
        <v>29.902690041966945</v>
      </c>
      <c r="Q154" s="185">
        <f t="shared" ca="1" si="116"/>
        <v>29.839649983471698</v>
      </c>
      <c r="R154" s="185">
        <f t="shared" ca="1" si="116"/>
        <v>27.504584210192824</v>
      </c>
      <c r="S154" s="185">
        <f t="shared" ca="1" si="116"/>
        <v>28.819279451901501</v>
      </c>
      <c r="T154" s="185">
        <f t="shared" ca="1" si="116"/>
        <v>28.661786549387134</v>
      </c>
      <c r="U154" s="185">
        <f t="shared" ca="1" si="116"/>
        <v>28.479225823028731</v>
      </c>
      <c r="V154" s="185">
        <f t="shared" ca="1" si="116"/>
        <v>28.340108121933888</v>
      </c>
      <c r="W154" s="185">
        <f t="shared" ca="1" si="116"/>
        <v>28.213560757774903</v>
      </c>
      <c r="X154" s="185">
        <f t="shared" ca="1" si="116"/>
        <v>28.465018908211945</v>
      </c>
      <c r="Y154" s="185">
        <f t="shared" ca="1" si="116"/>
        <v>28.730215480786697</v>
      </c>
      <c r="Z154" s="185">
        <f t="shared" ca="1" si="116"/>
        <v>29.090869038490592</v>
      </c>
      <c r="AA154" s="185">
        <f t="shared" ca="1" si="115"/>
        <v>29.254737228464563</v>
      </c>
      <c r="AB154" s="185">
        <f t="shared" ca="1" si="115"/>
        <v>29.407819189484798</v>
      </c>
      <c r="AC154" s="185">
        <f t="shared" ca="1" si="115"/>
        <v>29.71672464256336</v>
      </c>
      <c r="AD154" s="185">
        <f t="shared" ca="1" si="115"/>
        <v>30.107637918727221</v>
      </c>
      <c r="AE154" s="185">
        <f t="shared" ca="1" si="115"/>
        <v>30.286027028837292</v>
      </c>
      <c r="AF154" s="185">
        <f t="shared" ca="1" si="115"/>
        <v>30.587385116516931</v>
      </c>
      <c r="AG154" s="185">
        <f t="shared" ca="1" si="115"/>
        <v>30.921881157230096</v>
      </c>
      <c r="AH154" s="185">
        <f t="shared" ca="1" si="115"/>
        <v>30.90489451851624</v>
      </c>
      <c r="AI154" s="185">
        <f t="shared" ca="1" si="115"/>
        <v>28.884901260368498</v>
      </c>
      <c r="AJ154" s="185">
        <f t="shared" ca="1" si="115"/>
        <v>27.0001518460051</v>
      </c>
      <c r="AK154" s="185">
        <f t="shared" ca="1" si="115"/>
        <v>25.34884099897247</v>
      </c>
      <c r="AL154" s="185">
        <f t="shared" ca="1" si="115"/>
        <v>23.935702008518252</v>
      </c>
      <c r="AM154" s="185">
        <f t="shared" ca="1" si="115"/>
        <v>23.583718678396199</v>
      </c>
      <c r="AN154" s="185">
        <f t="shared" ca="1" si="115"/>
        <v>24.866914746614643</v>
      </c>
      <c r="AO154" s="185">
        <f t="shared" ca="1" si="115"/>
        <v>25.525597584987601</v>
      </c>
      <c r="AP154" s="185">
        <f t="shared" ca="1" si="115"/>
        <v>26.456810323083996</v>
      </c>
    </row>
    <row r="155" spans="1:42">
      <c r="A155" s="57" t="str">
        <f>'[4]TS BYDem'!A86</f>
        <v>*</v>
      </c>
      <c r="B155" s="185" t="s">
        <v>288</v>
      </c>
      <c r="C155" s="185" t="s">
        <v>137</v>
      </c>
      <c r="D155" s="186" t="str">
        <f>'[4]TS BYDem'!D86</f>
        <v>ICPS</v>
      </c>
      <c r="E155" s="185" t="s">
        <v>137</v>
      </c>
      <c r="F155" s="185" t="s">
        <v>137</v>
      </c>
      <c r="G155" s="185" t="s">
        <v>137</v>
      </c>
      <c r="H155" s="185" t="s">
        <v>137</v>
      </c>
      <c r="I155" s="185">
        <v>0</v>
      </c>
      <c r="J155" s="185">
        <f>INDEX('[4]TS BYDem'!$J$10:$J$203,MATCH(D155,'[4]TS BYDem'!$D$10:$D$203,0))</f>
        <v>27.288197120140854</v>
      </c>
      <c r="K155" s="185">
        <f t="shared" ca="1" si="117"/>
        <v>28.105014931270503</v>
      </c>
      <c r="L155" s="185">
        <f t="shared" ca="1" si="116"/>
        <v>28.68581022429229</v>
      </c>
      <c r="M155" s="185">
        <f t="shared" ca="1" si="116"/>
        <v>29.005144291096087</v>
      </c>
      <c r="N155" s="185">
        <f t="shared" ca="1" si="116"/>
        <v>29.316210809244769</v>
      </c>
      <c r="O155" s="185">
        <f t="shared" ca="1" si="116"/>
        <v>29.567854321434812</v>
      </c>
      <c r="P155" s="185">
        <f t="shared" ca="1" si="116"/>
        <v>29.902690041966945</v>
      </c>
      <c r="Q155" s="185">
        <f t="shared" ca="1" si="116"/>
        <v>29.839649983471698</v>
      </c>
      <c r="R155" s="185">
        <f t="shared" ca="1" si="116"/>
        <v>27.504584210192824</v>
      </c>
      <c r="S155" s="185">
        <f t="shared" ca="1" si="116"/>
        <v>28.819279451901501</v>
      </c>
      <c r="T155" s="185">
        <f t="shared" ca="1" si="116"/>
        <v>28.661786549387134</v>
      </c>
      <c r="U155" s="185">
        <f t="shared" ca="1" si="116"/>
        <v>28.479225823028731</v>
      </c>
      <c r="V155" s="185">
        <f t="shared" ca="1" si="116"/>
        <v>28.340108121933888</v>
      </c>
      <c r="W155" s="185">
        <f t="shared" ca="1" si="116"/>
        <v>28.213560757774903</v>
      </c>
      <c r="X155" s="185">
        <f t="shared" ca="1" si="116"/>
        <v>28.465018908211945</v>
      </c>
      <c r="Y155" s="185">
        <f t="shared" ca="1" si="116"/>
        <v>28.730215480786697</v>
      </c>
      <c r="Z155" s="185">
        <f t="shared" ca="1" si="116"/>
        <v>29.090869038490592</v>
      </c>
      <c r="AA155" s="185">
        <f t="shared" ca="1" si="115"/>
        <v>29.254737228464563</v>
      </c>
      <c r="AB155" s="185">
        <f t="shared" ca="1" si="115"/>
        <v>29.407819189484798</v>
      </c>
      <c r="AC155" s="185">
        <f t="shared" ca="1" si="115"/>
        <v>29.71672464256336</v>
      </c>
      <c r="AD155" s="185">
        <f t="shared" ca="1" si="115"/>
        <v>30.107637918727221</v>
      </c>
      <c r="AE155" s="185">
        <f t="shared" ca="1" si="115"/>
        <v>30.286027028837292</v>
      </c>
      <c r="AF155" s="185">
        <f t="shared" ca="1" si="115"/>
        <v>30.587385116516931</v>
      </c>
      <c r="AG155" s="185">
        <f t="shared" ca="1" si="115"/>
        <v>30.921881157230096</v>
      </c>
      <c r="AH155" s="185">
        <f t="shared" ca="1" si="115"/>
        <v>30.90489451851624</v>
      </c>
      <c r="AI155" s="185">
        <f t="shared" ca="1" si="115"/>
        <v>28.884901260368498</v>
      </c>
      <c r="AJ155" s="185">
        <f t="shared" ca="1" si="115"/>
        <v>27.0001518460051</v>
      </c>
      <c r="AK155" s="185">
        <f t="shared" ca="1" si="115"/>
        <v>25.34884099897247</v>
      </c>
      <c r="AL155" s="185">
        <f t="shared" ca="1" si="115"/>
        <v>23.935702008518252</v>
      </c>
      <c r="AM155" s="185">
        <f t="shared" ca="1" si="115"/>
        <v>23.583718678396199</v>
      </c>
      <c r="AN155" s="185">
        <f t="shared" ca="1" si="115"/>
        <v>24.866914746614643</v>
      </c>
      <c r="AO155" s="185">
        <f t="shared" ca="1" si="115"/>
        <v>25.525597584987601</v>
      </c>
      <c r="AP155" s="185">
        <f t="shared" ca="1" si="115"/>
        <v>26.456810323083996</v>
      </c>
    </row>
    <row r="156" spans="1:42">
      <c r="A156" s="57" t="str">
        <f>'[4]TS BYDem'!A87</f>
        <v>*</v>
      </c>
      <c r="B156" s="185" t="s">
        <v>288</v>
      </c>
      <c r="C156" s="185" t="s">
        <v>137</v>
      </c>
      <c r="D156" s="186" t="str">
        <f>'[4]TS BYDem'!D87</f>
        <v>ICPS</v>
      </c>
      <c r="E156" s="185" t="s">
        <v>137</v>
      </c>
      <c r="F156" s="185" t="s">
        <v>137</v>
      </c>
      <c r="G156" s="185" t="s">
        <v>137</v>
      </c>
      <c r="H156" s="185" t="s">
        <v>137</v>
      </c>
      <c r="I156" s="185">
        <v>0</v>
      </c>
      <c r="J156" s="185">
        <f>INDEX('[4]TS BYDem'!$J$10:$J$203,MATCH(D156,'[4]TS BYDem'!$D$10:$D$203,0))</f>
        <v>27.288197120140854</v>
      </c>
      <c r="K156" s="185">
        <f t="shared" ca="1" si="117"/>
        <v>28.105014931270503</v>
      </c>
      <c r="L156" s="185">
        <f t="shared" ca="1" si="116"/>
        <v>28.68581022429229</v>
      </c>
      <c r="M156" s="185">
        <f t="shared" ca="1" si="116"/>
        <v>29.005144291096087</v>
      </c>
      <c r="N156" s="185">
        <f t="shared" ca="1" si="116"/>
        <v>29.316210809244769</v>
      </c>
      <c r="O156" s="185">
        <f t="shared" ca="1" si="116"/>
        <v>29.567854321434812</v>
      </c>
      <c r="P156" s="185">
        <f t="shared" ca="1" si="116"/>
        <v>29.902690041966945</v>
      </c>
      <c r="Q156" s="185">
        <f t="shared" ca="1" si="116"/>
        <v>29.839649983471698</v>
      </c>
      <c r="R156" s="185">
        <f t="shared" ca="1" si="116"/>
        <v>27.504584210192824</v>
      </c>
      <c r="S156" s="185">
        <f t="shared" ca="1" si="116"/>
        <v>28.819279451901501</v>
      </c>
      <c r="T156" s="185">
        <f t="shared" ca="1" si="116"/>
        <v>28.661786549387134</v>
      </c>
      <c r="U156" s="185">
        <f t="shared" ca="1" si="116"/>
        <v>28.479225823028731</v>
      </c>
      <c r="V156" s="185">
        <f t="shared" ca="1" si="116"/>
        <v>28.340108121933888</v>
      </c>
      <c r="W156" s="185">
        <f t="shared" ca="1" si="116"/>
        <v>28.213560757774903</v>
      </c>
      <c r="X156" s="185">
        <f t="shared" ca="1" si="116"/>
        <v>28.465018908211945</v>
      </c>
      <c r="Y156" s="185">
        <f t="shared" ca="1" si="116"/>
        <v>28.730215480786697</v>
      </c>
      <c r="Z156" s="185">
        <f t="shared" ca="1" si="116"/>
        <v>29.090869038490592</v>
      </c>
      <c r="AA156" s="185">
        <f t="shared" ca="1" si="115"/>
        <v>29.254737228464563</v>
      </c>
      <c r="AB156" s="185">
        <f t="shared" ca="1" si="115"/>
        <v>29.407819189484798</v>
      </c>
      <c r="AC156" s="185">
        <f t="shared" ca="1" si="115"/>
        <v>29.71672464256336</v>
      </c>
      <c r="AD156" s="185">
        <f t="shared" ca="1" si="115"/>
        <v>30.107637918727221</v>
      </c>
      <c r="AE156" s="185">
        <f t="shared" ca="1" si="115"/>
        <v>30.286027028837292</v>
      </c>
      <c r="AF156" s="185">
        <f t="shared" ca="1" si="115"/>
        <v>30.587385116516931</v>
      </c>
      <c r="AG156" s="185">
        <f t="shared" ca="1" si="115"/>
        <v>30.921881157230096</v>
      </c>
      <c r="AH156" s="185">
        <f t="shared" ca="1" si="115"/>
        <v>30.90489451851624</v>
      </c>
      <c r="AI156" s="185">
        <f t="shared" ca="1" si="115"/>
        <v>28.884901260368498</v>
      </c>
      <c r="AJ156" s="185">
        <f t="shared" ca="1" si="115"/>
        <v>27.0001518460051</v>
      </c>
      <c r="AK156" s="185">
        <f t="shared" ca="1" si="115"/>
        <v>25.34884099897247</v>
      </c>
      <c r="AL156" s="185">
        <f t="shared" ca="1" si="115"/>
        <v>23.935702008518252</v>
      </c>
      <c r="AM156" s="185">
        <f t="shared" ca="1" si="115"/>
        <v>23.583718678396199</v>
      </c>
      <c r="AN156" s="185">
        <f t="shared" ca="1" si="115"/>
        <v>24.866914746614643</v>
      </c>
      <c r="AO156" s="185">
        <f t="shared" ca="1" si="115"/>
        <v>25.525597584987601</v>
      </c>
      <c r="AP156" s="185">
        <f t="shared" ca="1" si="115"/>
        <v>26.456810323083996</v>
      </c>
    </row>
    <row r="157" spans="1:42">
      <c r="A157" s="57" t="str">
        <f>'[4]TS BYDem'!A88</f>
        <v>*</v>
      </c>
      <c r="B157" s="185" t="s">
        <v>288</v>
      </c>
      <c r="C157" s="185" t="s">
        <v>137</v>
      </c>
      <c r="D157" s="186" t="str">
        <f>'[4]TS BYDem'!D88</f>
        <v>ICPS</v>
      </c>
      <c r="E157" s="185" t="s">
        <v>137</v>
      </c>
      <c r="F157" s="185" t="s">
        <v>137</v>
      </c>
      <c r="G157" s="185" t="s">
        <v>137</v>
      </c>
      <c r="H157" s="185" t="s">
        <v>137</v>
      </c>
      <c r="I157" s="185">
        <v>0</v>
      </c>
      <c r="J157" s="185">
        <f>INDEX('[4]TS BYDem'!$J$10:$J$203,MATCH(D157,'[4]TS BYDem'!$D$10:$D$203,0))</f>
        <v>27.288197120140854</v>
      </c>
      <c r="K157" s="185">
        <f t="shared" ca="1" si="117"/>
        <v>28.105014931270503</v>
      </c>
      <c r="L157" s="185">
        <f t="shared" ca="1" si="116"/>
        <v>28.68581022429229</v>
      </c>
      <c r="M157" s="185">
        <f t="shared" ca="1" si="116"/>
        <v>29.005144291096087</v>
      </c>
      <c r="N157" s="185">
        <f t="shared" ca="1" si="116"/>
        <v>29.316210809244769</v>
      </c>
      <c r="O157" s="185">
        <f t="shared" ca="1" si="116"/>
        <v>29.567854321434812</v>
      </c>
      <c r="P157" s="185">
        <f t="shared" ca="1" si="116"/>
        <v>29.902690041966945</v>
      </c>
      <c r="Q157" s="185">
        <f t="shared" ca="1" si="116"/>
        <v>29.839649983471698</v>
      </c>
      <c r="R157" s="185">
        <f t="shared" ca="1" si="116"/>
        <v>27.504584210192824</v>
      </c>
      <c r="S157" s="185">
        <f t="shared" ca="1" si="116"/>
        <v>28.819279451901501</v>
      </c>
      <c r="T157" s="185">
        <f t="shared" ca="1" si="116"/>
        <v>28.661786549387134</v>
      </c>
      <c r="U157" s="185">
        <f t="shared" ca="1" si="116"/>
        <v>28.479225823028731</v>
      </c>
      <c r="V157" s="185">
        <f t="shared" ca="1" si="116"/>
        <v>28.340108121933888</v>
      </c>
      <c r="W157" s="185">
        <f t="shared" ca="1" si="116"/>
        <v>28.213560757774903</v>
      </c>
      <c r="X157" s="185">
        <f t="shared" ca="1" si="116"/>
        <v>28.465018908211945</v>
      </c>
      <c r="Y157" s="185">
        <f t="shared" ca="1" si="116"/>
        <v>28.730215480786697</v>
      </c>
      <c r="Z157" s="185">
        <f t="shared" ca="1" si="116"/>
        <v>29.090869038490592</v>
      </c>
      <c r="AA157" s="185">
        <f t="shared" ca="1" si="115"/>
        <v>29.254737228464563</v>
      </c>
      <c r="AB157" s="185">
        <f t="shared" ca="1" si="115"/>
        <v>29.407819189484798</v>
      </c>
      <c r="AC157" s="185">
        <f t="shared" ca="1" si="115"/>
        <v>29.71672464256336</v>
      </c>
      <c r="AD157" s="185">
        <f t="shared" ca="1" si="115"/>
        <v>30.107637918727221</v>
      </c>
      <c r="AE157" s="185">
        <f t="shared" ca="1" si="115"/>
        <v>30.286027028837292</v>
      </c>
      <c r="AF157" s="185">
        <f t="shared" ca="1" si="115"/>
        <v>30.587385116516931</v>
      </c>
      <c r="AG157" s="185">
        <f t="shared" ca="1" si="115"/>
        <v>30.921881157230096</v>
      </c>
      <c r="AH157" s="185">
        <f t="shared" ca="1" si="115"/>
        <v>30.90489451851624</v>
      </c>
      <c r="AI157" s="185">
        <f t="shared" ca="1" si="115"/>
        <v>28.884901260368498</v>
      </c>
      <c r="AJ157" s="185">
        <f t="shared" ca="1" si="115"/>
        <v>27.0001518460051</v>
      </c>
      <c r="AK157" s="185">
        <f t="shared" ca="1" si="115"/>
        <v>25.34884099897247</v>
      </c>
      <c r="AL157" s="185">
        <f t="shared" ca="1" si="115"/>
        <v>23.935702008518252</v>
      </c>
      <c r="AM157" s="185">
        <f t="shared" ca="1" si="115"/>
        <v>23.583718678396199</v>
      </c>
      <c r="AN157" s="185">
        <f t="shared" ca="1" si="115"/>
        <v>24.866914746614643</v>
      </c>
      <c r="AO157" s="185">
        <f t="shared" ca="1" si="115"/>
        <v>25.525597584987601</v>
      </c>
      <c r="AP157" s="185">
        <f t="shared" ca="1" si="115"/>
        <v>26.456810323083996</v>
      </c>
    </row>
    <row r="158" spans="1:42">
      <c r="A158" s="57" t="str">
        <f>'[4]TS BYDem'!A89</f>
        <v>*</v>
      </c>
      <c r="B158" s="185" t="s">
        <v>288</v>
      </c>
      <c r="C158" s="185" t="s">
        <v>137</v>
      </c>
      <c r="D158" s="186">
        <f>'[4]TS BYDem'!D89</f>
        <v>0</v>
      </c>
      <c r="E158" s="185" t="s">
        <v>137</v>
      </c>
      <c r="F158" s="185" t="s">
        <v>137</v>
      </c>
      <c r="G158" s="185" t="s">
        <v>137</v>
      </c>
      <c r="H158" s="185" t="s">
        <v>137</v>
      </c>
      <c r="I158" s="185">
        <v>0</v>
      </c>
      <c r="J158" s="185" t="str">
        <f>INDEX('[4]TS BYDem'!$J$10:$J$203,MATCH(D158,'[4]TS BYDem'!$D$10:$D$203,0))</f>
        <v/>
      </c>
      <c r="K158" s="185" t="e">
        <f t="shared" ca="1" si="117"/>
        <v>#VALUE!</v>
      </c>
      <c r="L158" s="185" t="e">
        <f t="shared" ca="1" si="116"/>
        <v>#VALUE!</v>
      </c>
      <c r="M158" s="185" t="e">
        <f t="shared" ca="1" si="116"/>
        <v>#VALUE!</v>
      </c>
      <c r="N158" s="185" t="e">
        <f t="shared" ca="1" si="116"/>
        <v>#VALUE!</v>
      </c>
      <c r="O158" s="185" t="e">
        <f t="shared" ca="1" si="116"/>
        <v>#VALUE!</v>
      </c>
      <c r="P158" s="185" t="e">
        <f t="shared" ca="1" si="116"/>
        <v>#VALUE!</v>
      </c>
      <c r="Q158" s="185" t="e">
        <f t="shared" ca="1" si="116"/>
        <v>#VALUE!</v>
      </c>
      <c r="R158" s="185" t="e">
        <f t="shared" ca="1" si="116"/>
        <v>#VALUE!</v>
      </c>
      <c r="S158" s="185" t="e">
        <f t="shared" ca="1" si="116"/>
        <v>#VALUE!</v>
      </c>
      <c r="T158" s="185" t="e">
        <f t="shared" ca="1" si="116"/>
        <v>#VALUE!</v>
      </c>
      <c r="U158" s="185" t="e">
        <f t="shared" ca="1" si="116"/>
        <v>#VALUE!</v>
      </c>
      <c r="V158" s="185" t="e">
        <f t="shared" ca="1" si="116"/>
        <v>#VALUE!</v>
      </c>
      <c r="W158" s="185" t="e">
        <f t="shared" ca="1" si="116"/>
        <v>#VALUE!</v>
      </c>
      <c r="X158" s="185" t="e">
        <f t="shared" ca="1" si="116"/>
        <v>#VALUE!</v>
      </c>
      <c r="Y158" s="185" t="e">
        <f t="shared" ca="1" si="116"/>
        <v>#VALUE!</v>
      </c>
      <c r="Z158" s="185" t="e">
        <f t="shared" ca="1" si="116"/>
        <v>#VALUE!</v>
      </c>
      <c r="AA158" s="185" t="e">
        <f t="shared" ref="AA158:AP161" ca="1" si="120">AA$141/Z$141*Z158</f>
        <v>#VALUE!</v>
      </c>
      <c r="AB158" s="185" t="e">
        <f t="shared" ca="1" si="120"/>
        <v>#VALUE!</v>
      </c>
      <c r="AC158" s="185" t="e">
        <f t="shared" ca="1" si="120"/>
        <v>#VALUE!</v>
      </c>
      <c r="AD158" s="185" t="e">
        <f t="shared" ca="1" si="120"/>
        <v>#VALUE!</v>
      </c>
      <c r="AE158" s="185" t="e">
        <f t="shared" ca="1" si="120"/>
        <v>#VALUE!</v>
      </c>
      <c r="AF158" s="185" t="e">
        <f t="shared" ca="1" si="120"/>
        <v>#VALUE!</v>
      </c>
      <c r="AG158" s="185" t="e">
        <f t="shared" ca="1" si="120"/>
        <v>#VALUE!</v>
      </c>
      <c r="AH158" s="185" t="e">
        <f t="shared" ca="1" si="120"/>
        <v>#VALUE!</v>
      </c>
      <c r="AI158" s="185" t="e">
        <f t="shared" ca="1" si="120"/>
        <v>#VALUE!</v>
      </c>
      <c r="AJ158" s="185" t="e">
        <f t="shared" ca="1" si="120"/>
        <v>#VALUE!</v>
      </c>
      <c r="AK158" s="185" t="e">
        <f t="shared" ca="1" si="120"/>
        <v>#VALUE!</v>
      </c>
      <c r="AL158" s="185" t="e">
        <f t="shared" ca="1" si="120"/>
        <v>#VALUE!</v>
      </c>
      <c r="AM158" s="185" t="e">
        <f t="shared" ca="1" si="120"/>
        <v>#VALUE!</v>
      </c>
      <c r="AN158" s="185" t="e">
        <f t="shared" ca="1" si="120"/>
        <v>#VALUE!</v>
      </c>
      <c r="AO158" s="185" t="e">
        <f t="shared" ca="1" si="120"/>
        <v>#VALUE!</v>
      </c>
      <c r="AP158" s="185" t="e">
        <f t="shared" ca="1" si="120"/>
        <v>#VALUE!</v>
      </c>
    </row>
    <row r="159" spans="1:42">
      <c r="A159" s="57" t="str">
        <f>'[4]TS BYDem'!A90</f>
        <v/>
      </c>
      <c r="B159" s="185" t="s">
        <v>288</v>
      </c>
      <c r="C159" s="185" t="s">
        <v>137</v>
      </c>
      <c r="D159" s="186" t="str">
        <f>'[4]TS BYDem'!D90</f>
        <v>ICPT</v>
      </c>
      <c r="E159" s="185" t="s">
        <v>137</v>
      </c>
      <c r="F159" s="185" t="s">
        <v>137</v>
      </c>
      <c r="G159" s="185" t="s">
        <v>137</v>
      </c>
      <c r="H159" s="185" t="s">
        <v>137</v>
      </c>
      <c r="I159" s="185">
        <v>0</v>
      </c>
      <c r="J159" s="185">
        <f>INDEX('[4]TS BYDem'!$J$10:$J$203,MATCH(D159,'[4]TS BYDem'!$D$10:$D$203,0))</f>
        <v>39.004000030517574</v>
      </c>
      <c r="K159" s="185">
        <f t="shared" ca="1" si="117"/>
        <v>40.171507058921208</v>
      </c>
      <c r="L159" s="185">
        <f t="shared" ca="1" si="117"/>
        <v>41.001658626905382</v>
      </c>
      <c r="M159" s="192">
        <f t="shared" ref="M159" si="121">O159</f>
        <v>0</v>
      </c>
      <c r="N159" s="192">
        <f t="shared" ref="N159" si="122">O159</f>
        <v>0</v>
      </c>
      <c r="O159" s="192">
        <f>INDEX('[4]TS BYDem'!$O$10:$O$203,MATCH(D159,'[4]TS BYDem'!$D$10:$D$203,0))</f>
        <v>0</v>
      </c>
      <c r="P159" s="185">
        <f t="shared" ref="P159:Z161" ca="1" si="123">P$141/O$141*O159</f>
        <v>0</v>
      </c>
      <c r="Q159" s="185">
        <f t="shared" ca="1" si="123"/>
        <v>0</v>
      </c>
      <c r="R159" s="185">
        <f t="shared" ca="1" si="123"/>
        <v>0</v>
      </c>
      <c r="S159" s="185">
        <f t="shared" ca="1" si="123"/>
        <v>0</v>
      </c>
      <c r="T159" s="185">
        <f t="shared" ca="1" si="123"/>
        <v>0</v>
      </c>
      <c r="U159" s="185">
        <f t="shared" ca="1" si="123"/>
        <v>0</v>
      </c>
      <c r="V159" s="185">
        <f t="shared" ca="1" si="123"/>
        <v>0</v>
      </c>
      <c r="W159" s="185">
        <f t="shared" ca="1" si="123"/>
        <v>0</v>
      </c>
      <c r="X159" s="185">
        <f t="shared" ca="1" si="123"/>
        <v>0</v>
      </c>
      <c r="Y159" s="185">
        <f t="shared" ca="1" si="123"/>
        <v>0</v>
      </c>
      <c r="Z159" s="185">
        <f t="shared" ca="1" si="123"/>
        <v>0</v>
      </c>
      <c r="AA159" s="185">
        <f t="shared" ca="1" si="120"/>
        <v>0</v>
      </c>
      <c r="AB159" s="185">
        <f t="shared" ca="1" si="120"/>
        <v>0</v>
      </c>
      <c r="AC159" s="185">
        <f t="shared" ca="1" si="120"/>
        <v>0</v>
      </c>
      <c r="AD159" s="185">
        <f t="shared" ca="1" si="120"/>
        <v>0</v>
      </c>
      <c r="AE159" s="185">
        <f t="shared" ca="1" si="120"/>
        <v>0</v>
      </c>
      <c r="AF159" s="185">
        <f t="shared" ca="1" si="120"/>
        <v>0</v>
      </c>
      <c r="AG159" s="185">
        <f t="shared" ca="1" si="120"/>
        <v>0</v>
      </c>
      <c r="AH159" s="185">
        <f t="shared" ca="1" si="120"/>
        <v>0</v>
      </c>
      <c r="AI159" s="185">
        <f t="shared" ca="1" si="120"/>
        <v>0</v>
      </c>
      <c r="AJ159" s="185">
        <f t="shared" ca="1" si="120"/>
        <v>0</v>
      </c>
      <c r="AK159" s="185">
        <f t="shared" ca="1" si="120"/>
        <v>0</v>
      </c>
      <c r="AL159" s="185">
        <f t="shared" ca="1" si="120"/>
        <v>0</v>
      </c>
      <c r="AM159" s="185">
        <f t="shared" ca="1" si="120"/>
        <v>0</v>
      </c>
      <c r="AN159" s="185">
        <f t="shared" ca="1" si="120"/>
        <v>0</v>
      </c>
      <c r="AO159" s="185">
        <f t="shared" ca="1" si="120"/>
        <v>0</v>
      </c>
      <c r="AP159" s="185">
        <f t="shared" ca="1" si="120"/>
        <v>0</v>
      </c>
    </row>
    <row r="160" spans="1:42">
      <c r="A160" s="57" t="str">
        <f>'[4]TS BYDem'!A91</f>
        <v>*</v>
      </c>
      <c r="B160" s="185" t="s">
        <v>288</v>
      </c>
      <c r="C160" s="185" t="s">
        <v>137</v>
      </c>
      <c r="D160" s="186" t="str">
        <f>'[4]TS BYDem'!D91</f>
        <v>Useful Energy Service</v>
      </c>
      <c r="E160" s="185" t="s">
        <v>137</v>
      </c>
      <c r="F160" s="185" t="s">
        <v>137</v>
      </c>
      <c r="G160" s="185" t="s">
        <v>137</v>
      </c>
      <c r="H160" s="185" t="s">
        <v>137</v>
      </c>
      <c r="I160" s="185">
        <v>0</v>
      </c>
      <c r="J160" s="185" t="str">
        <f>INDEX('[4]TS BYDem'!$J$10:$J$203,MATCH(D160,'[4]TS BYDem'!$D$10:$D$203,0))</f>
        <v/>
      </c>
      <c r="K160" s="185" t="e">
        <f t="shared" ca="1" si="117"/>
        <v>#VALUE!</v>
      </c>
      <c r="L160" s="185" t="e">
        <f t="shared" ca="1" si="117"/>
        <v>#VALUE!</v>
      </c>
      <c r="M160" s="185" t="e">
        <f t="shared" ca="1" si="117"/>
        <v>#VALUE!</v>
      </c>
      <c r="N160" s="185" t="e">
        <f t="shared" ca="1" si="117"/>
        <v>#VALUE!</v>
      </c>
      <c r="O160" s="185" t="e">
        <f t="shared" ca="1" si="117"/>
        <v>#VALUE!</v>
      </c>
      <c r="P160" s="185" t="e">
        <f t="shared" ca="1" si="123"/>
        <v>#VALUE!</v>
      </c>
      <c r="Q160" s="185" t="e">
        <f t="shared" ca="1" si="123"/>
        <v>#VALUE!</v>
      </c>
      <c r="R160" s="185" t="e">
        <f t="shared" ca="1" si="123"/>
        <v>#VALUE!</v>
      </c>
      <c r="S160" s="185" t="e">
        <f t="shared" ca="1" si="123"/>
        <v>#VALUE!</v>
      </c>
      <c r="T160" s="185" t="e">
        <f t="shared" ca="1" si="123"/>
        <v>#VALUE!</v>
      </c>
      <c r="U160" s="185" t="e">
        <f t="shared" ca="1" si="123"/>
        <v>#VALUE!</v>
      </c>
      <c r="V160" s="185" t="e">
        <f t="shared" ca="1" si="123"/>
        <v>#VALUE!</v>
      </c>
      <c r="W160" s="185" t="e">
        <f t="shared" ca="1" si="123"/>
        <v>#VALUE!</v>
      </c>
      <c r="X160" s="185" t="e">
        <f t="shared" ca="1" si="123"/>
        <v>#VALUE!</v>
      </c>
      <c r="Y160" s="185" t="e">
        <f t="shared" ca="1" si="123"/>
        <v>#VALUE!</v>
      </c>
      <c r="Z160" s="185" t="e">
        <f t="shared" ca="1" si="123"/>
        <v>#VALUE!</v>
      </c>
      <c r="AA160" s="185" t="e">
        <f t="shared" ca="1" si="120"/>
        <v>#VALUE!</v>
      </c>
      <c r="AB160" s="185" t="e">
        <f t="shared" ca="1" si="120"/>
        <v>#VALUE!</v>
      </c>
      <c r="AC160" s="185" t="e">
        <f t="shared" ca="1" si="120"/>
        <v>#VALUE!</v>
      </c>
      <c r="AD160" s="185" t="e">
        <f t="shared" ca="1" si="120"/>
        <v>#VALUE!</v>
      </c>
      <c r="AE160" s="185" t="e">
        <f t="shared" ca="1" si="120"/>
        <v>#VALUE!</v>
      </c>
      <c r="AF160" s="185" t="e">
        <f t="shared" ca="1" si="120"/>
        <v>#VALUE!</v>
      </c>
      <c r="AG160" s="185" t="e">
        <f t="shared" ca="1" si="120"/>
        <v>#VALUE!</v>
      </c>
      <c r="AH160" s="185" t="e">
        <f t="shared" ca="1" si="120"/>
        <v>#VALUE!</v>
      </c>
      <c r="AI160" s="185" t="e">
        <f t="shared" ca="1" si="120"/>
        <v>#VALUE!</v>
      </c>
      <c r="AJ160" s="185" t="e">
        <f t="shared" ca="1" si="120"/>
        <v>#VALUE!</v>
      </c>
      <c r="AK160" s="185" t="e">
        <f t="shared" ca="1" si="120"/>
        <v>#VALUE!</v>
      </c>
      <c r="AL160" s="185" t="e">
        <f t="shared" ca="1" si="120"/>
        <v>#VALUE!</v>
      </c>
      <c r="AM160" s="185" t="e">
        <f t="shared" ca="1" si="120"/>
        <v>#VALUE!</v>
      </c>
      <c r="AN160" s="185" t="e">
        <f t="shared" ca="1" si="120"/>
        <v>#VALUE!</v>
      </c>
      <c r="AO160" s="185" t="e">
        <f t="shared" ca="1" si="120"/>
        <v>#VALUE!</v>
      </c>
      <c r="AP160" s="185" t="e">
        <f t="shared" ca="1" si="120"/>
        <v>#VALUE!</v>
      </c>
    </row>
    <row r="161" spans="1:42">
      <c r="A161" s="57" t="str">
        <f>'[4]TS BYDem'!A92</f>
        <v>*</v>
      </c>
      <c r="B161" s="185" t="s">
        <v>288</v>
      </c>
      <c r="C161" s="185" t="s">
        <v>137</v>
      </c>
      <c r="D161" s="186">
        <f>'[4]TS BYDem'!D92</f>
        <v>0</v>
      </c>
      <c r="E161" s="185" t="s">
        <v>137</v>
      </c>
      <c r="F161" s="185" t="s">
        <v>137</v>
      </c>
      <c r="G161" s="185" t="s">
        <v>137</v>
      </c>
      <c r="H161" s="185" t="s">
        <v>137</v>
      </c>
      <c r="I161" s="185">
        <v>0</v>
      </c>
      <c r="J161" s="185" t="str">
        <f>INDEX('[4]TS BYDem'!$J$10:$J$203,MATCH(D161,'[4]TS BYDem'!$D$10:$D$203,0))</f>
        <v/>
      </c>
      <c r="K161" s="185" t="e">
        <f t="shared" ca="1" si="117"/>
        <v>#VALUE!</v>
      </c>
      <c r="L161" s="185" t="e">
        <f t="shared" ca="1" si="117"/>
        <v>#VALUE!</v>
      </c>
      <c r="M161" s="185" t="e">
        <f t="shared" ca="1" si="117"/>
        <v>#VALUE!</v>
      </c>
      <c r="N161" s="185" t="e">
        <f t="shared" ca="1" si="117"/>
        <v>#VALUE!</v>
      </c>
      <c r="O161" s="185" t="e">
        <f t="shared" ca="1" si="117"/>
        <v>#VALUE!</v>
      </c>
      <c r="P161" s="185" t="e">
        <f t="shared" ca="1" si="123"/>
        <v>#VALUE!</v>
      </c>
      <c r="Q161" s="185" t="e">
        <f t="shared" ca="1" si="123"/>
        <v>#VALUE!</v>
      </c>
      <c r="R161" s="185" t="e">
        <f t="shared" ca="1" si="123"/>
        <v>#VALUE!</v>
      </c>
      <c r="S161" s="185" t="e">
        <f t="shared" ca="1" si="123"/>
        <v>#VALUE!</v>
      </c>
      <c r="T161" s="185" t="e">
        <f t="shared" ca="1" si="123"/>
        <v>#VALUE!</v>
      </c>
      <c r="U161" s="185" t="e">
        <f t="shared" ca="1" si="123"/>
        <v>#VALUE!</v>
      </c>
      <c r="V161" s="185" t="e">
        <f t="shared" ca="1" si="123"/>
        <v>#VALUE!</v>
      </c>
      <c r="W161" s="185" t="e">
        <f t="shared" ca="1" si="123"/>
        <v>#VALUE!</v>
      </c>
      <c r="X161" s="185" t="e">
        <f t="shared" ca="1" si="123"/>
        <v>#VALUE!</v>
      </c>
      <c r="Y161" s="185" t="e">
        <f t="shared" ca="1" si="123"/>
        <v>#VALUE!</v>
      </c>
      <c r="Z161" s="185" t="e">
        <f t="shared" ca="1" si="123"/>
        <v>#VALUE!</v>
      </c>
      <c r="AA161" s="185" t="e">
        <f t="shared" ca="1" si="120"/>
        <v>#VALUE!</v>
      </c>
      <c r="AB161" s="185" t="e">
        <f t="shared" ca="1" si="120"/>
        <v>#VALUE!</v>
      </c>
      <c r="AC161" s="185" t="e">
        <f t="shared" ca="1" si="120"/>
        <v>#VALUE!</v>
      </c>
      <c r="AD161" s="185" t="e">
        <f t="shared" ca="1" si="120"/>
        <v>#VALUE!</v>
      </c>
      <c r="AE161" s="185" t="e">
        <f t="shared" ca="1" si="120"/>
        <v>#VALUE!</v>
      </c>
      <c r="AF161" s="185" t="e">
        <f t="shared" ca="1" si="120"/>
        <v>#VALUE!</v>
      </c>
      <c r="AG161" s="185" t="e">
        <f t="shared" ca="1" si="120"/>
        <v>#VALUE!</v>
      </c>
      <c r="AH161" s="185" t="e">
        <f t="shared" ca="1" si="120"/>
        <v>#VALUE!</v>
      </c>
      <c r="AI161" s="185" t="e">
        <f t="shared" ca="1" si="120"/>
        <v>#VALUE!</v>
      </c>
      <c r="AJ161" s="185" t="e">
        <f t="shared" ca="1" si="120"/>
        <v>#VALUE!</v>
      </c>
      <c r="AK161" s="185" t="e">
        <f t="shared" ca="1" si="120"/>
        <v>#VALUE!</v>
      </c>
      <c r="AL161" s="185" t="e">
        <f t="shared" ca="1" si="120"/>
        <v>#VALUE!</v>
      </c>
      <c r="AM161" s="185" t="e">
        <f t="shared" ca="1" si="120"/>
        <v>#VALUE!</v>
      </c>
      <c r="AN161" s="185" t="e">
        <f t="shared" ca="1" si="120"/>
        <v>#VALUE!</v>
      </c>
      <c r="AO161" s="185" t="e">
        <f t="shared" ca="1" si="120"/>
        <v>#VALUE!</v>
      </c>
      <c r="AP161" s="185" t="e">
        <f t="shared" ca="1" si="120"/>
        <v>#VALUE!</v>
      </c>
    </row>
    <row r="162" spans="1:42" s="5" customFormat="1">
      <c r="A162" s="57" t="str">
        <f>'[4]TS BYDem'!A89</f>
        <v>*</v>
      </c>
      <c r="B162" s="5">
        <f>B141+1</f>
        <v>7</v>
      </c>
      <c r="C162" s="3" t="str">
        <f ca="1">OFFSET($C$9,$B162,0)</f>
        <v>Ammonia</v>
      </c>
      <c r="D162" s="3" t="str">
        <f ca="1">OFFSET($B$9,$B162,0)</f>
        <v>am</v>
      </c>
      <c r="J162" s="5">
        <f t="shared" ref="J162:AA162" ca="1" si="124">SUMIF($B$10:$B$25,$D162,J$10:J$25)*SUMIF($B$10:$B$25,$D162,J$47:J$61)</f>
        <v>8.9139848511983253</v>
      </c>
      <c r="K162" s="5">
        <f t="shared" ca="1" si="124"/>
        <v>9.8880716270347087</v>
      </c>
      <c r="L162" s="5">
        <f t="shared" ca="1" si="124"/>
        <v>9.9825276146040043</v>
      </c>
      <c r="M162" s="5">
        <f t="shared" ca="1" si="124"/>
        <v>9.9730583320563575</v>
      </c>
      <c r="N162" s="5">
        <f t="shared" ca="1" si="124"/>
        <v>9.9788658873168288</v>
      </c>
      <c r="O162" s="5">
        <f t="shared" ca="1" si="124"/>
        <v>10.047562656058821</v>
      </c>
      <c r="P162" s="5">
        <f t="shared" ca="1" si="124"/>
        <v>10.112140672677889</v>
      </c>
      <c r="Q162" s="5">
        <f t="shared" ca="1" si="124"/>
        <v>10.016513638822072</v>
      </c>
      <c r="R162" s="5">
        <f t="shared" ca="1" si="124"/>
        <v>9.6580224405031672</v>
      </c>
      <c r="S162" s="5">
        <f t="shared" ca="1" si="124"/>
        <v>10.709520053785507</v>
      </c>
      <c r="T162" s="5">
        <f t="shared" ca="1" si="124"/>
        <v>10.607188570790925</v>
      </c>
      <c r="U162" s="5">
        <f t="shared" ca="1" si="124"/>
        <v>10.468233464232959</v>
      </c>
      <c r="V162" s="5">
        <f t="shared" ca="1" si="124"/>
        <v>10.345785624043119</v>
      </c>
      <c r="W162" s="5">
        <f t="shared" ca="1" si="124"/>
        <v>10.219251793870683</v>
      </c>
      <c r="X162" s="5">
        <f t="shared" ca="1" si="124"/>
        <v>10.350589564281643</v>
      </c>
      <c r="Y162" s="5">
        <f t="shared" ca="1" si="124"/>
        <v>10.482108504763218</v>
      </c>
      <c r="Z162" s="5">
        <f t="shared" ca="1" si="124"/>
        <v>10.564374931949065</v>
      </c>
      <c r="AA162" s="5">
        <f t="shared" ca="1" si="124"/>
        <v>10.655185964051638</v>
      </c>
      <c r="AB162" s="5">
        <f ca="1">SUMIF($B$10:$B$25,$D162,AB$10:AB$25)*SUMIF($B$10:$B$25,$D162,AB$46:AB$61)</f>
        <v>10.629829825558058</v>
      </c>
      <c r="AC162" s="5">
        <f t="shared" ref="AC162:AP162" ca="1" si="125">SUMIF($B$10:$B$25,$D162,AC$10:AC$25)*SUMIF($B$10:$B$25,$D162,AC$47:AC$61)</f>
        <v>11.321847621013296</v>
      </c>
      <c r="AD162" s="5">
        <f t="shared" ca="1" si="125"/>
        <v>11.516586604727792</v>
      </c>
      <c r="AE162" s="5">
        <f t="shared" ca="1" si="125"/>
        <v>10.154707186856957</v>
      </c>
      <c r="AF162" s="5">
        <f t="shared" ca="1" si="125"/>
        <v>9.6876395006722937</v>
      </c>
      <c r="AG162" s="5">
        <f t="shared" ca="1" si="125"/>
        <v>9.4849361149186393</v>
      </c>
      <c r="AH162" s="5">
        <f t="shared" ca="1" si="125"/>
        <v>9.3326698921523459</v>
      </c>
      <c r="AI162" s="5">
        <f t="shared" ca="1" si="125"/>
        <v>8.6920335097673274</v>
      </c>
      <c r="AJ162" s="5">
        <f t="shared" ca="1" si="125"/>
        <v>8.2855744244829239</v>
      </c>
      <c r="AK162" s="5">
        <f t="shared" ca="1" si="125"/>
        <v>7.9584886643526289</v>
      </c>
      <c r="AL162" s="5">
        <f t="shared" ca="1" si="125"/>
        <v>7.6985903487279614</v>
      </c>
      <c r="AM162" s="5">
        <f t="shared" ca="1" si="125"/>
        <v>7.8947184590892192</v>
      </c>
      <c r="AN162" s="5">
        <f t="shared" ca="1" si="125"/>
        <v>8.3570016848735236</v>
      </c>
      <c r="AO162" s="5">
        <f t="shared" ca="1" si="125"/>
        <v>8.9710538351152564</v>
      </c>
      <c r="AP162" s="5">
        <f t="shared" ca="1" si="125"/>
        <v>9.6294651712608044</v>
      </c>
    </row>
    <row r="163" spans="1:42">
      <c r="A163" s="57" t="str">
        <f>'[4]TS BYDem'!A94</f>
        <v/>
      </c>
      <c r="B163" s="185" t="s">
        <v>288</v>
      </c>
      <c r="C163" s="185" t="s">
        <v>137</v>
      </c>
      <c r="D163" s="186" t="str">
        <f>'[4]TS BYDem'!D94</f>
        <v>INFK</v>
      </c>
      <c r="E163" s="185" t="s">
        <v>137</v>
      </c>
      <c r="F163" s="185" t="s">
        <v>137</v>
      </c>
      <c r="G163" s="185" t="s">
        <v>137</v>
      </c>
      <c r="H163" s="185" t="s">
        <v>137</v>
      </c>
      <c r="I163" s="185">
        <v>0</v>
      </c>
      <c r="J163" s="185">
        <f>INDEX('[4]TS BYDem'!$J$10:$J$203,MATCH(D163,'[4]TS BYDem'!$D$10:$D$203,0))</f>
        <v>0.66789588210349726</v>
      </c>
      <c r="K163" s="185">
        <f ca="1">K$162/J$162*J163</f>
        <v>0.74088103490024371</v>
      </c>
      <c r="L163" s="185">
        <f t="shared" ref="L163:AP172" ca="1" si="126">L$162/K$162*K163</f>
        <v>0.74795831472410068</v>
      </c>
      <c r="M163" s="192">
        <f t="shared" ref="M163:M171" si="127">O163</f>
        <v>0.10062942167027458</v>
      </c>
      <c r="N163" s="192">
        <f t="shared" ref="N163:N171" si="128">O163</f>
        <v>0.10062942167027458</v>
      </c>
      <c r="O163" s="192">
        <f>INDEX('[4]TS BYDem'!$O$10:$O$203,MATCH(D163,'[4]TS BYDem'!$D$10:$D$203,0))</f>
        <v>0.10062942167027458</v>
      </c>
      <c r="P163" s="185">
        <f t="shared" ca="1" si="126"/>
        <v>0.1012761903133217</v>
      </c>
      <c r="Q163" s="185">
        <f t="shared" ca="1" si="126"/>
        <v>0.10031845623966038</v>
      </c>
      <c r="R163" s="185">
        <f t="shared" ca="1" si="126"/>
        <v>9.6728056936306789E-2</v>
      </c>
      <c r="S163" s="185">
        <f t="shared" ca="1" si="126"/>
        <v>0.10725912803626853</v>
      </c>
      <c r="T163" s="185">
        <f t="shared" ca="1" si="126"/>
        <v>0.10623424684817294</v>
      </c>
      <c r="U163" s="185">
        <f t="shared" ca="1" si="126"/>
        <v>0.10484256883732446</v>
      </c>
      <c r="V163" s="185">
        <f t="shared" ca="1" si="126"/>
        <v>0.10361621616206669</v>
      </c>
      <c r="W163" s="185">
        <f t="shared" ca="1" si="126"/>
        <v>0.1023489410439266</v>
      </c>
      <c r="X163" s="185">
        <f t="shared" ca="1" si="126"/>
        <v>0.10366432909696337</v>
      </c>
      <c r="Y163" s="185">
        <f t="shared" ca="1" si="126"/>
        <v>0.1049815316238237</v>
      </c>
      <c r="Z163" s="185">
        <f t="shared" ca="1" si="126"/>
        <v>0.10580545512387766</v>
      </c>
      <c r="AA163" s="185">
        <f t="shared" ca="1" si="126"/>
        <v>0.10671495546287303</v>
      </c>
      <c r="AB163" s="185">
        <f t="shared" ca="1" si="126"/>
        <v>0.10646100595892426</v>
      </c>
      <c r="AC163" s="185">
        <f t="shared" ca="1" si="126"/>
        <v>0.1133917764279401</v>
      </c>
      <c r="AD163" s="185">
        <f t="shared" ca="1" si="126"/>
        <v>0.11534214707788373</v>
      </c>
      <c r="AE163" s="185">
        <f t="shared" ca="1" si="126"/>
        <v>0.10170250700832396</v>
      </c>
      <c r="AF163" s="185">
        <f t="shared" ca="1" si="126"/>
        <v>9.7024680877695779E-2</v>
      </c>
      <c r="AG163" s="185">
        <f t="shared" ca="1" si="126"/>
        <v>9.4994544298582576E-2</v>
      </c>
      <c r="AH163" s="185">
        <f t="shared" ca="1" si="126"/>
        <v>9.34695513762792E-2</v>
      </c>
      <c r="AI163" s="185">
        <f t="shared" ca="1" si="126"/>
        <v>8.7053381518262252E-2</v>
      </c>
      <c r="AJ163" s="185">
        <f t="shared" ca="1" si="126"/>
        <v>8.2982569114804991E-2</v>
      </c>
      <c r="AK163" s="185">
        <f t="shared" ca="1" si="126"/>
        <v>7.9706704907215709E-2</v>
      </c>
      <c r="AL163" s="185">
        <f t="shared" ca="1" si="126"/>
        <v>7.7103743563290389E-2</v>
      </c>
      <c r="AM163" s="185">
        <f t="shared" ca="1" si="126"/>
        <v>7.9068026742657865E-2</v>
      </c>
      <c r="AN163" s="185">
        <f t="shared" ca="1" si="126"/>
        <v>8.369793503494323E-2</v>
      </c>
      <c r="AO163" s="185">
        <f t="shared" ca="1" si="126"/>
        <v>8.9847855654443212E-2</v>
      </c>
      <c r="AP163" s="185">
        <f t="shared" ca="1" si="126"/>
        <v>9.6442047126095914E-2</v>
      </c>
    </row>
    <row r="164" spans="1:42">
      <c r="A164" s="57" t="str">
        <f>'[4]TS BYDem'!A95</f>
        <v/>
      </c>
      <c r="B164" s="185" t="s">
        <v>288</v>
      </c>
      <c r="C164" s="185" t="s">
        <v>137</v>
      </c>
      <c r="D164" s="186" t="str">
        <f>'[4]TS BYDem'!D95</f>
        <v>INFA</v>
      </c>
      <c r="E164" s="185" t="s">
        <v>137</v>
      </c>
      <c r="F164" s="185" t="s">
        <v>137</v>
      </c>
      <c r="G164" s="185" t="s">
        <v>137</v>
      </c>
      <c r="H164" s="185" t="s">
        <v>137</v>
      </c>
      <c r="I164" s="185">
        <v>0</v>
      </c>
      <c r="J164" s="185">
        <f>INDEX('[4]TS BYDem'!$J$10:$J$203,MATCH(D164,'[4]TS BYDem'!$D$10:$D$203,0))</f>
        <v>0</v>
      </c>
      <c r="K164" s="185">
        <f t="shared" ref="K164:N180" ca="1" si="129">K$162/J$162*J164</f>
        <v>0</v>
      </c>
      <c r="L164" s="185">
        <f t="shared" ca="1" si="126"/>
        <v>0</v>
      </c>
      <c r="M164" s="192">
        <f t="shared" si="127"/>
        <v>0</v>
      </c>
      <c r="N164" s="192">
        <f t="shared" si="128"/>
        <v>0</v>
      </c>
      <c r="O164" s="192">
        <f>INDEX('[4]TS BYDem'!$O$10:$O$203,MATCH(D164,'[4]TS BYDem'!$D$10:$D$203,0))</f>
        <v>0</v>
      </c>
      <c r="P164" s="185">
        <f t="shared" ca="1" si="126"/>
        <v>0</v>
      </c>
      <c r="Q164" s="185">
        <f t="shared" ca="1" si="126"/>
        <v>0</v>
      </c>
      <c r="R164" s="185">
        <f t="shared" ca="1" si="126"/>
        <v>0</v>
      </c>
      <c r="S164" s="185">
        <f t="shared" ca="1" si="126"/>
        <v>0</v>
      </c>
      <c r="T164" s="185">
        <f t="shared" ca="1" si="126"/>
        <v>0</v>
      </c>
      <c r="U164" s="185">
        <f t="shared" ca="1" si="126"/>
        <v>0</v>
      </c>
      <c r="V164" s="185">
        <f t="shared" ca="1" si="126"/>
        <v>0</v>
      </c>
      <c r="W164" s="185">
        <f t="shared" ca="1" si="126"/>
        <v>0</v>
      </c>
      <c r="X164" s="185">
        <f t="shared" ca="1" si="126"/>
        <v>0</v>
      </c>
      <c r="Y164" s="185">
        <f t="shared" ca="1" si="126"/>
        <v>0</v>
      </c>
      <c r="Z164" s="185">
        <f t="shared" ca="1" si="126"/>
        <v>0</v>
      </c>
      <c r="AA164" s="185">
        <f t="shared" ca="1" si="126"/>
        <v>0</v>
      </c>
      <c r="AB164" s="185">
        <f t="shared" ca="1" si="126"/>
        <v>0</v>
      </c>
      <c r="AC164" s="185">
        <f t="shared" ca="1" si="126"/>
        <v>0</v>
      </c>
      <c r="AD164" s="185">
        <f t="shared" ca="1" si="126"/>
        <v>0</v>
      </c>
      <c r="AE164" s="185">
        <f t="shared" ca="1" si="126"/>
        <v>0</v>
      </c>
      <c r="AF164" s="185">
        <f t="shared" ca="1" si="126"/>
        <v>0</v>
      </c>
      <c r="AG164" s="185">
        <f t="shared" ca="1" si="126"/>
        <v>0</v>
      </c>
      <c r="AH164" s="185">
        <f t="shared" ca="1" si="126"/>
        <v>0</v>
      </c>
      <c r="AI164" s="185">
        <f t="shared" ca="1" si="126"/>
        <v>0</v>
      </c>
      <c r="AJ164" s="185">
        <f t="shared" ca="1" si="126"/>
        <v>0</v>
      </c>
      <c r="AK164" s="185">
        <f t="shared" ca="1" si="126"/>
        <v>0</v>
      </c>
      <c r="AL164" s="185">
        <f t="shared" ca="1" si="126"/>
        <v>0</v>
      </c>
      <c r="AM164" s="185">
        <f t="shared" ca="1" si="126"/>
        <v>0</v>
      </c>
      <c r="AN164" s="185">
        <f t="shared" ca="1" si="126"/>
        <v>0</v>
      </c>
      <c r="AO164" s="185">
        <f t="shared" ca="1" si="126"/>
        <v>0</v>
      </c>
      <c r="AP164" s="185">
        <f t="shared" ca="1" si="126"/>
        <v>0</v>
      </c>
    </row>
    <row r="165" spans="1:42">
      <c r="A165" s="57" t="str">
        <f>'[4]TS BYDem'!A96</f>
        <v/>
      </c>
      <c r="B165" s="185" t="s">
        <v>288</v>
      </c>
      <c r="C165" s="185" t="s">
        <v>137</v>
      </c>
      <c r="D165" s="186" t="str">
        <f>'[4]TS BYDem'!D96</f>
        <v>INFL</v>
      </c>
      <c r="E165" s="185" t="s">
        <v>137</v>
      </c>
      <c r="F165" s="185" t="s">
        <v>137</v>
      </c>
      <c r="G165" s="185" t="s">
        <v>137</v>
      </c>
      <c r="H165" s="185" t="s">
        <v>137</v>
      </c>
      <c r="I165" s="185">
        <v>0</v>
      </c>
      <c r="J165" s="185">
        <f>INDEX('[4]TS BYDem'!$J$10:$J$203,MATCH(D165,'[4]TS BYDem'!$D$10:$D$203,0))</f>
        <v>0.20036876463104916</v>
      </c>
      <c r="K165" s="185">
        <f t="shared" ca="1" si="129"/>
        <v>0.22226431047007311</v>
      </c>
      <c r="L165" s="185">
        <f t="shared" ca="1" si="126"/>
        <v>0.22438749441723019</v>
      </c>
      <c r="M165" s="192">
        <f t="shared" si="127"/>
        <v>3.0188826501082372E-2</v>
      </c>
      <c r="N165" s="192">
        <f t="shared" si="128"/>
        <v>3.0188826501082372E-2</v>
      </c>
      <c r="O165" s="192">
        <f>INDEX('[4]TS BYDem'!$O$10:$O$203,MATCH(D165,'[4]TS BYDem'!$D$10:$D$203,0))</f>
        <v>3.0188826501082372E-2</v>
      </c>
      <c r="P165" s="185">
        <f t="shared" ca="1" si="126"/>
        <v>3.0382857093996508E-2</v>
      </c>
      <c r="Q165" s="185">
        <f t="shared" ca="1" si="126"/>
        <v>3.0095536871898112E-2</v>
      </c>
      <c r="R165" s="185">
        <f t="shared" ca="1" si="126"/>
        <v>2.9018417080892037E-2</v>
      </c>
      <c r="S165" s="185">
        <f t="shared" ca="1" si="126"/>
        <v>3.2177738410880556E-2</v>
      </c>
      <c r="T165" s="185">
        <f t="shared" ca="1" si="126"/>
        <v>3.1870274054451878E-2</v>
      </c>
      <c r="U165" s="185">
        <f t="shared" ca="1" si="126"/>
        <v>3.1452770651197337E-2</v>
      </c>
      <c r="V165" s="185">
        <f t="shared" ca="1" si="126"/>
        <v>3.1084864848620004E-2</v>
      </c>
      <c r="W165" s="185">
        <f t="shared" ca="1" si="126"/>
        <v>3.0704682313177977E-2</v>
      </c>
      <c r="X165" s="185">
        <f t="shared" ca="1" si="126"/>
        <v>3.1099298729089009E-2</v>
      </c>
      <c r="Y165" s="185">
        <f t="shared" ca="1" si="126"/>
        <v>3.149445948714711E-2</v>
      </c>
      <c r="Z165" s="185">
        <f t="shared" ca="1" si="126"/>
        <v>3.1741636537163297E-2</v>
      </c>
      <c r="AA165" s="185">
        <f t="shared" ca="1" si="126"/>
        <v>3.201448663886191E-2</v>
      </c>
      <c r="AB165" s="185">
        <f t="shared" ca="1" si="126"/>
        <v>3.193830178767728E-2</v>
      </c>
      <c r="AC165" s="185">
        <f t="shared" ca="1" si="126"/>
        <v>3.4017532928382034E-2</v>
      </c>
      <c r="AD165" s="185">
        <f t="shared" ca="1" si="126"/>
        <v>3.4602644123365126E-2</v>
      </c>
      <c r="AE165" s="185">
        <f t="shared" ca="1" si="126"/>
        <v>3.0510752102497193E-2</v>
      </c>
      <c r="AF165" s="185">
        <f t="shared" ca="1" si="126"/>
        <v>2.9107404263308736E-2</v>
      </c>
      <c r="AG165" s="185">
        <f t="shared" ca="1" si="126"/>
        <v>2.8498363289574776E-2</v>
      </c>
      <c r="AH165" s="185">
        <f t="shared" ca="1" si="126"/>
        <v>2.8040865412883767E-2</v>
      </c>
      <c r="AI165" s="185">
        <f t="shared" ca="1" si="126"/>
        <v>2.6116014455478682E-2</v>
      </c>
      <c r="AJ165" s="185">
        <f t="shared" ca="1" si="126"/>
        <v>2.4894770734441501E-2</v>
      </c>
      <c r="AK165" s="185">
        <f t="shared" ca="1" si="126"/>
        <v>2.3912011472164717E-2</v>
      </c>
      <c r="AL165" s="185">
        <f t="shared" ca="1" si="126"/>
        <v>2.3131123068987122E-2</v>
      </c>
      <c r="AM165" s="185">
        <f t="shared" ca="1" si="126"/>
        <v>2.3720408022797363E-2</v>
      </c>
      <c r="AN165" s="185">
        <f t="shared" ca="1" si="126"/>
        <v>2.5109380510482972E-2</v>
      </c>
      <c r="AO165" s="185">
        <f t="shared" ca="1" si="126"/>
        <v>2.6954356696332969E-2</v>
      </c>
      <c r="AP165" s="185">
        <f t="shared" ca="1" si="126"/>
        <v>2.8932614137828778E-2</v>
      </c>
    </row>
    <row r="166" spans="1:42">
      <c r="A166" s="57" t="str">
        <f>'[4]TS BYDem'!A97</f>
        <v/>
      </c>
      <c r="B166" s="185" t="s">
        <v>288</v>
      </c>
      <c r="C166" s="185" t="s">
        <v>137</v>
      </c>
      <c r="D166" s="186" t="str">
        <f>'[4]TS BYDem'!D97</f>
        <v>INFC</v>
      </c>
      <c r="E166" s="185" t="s">
        <v>137</v>
      </c>
      <c r="F166" s="185" t="s">
        <v>137</v>
      </c>
      <c r="G166" s="185" t="s">
        <v>137</v>
      </c>
      <c r="H166" s="185" t="s">
        <v>137</v>
      </c>
      <c r="I166" s="185">
        <v>0</v>
      </c>
      <c r="J166" s="185">
        <f>INDEX('[4]TS BYDem'!$J$10:$J$203,MATCH(D166,'[4]TS BYDem'!$D$10:$D$203,0))</f>
        <v>0</v>
      </c>
      <c r="K166" s="185">
        <f t="shared" ca="1" si="129"/>
        <v>0</v>
      </c>
      <c r="L166" s="185">
        <f t="shared" ca="1" si="126"/>
        <v>0</v>
      </c>
      <c r="M166" s="192">
        <f t="shared" si="127"/>
        <v>0</v>
      </c>
      <c r="N166" s="192">
        <f t="shared" si="128"/>
        <v>0</v>
      </c>
      <c r="O166" s="192">
        <f>INDEX('[4]TS BYDem'!$O$10:$O$203,MATCH(D166,'[4]TS BYDem'!$D$10:$D$203,0))</f>
        <v>0</v>
      </c>
      <c r="P166" s="185">
        <f t="shared" ca="1" si="126"/>
        <v>0</v>
      </c>
      <c r="Q166" s="185">
        <f t="shared" ca="1" si="126"/>
        <v>0</v>
      </c>
      <c r="R166" s="185">
        <f t="shared" ca="1" si="126"/>
        <v>0</v>
      </c>
      <c r="S166" s="185">
        <f t="shared" ca="1" si="126"/>
        <v>0</v>
      </c>
      <c r="T166" s="185">
        <f t="shared" ca="1" si="126"/>
        <v>0</v>
      </c>
      <c r="U166" s="185">
        <f t="shared" ca="1" si="126"/>
        <v>0</v>
      </c>
      <c r="V166" s="185">
        <f t="shared" ca="1" si="126"/>
        <v>0</v>
      </c>
      <c r="W166" s="185">
        <f t="shared" ca="1" si="126"/>
        <v>0</v>
      </c>
      <c r="X166" s="185">
        <f t="shared" ca="1" si="126"/>
        <v>0</v>
      </c>
      <c r="Y166" s="185">
        <f t="shared" ca="1" si="126"/>
        <v>0</v>
      </c>
      <c r="Z166" s="185">
        <f t="shared" ca="1" si="126"/>
        <v>0</v>
      </c>
      <c r="AA166" s="185">
        <f t="shared" ca="1" si="126"/>
        <v>0</v>
      </c>
      <c r="AB166" s="185">
        <f t="shared" ca="1" si="126"/>
        <v>0</v>
      </c>
      <c r="AC166" s="185">
        <f t="shared" ca="1" si="126"/>
        <v>0</v>
      </c>
      <c r="AD166" s="185">
        <f t="shared" ca="1" si="126"/>
        <v>0</v>
      </c>
      <c r="AE166" s="185">
        <f t="shared" ca="1" si="126"/>
        <v>0</v>
      </c>
      <c r="AF166" s="185">
        <f t="shared" ca="1" si="126"/>
        <v>0</v>
      </c>
      <c r="AG166" s="185">
        <f t="shared" ca="1" si="126"/>
        <v>0</v>
      </c>
      <c r="AH166" s="185">
        <f t="shared" ca="1" si="126"/>
        <v>0</v>
      </c>
      <c r="AI166" s="185">
        <f t="shared" ca="1" si="126"/>
        <v>0</v>
      </c>
      <c r="AJ166" s="185">
        <f t="shared" ca="1" si="126"/>
        <v>0</v>
      </c>
      <c r="AK166" s="185">
        <f t="shared" ca="1" si="126"/>
        <v>0</v>
      </c>
      <c r="AL166" s="185">
        <f t="shared" ca="1" si="126"/>
        <v>0</v>
      </c>
      <c r="AM166" s="185">
        <f t="shared" ca="1" si="126"/>
        <v>0</v>
      </c>
      <c r="AN166" s="185">
        <f t="shared" ca="1" si="126"/>
        <v>0</v>
      </c>
      <c r="AO166" s="185">
        <f t="shared" ca="1" si="126"/>
        <v>0</v>
      </c>
      <c r="AP166" s="185">
        <f t="shared" ca="1" si="126"/>
        <v>0</v>
      </c>
    </row>
    <row r="167" spans="1:42">
      <c r="A167" s="57" t="str">
        <f>'[4]TS BYDem'!A98</f>
        <v/>
      </c>
      <c r="B167" s="185" t="s">
        <v>288</v>
      </c>
      <c r="C167" s="185" t="s">
        <v>137</v>
      </c>
      <c r="D167" s="186" t="str">
        <f>'[4]TS BYDem'!D98</f>
        <v>INFH</v>
      </c>
      <c r="E167" s="185" t="s">
        <v>137</v>
      </c>
      <c r="F167" s="185" t="s">
        <v>137</v>
      </c>
      <c r="G167" s="185" t="s">
        <v>137</v>
      </c>
      <c r="H167" s="185" t="s">
        <v>137</v>
      </c>
      <c r="I167" s="185">
        <v>0</v>
      </c>
      <c r="J167" s="185">
        <f>INDEX('[4]TS BYDem'!$J$10:$J$203,MATCH(D167,'[4]TS BYDem'!$D$10:$D$203,0))</f>
        <v>0.60110629389314751</v>
      </c>
      <c r="K167" s="185">
        <f t="shared" ca="1" si="129"/>
        <v>0.66679293141021934</v>
      </c>
      <c r="L167" s="185">
        <f t="shared" ca="1" si="126"/>
        <v>0.67316248325169059</v>
      </c>
      <c r="M167" s="192">
        <f t="shared" si="127"/>
        <v>9.056647950324713E-2</v>
      </c>
      <c r="N167" s="192">
        <f t="shared" si="128"/>
        <v>9.056647950324713E-2</v>
      </c>
      <c r="O167" s="192">
        <f>INDEX('[4]TS BYDem'!$O$10:$O$203,MATCH(D167,'[4]TS BYDem'!$D$10:$D$203,0))</f>
        <v>9.056647950324713E-2</v>
      </c>
      <c r="P167" s="185">
        <f t="shared" ca="1" si="126"/>
        <v>9.1148571281989541E-2</v>
      </c>
      <c r="Q167" s="185">
        <f t="shared" ca="1" si="126"/>
        <v>9.0286610615694346E-2</v>
      </c>
      <c r="R167" s="185">
        <f t="shared" ca="1" si="126"/>
        <v>8.7055251242676115E-2</v>
      </c>
      <c r="S167" s="185">
        <f t="shared" ca="1" si="126"/>
        <v>9.6533215232641675E-2</v>
      </c>
      <c r="T167" s="185">
        <f t="shared" ca="1" si="126"/>
        <v>9.5610822163355647E-2</v>
      </c>
      <c r="U167" s="185">
        <f t="shared" ca="1" si="126"/>
        <v>9.4358311953592011E-2</v>
      </c>
      <c r="V167" s="185">
        <f t="shared" ca="1" si="126"/>
        <v>9.325459454586002E-2</v>
      </c>
      <c r="W167" s="185">
        <f t="shared" ca="1" si="126"/>
        <v>9.2114046939533928E-2</v>
      </c>
      <c r="X167" s="185">
        <f t="shared" ca="1" si="126"/>
        <v>9.3297896187267026E-2</v>
      </c>
      <c r="Y167" s="185">
        <f t="shared" ca="1" si="126"/>
        <v>9.4483378461441336E-2</v>
      </c>
      <c r="Z167" s="185">
        <f t="shared" ca="1" si="126"/>
        <v>9.5224909611489911E-2</v>
      </c>
      <c r="AA167" s="185">
        <f t="shared" ca="1" si="126"/>
        <v>9.6043459916585749E-2</v>
      </c>
      <c r="AB167" s="185">
        <f t="shared" ca="1" si="126"/>
        <v>9.581490536303186E-2</v>
      </c>
      <c r="AC167" s="185">
        <f t="shared" ca="1" si="126"/>
        <v>0.10205259878514612</v>
      </c>
      <c r="AD167" s="185">
        <f t="shared" ca="1" si="126"/>
        <v>0.10380793237009539</v>
      </c>
      <c r="AE167" s="185">
        <f t="shared" ca="1" si="126"/>
        <v>9.1532256307491594E-2</v>
      </c>
      <c r="AF167" s="185">
        <f t="shared" ca="1" si="126"/>
        <v>8.7322212789926218E-2</v>
      </c>
      <c r="AG167" s="185">
        <f t="shared" ca="1" si="126"/>
        <v>8.5495089868724339E-2</v>
      </c>
      <c r="AH167" s="185">
        <f t="shared" ca="1" si="126"/>
        <v>8.4122596238651301E-2</v>
      </c>
      <c r="AI167" s="185">
        <f t="shared" ca="1" si="126"/>
        <v>7.8348043366436054E-2</v>
      </c>
      <c r="AJ167" s="185">
        <f t="shared" ca="1" si="126"/>
        <v>7.4684312203324513E-2</v>
      </c>
      <c r="AK167" s="185">
        <f t="shared" ca="1" si="126"/>
        <v>7.1736034416494163E-2</v>
      </c>
      <c r="AL167" s="185">
        <f t="shared" ca="1" si="126"/>
        <v>6.9393369206961375E-2</v>
      </c>
      <c r="AM167" s="185">
        <f t="shared" ca="1" si="126"/>
        <v>7.1161224068392093E-2</v>
      </c>
      <c r="AN167" s="185">
        <f t="shared" ca="1" si="126"/>
        <v>7.5328141531448928E-2</v>
      </c>
      <c r="AO167" s="185">
        <f t="shared" ca="1" si="126"/>
        <v>8.0863070088998915E-2</v>
      </c>
      <c r="AP167" s="185">
        <f t="shared" ca="1" si="126"/>
        <v>8.6797842413486342E-2</v>
      </c>
    </row>
    <row r="168" spans="1:42">
      <c r="A168" s="57" t="str">
        <f>'[4]TS BYDem'!A99</f>
        <v/>
      </c>
      <c r="B168" s="185" t="s">
        <v>288</v>
      </c>
      <c r="C168" s="185" t="s">
        <v>137</v>
      </c>
      <c r="D168" s="186" t="str">
        <f>'[4]TS BYDem'!D99</f>
        <v>INFP</v>
      </c>
      <c r="E168" s="185" t="s">
        <v>137</v>
      </c>
      <c r="F168" s="185" t="s">
        <v>137</v>
      </c>
      <c r="G168" s="185" t="s">
        <v>137</v>
      </c>
      <c r="H168" s="185" t="s">
        <v>137</v>
      </c>
      <c r="I168" s="185">
        <v>0</v>
      </c>
      <c r="J168" s="185">
        <f>INDEX('[4]TS BYDem'!$J$10:$J$203,MATCH(D168,'[4]TS BYDem'!$D$10:$D$203,0))</f>
        <v>0</v>
      </c>
      <c r="K168" s="185">
        <f t="shared" ca="1" si="129"/>
        <v>0</v>
      </c>
      <c r="L168" s="185">
        <f t="shared" ca="1" si="126"/>
        <v>0</v>
      </c>
      <c r="M168" s="192">
        <f t="shared" si="127"/>
        <v>0</v>
      </c>
      <c r="N168" s="192">
        <f t="shared" si="128"/>
        <v>0</v>
      </c>
      <c r="O168" s="192">
        <f>INDEX('[4]TS BYDem'!$O$10:$O$203,MATCH(D168,'[4]TS BYDem'!$D$10:$D$203,0))</f>
        <v>0</v>
      </c>
      <c r="P168" s="185">
        <f t="shared" ca="1" si="126"/>
        <v>0</v>
      </c>
      <c r="Q168" s="185">
        <f t="shared" ca="1" si="126"/>
        <v>0</v>
      </c>
      <c r="R168" s="185">
        <f t="shared" ca="1" si="126"/>
        <v>0</v>
      </c>
      <c r="S168" s="185">
        <f t="shared" ca="1" si="126"/>
        <v>0</v>
      </c>
      <c r="T168" s="185">
        <f t="shared" ca="1" si="126"/>
        <v>0</v>
      </c>
      <c r="U168" s="185">
        <f t="shared" ca="1" si="126"/>
        <v>0</v>
      </c>
      <c r="V168" s="185">
        <f t="shared" ca="1" si="126"/>
        <v>0</v>
      </c>
      <c r="W168" s="185">
        <f t="shared" ca="1" si="126"/>
        <v>0</v>
      </c>
      <c r="X168" s="185">
        <f t="shared" ca="1" si="126"/>
        <v>0</v>
      </c>
      <c r="Y168" s="185">
        <f t="shared" ca="1" si="126"/>
        <v>0</v>
      </c>
      <c r="Z168" s="185">
        <f t="shared" ca="1" si="126"/>
        <v>0</v>
      </c>
      <c r="AA168" s="185">
        <f t="shared" ca="1" si="126"/>
        <v>0</v>
      </c>
      <c r="AB168" s="185">
        <f t="shared" ca="1" si="126"/>
        <v>0</v>
      </c>
      <c r="AC168" s="185">
        <f t="shared" ca="1" si="126"/>
        <v>0</v>
      </c>
      <c r="AD168" s="185">
        <f t="shared" ca="1" si="126"/>
        <v>0</v>
      </c>
      <c r="AE168" s="185">
        <f t="shared" ca="1" si="126"/>
        <v>0</v>
      </c>
      <c r="AF168" s="185">
        <f t="shared" ca="1" si="126"/>
        <v>0</v>
      </c>
      <c r="AG168" s="185">
        <f t="shared" ca="1" si="126"/>
        <v>0</v>
      </c>
      <c r="AH168" s="185">
        <f t="shared" ca="1" si="126"/>
        <v>0</v>
      </c>
      <c r="AI168" s="185">
        <f t="shared" ca="1" si="126"/>
        <v>0</v>
      </c>
      <c r="AJ168" s="185">
        <f t="shared" ca="1" si="126"/>
        <v>0</v>
      </c>
      <c r="AK168" s="185">
        <f t="shared" ca="1" si="126"/>
        <v>0</v>
      </c>
      <c r="AL168" s="185">
        <f t="shared" ca="1" si="126"/>
        <v>0</v>
      </c>
      <c r="AM168" s="185">
        <f t="shared" ca="1" si="126"/>
        <v>0</v>
      </c>
      <c r="AN168" s="185">
        <f t="shared" ca="1" si="126"/>
        <v>0</v>
      </c>
      <c r="AO168" s="185">
        <f t="shared" ca="1" si="126"/>
        <v>0</v>
      </c>
      <c r="AP168" s="185">
        <f t="shared" ca="1" si="126"/>
        <v>0</v>
      </c>
    </row>
    <row r="169" spans="1:42">
      <c r="A169" s="57" t="str">
        <f>'[4]TS BYDem'!A100</f>
        <v/>
      </c>
      <c r="B169" s="185" t="s">
        <v>288</v>
      </c>
      <c r="C169" s="185" t="s">
        <v>137</v>
      </c>
      <c r="D169" s="186" t="str">
        <f>'[4]TS BYDem'!D100</f>
        <v>INFF</v>
      </c>
      <c r="E169" s="185" t="s">
        <v>137</v>
      </c>
      <c r="F169" s="185" t="s">
        <v>137</v>
      </c>
      <c r="G169" s="185" t="s">
        <v>137</v>
      </c>
      <c r="H169" s="185" t="s">
        <v>137</v>
      </c>
      <c r="I169" s="185">
        <v>0</v>
      </c>
      <c r="J169" s="185">
        <f>INDEX('[4]TS BYDem'!$J$10:$J$203,MATCH(D169,'[4]TS BYDem'!$D$10:$D$203,0))</f>
        <v>0</v>
      </c>
      <c r="K169" s="185">
        <f t="shared" ca="1" si="129"/>
        <v>0</v>
      </c>
      <c r="L169" s="185">
        <f t="shared" ca="1" si="126"/>
        <v>0</v>
      </c>
      <c r="M169" s="192">
        <f t="shared" si="127"/>
        <v>0</v>
      </c>
      <c r="N169" s="192">
        <f t="shared" si="128"/>
        <v>0</v>
      </c>
      <c r="O169" s="192">
        <f>INDEX('[4]TS BYDem'!$O$10:$O$203,MATCH(D169,'[4]TS BYDem'!$D$10:$D$203,0))</f>
        <v>0</v>
      </c>
      <c r="P169" s="185">
        <f t="shared" ca="1" si="126"/>
        <v>0</v>
      </c>
      <c r="Q169" s="185">
        <f t="shared" ca="1" si="126"/>
        <v>0</v>
      </c>
      <c r="R169" s="185">
        <f t="shared" ca="1" si="126"/>
        <v>0</v>
      </c>
      <c r="S169" s="185">
        <f t="shared" ca="1" si="126"/>
        <v>0</v>
      </c>
      <c r="T169" s="185">
        <f t="shared" ca="1" si="126"/>
        <v>0</v>
      </c>
      <c r="U169" s="185">
        <f t="shared" ca="1" si="126"/>
        <v>0</v>
      </c>
      <c r="V169" s="185">
        <f t="shared" ca="1" si="126"/>
        <v>0</v>
      </c>
      <c r="W169" s="185">
        <f t="shared" ca="1" si="126"/>
        <v>0</v>
      </c>
      <c r="X169" s="185">
        <f t="shared" ca="1" si="126"/>
        <v>0</v>
      </c>
      <c r="Y169" s="185">
        <f t="shared" ca="1" si="126"/>
        <v>0</v>
      </c>
      <c r="Z169" s="185">
        <f t="shared" ca="1" si="126"/>
        <v>0</v>
      </c>
      <c r="AA169" s="185">
        <f t="shared" ca="1" si="126"/>
        <v>0</v>
      </c>
      <c r="AB169" s="185">
        <f t="shared" ca="1" si="126"/>
        <v>0</v>
      </c>
      <c r="AC169" s="185">
        <f t="shared" ca="1" si="126"/>
        <v>0</v>
      </c>
      <c r="AD169" s="185">
        <f t="shared" ca="1" si="126"/>
        <v>0</v>
      </c>
      <c r="AE169" s="185">
        <f t="shared" ca="1" si="126"/>
        <v>0</v>
      </c>
      <c r="AF169" s="185">
        <f t="shared" ca="1" si="126"/>
        <v>0</v>
      </c>
      <c r="AG169" s="185">
        <f t="shared" ca="1" si="126"/>
        <v>0</v>
      </c>
      <c r="AH169" s="185">
        <f t="shared" ca="1" si="126"/>
        <v>0</v>
      </c>
      <c r="AI169" s="185">
        <f t="shared" ca="1" si="126"/>
        <v>0</v>
      </c>
      <c r="AJ169" s="185">
        <f t="shared" ca="1" si="126"/>
        <v>0</v>
      </c>
      <c r="AK169" s="185">
        <f t="shared" ca="1" si="126"/>
        <v>0</v>
      </c>
      <c r="AL169" s="185">
        <f t="shared" ca="1" si="126"/>
        <v>0</v>
      </c>
      <c r="AM169" s="185">
        <f t="shared" ca="1" si="126"/>
        <v>0</v>
      </c>
      <c r="AN169" s="185">
        <f t="shared" ca="1" si="126"/>
        <v>0</v>
      </c>
      <c r="AO169" s="185">
        <f t="shared" ca="1" si="126"/>
        <v>0</v>
      </c>
      <c r="AP169" s="185">
        <f t="shared" ca="1" si="126"/>
        <v>0</v>
      </c>
    </row>
    <row r="170" spans="1:42">
      <c r="A170" s="57" t="str">
        <f>'[4]TS BYDem'!A101</f>
        <v/>
      </c>
      <c r="B170" s="185" t="s">
        <v>288</v>
      </c>
      <c r="C170" s="185" t="s">
        <v>137</v>
      </c>
      <c r="D170" s="186" t="str">
        <f>'[4]TS BYDem'!D101</f>
        <v>INFO</v>
      </c>
      <c r="E170" s="185" t="s">
        <v>137</v>
      </c>
      <c r="F170" s="185" t="s">
        <v>137</v>
      </c>
      <c r="G170" s="185" t="s">
        <v>137</v>
      </c>
      <c r="H170" s="185" t="s">
        <v>137</v>
      </c>
      <c r="I170" s="185">
        <v>0</v>
      </c>
      <c r="J170" s="185">
        <f>INDEX('[4]TS BYDem'!$J$10:$J$203,MATCH(D170,'[4]TS BYDem'!$D$10:$D$203,0))</f>
        <v>3.7402169397795855</v>
      </c>
      <c r="K170" s="185">
        <f t="shared" ca="1" si="129"/>
        <v>4.1489337954413656</v>
      </c>
      <c r="L170" s="185">
        <f t="shared" ca="1" si="126"/>
        <v>4.1885665624549642</v>
      </c>
      <c r="M170" s="192">
        <f t="shared" si="127"/>
        <v>0.56352476135353768</v>
      </c>
      <c r="N170" s="192">
        <f t="shared" si="128"/>
        <v>0.56352476135353768</v>
      </c>
      <c r="O170" s="192">
        <f>INDEX('[4]TS BYDem'!$O$10:$O$203,MATCH(D170,'[4]TS BYDem'!$D$10:$D$203,0))</f>
        <v>0.56352476135353768</v>
      </c>
      <c r="P170" s="185">
        <f t="shared" ca="1" si="126"/>
        <v>0.5671466657546016</v>
      </c>
      <c r="Q170" s="185">
        <f t="shared" ca="1" si="126"/>
        <v>0.56178335494209819</v>
      </c>
      <c r="R170" s="185">
        <f t="shared" ca="1" si="126"/>
        <v>0.54167711884331815</v>
      </c>
      <c r="S170" s="185">
        <f t="shared" ca="1" si="126"/>
        <v>0.60065111700310392</v>
      </c>
      <c r="T170" s="185">
        <f t="shared" ca="1" si="126"/>
        <v>0.5949117823497686</v>
      </c>
      <c r="U170" s="185">
        <f t="shared" ca="1" si="126"/>
        <v>0.58711838548901707</v>
      </c>
      <c r="V170" s="185">
        <f t="shared" ca="1" si="126"/>
        <v>0.58025081050757354</v>
      </c>
      <c r="W170" s="185">
        <f t="shared" ca="1" si="126"/>
        <v>0.57315406984598904</v>
      </c>
      <c r="X170" s="185">
        <f t="shared" ca="1" si="126"/>
        <v>0.58052024294299498</v>
      </c>
      <c r="Y170" s="185">
        <f t="shared" ca="1" si="126"/>
        <v>0.58789657709341292</v>
      </c>
      <c r="Z170" s="185">
        <f t="shared" ca="1" si="126"/>
        <v>0.59251054869371511</v>
      </c>
      <c r="AA170" s="185">
        <f t="shared" ca="1" si="126"/>
        <v>0.59760375059208926</v>
      </c>
      <c r="AB170" s="185">
        <f t="shared" ca="1" si="126"/>
        <v>0.59618163336997609</v>
      </c>
      <c r="AC170" s="185">
        <f t="shared" ca="1" si="126"/>
        <v>0.6349939479964648</v>
      </c>
      <c r="AD170" s="185">
        <f t="shared" ca="1" si="126"/>
        <v>0.64591602363614919</v>
      </c>
      <c r="AE170" s="185">
        <f t="shared" ca="1" si="126"/>
        <v>0.56953403924661439</v>
      </c>
      <c r="AF170" s="185">
        <f t="shared" ca="1" si="126"/>
        <v>0.54333821291509654</v>
      </c>
      <c r="AG170" s="185">
        <f t="shared" ca="1" si="126"/>
        <v>0.53196944807206259</v>
      </c>
      <c r="AH170" s="185">
        <f t="shared" ca="1" si="126"/>
        <v>0.52342948770716369</v>
      </c>
      <c r="AI170" s="185">
        <f t="shared" ca="1" si="126"/>
        <v>0.48749893650226878</v>
      </c>
      <c r="AJ170" s="185">
        <f t="shared" ca="1" si="126"/>
        <v>0.46470238704290806</v>
      </c>
      <c r="AK170" s="185">
        <f t="shared" ca="1" si="126"/>
        <v>0.44635754748040812</v>
      </c>
      <c r="AL170" s="185">
        <f t="shared" ca="1" si="126"/>
        <v>0.43178096395442633</v>
      </c>
      <c r="AM170" s="185">
        <f t="shared" ca="1" si="126"/>
        <v>0.44278094975888416</v>
      </c>
      <c r="AN170" s="185">
        <f t="shared" ca="1" si="126"/>
        <v>0.4687084361956822</v>
      </c>
      <c r="AO170" s="185">
        <f t="shared" ca="1" si="126"/>
        <v>0.50314799166488211</v>
      </c>
      <c r="AP170" s="185">
        <f t="shared" ca="1" si="126"/>
        <v>0.54007546390613725</v>
      </c>
    </row>
    <row r="171" spans="1:42">
      <c r="A171" s="57" t="str">
        <f>'[4]TS BYDem'!A102</f>
        <v/>
      </c>
      <c r="B171" s="185" t="s">
        <v>288</v>
      </c>
      <c r="C171" s="185" t="s">
        <v>137</v>
      </c>
      <c r="D171" s="186" t="str">
        <f>'[4]TS BYDem'!D102</f>
        <v>INFE</v>
      </c>
      <c r="E171" s="185" t="s">
        <v>137</v>
      </c>
      <c r="F171" s="185" t="s">
        <v>137</v>
      </c>
      <c r="G171" s="185" t="s">
        <v>137</v>
      </c>
      <c r="H171" s="185" t="s">
        <v>137</v>
      </c>
      <c r="I171" s="185">
        <v>0</v>
      </c>
      <c r="J171" s="185">
        <f>INDEX('[4]TS BYDem'!$J$10:$J$203,MATCH(D171,'[4]TS BYDem'!$D$10:$D$203,0))</f>
        <v>45.684078335879221</v>
      </c>
      <c r="K171" s="185">
        <f t="shared" ca="1" si="129"/>
        <v>50.676262787176682</v>
      </c>
      <c r="L171" s="185">
        <f t="shared" ca="1" si="126"/>
        <v>51.1603487271285</v>
      </c>
      <c r="M171" s="192">
        <f t="shared" si="127"/>
        <v>6.8830524422467816</v>
      </c>
      <c r="N171" s="192">
        <f t="shared" si="128"/>
        <v>6.8830524422467816</v>
      </c>
      <c r="O171" s="192">
        <f>INDEX('[4]TS BYDem'!$O$10:$O$203,MATCH(D171,'[4]TS BYDem'!$D$10:$D$203,0))</f>
        <v>6.8830524422467816</v>
      </c>
      <c r="P171" s="185">
        <f t="shared" ca="1" si="126"/>
        <v>6.9272914174312046</v>
      </c>
      <c r="Q171" s="185">
        <f t="shared" ca="1" si="126"/>
        <v>6.86178240679277</v>
      </c>
      <c r="R171" s="185">
        <f t="shared" ca="1" si="126"/>
        <v>6.6161990944433846</v>
      </c>
      <c r="S171" s="185">
        <f t="shared" ca="1" si="126"/>
        <v>7.3365243576807675</v>
      </c>
      <c r="T171" s="185">
        <f t="shared" ca="1" si="126"/>
        <v>7.2664224844150294</v>
      </c>
      <c r="U171" s="185">
        <f t="shared" ca="1" si="126"/>
        <v>7.1712317084729937</v>
      </c>
      <c r="V171" s="185">
        <f t="shared" ca="1" si="126"/>
        <v>7.0873491854853619</v>
      </c>
      <c r="W171" s="185">
        <f t="shared" ca="1" si="126"/>
        <v>7.0006675674045793</v>
      </c>
      <c r="X171" s="185">
        <f t="shared" ca="1" si="126"/>
        <v>7.090640110232294</v>
      </c>
      <c r="Y171" s="185">
        <f t="shared" ca="1" si="126"/>
        <v>7.1807367630695413</v>
      </c>
      <c r="Z171" s="185">
        <f t="shared" ca="1" si="126"/>
        <v>7.2370931304732329</v>
      </c>
      <c r="AA171" s="185">
        <f t="shared" ca="1" si="126"/>
        <v>7.2993029536605167</v>
      </c>
      <c r="AB171" s="185">
        <f t="shared" ca="1" si="126"/>
        <v>7.2819328075904206</v>
      </c>
      <c r="AC171" s="185">
        <f t="shared" ca="1" si="126"/>
        <v>7.7559975076711041</v>
      </c>
      <c r="AD171" s="185">
        <f t="shared" ca="1" si="126"/>
        <v>7.889402860127249</v>
      </c>
      <c r="AE171" s="185">
        <f t="shared" ca="1" si="126"/>
        <v>6.9564514793693606</v>
      </c>
      <c r="AF171" s="185">
        <f t="shared" ca="1" si="126"/>
        <v>6.636488172034392</v>
      </c>
      <c r="AG171" s="185">
        <f t="shared" ca="1" si="126"/>
        <v>6.4976268300230489</v>
      </c>
      <c r="AH171" s="185">
        <f t="shared" ca="1" si="126"/>
        <v>6.3933173141374988</v>
      </c>
      <c r="AI171" s="185">
        <f t="shared" ca="1" si="126"/>
        <v>5.9544512958491396</v>
      </c>
      <c r="AJ171" s="185">
        <f t="shared" ca="1" si="126"/>
        <v>5.6760077274526628</v>
      </c>
      <c r="AK171" s="185">
        <f t="shared" ca="1" si="126"/>
        <v>5.4519386156535559</v>
      </c>
      <c r="AL171" s="185">
        <f t="shared" ca="1" si="126"/>
        <v>5.2738960597290641</v>
      </c>
      <c r="AM171" s="185">
        <f t="shared" ca="1" si="126"/>
        <v>5.408253029197799</v>
      </c>
      <c r="AN171" s="185">
        <f t="shared" ca="1" si="126"/>
        <v>5.7249387563901184</v>
      </c>
      <c r="AO171" s="185">
        <f t="shared" ca="1" si="126"/>
        <v>6.145593326763918</v>
      </c>
      <c r="AP171" s="185">
        <f t="shared" ca="1" si="126"/>
        <v>6.5966360234249626</v>
      </c>
    </row>
    <row r="172" spans="1:42">
      <c r="A172" s="57" t="str">
        <f>'[4]TS BYDem'!A103</f>
        <v>*</v>
      </c>
      <c r="B172" s="185" t="s">
        <v>288</v>
      </c>
      <c r="C172" s="185" t="s">
        <v>137</v>
      </c>
      <c r="D172" s="186" t="str">
        <f>'[4]TS BYDem'!D103</f>
        <v xml:space="preserve"> </v>
      </c>
      <c r="E172" s="185" t="s">
        <v>137</v>
      </c>
      <c r="F172" s="185" t="s">
        <v>137</v>
      </c>
      <c r="G172" s="185" t="s">
        <v>137</v>
      </c>
      <c r="H172" s="185" t="s">
        <v>137</v>
      </c>
      <c r="I172" s="185">
        <v>0</v>
      </c>
      <c r="J172" s="185" t="str">
        <f>INDEX('[4]TS BYDem'!$J$10:$J$203,MATCH(D172,'[4]TS BYDem'!$D$10:$D$203,0))</f>
        <v/>
      </c>
      <c r="K172" s="185" t="e">
        <f t="shared" ca="1" si="129"/>
        <v>#VALUE!</v>
      </c>
      <c r="L172" s="185" t="e">
        <f t="shared" ca="1" si="126"/>
        <v>#VALUE!</v>
      </c>
      <c r="M172" s="185" t="e">
        <f t="shared" ca="1" si="126"/>
        <v>#VALUE!</v>
      </c>
      <c r="N172" s="185" t="e">
        <f t="shared" ca="1" si="126"/>
        <v>#VALUE!</v>
      </c>
      <c r="O172" s="185" t="e">
        <f t="shared" ref="O172:AD180" ca="1" si="130">O$162/N$162*N172</f>
        <v>#VALUE!</v>
      </c>
      <c r="P172" s="185" t="e">
        <f t="shared" ca="1" si="130"/>
        <v>#VALUE!</v>
      </c>
      <c r="Q172" s="185" t="e">
        <f t="shared" ca="1" si="130"/>
        <v>#VALUE!</v>
      </c>
      <c r="R172" s="185" t="e">
        <f t="shared" ca="1" si="130"/>
        <v>#VALUE!</v>
      </c>
      <c r="S172" s="185" t="e">
        <f t="shared" ca="1" si="130"/>
        <v>#VALUE!</v>
      </c>
      <c r="T172" s="185" t="e">
        <f t="shared" ca="1" si="130"/>
        <v>#VALUE!</v>
      </c>
      <c r="U172" s="185" t="e">
        <f t="shared" ca="1" si="130"/>
        <v>#VALUE!</v>
      </c>
      <c r="V172" s="185" t="e">
        <f t="shared" ca="1" si="130"/>
        <v>#VALUE!</v>
      </c>
      <c r="W172" s="185" t="e">
        <f t="shared" ca="1" si="130"/>
        <v>#VALUE!</v>
      </c>
      <c r="X172" s="185" t="e">
        <f t="shared" ca="1" si="130"/>
        <v>#VALUE!</v>
      </c>
      <c r="Y172" s="185" t="e">
        <f t="shared" ca="1" si="130"/>
        <v>#VALUE!</v>
      </c>
      <c r="Z172" s="185" t="e">
        <f t="shared" ca="1" si="130"/>
        <v>#VALUE!</v>
      </c>
      <c r="AA172" s="185" t="e">
        <f t="shared" ca="1" si="130"/>
        <v>#VALUE!</v>
      </c>
      <c r="AB172" s="185" t="e">
        <f t="shared" ca="1" si="130"/>
        <v>#VALUE!</v>
      </c>
      <c r="AC172" s="185" t="e">
        <f t="shared" ca="1" si="130"/>
        <v>#VALUE!</v>
      </c>
      <c r="AD172" s="185" t="e">
        <f t="shared" ca="1" si="130"/>
        <v>#VALUE!</v>
      </c>
      <c r="AE172" s="185" t="e">
        <f t="shared" ref="AE172:AP180" ca="1" si="131">AE$162/AD$162*AD172</f>
        <v>#VALUE!</v>
      </c>
      <c r="AF172" s="185" t="e">
        <f t="shared" ca="1" si="131"/>
        <v>#VALUE!</v>
      </c>
      <c r="AG172" s="185" t="e">
        <f t="shared" ca="1" si="131"/>
        <v>#VALUE!</v>
      </c>
      <c r="AH172" s="185" t="e">
        <f t="shared" ca="1" si="131"/>
        <v>#VALUE!</v>
      </c>
      <c r="AI172" s="185" t="e">
        <f t="shared" ca="1" si="131"/>
        <v>#VALUE!</v>
      </c>
      <c r="AJ172" s="185" t="e">
        <f t="shared" ca="1" si="131"/>
        <v>#VALUE!</v>
      </c>
      <c r="AK172" s="185" t="e">
        <f t="shared" ca="1" si="131"/>
        <v>#VALUE!</v>
      </c>
      <c r="AL172" s="185" t="e">
        <f t="shared" ca="1" si="131"/>
        <v>#VALUE!</v>
      </c>
      <c r="AM172" s="185" t="e">
        <f t="shared" ca="1" si="131"/>
        <v>#VALUE!</v>
      </c>
      <c r="AN172" s="185" t="e">
        <f t="shared" ca="1" si="131"/>
        <v>#VALUE!</v>
      </c>
      <c r="AO172" s="185" t="e">
        <f t="shared" ca="1" si="131"/>
        <v>#VALUE!</v>
      </c>
      <c r="AP172" s="185" t="e">
        <f t="shared" ca="1" si="131"/>
        <v>#VALUE!</v>
      </c>
    </row>
    <row r="173" spans="1:42">
      <c r="A173" s="57" t="str">
        <f>'[4]TS BYDem'!A104</f>
        <v/>
      </c>
      <c r="B173" s="185" t="s">
        <v>288</v>
      </c>
      <c r="C173" s="185" t="s">
        <v>137</v>
      </c>
      <c r="D173" s="186" t="str">
        <f>'[4]TS BYDem'!D104</f>
        <v>INFS</v>
      </c>
      <c r="E173" s="185" t="s">
        <v>137</v>
      </c>
      <c r="F173" s="185" t="s">
        <v>137</v>
      </c>
      <c r="G173" s="185" t="s">
        <v>137</v>
      </c>
      <c r="H173" s="185" t="s">
        <v>137</v>
      </c>
      <c r="I173" s="185">
        <v>0</v>
      </c>
      <c r="J173" s="185">
        <f>INDEX('[4]TS BYDem'!$J$10:$J$203,MATCH(D173,'[4]TS BYDem'!$D$10:$D$203,0))</f>
        <v>2.487856608</v>
      </c>
      <c r="K173" s="185">
        <f t="shared" ca="1" si="129"/>
        <v>2.759720231562719</v>
      </c>
      <c r="L173" s="185">
        <f t="shared" ca="1" si="129"/>
        <v>2.7860825102475264</v>
      </c>
      <c r="M173" s="192">
        <f t="shared" ref="M173" si="132">O173</f>
        <v>0.65368000000000004</v>
      </c>
      <c r="N173" s="192">
        <f t="shared" ref="N173" si="133">O173</f>
        <v>0.65368000000000004</v>
      </c>
      <c r="O173" s="192">
        <f>INDEX('[4]TS BYDem'!$O$10:$O$203,MATCH(D173,'[4]TS BYDem'!$D$10:$D$203,0))</f>
        <v>0.65368000000000004</v>
      </c>
      <c r="P173" s="185">
        <f t="shared" ca="1" si="130"/>
        <v>0.65788135303939577</v>
      </c>
      <c r="Q173" s="185">
        <f t="shared" ca="1" si="130"/>
        <v>0.65165999551910436</v>
      </c>
      <c r="R173" s="185">
        <f t="shared" ca="1" si="130"/>
        <v>0.6283370728821609</v>
      </c>
      <c r="S173" s="185">
        <f t="shared" ca="1" si="130"/>
        <v>0.69674599785023983</v>
      </c>
      <c r="T173" s="185">
        <f t="shared" ca="1" si="130"/>
        <v>0.69008845849530365</v>
      </c>
      <c r="U173" s="185">
        <f t="shared" ca="1" si="130"/>
        <v>0.68104823877594345</v>
      </c>
      <c r="V173" s="185">
        <f t="shared" ca="1" si="130"/>
        <v>0.67308195810517513</v>
      </c>
      <c r="W173" s="185">
        <f t="shared" ca="1" si="130"/>
        <v>0.66484984879284936</v>
      </c>
      <c r="X173" s="185">
        <f t="shared" ca="1" si="130"/>
        <v>0.67339449555954212</v>
      </c>
      <c r="Y173" s="185">
        <f t="shared" ca="1" si="130"/>
        <v>0.68195092899090315</v>
      </c>
      <c r="Z173" s="185">
        <f t="shared" ca="1" si="130"/>
        <v>0.68730306462455526</v>
      </c>
      <c r="AA173" s="185">
        <f t="shared" ca="1" si="130"/>
        <v>0.69321109998565</v>
      </c>
      <c r="AB173" s="185">
        <f t="shared" ca="1" si="130"/>
        <v>0.69156146602188584</v>
      </c>
      <c r="AC173" s="185">
        <f t="shared" ca="1" si="130"/>
        <v>0.73658315018728893</v>
      </c>
      <c r="AD173" s="185">
        <f t="shared" ca="1" si="130"/>
        <v>0.74925258885933643</v>
      </c>
      <c r="AE173" s="185">
        <f t="shared" ca="1" si="131"/>
        <v>0.6606506693344073</v>
      </c>
      <c r="AF173" s="185">
        <f t="shared" ca="1" si="131"/>
        <v>0.63026391629225709</v>
      </c>
      <c r="AG173" s="185">
        <f t="shared" ca="1" si="131"/>
        <v>0.61707632505891974</v>
      </c>
      <c r="AH173" s="185">
        <f t="shared" ca="1" si="131"/>
        <v>0.60717010323129561</v>
      </c>
      <c r="AI173" s="185">
        <f t="shared" ca="1" si="131"/>
        <v>0.56549122002623153</v>
      </c>
      <c r="AJ173" s="185">
        <f t="shared" ca="1" si="131"/>
        <v>0.53904757553614302</v>
      </c>
      <c r="AK173" s="185">
        <f t="shared" ca="1" si="131"/>
        <v>0.51776784561547007</v>
      </c>
      <c r="AL173" s="185">
        <f t="shared" ca="1" si="131"/>
        <v>0.50085923436584667</v>
      </c>
      <c r="AM173" s="185">
        <f t="shared" ca="1" si="131"/>
        <v>0.51361904762300881</v>
      </c>
      <c r="AN173" s="185">
        <f t="shared" ca="1" si="131"/>
        <v>0.54369453054109362</v>
      </c>
      <c r="AO173" s="185">
        <f t="shared" ca="1" si="131"/>
        <v>0.58364388177285431</v>
      </c>
      <c r="AP173" s="185">
        <f t="shared" ca="1" si="131"/>
        <v>0.62647917794810037</v>
      </c>
    </row>
    <row r="174" spans="1:42">
      <c r="A174" s="57" t="str">
        <f>'[4]TS BYDem'!A105</f>
        <v>*</v>
      </c>
      <c r="B174" s="185" t="s">
        <v>288</v>
      </c>
      <c r="C174" s="185" t="s">
        <v>137</v>
      </c>
      <c r="D174" s="186" t="str">
        <f>'[4]TS BYDem'!D105</f>
        <v>INFS</v>
      </c>
      <c r="E174" s="185" t="s">
        <v>137</v>
      </c>
      <c r="F174" s="185" t="s">
        <v>137</v>
      </c>
      <c r="G174" s="185" t="s">
        <v>137</v>
      </c>
      <c r="H174" s="185" t="s">
        <v>137</v>
      </c>
      <c r="I174" s="185">
        <v>0</v>
      </c>
      <c r="J174" s="185">
        <f>INDEX('[4]TS BYDem'!$J$10:$J$203,MATCH(D174,'[4]TS BYDem'!$D$10:$D$203,0))</f>
        <v>2.487856608</v>
      </c>
      <c r="K174" s="185">
        <f t="shared" ca="1" si="129"/>
        <v>2.759720231562719</v>
      </c>
      <c r="L174" s="185">
        <f t="shared" ca="1" si="129"/>
        <v>2.7860825102475264</v>
      </c>
      <c r="M174" s="185">
        <f t="shared" ca="1" si="129"/>
        <v>2.7834396723302044</v>
      </c>
      <c r="N174" s="185">
        <f t="shared" ca="1" si="129"/>
        <v>2.7850605371815895</v>
      </c>
      <c r="O174" s="185">
        <f t="shared" ca="1" si="130"/>
        <v>2.8042335235525542</v>
      </c>
      <c r="P174" s="185">
        <f t="shared" ca="1" si="130"/>
        <v>2.822256983100579</v>
      </c>
      <c r="Q174" s="185">
        <f t="shared" ca="1" si="130"/>
        <v>2.7955678702006788</v>
      </c>
      <c r="R174" s="185">
        <f t="shared" ca="1" si="130"/>
        <v>2.6955144472326524</v>
      </c>
      <c r="S174" s="185">
        <f t="shared" ca="1" si="130"/>
        <v>2.9889831179976722</v>
      </c>
      <c r="T174" s="185">
        <f t="shared" ca="1" si="130"/>
        <v>2.9604228208438927</v>
      </c>
      <c r="U174" s="185">
        <f t="shared" ca="1" si="130"/>
        <v>2.9216410205787615</v>
      </c>
      <c r="V174" s="185">
        <f t="shared" ca="1" si="130"/>
        <v>2.887466330646383</v>
      </c>
      <c r="W174" s="185">
        <f t="shared" ca="1" si="130"/>
        <v>2.8521512576700445</v>
      </c>
      <c r="X174" s="185">
        <f t="shared" ca="1" si="130"/>
        <v>2.8888070906618371</v>
      </c>
      <c r="Y174" s="185">
        <f t="shared" ca="1" si="130"/>
        <v>2.9255134874772031</v>
      </c>
      <c r="Z174" s="185">
        <f t="shared" ca="1" si="130"/>
        <v>2.9484737098589302</v>
      </c>
      <c r="AA174" s="185">
        <f t="shared" ca="1" si="130"/>
        <v>2.9738186964240931</v>
      </c>
      <c r="AB174" s="185">
        <f t="shared" ca="1" si="130"/>
        <v>2.9667419021780117</v>
      </c>
      <c r="AC174" s="185">
        <f t="shared" ca="1" si="130"/>
        <v>3.1598812303254515</v>
      </c>
      <c r="AD174" s="185">
        <f t="shared" ca="1" si="130"/>
        <v>3.2142320818869936</v>
      </c>
      <c r="AE174" s="185">
        <f t="shared" ca="1" si="131"/>
        <v>2.8341371226058287</v>
      </c>
      <c r="AF174" s="185">
        <f t="shared" ca="1" si="131"/>
        <v>2.7037804472406495</v>
      </c>
      <c r="AG174" s="185">
        <f t="shared" ca="1" si="131"/>
        <v>2.6472067637388865</v>
      </c>
      <c r="AH174" s="185">
        <f t="shared" ca="1" si="131"/>
        <v>2.6047098855404229</v>
      </c>
      <c r="AI174" s="185">
        <f t="shared" ca="1" si="131"/>
        <v>2.4259108990212206</v>
      </c>
      <c r="AJ174" s="185">
        <f t="shared" ca="1" si="131"/>
        <v>2.3124698355589577</v>
      </c>
      <c r="AK174" s="185">
        <f t="shared" ca="1" si="131"/>
        <v>2.2211815415684799</v>
      </c>
      <c r="AL174" s="185">
        <f t="shared" ca="1" si="131"/>
        <v>2.1486449877456435</v>
      </c>
      <c r="AM174" s="185">
        <f t="shared" ca="1" si="131"/>
        <v>2.2033835388562855</v>
      </c>
      <c r="AN174" s="185">
        <f t="shared" ca="1" si="131"/>
        <v>2.332404890948939</v>
      </c>
      <c r="AO174" s="185">
        <f t="shared" ca="1" si="131"/>
        <v>2.5037843273219025</v>
      </c>
      <c r="AP174" s="185">
        <f t="shared" ca="1" si="131"/>
        <v>2.687544230525194</v>
      </c>
    </row>
    <row r="175" spans="1:42">
      <c r="A175" s="57" t="str">
        <f>'[4]TS BYDem'!A106</f>
        <v>*</v>
      </c>
      <c r="B175" s="185" t="s">
        <v>288</v>
      </c>
      <c r="C175" s="185" t="s">
        <v>137</v>
      </c>
      <c r="D175" s="186" t="str">
        <f>'[4]TS BYDem'!D106</f>
        <v>INFS</v>
      </c>
      <c r="E175" s="185" t="s">
        <v>137</v>
      </c>
      <c r="F175" s="185" t="s">
        <v>137</v>
      </c>
      <c r="G175" s="185" t="s">
        <v>137</v>
      </c>
      <c r="H175" s="185" t="s">
        <v>137</v>
      </c>
      <c r="I175" s="185">
        <v>0</v>
      </c>
      <c r="J175" s="185">
        <f>INDEX('[4]TS BYDem'!$J$10:$J$203,MATCH(D175,'[4]TS BYDem'!$D$10:$D$203,0))</f>
        <v>2.487856608</v>
      </c>
      <c r="K175" s="185">
        <f t="shared" ca="1" si="129"/>
        <v>2.759720231562719</v>
      </c>
      <c r="L175" s="185">
        <f t="shared" ca="1" si="129"/>
        <v>2.7860825102475264</v>
      </c>
      <c r="M175" s="185">
        <f t="shared" ca="1" si="129"/>
        <v>2.7834396723302044</v>
      </c>
      <c r="N175" s="185">
        <f t="shared" ca="1" si="129"/>
        <v>2.7850605371815895</v>
      </c>
      <c r="O175" s="185">
        <f t="shared" ca="1" si="130"/>
        <v>2.8042335235525542</v>
      </c>
      <c r="P175" s="185">
        <f t="shared" ca="1" si="130"/>
        <v>2.822256983100579</v>
      </c>
      <c r="Q175" s="185">
        <f t="shared" ca="1" si="130"/>
        <v>2.7955678702006788</v>
      </c>
      <c r="R175" s="185">
        <f t="shared" ca="1" si="130"/>
        <v>2.6955144472326524</v>
      </c>
      <c r="S175" s="185">
        <f t="shared" ca="1" si="130"/>
        <v>2.9889831179976722</v>
      </c>
      <c r="T175" s="185">
        <f t="shared" ca="1" si="130"/>
        <v>2.9604228208438927</v>
      </c>
      <c r="U175" s="185">
        <f t="shared" ca="1" si="130"/>
        <v>2.9216410205787615</v>
      </c>
      <c r="V175" s="185">
        <f t="shared" ca="1" si="130"/>
        <v>2.887466330646383</v>
      </c>
      <c r="W175" s="185">
        <f t="shared" ca="1" si="130"/>
        <v>2.8521512576700445</v>
      </c>
      <c r="X175" s="185">
        <f t="shared" ca="1" si="130"/>
        <v>2.8888070906618371</v>
      </c>
      <c r="Y175" s="185">
        <f t="shared" ca="1" si="130"/>
        <v>2.9255134874772031</v>
      </c>
      <c r="Z175" s="185">
        <f t="shared" ca="1" si="130"/>
        <v>2.9484737098589302</v>
      </c>
      <c r="AA175" s="185">
        <f t="shared" ca="1" si="130"/>
        <v>2.9738186964240931</v>
      </c>
      <c r="AB175" s="185">
        <f t="shared" ca="1" si="130"/>
        <v>2.9667419021780117</v>
      </c>
      <c r="AC175" s="185">
        <f t="shared" ca="1" si="130"/>
        <v>3.1598812303254515</v>
      </c>
      <c r="AD175" s="185">
        <f t="shared" ca="1" si="130"/>
        <v>3.2142320818869936</v>
      </c>
      <c r="AE175" s="185">
        <f t="shared" ca="1" si="131"/>
        <v>2.8341371226058287</v>
      </c>
      <c r="AF175" s="185">
        <f t="shared" ca="1" si="131"/>
        <v>2.7037804472406495</v>
      </c>
      <c r="AG175" s="185">
        <f t="shared" ca="1" si="131"/>
        <v>2.6472067637388865</v>
      </c>
      <c r="AH175" s="185">
        <f t="shared" ca="1" si="131"/>
        <v>2.6047098855404229</v>
      </c>
      <c r="AI175" s="185">
        <f t="shared" ca="1" si="131"/>
        <v>2.4259108990212206</v>
      </c>
      <c r="AJ175" s="185">
        <f t="shared" ca="1" si="131"/>
        <v>2.3124698355589577</v>
      </c>
      <c r="AK175" s="185">
        <f t="shared" ca="1" si="131"/>
        <v>2.2211815415684799</v>
      </c>
      <c r="AL175" s="185">
        <f t="shared" ca="1" si="131"/>
        <v>2.1486449877456435</v>
      </c>
      <c r="AM175" s="185">
        <f t="shared" ca="1" si="131"/>
        <v>2.2033835388562855</v>
      </c>
      <c r="AN175" s="185">
        <f t="shared" ca="1" si="131"/>
        <v>2.332404890948939</v>
      </c>
      <c r="AO175" s="185">
        <f t="shared" ca="1" si="131"/>
        <v>2.5037843273219025</v>
      </c>
      <c r="AP175" s="185">
        <f t="shared" ca="1" si="131"/>
        <v>2.687544230525194</v>
      </c>
    </row>
    <row r="176" spans="1:42">
      <c r="A176" s="57" t="str">
        <f>'[4]TS BYDem'!A107</f>
        <v>*</v>
      </c>
      <c r="B176" s="185" t="s">
        <v>288</v>
      </c>
      <c r="C176" s="185" t="s">
        <v>137</v>
      </c>
      <c r="D176" s="186" t="str">
        <f>'[4]TS BYDem'!D107</f>
        <v>INFS</v>
      </c>
      <c r="E176" s="185" t="s">
        <v>137</v>
      </c>
      <c r="F176" s="185" t="s">
        <v>137</v>
      </c>
      <c r="G176" s="185" t="s">
        <v>137</v>
      </c>
      <c r="H176" s="185" t="s">
        <v>137</v>
      </c>
      <c r="I176" s="185">
        <v>0</v>
      </c>
      <c r="J176" s="185">
        <f>INDEX('[4]TS BYDem'!$J$10:$J$203,MATCH(D176,'[4]TS BYDem'!$D$10:$D$203,0))</f>
        <v>2.487856608</v>
      </c>
      <c r="K176" s="185">
        <f t="shared" ca="1" si="129"/>
        <v>2.759720231562719</v>
      </c>
      <c r="L176" s="185">
        <f t="shared" ca="1" si="129"/>
        <v>2.7860825102475264</v>
      </c>
      <c r="M176" s="185">
        <f t="shared" ca="1" si="129"/>
        <v>2.7834396723302044</v>
      </c>
      <c r="N176" s="185">
        <f t="shared" ca="1" si="129"/>
        <v>2.7850605371815895</v>
      </c>
      <c r="O176" s="185">
        <f t="shared" ca="1" si="130"/>
        <v>2.8042335235525542</v>
      </c>
      <c r="P176" s="185">
        <f t="shared" ca="1" si="130"/>
        <v>2.822256983100579</v>
      </c>
      <c r="Q176" s="185">
        <f t="shared" ca="1" si="130"/>
        <v>2.7955678702006788</v>
      </c>
      <c r="R176" s="185">
        <f t="shared" ca="1" si="130"/>
        <v>2.6955144472326524</v>
      </c>
      <c r="S176" s="185">
        <f t="shared" ca="1" si="130"/>
        <v>2.9889831179976722</v>
      </c>
      <c r="T176" s="185">
        <f t="shared" ca="1" si="130"/>
        <v>2.9604228208438927</v>
      </c>
      <c r="U176" s="185">
        <f t="shared" ca="1" si="130"/>
        <v>2.9216410205787615</v>
      </c>
      <c r="V176" s="185">
        <f t="shared" ca="1" si="130"/>
        <v>2.887466330646383</v>
      </c>
      <c r="W176" s="185">
        <f t="shared" ca="1" si="130"/>
        <v>2.8521512576700445</v>
      </c>
      <c r="X176" s="185">
        <f t="shared" ca="1" si="130"/>
        <v>2.8888070906618371</v>
      </c>
      <c r="Y176" s="185">
        <f t="shared" ca="1" si="130"/>
        <v>2.9255134874772031</v>
      </c>
      <c r="Z176" s="185">
        <f t="shared" ca="1" si="130"/>
        <v>2.9484737098589302</v>
      </c>
      <c r="AA176" s="185">
        <f t="shared" ca="1" si="130"/>
        <v>2.9738186964240931</v>
      </c>
      <c r="AB176" s="185">
        <f t="shared" ca="1" si="130"/>
        <v>2.9667419021780117</v>
      </c>
      <c r="AC176" s="185">
        <f t="shared" ca="1" si="130"/>
        <v>3.1598812303254515</v>
      </c>
      <c r="AD176" s="185">
        <f t="shared" ca="1" si="130"/>
        <v>3.2142320818869936</v>
      </c>
      <c r="AE176" s="185">
        <f t="shared" ca="1" si="131"/>
        <v>2.8341371226058287</v>
      </c>
      <c r="AF176" s="185">
        <f t="shared" ca="1" si="131"/>
        <v>2.7037804472406495</v>
      </c>
      <c r="AG176" s="185">
        <f t="shared" ca="1" si="131"/>
        <v>2.6472067637388865</v>
      </c>
      <c r="AH176" s="185">
        <f t="shared" ca="1" si="131"/>
        <v>2.6047098855404229</v>
      </c>
      <c r="AI176" s="185">
        <f t="shared" ca="1" si="131"/>
        <v>2.4259108990212206</v>
      </c>
      <c r="AJ176" s="185">
        <f t="shared" ca="1" si="131"/>
        <v>2.3124698355589577</v>
      </c>
      <c r="AK176" s="185">
        <f t="shared" ca="1" si="131"/>
        <v>2.2211815415684799</v>
      </c>
      <c r="AL176" s="185">
        <f t="shared" ca="1" si="131"/>
        <v>2.1486449877456435</v>
      </c>
      <c r="AM176" s="185">
        <f t="shared" ca="1" si="131"/>
        <v>2.2033835388562855</v>
      </c>
      <c r="AN176" s="185">
        <f t="shared" ca="1" si="131"/>
        <v>2.332404890948939</v>
      </c>
      <c r="AO176" s="185">
        <f t="shared" ca="1" si="131"/>
        <v>2.5037843273219025</v>
      </c>
      <c r="AP176" s="185">
        <f t="shared" ca="1" si="131"/>
        <v>2.687544230525194</v>
      </c>
    </row>
    <row r="177" spans="1:42">
      <c r="A177" s="57" t="str">
        <f>'[4]TS BYDem'!A108</f>
        <v>*</v>
      </c>
      <c r="B177" s="185" t="s">
        <v>288</v>
      </c>
      <c r="C177" s="185" t="s">
        <v>137</v>
      </c>
      <c r="D177" s="186" t="str">
        <f>'[4]TS BYDem'!D108</f>
        <v>INFS</v>
      </c>
      <c r="E177" s="185" t="s">
        <v>137</v>
      </c>
      <c r="F177" s="185" t="s">
        <v>137</v>
      </c>
      <c r="G177" s="185" t="s">
        <v>137</v>
      </c>
      <c r="H177" s="185" t="s">
        <v>137</v>
      </c>
      <c r="I177" s="185">
        <v>0</v>
      </c>
      <c r="J177" s="185">
        <f>INDEX('[4]TS BYDem'!$J$10:$J$203,MATCH(D177,'[4]TS BYDem'!$D$10:$D$203,0))</f>
        <v>2.487856608</v>
      </c>
      <c r="K177" s="185">
        <f t="shared" ca="1" si="129"/>
        <v>2.759720231562719</v>
      </c>
      <c r="L177" s="185">
        <f t="shared" ca="1" si="129"/>
        <v>2.7860825102475264</v>
      </c>
      <c r="M177" s="185">
        <f t="shared" ca="1" si="129"/>
        <v>2.7834396723302044</v>
      </c>
      <c r="N177" s="185">
        <f t="shared" ca="1" si="129"/>
        <v>2.7850605371815895</v>
      </c>
      <c r="O177" s="185">
        <f t="shared" ca="1" si="130"/>
        <v>2.8042335235525542</v>
      </c>
      <c r="P177" s="185">
        <f t="shared" ca="1" si="130"/>
        <v>2.822256983100579</v>
      </c>
      <c r="Q177" s="185">
        <f t="shared" ca="1" si="130"/>
        <v>2.7955678702006788</v>
      </c>
      <c r="R177" s="185">
        <f t="shared" ca="1" si="130"/>
        <v>2.6955144472326524</v>
      </c>
      <c r="S177" s="185">
        <f t="shared" ca="1" si="130"/>
        <v>2.9889831179976722</v>
      </c>
      <c r="T177" s="185">
        <f t="shared" ca="1" si="130"/>
        <v>2.9604228208438927</v>
      </c>
      <c r="U177" s="185">
        <f t="shared" ca="1" si="130"/>
        <v>2.9216410205787615</v>
      </c>
      <c r="V177" s="185">
        <f t="shared" ca="1" si="130"/>
        <v>2.887466330646383</v>
      </c>
      <c r="W177" s="185">
        <f t="shared" ca="1" si="130"/>
        <v>2.8521512576700445</v>
      </c>
      <c r="X177" s="185">
        <f t="shared" ca="1" si="130"/>
        <v>2.8888070906618371</v>
      </c>
      <c r="Y177" s="185">
        <f t="shared" ca="1" si="130"/>
        <v>2.9255134874772031</v>
      </c>
      <c r="Z177" s="185">
        <f t="shared" ca="1" si="130"/>
        <v>2.9484737098589302</v>
      </c>
      <c r="AA177" s="185">
        <f t="shared" ca="1" si="130"/>
        <v>2.9738186964240931</v>
      </c>
      <c r="AB177" s="185">
        <f t="shared" ca="1" si="130"/>
        <v>2.9667419021780117</v>
      </c>
      <c r="AC177" s="185">
        <f t="shared" ca="1" si="130"/>
        <v>3.1598812303254515</v>
      </c>
      <c r="AD177" s="185">
        <f t="shared" ca="1" si="130"/>
        <v>3.2142320818869936</v>
      </c>
      <c r="AE177" s="185">
        <f t="shared" ca="1" si="131"/>
        <v>2.8341371226058287</v>
      </c>
      <c r="AF177" s="185">
        <f t="shared" ca="1" si="131"/>
        <v>2.7037804472406495</v>
      </c>
      <c r="AG177" s="185">
        <f t="shared" ca="1" si="131"/>
        <v>2.6472067637388865</v>
      </c>
      <c r="AH177" s="185">
        <f t="shared" ca="1" si="131"/>
        <v>2.6047098855404229</v>
      </c>
      <c r="AI177" s="185">
        <f t="shared" ca="1" si="131"/>
        <v>2.4259108990212206</v>
      </c>
      <c r="AJ177" s="185">
        <f t="shared" ca="1" si="131"/>
        <v>2.3124698355589577</v>
      </c>
      <c r="AK177" s="185">
        <f t="shared" ca="1" si="131"/>
        <v>2.2211815415684799</v>
      </c>
      <c r="AL177" s="185">
        <f t="shared" ca="1" si="131"/>
        <v>2.1486449877456435</v>
      </c>
      <c r="AM177" s="185">
        <f t="shared" ca="1" si="131"/>
        <v>2.2033835388562855</v>
      </c>
      <c r="AN177" s="185">
        <f t="shared" ca="1" si="131"/>
        <v>2.332404890948939</v>
      </c>
      <c r="AO177" s="185">
        <f t="shared" ca="1" si="131"/>
        <v>2.5037843273219025</v>
      </c>
      <c r="AP177" s="185">
        <f t="shared" ca="1" si="131"/>
        <v>2.687544230525194</v>
      </c>
    </row>
    <row r="178" spans="1:42">
      <c r="A178" s="57" t="str">
        <f>'[4]TS BYDem'!A109</f>
        <v>*</v>
      </c>
      <c r="B178" s="185" t="s">
        <v>288</v>
      </c>
      <c r="C178" s="185" t="s">
        <v>137</v>
      </c>
      <c r="D178" s="186" t="str">
        <f>'[4]TS BYDem'!D109</f>
        <v>INFS</v>
      </c>
      <c r="E178" s="185" t="s">
        <v>137</v>
      </c>
      <c r="F178" s="185" t="s">
        <v>137</v>
      </c>
      <c r="G178" s="185" t="s">
        <v>137</v>
      </c>
      <c r="H178" s="185" t="s">
        <v>137</v>
      </c>
      <c r="I178" s="185">
        <v>0</v>
      </c>
      <c r="J178" s="185">
        <f>INDEX('[4]TS BYDem'!$J$10:$J$203,MATCH(D178,'[4]TS BYDem'!$D$10:$D$203,0))</f>
        <v>2.487856608</v>
      </c>
      <c r="K178" s="185">
        <f t="shared" ca="1" si="129"/>
        <v>2.759720231562719</v>
      </c>
      <c r="L178" s="185">
        <f t="shared" ca="1" si="129"/>
        <v>2.7860825102475264</v>
      </c>
      <c r="M178" s="185">
        <f t="shared" ca="1" si="129"/>
        <v>2.7834396723302044</v>
      </c>
      <c r="N178" s="185">
        <f t="shared" ca="1" si="129"/>
        <v>2.7850605371815895</v>
      </c>
      <c r="O178" s="185">
        <f t="shared" ca="1" si="130"/>
        <v>2.8042335235525542</v>
      </c>
      <c r="P178" s="185">
        <f t="shared" ca="1" si="130"/>
        <v>2.822256983100579</v>
      </c>
      <c r="Q178" s="185">
        <f t="shared" ca="1" si="130"/>
        <v>2.7955678702006788</v>
      </c>
      <c r="R178" s="185">
        <f t="shared" ca="1" si="130"/>
        <v>2.6955144472326524</v>
      </c>
      <c r="S178" s="185">
        <f t="shared" ca="1" si="130"/>
        <v>2.9889831179976722</v>
      </c>
      <c r="T178" s="185">
        <f t="shared" ca="1" si="130"/>
        <v>2.9604228208438927</v>
      </c>
      <c r="U178" s="185">
        <f t="shared" ca="1" si="130"/>
        <v>2.9216410205787615</v>
      </c>
      <c r="V178" s="185">
        <f t="shared" ca="1" si="130"/>
        <v>2.887466330646383</v>
      </c>
      <c r="W178" s="185">
        <f t="shared" ca="1" si="130"/>
        <v>2.8521512576700445</v>
      </c>
      <c r="X178" s="185">
        <f t="shared" ca="1" si="130"/>
        <v>2.8888070906618371</v>
      </c>
      <c r="Y178" s="185">
        <f t="shared" ca="1" si="130"/>
        <v>2.9255134874772031</v>
      </c>
      <c r="Z178" s="185">
        <f t="shared" ca="1" si="130"/>
        <v>2.9484737098589302</v>
      </c>
      <c r="AA178" s="185">
        <f t="shared" ca="1" si="130"/>
        <v>2.9738186964240931</v>
      </c>
      <c r="AB178" s="185">
        <f t="shared" ca="1" si="130"/>
        <v>2.9667419021780117</v>
      </c>
      <c r="AC178" s="185">
        <f t="shared" ca="1" si="130"/>
        <v>3.1598812303254515</v>
      </c>
      <c r="AD178" s="185">
        <f t="shared" ca="1" si="130"/>
        <v>3.2142320818869936</v>
      </c>
      <c r="AE178" s="185">
        <f t="shared" ca="1" si="131"/>
        <v>2.8341371226058287</v>
      </c>
      <c r="AF178" s="185">
        <f t="shared" ca="1" si="131"/>
        <v>2.7037804472406495</v>
      </c>
      <c r="AG178" s="185">
        <f t="shared" ca="1" si="131"/>
        <v>2.6472067637388865</v>
      </c>
      <c r="AH178" s="185">
        <f t="shared" ca="1" si="131"/>
        <v>2.6047098855404229</v>
      </c>
      <c r="AI178" s="185">
        <f t="shared" ca="1" si="131"/>
        <v>2.4259108990212206</v>
      </c>
      <c r="AJ178" s="185">
        <f t="shared" ca="1" si="131"/>
        <v>2.3124698355589577</v>
      </c>
      <c r="AK178" s="185">
        <f t="shared" ca="1" si="131"/>
        <v>2.2211815415684799</v>
      </c>
      <c r="AL178" s="185">
        <f t="shared" ca="1" si="131"/>
        <v>2.1486449877456435</v>
      </c>
      <c r="AM178" s="185">
        <f t="shared" ca="1" si="131"/>
        <v>2.2033835388562855</v>
      </c>
      <c r="AN178" s="185">
        <f t="shared" ca="1" si="131"/>
        <v>2.332404890948939</v>
      </c>
      <c r="AO178" s="185">
        <f t="shared" ca="1" si="131"/>
        <v>2.5037843273219025</v>
      </c>
      <c r="AP178" s="185">
        <f t="shared" ca="1" si="131"/>
        <v>2.687544230525194</v>
      </c>
    </row>
    <row r="179" spans="1:42">
      <c r="A179" s="57" t="str">
        <f>'[4]TS BYDem'!A110</f>
        <v>*</v>
      </c>
      <c r="B179" s="185" t="s">
        <v>288</v>
      </c>
      <c r="C179" s="185" t="s">
        <v>137</v>
      </c>
      <c r="D179" s="186" t="str">
        <f>'[4]TS BYDem'!D110</f>
        <v>Useful Energy Service</v>
      </c>
      <c r="E179" s="185" t="s">
        <v>137</v>
      </c>
      <c r="F179" s="185" t="s">
        <v>137</v>
      </c>
      <c r="G179" s="185" t="s">
        <v>137</v>
      </c>
      <c r="H179" s="185" t="s">
        <v>137</v>
      </c>
      <c r="I179" s="185">
        <v>0</v>
      </c>
      <c r="J179" s="185" t="str">
        <f>INDEX('[4]TS BYDem'!$J$10:$J$203,MATCH(D179,'[4]TS BYDem'!$D$10:$D$203,0))</f>
        <v/>
      </c>
      <c r="K179" s="185" t="e">
        <f t="shared" ca="1" si="129"/>
        <v>#VALUE!</v>
      </c>
      <c r="L179" s="185" t="e">
        <f t="shared" ca="1" si="129"/>
        <v>#VALUE!</v>
      </c>
      <c r="M179" s="185" t="e">
        <f t="shared" ca="1" si="129"/>
        <v>#VALUE!</v>
      </c>
      <c r="N179" s="185" t="e">
        <f t="shared" ca="1" si="129"/>
        <v>#VALUE!</v>
      </c>
      <c r="O179" s="185" t="e">
        <f t="shared" ca="1" si="130"/>
        <v>#VALUE!</v>
      </c>
      <c r="P179" s="185" t="e">
        <f t="shared" ca="1" si="130"/>
        <v>#VALUE!</v>
      </c>
      <c r="Q179" s="185" t="e">
        <f t="shared" ca="1" si="130"/>
        <v>#VALUE!</v>
      </c>
      <c r="R179" s="185" t="e">
        <f t="shared" ca="1" si="130"/>
        <v>#VALUE!</v>
      </c>
      <c r="S179" s="185" t="e">
        <f t="shared" ca="1" si="130"/>
        <v>#VALUE!</v>
      </c>
      <c r="T179" s="185" t="e">
        <f t="shared" ca="1" si="130"/>
        <v>#VALUE!</v>
      </c>
      <c r="U179" s="185" t="e">
        <f t="shared" ca="1" si="130"/>
        <v>#VALUE!</v>
      </c>
      <c r="V179" s="185" t="e">
        <f t="shared" ca="1" si="130"/>
        <v>#VALUE!</v>
      </c>
      <c r="W179" s="185" t="e">
        <f t="shared" ca="1" si="130"/>
        <v>#VALUE!</v>
      </c>
      <c r="X179" s="185" t="e">
        <f t="shared" ca="1" si="130"/>
        <v>#VALUE!</v>
      </c>
      <c r="Y179" s="185" t="e">
        <f t="shared" ca="1" si="130"/>
        <v>#VALUE!</v>
      </c>
      <c r="Z179" s="185" t="e">
        <f t="shared" ca="1" si="130"/>
        <v>#VALUE!</v>
      </c>
      <c r="AA179" s="185" t="e">
        <f t="shared" ca="1" si="130"/>
        <v>#VALUE!</v>
      </c>
      <c r="AB179" s="185" t="e">
        <f t="shared" ca="1" si="130"/>
        <v>#VALUE!</v>
      </c>
      <c r="AC179" s="185" t="e">
        <f t="shared" ca="1" si="130"/>
        <v>#VALUE!</v>
      </c>
      <c r="AD179" s="185" t="e">
        <f t="shared" ca="1" si="130"/>
        <v>#VALUE!</v>
      </c>
      <c r="AE179" s="185" t="e">
        <f t="shared" ca="1" si="131"/>
        <v>#VALUE!</v>
      </c>
      <c r="AF179" s="185" t="e">
        <f t="shared" ca="1" si="131"/>
        <v>#VALUE!</v>
      </c>
      <c r="AG179" s="185" t="e">
        <f t="shared" ca="1" si="131"/>
        <v>#VALUE!</v>
      </c>
      <c r="AH179" s="185" t="e">
        <f t="shared" ca="1" si="131"/>
        <v>#VALUE!</v>
      </c>
      <c r="AI179" s="185" t="e">
        <f t="shared" ca="1" si="131"/>
        <v>#VALUE!</v>
      </c>
      <c r="AJ179" s="185" t="e">
        <f t="shared" ca="1" si="131"/>
        <v>#VALUE!</v>
      </c>
      <c r="AK179" s="185" t="e">
        <f t="shared" ca="1" si="131"/>
        <v>#VALUE!</v>
      </c>
      <c r="AL179" s="185" t="e">
        <f t="shared" ca="1" si="131"/>
        <v>#VALUE!</v>
      </c>
      <c r="AM179" s="185" t="e">
        <f t="shared" ca="1" si="131"/>
        <v>#VALUE!</v>
      </c>
      <c r="AN179" s="185" t="e">
        <f t="shared" ca="1" si="131"/>
        <v>#VALUE!</v>
      </c>
      <c r="AO179" s="185" t="e">
        <f t="shared" ca="1" si="131"/>
        <v>#VALUE!</v>
      </c>
      <c r="AP179" s="185" t="e">
        <f t="shared" ca="1" si="131"/>
        <v>#VALUE!</v>
      </c>
    </row>
    <row r="180" spans="1:42">
      <c r="A180" s="57" t="str">
        <f>'[4]TS BYDem'!A111</f>
        <v>*</v>
      </c>
      <c r="B180" s="185" t="s">
        <v>288</v>
      </c>
      <c r="C180" s="185" t="s">
        <v>137</v>
      </c>
      <c r="D180" s="186">
        <f>'[4]TS BYDem'!D111</f>
        <v>0</v>
      </c>
      <c r="E180" s="185" t="s">
        <v>137</v>
      </c>
      <c r="F180" s="185" t="s">
        <v>137</v>
      </c>
      <c r="G180" s="185" t="s">
        <v>137</v>
      </c>
      <c r="H180" s="185" t="s">
        <v>137</v>
      </c>
      <c r="I180" s="185">
        <v>0</v>
      </c>
      <c r="J180" s="185" t="str">
        <f>INDEX('[4]TS BYDem'!$J$10:$J$203,MATCH(D180,'[4]TS BYDem'!$D$10:$D$203,0))</f>
        <v/>
      </c>
      <c r="K180" s="185" t="e">
        <f t="shared" ca="1" si="129"/>
        <v>#VALUE!</v>
      </c>
      <c r="L180" s="185" t="e">
        <f t="shared" ca="1" si="129"/>
        <v>#VALUE!</v>
      </c>
      <c r="M180" s="185" t="e">
        <f t="shared" ca="1" si="129"/>
        <v>#VALUE!</v>
      </c>
      <c r="N180" s="185" t="e">
        <f t="shared" ca="1" si="129"/>
        <v>#VALUE!</v>
      </c>
      <c r="O180" s="185" t="e">
        <f t="shared" ca="1" si="130"/>
        <v>#VALUE!</v>
      </c>
      <c r="P180" s="185" t="e">
        <f t="shared" ca="1" si="130"/>
        <v>#VALUE!</v>
      </c>
      <c r="Q180" s="185" t="e">
        <f t="shared" ca="1" si="130"/>
        <v>#VALUE!</v>
      </c>
      <c r="R180" s="185" t="e">
        <f t="shared" ca="1" si="130"/>
        <v>#VALUE!</v>
      </c>
      <c r="S180" s="185" t="e">
        <f t="shared" ca="1" si="130"/>
        <v>#VALUE!</v>
      </c>
      <c r="T180" s="185" t="e">
        <f t="shared" ca="1" si="130"/>
        <v>#VALUE!</v>
      </c>
      <c r="U180" s="185" t="e">
        <f t="shared" ca="1" si="130"/>
        <v>#VALUE!</v>
      </c>
      <c r="V180" s="185" t="e">
        <f t="shared" ca="1" si="130"/>
        <v>#VALUE!</v>
      </c>
      <c r="W180" s="185" t="e">
        <f t="shared" ca="1" si="130"/>
        <v>#VALUE!</v>
      </c>
      <c r="X180" s="185" t="e">
        <f t="shared" ca="1" si="130"/>
        <v>#VALUE!</v>
      </c>
      <c r="Y180" s="185" t="e">
        <f t="shared" ca="1" si="130"/>
        <v>#VALUE!</v>
      </c>
      <c r="Z180" s="185" t="e">
        <f t="shared" ca="1" si="130"/>
        <v>#VALUE!</v>
      </c>
      <c r="AA180" s="185" t="e">
        <f t="shared" ca="1" si="130"/>
        <v>#VALUE!</v>
      </c>
      <c r="AB180" s="185" t="e">
        <f t="shared" ca="1" si="130"/>
        <v>#VALUE!</v>
      </c>
      <c r="AC180" s="185" t="e">
        <f t="shared" ca="1" si="130"/>
        <v>#VALUE!</v>
      </c>
      <c r="AD180" s="185" t="e">
        <f t="shared" ca="1" si="130"/>
        <v>#VALUE!</v>
      </c>
      <c r="AE180" s="185" t="e">
        <f t="shared" ca="1" si="131"/>
        <v>#VALUE!</v>
      </c>
      <c r="AF180" s="185" t="e">
        <f t="shared" ca="1" si="131"/>
        <v>#VALUE!</v>
      </c>
      <c r="AG180" s="185" t="e">
        <f t="shared" ca="1" si="131"/>
        <v>#VALUE!</v>
      </c>
      <c r="AH180" s="185" t="e">
        <f t="shared" ca="1" si="131"/>
        <v>#VALUE!</v>
      </c>
      <c r="AI180" s="185" t="e">
        <f t="shared" ca="1" si="131"/>
        <v>#VALUE!</v>
      </c>
      <c r="AJ180" s="185" t="e">
        <f t="shared" ca="1" si="131"/>
        <v>#VALUE!</v>
      </c>
      <c r="AK180" s="185" t="e">
        <f t="shared" ca="1" si="131"/>
        <v>#VALUE!</v>
      </c>
      <c r="AL180" s="185" t="e">
        <f t="shared" ca="1" si="131"/>
        <v>#VALUE!</v>
      </c>
      <c r="AM180" s="185" t="e">
        <f t="shared" ca="1" si="131"/>
        <v>#VALUE!</v>
      </c>
      <c r="AN180" s="185" t="e">
        <f t="shared" ca="1" si="131"/>
        <v>#VALUE!</v>
      </c>
      <c r="AO180" s="185" t="e">
        <f t="shared" ca="1" si="131"/>
        <v>#VALUE!</v>
      </c>
      <c r="AP180" s="185" t="e">
        <f t="shared" ca="1" si="131"/>
        <v>#VALUE!</v>
      </c>
    </row>
    <row r="181" spans="1:42" s="5" customFormat="1">
      <c r="A181" s="57" t="str">
        <f>'[4]TS BYDem'!A108</f>
        <v>*</v>
      </c>
      <c r="B181" s="5">
        <f>B162+1</f>
        <v>8</v>
      </c>
      <c r="C181" s="3" t="str">
        <f ca="1">OFFSET($C$9,$B181,0)</f>
        <v>Precious &amp; Non-Ferrous metals</v>
      </c>
      <c r="D181" s="3" t="str">
        <f ca="1">OFFSET($B$9,$B181,0)</f>
        <v>NF</v>
      </c>
      <c r="J181" s="5">
        <f t="shared" ref="J181:AA181" ca="1" si="134">SUMIF($B$10:$B$25,$D181,J$10:J$25)*SUMIF($B$10:$B$25,$D181,J$47:J$61)</f>
        <v>10.112362730183554</v>
      </c>
      <c r="K181" s="5">
        <f t="shared" ca="1" si="134"/>
        <v>8.5809999999999995</v>
      </c>
      <c r="L181" s="5">
        <f t="shared" ca="1" si="134"/>
        <v>7.8769999999999998</v>
      </c>
      <c r="M181" s="5">
        <f t="shared" ca="1" si="134"/>
        <v>7.9880000000000004</v>
      </c>
      <c r="N181" s="5">
        <f t="shared" ca="1" si="134"/>
        <v>7.7750000000000004</v>
      </c>
      <c r="O181" s="5">
        <f t="shared" ca="1" si="134"/>
        <v>7.4850000000000003</v>
      </c>
      <c r="P181" s="5">
        <f t="shared" ca="1" si="134"/>
        <v>7.3470000000000004</v>
      </c>
      <c r="Q181" s="5">
        <f t="shared" ca="1" si="134"/>
        <v>7.0549999999999997</v>
      </c>
      <c r="R181" s="5">
        <f t="shared" ca="1" si="134"/>
        <v>5.7949999999999999</v>
      </c>
      <c r="S181" s="5">
        <f t="shared" ca="1" si="134"/>
        <v>5.8568949475576666</v>
      </c>
      <c r="T181" s="5">
        <f t="shared" ca="1" si="134"/>
        <v>5.794549461069975</v>
      </c>
      <c r="U181" s="5">
        <f t="shared" ca="1" si="134"/>
        <v>5.8811252310000599</v>
      </c>
      <c r="V181" s="5">
        <f t="shared" ca="1" si="134"/>
        <v>5.9975027915539796</v>
      </c>
      <c r="W181" s="5">
        <f t="shared" ca="1" si="134"/>
        <v>6.1952616236319011</v>
      </c>
      <c r="X181" s="5">
        <f t="shared" ca="1" si="134"/>
        <v>6.4146823382810769</v>
      </c>
      <c r="Y181" s="5">
        <f t="shared" ca="1" si="134"/>
        <v>6.6269172445518034</v>
      </c>
      <c r="Z181" s="5">
        <f t="shared" ca="1" si="134"/>
        <v>7.6421166562526022</v>
      </c>
      <c r="AA181" s="5">
        <f t="shared" ca="1" si="134"/>
        <v>8.4224442436208751</v>
      </c>
      <c r="AB181" s="5">
        <f ca="1">SUMIF($B$10:$B$25,$D181,AB$10:AB$25)*SUMIF($B$10:$B$25,$D181,AB$46:AB$61)</f>
        <v>7.6553763563494579</v>
      </c>
      <c r="AC181" s="5">
        <f t="shared" ref="AC181:AP181" ca="1" si="135">SUMIF($B$10:$B$25,$D181,AC$10:AC$25)*SUMIF($B$10:$B$25,$D181,AC$47:AC$61)</f>
        <v>7.0138847640000677</v>
      </c>
      <c r="AD181" s="5">
        <f t="shared" ca="1" si="135"/>
        <v>6.2303443966618248</v>
      </c>
      <c r="AE181" s="5">
        <f t="shared" ca="1" si="135"/>
        <v>5.4801652109869696</v>
      </c>
      <c r="AF181" s="5">
        <f t="shared" ca="1" si="135"/>
        <v>4.8400432214480125</v>
      </c>
      <c r="AG181" s="5">
        <f t="shared" ca="1" si="135"/>
        <v>4.3419825842746338</v>
      </c>
      <c r="AH181" s="5">
        <f t="shared" ca="1" si="135"/>
        <v>3.9291815631198577</v>
      </c>
      <c r="AI181" s="5">
        <f t="shared" ca="1" si="135"/>
        <v>3.6527391850792923</v>
      </c>
      <c r="AJ181" s="5">
        <f t="shared" ca="1" si="135"/>
        <v>3.5108268625424999</v>
      </c>
      <c r="AK181" s="5">
        <f t="shared" ca="1" si="135"/>
        <v>3.3813599304160991</v>
      </c>
      <c r="AL181" s="5">
        <f t="shared" ca="1" si="135"/>
        <v>3.2601192086567941</v>
      </c>
      <c r="AM181" s="5">
        <f t="shared" ca="1" si="135"/>
        <v>2.6277012796209229</v>
      </c>
      <c r="AN181" s="5">
        <f t="shared" ca="1" si="135"/>
        <v>1.9581954495402709</v>
      </c>
      <c r="AO181" s="5">
        <f t="shared" ca="1" si="135"/>
        <v>0.6624530072645598</v>
      </c>
      <c r="AP181" s="5">
        <f t="shared" ca="1" si="135"/>
        <v>-0.63947075185194535</v>
      </c>
    </row>
    <row r="182" spans="1:42">
      <c r="A182" s="57" t="str">
        <f>'[4]TS BYDem'!A113</f>
        <v>*</v>
      </c>
      <c r="B182" s="185" t="s">
        <v>288</v>
      </c>
      <c r="C182" s="185" t="s">
        <v>137</v>
      </c>
      <c r="D182" s="186" t="str">
        <f>'[4]TS BYDem'!D113</f>
        <v>INMK</v>
      </c>
      <c r="E182" s="185" t="s">
        <v>137</v>
      </c>
      <c r="F182" s="185" t="s">
        <v>137</v>
      </c>
      <c r="G182" s="185" t="s">
        <v>137</v>
      </c>
      <c r="H182" s="185" t="s">
        <v>137</v>
      </c>
      <c r="I182" s="185">
        <v>0</v>
      </c>
      <c r="J182" s="185" t="str">
        <f>INDEX('[4]TS BYDem'!$J$10:$J$203,MATCH(D182,'[4]TS BYDem'!$D$10:$D$203,0))</f>
        <v/>
      </c>
      <c r="K182" s="185" t="e">
        <f t="shared" ref="K182:Z197" ca="1" si="136">K$181/J$181*J182</f>
        <v>#VALUE!</v>
      </c>
      <c r="L182" s="185" t="e">
        <f t="shared" ca="1" si="136"/>
        <v>#VALUE!</v>
      </c>
      <c r="M182" s="185" t="e">
        <f t="shared" ca="1" si="136"/>
        <v>#VALUE!</v>
      </c>
      <c r="N182" s="185" t="e">
        <f t="shared" ca="1" si="136"/>
        <v>#VALUE!</v>
      </c>
      <c r="O182" s="185" t="e">
        <f t="shared" ca="1" si="136"/>
        <v>#VALUE!</v>
      </c>
      <c r="P182" s="185" t="e">
        <f t="shared" ca="1" si="136"/>
        <v>#VALUE!</v>
      </c>
      <c r="Q182" s="185" t="e">
        <f t="shared" ca="1" si="136"/>
        <v>#VALUE!</v>
      </c>
      <c r="R182" s="185" t="e">
        <f t="shared" ca="1" si="136"/>
        <v>#VALUE!</v>
      </c>
      <c r="S182" s="185" t="e">
        <f t="shared" ca="1" si="136"/>
        <v>#VALUE!</v>
      </c>
      <c r="T182" s="185" t="e">
        <f t="shared" ca="1" si="136"/>
        <v>#VALUE!</v>
      </c>
      <c r="U182" s="185" t="e">
        <f t="shared" ca="1" si="136"/>
        <v>#VALUE!</v>
      </c>
      <c r="V182" s="185" t="e">
        <f t="shared" ca="1" si="136"/>
        <v>#VALUE!</v>
      </c>
      <c r="W182" s="185" t="e">
        <f t="shared" ca="1" si="136"/>
        <v>#VALUE!</v>
      </c>
      <c r="X182" s="185" t="e">
        <f t="shared" ca="1" si="136"/>
        <v>#VALUE!</v>
      </c>
      <c r="Y182" s="185" t="e">
        <f t="shared" ca="1" si="136"/>
        <v>#VALUE!</v>
      </c>
      <c r="Z182" s="185" t="e">
        <f t="shared" ca="1" si="136"/>
        <v>#VALUE!</v>
      </c>
      <c r="AA182" s="185" t="e">
        <f t="shared" ref="AA182:AP197" ca="1" si="137">AA$181/Z$181*Z182</f>
        <v>#VALUE!</v>
      </c>
      <c r="AB182" s="185" t="e">
        <f t="shared" ca="1" si="137"/>
        <v>#VALUE!</v>
      </c>
      <c r="AC182" s="185" t="e">
        <f t="shared" ca="1" si="137"/>
        <v>#VALUE!</v>
      </c>
      <c r="AD182" s="185" t="e">
        <f t="shared" ca="1" si="137"/>
        <v>#VALUE!</v>
      </c>
      <c r="AE182" s="185" t="e">
        <f t="shared" ca="1" si="137"/>
        <v>#VALUE!</v>
      </c>
      <c r="AF182" s="185" t="e">
        <f t="shared" ca="1" si="137"/>
        <v>#VALUE!</v>
      </c>
      <c r="AG182" s="185" t="e">
        <f t="shared" ca="1" si="137"/>
        <v>#VALUE!</v>
      </c>
      <c r="AH182" s="185" t="e">
        <f t="shared" ca="1" si="137"/>
        <v>#VALUE!</v>
      </c>
      <c r="AI182" s="185" t="e">
        <f t="shared" ca="1" si="137"/>
        <v>#VALUE!</v>
      </c>
      <c r="AJ182" s="185" t="e">
        <f t="shared" ca="1" si="137"/>
        <v>#VALUE!</v>
      </c>
      <c r="AK182" s="185" t="e">
        <f t="shared" ca="1" si="137"/>
        <v>#VALUE!</v>
      </c>
      <c r="AL182" s="185" t="e">
        <f t="shared" ca="1" si="137"/>
        <v>#VALUE!</v>
      </c>
      <c r="AM182" s="185" t="e">
        <f t="shared" ca="1" si="137"/>
        <v>#VALUE!</v>
      </c>
      <c r="AN182" s="185" t="e">
        <f t="shared" ca="1" si="137"/>
        <v>#VALUE!</v>
      </c>
      <c r="AO182" s="185" t="e">
        <f t="shared" ca="1" si="137"/>
        <v>#VALUE!</v>
      </c>
      <c r="AP182" s="185" t="e">
        <f t="shared" ca="1" si="137"/>
        <v>#VALUE!</v>
      </c>
    </row>
    <row r="183" spans="1:42">
      <c r="A183" s="57" t="str">
        <f>'[4]TS BYDem'!A114</f>
        <v>*</v>
      </c>
      <c r="B183" s="185" t="s">
        <v>288</v>
      </c>
      <c r="C183" s="185" t="s">
        <v>137</v>
      </c>
      <c r="D183" s="186" t="str">
        <f>'[4]TS BYDem'!D114</f>
        <v>INMA</v>
      </c>
      <c r="E183" s="185" t="s">
        <v>137</v>
      </c>
      <c r="F183" s="185" t="s">
        <v>137</v>
      </c>
      <c r="G183" s="185" t="s">
        <v>137</v>
      </c>
      <c r="H183" s="185" t="s">
        <v>137</v>
      </c>
      <c r="I183" s="185">
        <v>0</v>
      </c>
      <c r="J183" s="185" t="str">
        <f>INDEX('[4]TS BYDem'!$J$10:$J$203,MATCH(D183,'[4]TS BYDem'!$D$10:$D$203,0))</f>
        <v/>
      </c>
      <c r="K183" s="185" t="e">
        <f t="shared" ca="1" si="136"/>
        <v>#VALUE!</v>
      </c>
      <c r="L183" s="185" t="e">
        <f t="shared" ca="1" si="136"/>
        <v>#VALUE!</v>
      </c>
      <c r="M183" s="185" t="e">
        <f t="shared" ca="1" si="136"/>
        <v>#VALUE!</v>
      </c>
      <c r="N183" s="185" t="e">
        <f t="shared" ca="1" si="136"/>
        <v>#VALUE!</v>
      </c>
      <c r="O183" s="185" t="e">
        <f t="shared" ca="1" si="136"/>
        <v>#VALUE!</v>
      </c>
      <c r="P183" s="185" t="e">
        <f t="shared" ca="1" si="136"/>
        <v>#VALUE!</v>
      </c>
      <c r="Q183" s="185" t="e">
        <f t="shared" ca="1" si="136"/>
        <v>#VALUE!</v>
      </c>
      <c r="R183" s="185" t="e">
        <f t="shared" ca="1" si="136"/>
        <v>#VALUE!</v>
      </c>
      <c r="S183" s="185" t="e">
        <f t="shared" ca="1" si="136"/>
        <v>#VALUE!</v>
      </c>
      <c r="T183" s="185" t="e">
        <f t="shared" ca="1" si="136"/>
        <v>#VALUE!</v>
      </c>
      <c r="U183" s="185" t="e">
        <f t="shared" ca="1" si="136"/>
        <v>#VALUE!</v>
      </c>
      <c r="V183" s="185" t="e">
        <f t="shared" ca="1" si="136"/>
        <v>#VALUE!</v>
      </c>
      <c r="W183" s="185" t="e">
        <f t="shared" ca="1" si="136"/>
        <v>#VALUE!</v>
      </c>
      <c r="X183" s="185" t="e">
        <f t="shared" ca="1" si="136"/>
        <v>#VALUE!</v>
      </c>
      <c r="Y183" s="185" t="e">
        <f t="shared" ca="1" si="136"/>
        <v>#VALUE!</v>
      </c>
      <c r="Z183" s="185" t="e">
        <f t="shared" ca="1" si="136"/>
        <v>#VALUE!</v>
      </c>
      <c r="AA183" s="185" t="e">
        <f t="shared" ca="1" si="137"/>
        <v>#VALUE!</v>
      </c>
      <c r="AB183" s="185" t="e">
        <f t="shared" ca="1" si="137"/>
        <v>#VALUE!</v>
      </c>
      <c r="AC183" s="185" t="e">
        <f t="shared" ca="1" si="137"/>
        <v>#VALUE!</v>
      </c>
      <c r="AD183" s="185" t="e">
        <f t="shared" ca="1" si="137"/>
        <v>#VALUE!</v>
      </c>
      <c r="AE183" s="185" t="e">
        <f t="shared" ca="1" si="137"/>
        <v>#VALUE!</v>
      </c>
      <c r="AF183" s="185" t="e">
        <f t="shared" ca="1" si="137"/>
        <v>#VALUE!</v>
      </c>
      <c r="AG183" s="185" t="e">
        <f t="shared" ca="1" si="137"/>
        <v>#VALUE!</v>
      </c>
      <c r="AH183" s="185" t="e">
        <f t="shared" ca="1" si="137"/>
        <v>#VALUE!</v>
      </c>
      <c r="AI183" s="185" t="e">
        <f t="shared" ca="1" si="137"/>
        <v>#VALUE!</v>
      </c>
      <c r="AJ183" s="185" t="e">
        <f t="shared" ca="1" si="137"/>
        <v>#VALUE!</v>
      </c>
      <c r="AK183" s="185" t="e">
        <f t="shared" ca="1" si="137"/>
        <v>#VALUE!</v>
      </c>
      <c r="AL183" s="185" t="e">
        <f t="shared" ca="1" si="137"/>
        <v>#VALUE!</v>
      </c>
      <c r="AM183" s="185" t="e">
        <f t="shared" ca="1" si="137"/>
        <v>#VALUE!</v>
      </c>
      <c r="AN183" s="185" t="e">
        <f t="shared" ca="1" si="137"/>
        <v>#VALUE!</v>
      </c>
      <c r="AO183" s="185" t="e">
        <f t="shared" ca="1" si="137"/>
        <v>#VALUE!</v>
      </c>
      <c r="AP183" s="185" t="e">
        <f t="shared" ca="1" si="137"/>
        <v>#VALUE!</v>
      </c>
    </row>
    <row r="184" spans="1:42">
      <c r="A184" s="57" t="str">
        <f>'[4]TS BYDem'!A115</f>
        <v>*</v>
      </c>
      <c r="B184" s="185" t="s">
        <v>288</v>
      </c>
      <c r="C184" s="185" t="s">
        <v>137</v>
      </c>
      <c r="D184" s="186" t="str">
        <f>'[4]TS BYDem'!D115</f>
        <v>INML</v>
      </c>
      <c r="E184" s="185" t="s">
        <v>137</v>
      </c>
      <c r="F184" s="185" t="s">
        <v>137</v>
      </c>
      <c r="G184" s="185" t="s">
        <v>137</v>
      </c>
      <c r="H184" s="185" t="s">
        <v>137</v>
      </c>
      <c r="I184" s="185">
        <v>0</v>
      </c>
      <c r="J184" s="185" t="str">
        <f>INDEX('[4]TS BYDem'!$J$10:$J$203,MATCH(D184,'[4]TS BYDem'!$D$10:$D$203,0))</f>
        <v/>
      </c>
      <c r="K184" s="185" t="e">
        <f t="shared" ca="1" si="136"/>
        <v>#VALUE!</v>
      </c>
      <c r="L184" s="185" t="e">
        <f t="shared" ca="1" si="136"/>
        <v>#VALUE!</v>
      </c>
      <c r="M184" s="185" t="e">
        <f t="shared" ca="1" si="136"/>
        <v>#VALUE!</v>
      </c>
      <c r="N184" s="185" t="e">
        <f t="shared" ca="1" si="136"/>
        <v>#VALUE!</v>
      </c>
      <c r="O184" s="185" t="e">
        <f t="shared" ca="1" si="136"/>
        <v>#VALUE!</v>
      </c>
      <c r="P184" s="185" t="e">
        <f t="shared" ca="1" si="136"/>
        <v>#VALUE!</v>
      </c>
      <c r="Q184" s="185" t="e">
        <f t="shared" ca="1" si="136"/>
        <v>#VALUE!</v>
      </c>
      <c r="R184" s="185" t="e">
        <f t="shared" ca="1" si="136"/>
        <v>#VALUE!</v>
      </c>
      <c r="S184" s="185" t="e">
        <f t="shared" ca="1" si="136"/>
        <v>#VALUE!</v>
      </c>
      <c r="T184" s="185" t="e">
        <f t="shared" ca="1" si="136"/>
        <v>#VALUE!</v>
      </c>
      <c r="U184" s="185" t="e">
        <f t="shared" ca="1" si="136"/>
        <v>#VALUE!</v>
      </c>
      <c r="V184" s="185" t="e">
        <f t="shared" ca="1" si="136"/>
        <v>#VALUE!</v>
      </c>
      <c r="W184" s="185" t="e">
        <f t="shared" ca="1" si="136"/>
        <v>#VALUE!</v>
      </c>
      <c r="X184" s="185" t="e">
        <f t="shared" ca="1" si="136"/>
        <v>#VALUE!</v>
      </c>
      <c r="Y184" s="185" t="e">
        <f t="shared" ca="1" si="136"/>
        <v>#VALUE!</v>
      </c>
      <c r="Z184" s="185" t="e">
        <f t="shared" ca="1" si="136"/>
        <v>#VALUE!</v>
      </c>
      <c r="AA184" s="185" t="e">
        <f t="shared" ca="1" si="137"/>
        <v>#VALUE!</v>
      </c>
      <c r="AB184" s="185" t="e">
        <f t="shared" ca="1" si="137"/>
        <v>#VALUE!</v>
      </c>
      <c r="AC184" s="185" t="e">
        <f t="shared" ca="1" si="137"/>
        <v>#VALUE!</v>
      </c>
      <c r="AD184" s="185" t="e">
        <f t="shared" ca="1" si="137"/>
        <v>#VALUE!</v>
      </c>
      <c r="AE184" s="185" t="e">
        <f t="shared" ca="1" si="137"/>
        <v>#VALUE!</v>
      </c>
      <c r="AF184" s="185" t="e">
        <f t="shared" ca="1" si="137"/>
        <v>#VALUE!</v>
      </c>
      <c r="AG184" s="185" t="e">
        <f t="shared" ca="1" si="137"/>
        <v>#VALUE!</v>
      </c>
      <c r="AH184" s="185" t="e">
        <f t="shared" ca="1" si="137"/>
        <v>#VALUE!</v>
      </c>
      <c r="AI184" s="185" t="e">
        <f t="shared" ca="1" si="137"/>
        <v>#VALUE!</v>
      </c>
      <c r="AJ184" s="185" t="e">
        <f t="shared" ca="1" si="137"/>
        <v>#VALUE!</v>
      </c>
      <c r="AK184" s="185" t="e">
        <f t="shared" ca="1" si="137"/>
        <v>#VALUE!</v>
      </c>
      <c r="AL184" s="185" t="e">
        <f t="shared" ca="1" si="137"/>
        <v>#VALUE!</v>
      </c>
      <c r="AM184" s="185" t="e">
        <f t="shared" ca="1" si="137"/>
        <v>#VALUE!</v>
      </c>
      <c r="AN184" s="185" t="e">
        <f t="shared" ca="1" si="137"/>
        <v>#VALUE!</v>
      </c>
      <c r="AO184" s="185" t="e">
        <f t="shared" ca="1" si="137"/>
        <v>#VALUE!</v>
      </c>
      <c r="AP184" s="185" t="e">
        <f t="shared" ca="1" si="137"/>
        <v>#VALUE!</v>
      </c>
    </row>
    <row r="185" spans="1:42">
      <c r="A185" s="57" t="str">
        <f>'[4]TS BYDem'!A116</f>
        <v>*</v>
      </c>
      <c r="B185" s="185" t="s">
        <v>288</v>
      </c>
      <c r="C185" s="185" t="s">
        <v>137</v>
      </c>
      <c r="D185" s="186" t="str">
        <f>'[4]TS BYDem'!D116</f>
        <v>INMC</v>
      </c>
      <c r="E185" s="185" t="s">
        <v>137</v>
      </c>
      <c r="F185" s="185" t="s">
        <v>137</v>
      </c>
      <c r="G185" s="185" t="s">
        <v>137</v>
      </c>
      <c r="H185" s="185" t="s">
        <v>137</v>
      </c>
      <c r="I185" s="185">
        <v>0</v>
      </c>
      <c r="J185" s="185" t="str">
        <f>INDEX('[4]TS BYDem'!$J$10:$J$203,MATCH(D185,'[4]TS BYDem'!$D$10:$D$203,0))</f>
        <v/>
      </c>
      <c r="K185" s="185" t="e">
        <f t="shared" ca="1" si="136"/>
        <v>#VALUE!</v>
      </c>
      <c r="L185" s="185" t="e">
        <f t="shared" ca="1" si="136"/>
        <v>#VALUE!</v>
      </c>
      <c r="M185" s="185" t="e">
        <f t="shared" ca="1" si="136"/>
        <v>#VALUE!</v>
      </c>
      <c r="N185" s="185" t="e">
        <f t="shared" ca="1" si="136"/>
        <v>#VALUE!</v>
      </c>
      <c r="O185" s="185" t="e">
        <f t="shared" ca="1" si="136"/>
        <v>#VALUE!</v>
      </c>
      <c r="P185" s="185" t="e">
        <f t="shared" ca="1" si="136"/>
        <v>#VALUE!</v>
      </c>
      <c r="Q185" s="185" t="e">
        <f t="shared" ca="1" si="136"/>
        <v>#VALUE!</v>
      </c>
      <c r="R185" s="185" t="e">
        <f t="shared" ca="1" si="136"/>
        <v>#VALUE!</v>
      </c>
      <c r="S185" s="185" t="e">
        <f t="shared" ca="1" si="136"/>
        <v>#VALUE!</v>
      </c>
      <c r="T185" s="185" t="e">
        <f t="shared" ca="1" si="136"/>
        <v>#VALUE!</v>
      </c>
      <c r="U185" s="185" t="e">
        <f t="shared" ca="1" si="136"/>
        <v>#VALUE!</v>
      </c>
      <c r="V185" s="185" t="e">
        <f t="shared" ca="1" si="136"/>
        <v>#VALUE!</v>
      </c>
      <c r="W185" s="185" t="e">
        <f t="shared" ca="1" si="136"/>
        <v>#VALUE!</v>
      </c>
      <c r="X185" s="185" t="e">
        <f t="shared" ca="1" si="136"/>
        <v>#VALUE!</v>
      </c>
      <c r="Y185" s="185" t="e">
        <f t="shared" ca="1" si="136"/>
        <v>#VALUE!</v>
      </c>
      <c r="Z185" s="185" t="e">
        <f t="shared" ca="1" si="136"/>
        <v>#VALUE!</v>
      </c>
      <c r="AA185" s="185" t="e">
        <f t="shared" ca="1" si="137"/>
        <v>#VALUE!</v>
      </c>
      <c r="AB185" s="185" t="e">
        <f t="shared" ca="1" si="137"/>
        <v>#VALUE!</v>
      </c>
      <c r="AC185" s="185" t="e">
        <f t="shared" ca="1" si="137"/>
        <v>#VALUE!</v>
      </c>
      <c r="AD185" s="185" t="e">
        <f t="shared" ca="1" si="137"/>
        <v>#VALUE!</v>
      </c>
      <c r="AE185" s="185" t="e">
        <f t="shared" ca="1" si="137"/>
        <v>#VALUE!</v>
      </c>
      <c r="AF185" s="185" t="e">
        <f t="shared" ca="1" si="137"/>
        <v>#VALUE!</v>
      </c>
      <c r="AG185" s="185" t="e">
        <f t="shared" ca="1" si="137"/>
        <v>#VALUE!</v>
      </c>
      <c r="AH185" s="185" t="e">
        <f t="shared" ca="1" si="137"/>
        <v>#VALUE!</v>
      </c>
      <c r="AI185" s="185" t="e">
        <f t="shared" ca="1" si="137"/>
        <v>#VALUE!</v>
      </c>
      <c r="AJ185" s="185" t="e">
        <f t="shared" ca="1" si="137"/>
        <v>#VALUE!</v>
      </c>
      <c r="AK185" s="185" t="e">
        <f t="shared" ca="1" si="137"/>
        <v>#VALUE!</v>
      </c>
      <c r="AL185" s="185" t="e">
        <f t="shared" ca="1" si="137"/>
        <v>#VALUE!</v>
      </c>
      <c r="AM185" s="185" t="e">
        <f t="shared" ca="1" si="137"/>
        <v>#VALUE!</v>
      </c>
      <c r="AN185" s="185" t="e">
        <f t="shared" ca="1" si="137"/>
        <v>#VALUE!</v>
      </c>
      <c r="AO185" s="185" t="e">
        <f t="shared" ca="1" si="137"/>
        <v>#VALUE!</v>
      </c>
      <c r="AP185" s="185" t="e">
        <f t="shared" ca="1" si="137"/>
        <v>#VALUE!</v>
      </c>
    </row>
    <row r="186" spans="1:42">
      <c r="A186" s="57" t="str">
        <f>'[4]TS BYDem'!A117</f>
        <v>*</v>
      </c>
      <c r="B186" s="185" t="s">
        <v>288</v>
      </c>
      <c r="C186" s="185" t="s">
        <v>137</v>
      </c>
      <c r="D186" s="186" t="str">
        <f>'[4]TS BYDem'!D117</f>
        <v>INMH</v>
      </c>
      <c r="E186" s="185" t="s">
        <v>137</v>
      </c>
      <c r="F186" s="185" t="s">
        <v>137</v>
      </c>
      <c r="G186" s="185" t="s">
        <v>137</v>
      </c>
      <c r="H186" s="185" t="s">
        <v>137</v>
      </c>
      <c r="I186" s="185">
        <v>0</v>
      </c>
      <c r="J186" s="185" t="str">
        <f>INDEX('[4]TS BYDem'!$J$10:$J$203,MATCH(D186,'[4]TS BYDem'!$D$10:$D$203,0))</f>
        <v/>
      </c>
      <c r="K186" s="185" t="e">
        <f t="shared" ca="1" si="136"/>
        <v>#VALUE!</v>
      </c>
      <c r="L186" s="185" t="e">
        <f t="shared" ca="1" si="136"/>
        <v>#VALUE!</v>
      </c>
      <c r="M186" s="185" t="e">
        <f t="shared" ca="1" si="136"/>
        <v>#VALUE!</v>
      </c>
      <c r="N186" s="185" t="e">
        <f t="shared" ca="1" si="136"/>
        <v>#VALUE!</v>
      </c>
      <c r="O186" s="185" t="e">
        <f t="shared" ca="1" si="136"/>
        <v>#VALUE!</v>
      </c>
      <c r="P186" s="185" t="e">
        <f t="shared" ca="1" si="136"/>
        <v>#VALUE!</v>
      </c>
      <c r="Q186" s="185" t="e">
        <f t="shared" ca="1" si="136"/>
        <v>#VALUE!</v>
      </c>
      <c r="R186" s="185" t="e">
        <f t="shared" ca="1" si="136"/>
        <v>#VALUE!</v>
      </c>
      <c r="S186" s="185" t="e">
        <f t="shared" ca="1" si="136"/>
        <v>#VALUE!</v>
      </c>
      <c r="T186" s="185" t="e">
        <f t="shared" ca="1" si="136"/>
        <v>#VALUE!</v>
      </c>
      <c r="U186" s="185" t="e">
        <f t="shared" ca="1" si="136"/>
        <v>#VALUE!</v>
      </c>
      <c r="V186" s="185" t="e">
        <f t="shared" ca="1" si="136"/>
        <v>#VALUE!</v>
      </c>
      <c r="W186" s="185" t="e">
        <f t="shared" ca="1" si="136"/>
        <v>#VALUE!</v>
      </c>
      <c r="X186" s="185" t="e">
        <f t="shared" ca="1" si="136"/>
        <v>#VALUE!</v>
      </c>
      <c r="Y186" s="185" t="e">
        <f t="shared" ca="1" si="136"/>
        <v>#VALUE!</v>
      </c>
      <c r="Z186" s="185" t="e">
        <f t="shared" ca="1" si="136"/>
        <v>#VALUE!</v>
      </c>
      <c r="AA186" s="185" t="e">
        <f t="shared" ca="1" si="137"/>
        <v>#VALUE!</v>
      </c>
      <c r="AB186" s="185" t="e">
        <f t="shared" ca="1" si="137"/>
        <v>#VALUE!</v>
      </c>
      <c r="AC186" s="185" t="e">
        <f t="shared" ca="1" si="137"/>
        <v>#VALUE!</v>
      </c>
      <c r="AD186" s="185" t="e">
        <f t="shared" ca="1" si="137"/>
        <v>#VALUE!</v>
      </c>
      <c r="AE186" s="185" t="e">
        <f t="shared" ca="1" si="137"/>
        <v>#VALUE!</v>
      </c>
      <c r="AF186" s="185" t="e">
        <f t="shared" ca="1" si="137"/>
        <v>#VALUE!</v>
      </c>
      <c r="AG186" s="185" t="e">
        <f t="shared" ca="1" si="137"/>
        <v>#VALUE!</v>
      </c>
      <c r="AH186" s="185" t="e">
        <f t="shared" ca="1" si="137"/>
        <v>#VALUE!</v>
      </c>
      <c r="AI186" s="185" t="e">
        <f t="shared" ca="1" si="137"/>
        <v>#VALUE!</v>
      </c>
      <c r="AJ186" s="185" t="e">
        <f t="shared" ca="1" si="137"/>
        <v>#VALUE!</v>
      </c>
      <c r="AK186" s="185" t="e">
        <f t="shared" ca="1" si="137"/>
        <v>#VALUE!</v>
      </c>
      <c r="AL186" s="185" t="e">
        <f t="shared" ca="1" si="137"/>
        <v>#VALUE!</v>
      </c>
      <c r="AM186" s="185" t="e">
        <f t="shared" ca="1" si="137"/>
        <v>#VALUE!</v>
      </c>
      <c r="AN186" s="185" t="e">
        <f t="shared" ca="1" si="137"/>
        <v>#VALUE!</v>
      </c>
      <c r="AO186" s="185" t="e">
        <f t="shared" ca="1" si="137"/>
        <v>#VALUE!</v>
      </c>
      <c r="AP186" s="185" t="e">
        <f t="shared" ca="1" si="137"/>
        <v>#VALUE!</v>
      </c>
    </row>
    <row r="187" spans="1:42">
      <c r="A187" s="57" t="str">
        <f>'[4]TS BYDem'!A118</f>
        <v>*</v>
      </c>
      <c r="B187" s="185" t="s">
        <v>288</v>
      </c>
      <c r="C187" s="185" t="s">
        <v>137</v>
      </c>
      <c r="D187" s="186" t="str">
        <f>'[4]TS BYDem'!D118</f>
        <v>INMP</v>
      </c>
      <c r="E187" s="185" t="s">
        <v>137</v>
      </c>
      <c r="F187" s="185" t="s">
        <v>137</v>
      </c>
      <c r="G187" s="185" t="s">
        <v>137</v>
      </c>
      <c r="H187" s="185" t="s">
        <v>137</v>
      </c>
      <c r="I187" s="185">
        <v>0</v>
      </c>
      <c r="J187" s="185" t="str">
        <f>INDEX('[4]TS BYDem'!$J$10:$J$203,MATCH(D187,'[4]TS BYDem'!$D$10:$D$203,0))</f>
        <v/>
      </c>
      <c r="K187" s="185" t="e">
        <f t="shared" ca="1" si="136"/>
        <v>#VALUE!</v>
      </c>
      <c r="L187" s="185" t="e">
        <f t="shared" ca="1" si="136"/>
        <v>#VALUE!</v>
      </c>
      <c r="M187" s="185" t="e">
        <f t="shared" ca="1" si="136"/>
        <v>#VALUE!</v>
      </c>
      <c r="N187" s="185" t="e">
        <f t="shared" ca="1" si="136"/>
        <v>#VALUE!</v>
      </c>
      <c r="O187" s="185" t="e">
        <f t="shared" ca="1" si="136"/>
        <v>#VALUE!</v>
      </c>
      <c r="P187" s="185" t="e">
        <f t="shared" ca="1" si="136"/>
        <v>#VALUE!</v>
      </c>
      <c r="Q187" s="185" t="e">
        <f t="shared" ca="1" si="136"/>
        <v>#VALUE!</v>
      </c>
      <c r="R187" s="185" t="e">
        <f t="shared" ca="1" si="136"/>
        <v>#VALUE!</v>
      </c>
      <c r="S187" s="185" t="e">
        <f t="shared" ca="1" si="136"/>
        <v>#VALUE!</v>
      </c>
      <c r="T187" s="185" t="e">
        <f t="shared" ca="1" si="136"/>
        <v>#VALUE!</v>
      </c>
      <c r="U187" s="185" t="e">
        <f t="shared" ca="1" si="136"/>
        <v>#VALUE!</v>
      </c>
      <c r="V187" s="185" t="e">
        <f t="shared" ca="1" si="136"/>
        <v>#VALUE!</v>
      </c>
      <c r="W187" s="185" t="e">
        <f t="shared" ca="1" si="136"/>
        <v>#VALUE!</v>
      </c>
      <c r="X187" s="185" t="e">
        <f t="shared" ca="1" si="136"/>
        <v>#VALUE!</v>
      </c>
      <c r="Y187" s="185" t="e">
        <f t="shared" ca="1" si="136"/>
        <v>#VALUE!</v>
      </c>
      <c r="Z187" s="185" t="e">
        <f t="shared" ca="1" si="136"/>
        <v>#VALUE!</v>
      </c>
      <c r="AA187" s="185" t="e">
        <f t="shared" ca="1" si="137"/>
        <v>#VALUE!</v>
      </c>
      <c r="AB187" s="185" t="e">
        <f t="shared" ca="1" si="137"/>
        <v>#VALUE!</v>
      </c>
      <c r="AC187" s="185" t="e">
        <f t="shared" ca="1" si="137"/>
        <v>#VALUE!</v>
      </c>
      <c r="AD187" s="185" t="e">
        <f t="shared" ca="1" si="137"/>
        <v>#VALUE!</v>
      </c>
      <c r="AE187" s="185" t="e">
        <f t="shared" ca="1" si="137"/>
        <v>#VALUE!</v>
      </c>
      <c r="AF187" s="185" t="e">
        <f t="shared" ca="1" si="137"/>
        <v>#VALUE!</v>
      </c>
      <c r="AG187" s="185" t="e">
        <f t="shared" ca="1" si="137"/>
        <v>#VALUE!</v>
      </c>
      <c r="AH187" s="185" t="e">
        <f t="shared" ca="1" si="137"/>
        <v>#VALUE!</v>
      </c>
      <c r="AI187" s="185" t="e">
        <f t="shared" ca="1" si="137"/>
        <v>#VALUE!</v>
      </c>
      <c r="AJ187" s="185" t="e">
        <f t="shared" ca="1" si="137"/>
        <v>#VALUE!</v>
      </c>
      <c r="AK187" s="185" t="e">
        <f t="shared" ca="1" si="137"/>
        <v>#VALUE!</v>
      </c>
      <c r="AL187" s="185" t="e">
        <f t="shared" ca="1" si="137"/>
        <v>#VALUE!</v>
      </c>
      <c r="AM187" s="185" t="e">
        <f t="shared" ca="1" si="137"/>
        <v>#VALUE!</v>
      </c>
      <c r="AN187" s="185" t="e">
        <f t="shared" ca="1" si="137"/>
        <v>#VALUE!</v>
      </c>
      <c r="AO187" s="185" t="e">
        <f t="shared" ca="1" si="137"/>
        <v>#VALUE!</v>
      </c>
      <c r="AP187" s="185" t="e">
        <f t="shared" ca="1" si="137"/>
        <v>#VALUE!</v>
      </c>
    </row>
    <row r="188" spans="1:42">
      <c r="A188" s="57" t="str">
        <f>'[4]TS BYDem'!A119</f>
        <v>*</v>
      </c>
      <c r="B188" s="185" t="s">
        <v>288</v>
      </c>
      <c r="C188" s="185" t="s">
        <v>137</v>
      </c>
      <c r="D188" s="186" t="str">
        <f>'[4]TS BYDem'!D119</f>
        <v>INMF</v>
      </c>
      <c r="E188" s="185" t="s">
        <v>137</v>
      </c>
      <c r="F188" s="185" t="s">
        <v>137</v>
      </c>
      <c r="G188" s="185" t="s">
        <v>137</v>
      </c>
      <c r="H188" s="185" t="s">
        <v>137</v>
      </c>
      <c r="I188" s="185">
        <v>0</v>
      </c>
      <c r="J188" s="185" t="str">
        <f>INDEX('[4]TS BYDem'!$J$10:$J$203,MATCH(D188,'[4]TS BYDem'!$D$10:$D$203,0))</f>
        <v/>
      </c>
      <c r="K188" s="185" t="e">
        <f t="shared" ca="1" si="136"/>
        <v>#VALUE!</v>
      </c>
      <c r="L188" s="185" t="e">
        <f t="shared" ca="1" si="136"/>
        <v>#VALUE!</v>
      </c>
      <c r="M188" s="185" t="e">
        <f t="shared" ca="1" si="136"/>
        <v>#VALUE!</v>
      </c>
      <c r="N188" s="185" t="e">
        <f t="shared" ca="1" si="136"/>
        <v>#VALUE!</v>
      </c>
      <c r="O188" s="185" t="e">
        <f t="shared" ca="1" si="136"/>
        <v>#VALUE!</v>
      </c>
      <c r="P188" s="185" t="e">
        <f t="shared" ca="1" si="136"/>
        <v>#VALUE!</v>
      </c>
      <c r="Q188" s="185" t="e">
        <f t="shared" ca="1" si="136"/>
        <v>#VALUE!</v>
      </c>
      <c r="R188" s="185" t="e">
        <f t="shared" ca="1" si="136"/>
        <v>#VALUE!</v>
      </c>
      <c r="S188" s="185" t="e">
        <f t="shared" ca="1" si="136"/>
        <v>#VALUE!</v>
      </c>
      <c r="T188" s="185" t="e">
        <f t="shared" ca="1" si="136"/>
        <v>#VALUE!</v>
      </c>
      <c r="U188" s="185" t="e">
        <f t="shared" ca="1" si="136"/>
        <v>#VALUE!</v>
      </c>
      <c r="V188" s="185" t="e">
        <f t="shared" ca="1" si="136"/>
        <v>#VALUE!</v>
      </c>
      <c r="W188" s="185" t="e">
        <f t="shared" ca="1" si="136"/>
        <v>#VALUE!</v>
      </c>
      <c r="X188" s="185" t="e">
        <f t="shared" ca="1" si="136"/>
        <v>#VALUE!</v>
      </c>
      <c r="Y188" s="185" t="e">
        <f t="shared" ca="1" si="136"/>
        <v>#VALUE!</v>
      </c>
      <c r="Z188" s="185" t="e">
        <f t="shared" ca="1" si="136"/>
        <v>#VALUE!</v>
      </c>
      <c r="AA188" s="185" t="e">
        <f t="shared" ca="1" si="137"/>
        <v>#VALUE!</v>
      </c>
      <c r="AB188" s="185" t="e">
        <f t="shared" ca="1" si="137"/>
        <v>#VALUE!</v>
      </c>
      <c r="AC188" s="185" t="e">
        <f t="shared" ca="1" si="137"/>
        <v>#VALUE!</v>
      </c>
      <c r="AD188" s="185" t="e">
        <f t="shared" ca="1" si="137"/>
        <v>#VALUE!</v>
      </c>
      <c r="AE188" s="185" t="e">
        <f t="shared" ca="1" si="137"/>
        <v>#VALUE!</v>
      </c>
      <c r="AF188" s="185" t="e">
        <f t="shared" ca="1" si="137"/>
        <v>#VALUE!</v>
      </c>
      <c r="AG188" s="185" t="e">
        <f t="shared" ca="1" si="137"/>
        <v>#VALUE!</v>
      </c>
      <c r="AH188" s="185" t="e">
        <f t="shared" ca="1" si="137"/>
        <v>#VALUE!</v>
      </c>
      <c r="AI188" s="185" t="e">
        <f t="shared" ca="1" si="137"/>
        <v>#VALUE!</v>
      </c>
      <c r="AJ188" s="185" t="e">
        <f t="shared" ca="1" si="137"/>
        <v>#VALUE!</v>
      </c>
      <c r="AK188" s="185" t="e">
        <f t="shared" ca="1" si="137"/>
        <v>#VALUE!</v>
      </c>
      <c r="AL188" s="185" t="e">
        <f t="shared" ca="1" si="137"/>
        <v>#VALUE!</v>
      </c>
      <c r="AM188" s="185" t="e">
        <f t="shared" ca="1" si="137"/>
        <v>#VALUE!</v>
      </c>
      <c r="AN188" s="185" t="e">
        <f t="shared" ca="1" si="137"/>
        <v>#VALUE!</v>
      </c>
      <c r="AO188" s="185" t="e">
        <f t="shared" ca="1" si="137"/>
        <v>#VALUE!</v>
      </c>
      <c r="AP188" s="185" t="e">
        <f t="shared" ca="1" si="137"/>
        <v>#VALUE!</v>
      </c>
    </row>
    <row r="189" spans="1:42">
      <c r="A189" s="57" t="str">
        <f>'[4]TS BYDem'!A120</f>
        <v>*</v>
      </c>
      <c r="B189" s="185" t="s">
        <v>288</v>
      </c>
      <c r="C189" s="185" t="s">
        <v>137</v>
      </c>
      <c r="D189" s="186" t="str">
        <f>'[4]TS BYDem'!D120</f>
        <v>INMO</v>
      </c>
      <c r="E189" s="185" t="s">
        <v>137</v>
      </c>
      <c r="F189" s="185" t="s">
        <v>137</v>
      </c>
      <c r="G189" s="185" t="s">
        <v>137</v>
      </c>
      <c r="H189" s="185" t="s">
        <v>137</v>
      </c>
      <c r="I189" s="185">
        <v>0</v>
      </c>
      <c r="J189" s="185" t="str">
        <f>INDEX('[4]TS BYDem'!$J$10:$J$203,MATCH(D189,'[4]TS BYDem'!$D$10:$D$203,0))</f>
        <v/>
      </c>
      <c r="K189" s="185" t="e">
        <f t="shared" ca="1" si="136"/>
        <v>#VALUE!</v>
      </c>
      <c r="L189" s="185" t="e">
        <f t="shared" ca="1" si="136"/>
        <v>#VALUE!</v>
      </c>
      <c r="M189" s="185" t="e">
        <f t="shared" ca="1" si="136"/>
        <v>#VALUE!</v>
      </c>
      <c r="N189" s="185" t="e">
        <f t="shared" ca="1" si="136"/>
        <v>#VALUE!</v>
      </c>
      <c r="O189" s="185" t="e">
        <f t="shared" ca="1" si="136"/>
        <v>#VALUE!</v>
      </c>
      <c r="P189" s="185" t="e">
        <f t="shared" ca="1" si="136"/>
        <v>#VALUE!</v>
      </c>
      <c r="Q189" s="185" t="e">
        <f t="shared" ca="1" si="136"/>
        <v>#VALUE!</v>
      </c>
      <c r="R189" s="185" t="e">
        <f t="shared" ca="1" si="136"/>
        <v>#VALUE!</v>
      </c>
      <c r="S189" s="185" t="e">
        <f t="shared" ca="1" si="136"/>
        <v>#VALUE!</v>
      </c>
      <c r="T189" s="185" t="e">
        <f t="shared" ca="1" si="136"/>
        <v>#VALUE!</v>
      </c>
      <c r="U189" s="185" t="e">
        <f t="shared" ca="1" si="136"/>
        <v>#VALUE!</v>
      </c>
      <c r="V189" s="185" t="e">
        <f t="shared" ca="1" si="136"/>
        <v>#VALUE!</v>
      </c>
      <c r="W189" s="185" t="e">
        <f t="shared" ca="1" si="136"/>
        <v>#VALUE!</v>
      </c>
      <c r="X189" s="185" t="e">
        <f t="shared" ca="1" si="136"/>
        <v>#VALUE!</v>
      </c>
      <c r="Y189" s="185" t="e">
        <f t="shared" ca="1" si="136"/>
        <v>#VALUE!</v>
      </c>
      <c r="Z189" s="185" t="e">
        <f t="shared" ca="1" si="136"/>
        <v>#VALUE!</v>
      </c>
      <c r="AA189" s="185" t="e">
        <f t="shared" ca="1" si="137"/>
        <v>#VALUE!</v>
      </c>
      <c r="AB189" s="185" t="e">
        <f t="shared" ca="1" si="137"/>
        <v>#VALUE!</v>
      </c>
      <c r="AC189" s="185" t="e">
        <f t="shared" ca="1" si="137"/>
        <v>#VALUE!</v>
      </c>
      <c r="AD189" s="185" t="e">
        <f t="shared" ca="1" si="137"/>
        <v>#VALUE!</v>
      </c>
      <c r="AE189" s="185" t="e">
        <f t="shared" ca="1" si="137"/>
        <v>#VALUE!</v>
      </c>
      <c r="AF189" s="185" t="e">
        <f t="shared" ca="1" si="137"/>
        <v>#VALUE!</v>
      </c>
      <c r="AG189" s="185" t="e">
        <f t="shared" ca="1" si="137"/>
        <v>#VALUE!</v>
      </c>
      <c r="AH189" s="185" t="e">
        <f t="shared" ca="1" si="137"/>
        <v>#VALUE!</v>
      </c>
      <c r="AI189" s="185" t="e">
        <f t="shared" ca="1" si="137"/>
        <v>#VALUE!</v>
      </c>
      <c r="AJ189" s="185" t="e">
        <f t="shared" ca="1" si="137"/>
        <v>#VALUE!</v>
      </c>
      <c r="AK189" s="185" t="e">
        <f t="shared" ca="1" si="137"/>
        <v>#VALUE!</v>
      </c>
      <c r="AL189" s="185" t="e">
        <f t="shared" ca="1" si="137"/>
        <v>#VALUE!</v>
      </c>
      <c r="AM189" s="185" t="e">
        <f t="shared" ca="1" si="137"/>
        <v>#VALUE!</v>
      </c>
      <c r="AN189" s="185" t="e">
        <f t="shared" ca="1" si="137"/>
        <v>#VALUE!</v>
      </c>
      <c r="AO189" s="185" t="e">
        <f t="shared" ca="1" si="137"/>
        <v>#VALUE!</v>
      </c>
      <c r="AP189" s="185" t="e">
        <f t="shared" ca="1" si="137"/>
        <v>#VALUE!</v>
      </c>
    </row>
    <row r="190" spans="1:42">
      <c r="A190" s="57" t="str">
        <f>'[4]TS BYDem'!A121</f>
        <v>*</v>
      </c>
      <c r="B190" s="185" t="s">
        <v>288</v>
      </c>
      <c r="C190" s="185" t="s">
        <v>137</v>
      </c>
      <c r="D190" s="186" t="str">
        <f>'[4]TS BYDem'!D121</f>
        <v>INME</v>
      </c>
      <c r="E190" s="185" t="s">
        <v>137</v>
      </c>
      <c r="F190" s="185" t="s">
        <v>137</v>
      </c>
      <c r="G190" s="185" t="s">
        <v>137</v>
      </c>
      <c r="H190" s="185" t="s">
        <v>137</v>
      </c>
      <c r="I190" s="185">
        <v>0</v>
      </c>
      <c r="J190" s="185" t="str">
        <f>INDEX('[4]TS BYDem'!$J$10:$J$203,MATCH(D190,'[4]TS BYDem'!$D$10:$D$203,0))</f>
        <v/>
      </c>
      <c r="K190" s="185" t="e">
        <f t="shared" ca="1" si="136"/>
        <v>#VALUE!</v>
      </c>
      <c r="L190" s="185" t="e">
        <f t="shared" ca="1" si="136"/>
        <v>#VALUE!</v>
      </c>
      <c r="M190" s="185" t="e">
        <f t="shared" ca="1" si="136"/>
        <v>#VALUE!</v>
      </c>
      <c r="N190" s="185" t="e">
        <f t="shared" ca="1" si="136"/>
        <v>#VALUE!</v>
      </c>
      <c r="O190" s="185" t="e">
        <f t="shared" ca="1" si="136"/>
        <v>#VALUE!</v>
      </c>
      <c r="P190" s="185" t="e">
        <f t="shared" ca="1" si="136"/>
        <v>#VALUE!</v>
      </c>
      <c r="Q190" s="185" t="e">
        <f t="shared" ca="1" si="136"/>
        <v>#VALUE!</v>
      </c>
      <c r="R190" s="185" t="e">
        <f t="shared" ca="1" si="136"/>
        <v>#VALUE!</v>
      </c>
      <c r="S190" s="185" t="e">
        <f t="shared" ca="1" si="136"/>
        <v>#VALUE!</v>
      </c>
      <c r="T190" s="185" t="e">
        <f t="shared" ca="1" si="136"/>
        <v>#VALUE!</v>
      </c>
      <c r="U190" s="185" t="e">
        <f t="shared" ca="1" si="136"/>
        <v>#VALUE!</v>
      </c>
      <c r="V190" s="185" t="e">
        <f t="shared" ca="1" si="136"/>
        <v>#VALUE!</v>
      </c>
      <c r="W190" s="185" t="e">
        <f t="shared" ca="1" si="136"/>
        <v>#VALUE!</v>
      </c>
      <c r="X190" s="185" t="e">
        <f t="shared" ca="1" si="136"/>
        <v>#VALUE!</v>
      </c>
      <c r="Y190" s="185" t="e">
        <f t="shared" ca="1" si="136"/>
        <v>#VALUE!</v>
      </c>
      <c r="Z190" s="185" t="e">
        <f t="shared" ca="1" si="136"/>
        <v>#VALUE!</v>
      </c>
      <c r="AA190" s="185" t="e">
        <f t="shared" ca="1" si="137"/>
        <v>#VALUE!</v>
      </c>
      <c r="AB190" s="185" t="e">
        <f t="shared" ca="1" si="137"/>
        <v>#VALUE!</v>
      </c>
      <c r="AC190" s="185" t="e">
        <f t="shared" ca="1" si="137"/>
        <v>#VALUE!</v>
      </c>
      <c r="AD190" s="185" t="e">
        <f t="shared" ca="1" si="137"/>
        <v>#VALUE!</v>
      </c>
      <c r="AE190" s="185" t="e">
        <f t="shared" ca="1" si="137"/>
        <v>#VALUE!</v>
      </c>
      <c r="AF190" s="185" t="e">
        <f t="shared" ca="1" si="137"/>
        <v>#VALUE!</v>
      </c>
      <c r="AG190" s="185" t="e">
        <f t="shared" ca="1" si="137"/>
        <v>#VALUE!</v>
      </c>
      <c r="AH190" s="185" t="e">
        <f t="shared" ca="1" si="137"/>
        <v>#VALUE!</v>
      </c>
      <c r="AI190" s="185" t="e">
        <f t="shared" ca="1" si="137"/>
        <v>#VALUE!</v>
      </c>
      <c r="AJ190" s="185" t="e">
        <f t="shared" ca="1" si="137"/>
        <v>#VALUE!</v>
      </c>
      <c r="AK190" s="185" t="e">
        <f t="shared" ca="1" si="137"/>
        <v>#VALUE!</v>
      </c>
      <c r="AL190" s="185" t="e">
        <f t="shared" ca="1" si="137"/>
        <v>#VALUE!</v>
      </c>
      <c r="AM190" s="185" t="e">
        <f t="shared" ca="1" si="137"/>
        <v>#VALUE!</v>
      </c>
      <c r="AN190" s="185" t="e">
        <f t="shared" ca="1" si="137"/>
        <v>#VALUE!</v>
      </c>
      <c r="AO190" s="185" t="e">
        <f t="shared" ca="1" si="137"/>
        <v>#VALUE!</v>
      </c>
      <c r="AP190" s="185" t="e">
        <f t="shared" ca="1" si="137"/>
        <v>#VALUE!</v>
      </c>
    </row>
    <row r="191" spans="1:42">
      <c r="A191" s="57" t="str">
        <f>'[4]TS BYDem'!A122</f>
        <v>*</v>
      </c>
      <c r="B191" s="185" t="s">
        <v>288</v>
      </c>
      <c r="C191" s="185" t="s">
        <v>137</v>
      </c>
      <c r="D191" s="186" t="str">
        <f>'[4]TS BYDem'!D122</f>
        <v xml:space="preserve"> </v>
      </c>
      <c r="E191" s="185" t="s">
        <v>137</v>
      </c>
      <c r="F191" s="185" t="s">
        <v>137</v>
      </c>
      <c r="G191" s="185" t="s">
        <v>137</v>
      </c>
      <c r="H191" s="185" t="s">
        <v>137</v>
      </c>
      <c r="I191" s="185">
        <v>0</v>
      </c>
      <c r="J191" s="185" t="str">
        <f>INDEX('[4]TS BYDem'!$J$10:$J$203,MATCH(D191,'[4]TS BYDem'!$D$10:$D$203,0))</f>
        <v/>
      </c>
      <c r="K191" s="185" t="e">
        <f t="shared" ca="1" si="136"/>
        <v>#VALUE!</v>
      </c>
      <c r="L191" s="185" t="e">
        <f t="shared" ca="1" si="136"/>
        <v>#VALUE!</v>
      </c>
      <c r="M191" s="185" t="e">
        <f t="shared" ca="1" si="136"/>
        <v>#VALUE!</v>
      </c>
      <c r="N191" s="185" t="e">
        <f t="shared" ca="1" si="136"/>
        <v>#VALUE!</v>
      </c>
      <c r="O191" s="185" t="e">
        <f t="shared" ca="1" si="136"/>
        <v>#VALUE!</v>
      </c>
      <c r="P191" s="185" t="e">
        <f t="shared" ca="1" si="136"/>
        <v>#VALUE!</v>
      </c>
      <c r="Q191" s="185" t="e">
        <f t="shared" ca="1" si="136"/>
        <v>#VALUE!</v>
      </c>
      <c r="R191" s="185" t="e">
        <f t="shared" ca="1" si="136"/>
        <v>#VALUE!</v>
      </c>
      <c r="S191" s="185" t="e">
        <f t="shared" ca="1" si="136"/>
        <v>#VALUE!</v>
      </c>
      <c r="T191" s="185" t="e">
        <f t="shared" ca="1" si="136"/>
        <v>#VALUE!</v>
      </c>
      <c r="U191" s="185" t="e">
        <f t="shared" ca="1" si="136"/>
        <v>#VALUE!</v>
      </c>
      <c r="V191" s="185" t="e">
        <f t="shared" ca="1" si="136"/>
        <v>#VALUE!</v>
      </c>
      <c r="W191" s="185" t="e">
        <f t="shared" ca="1" si="136"/>
        <v>#VALUE!</v>
      </c>
      <c r="X191" s="185" t="e">
        <f t="shared" ca="1" si="136"/>
        <v>#VALUE!</v>
      </c>
      <c r="Y191" s="185" t="e">
        <f t="shared" ca="1" si="136"/>
        <v>#VALUE!</v>
      </c>
      <c r="Z191" s="185" t="e">
        <f t="shared" ca="1" si="136"/>
        <v>#VALUE!</v>
      </c>
      <c r="AA191" s="185" t="e">
        <f t="shared" ca="1" si="137"/>
        <v>#VALUE!</v>
      </c>
      <c r="AB191" s="185" t="e">
        <f t="shared" ca="1" si="137"/>
        <v>#VALUE!</v>
      </c>
      <c r="AC191" s="185" t="e">
        <f t="shared" ca="1" si="137"/>
        <v>#VALUE!</v>
      </c>
      <c r="AD191" s="185" t="e">
        <f t="shared" ca="1" si="137"/>
        <v>#VALUE!</v>
      </c>
      <c r="AE191" s="185" t="e">
        <f t="shared" ca="1" si="137"/>
        <v>#VALUE!</v>
      </c>
      <c r="AF191" s="185" t="e">
        <f t="shared" ca="1" si="137"/>
        <v>#VALUE!</v>
      </c>
      <c r="AG191" s="185" t="e">
        <f t="shared" ca="1" si="137"/>
        <v>#VALUE!</v>
      </c>
      <c r="AH191" s="185" t="e">
        <f t="shared" ca="1" si="137"/>
        <v>#VALUE!</v>
      </c>
      <c r="AI191" s="185" t="e">
        <f t="shared" ca="1" si="137"/>
        <v>#VALUE!</v>
      </c>
      <c r="AJ191" s="185" t="e">
        <f t="shared" ca="1" si="137"/>
        <v>#VALUE!</v>
      </c>
      <c r="AK191" s="185" t="e">
        <f t="shared" ca="1" si="137"/>
        <v>#VALUE!</v>
      </c>
      <c r="AL191" s="185" t="e">
        <f t="shared" ca="1" si="137"/>
        <v>#VALUE!</v>
      </c>
      <c r="AM191" s="185" t="e">
        <f t="shared" ca="1" si="137"/>
        <v>#VALUE!</v>
      </c>
      <c r="AN191" s="185" t="e">
        <f t="shared" ca="1" si="137"/>
        <v>#VALUE!</v>
      </c>
      <c r="AO191" s="185" t="e">
        <f t="shared" ca="1" si="137"/>
        <v>#VALUE!</v>
      </c>
      <c r="AP191" s="185" t="e">
        <f t="shared" ca="1" si="137"/>
        <v>#VALUE!</v>
      </c>
    </row>
    <row r="192" spans="1:42">
      <c r="A192" s="57" t="str">
        <f>'[4]TS BYDem'!A123</f>
        <v>*</v>
      </c>
      <c r="B192" s="185" t="s">
        <v>288</v>
      </c>
      <c r="C192" s="185" t="s">
        <v>137</v>
      </c>
      <c r="D192" s="186" t="str">
        <f>'[4]TS BYDem'!D123</f>
        <v>INMS</v>
      </c>
      <c r="E192" s="185" t="s">
        <v>137</v>
      </c>
      <c r="F192" s="185" t="s">
        <v>137</v>
      </c>
      <c r="G192" s="185" t="s">
        <v>137</v>
      </c>
      <c r="H192" s="185" t="s">
        <v>137</v>
      </c>
      <c r="I192" s="185">
        <v>0</v>
      </c>
      <c r="J192" s="185" t="str">
        <f>INDEX('[4]TS BYDem'!$J$10:$J$203,MATCH(D192,'[4]TS BYDem'!$D$10:$D$203,0))</f>
        <v/>
      </c>
      <c r="K192" s="185" t="e">
        <f t="shared" ca="1" si="136"/>
        <v>#VALUE!</v>
      </c>
      <c r="L192" s="185" t="e">
        <f t="shared" ca="1" si="136"/>
        <v>#VALUE!</v>
      </c>
      <c r="M192" s="185" t="e">
        <f t="shared" ca="1" si="136"/>
        <v>#VALUE!</v>
      </c>
      <c r="N192" s="185" t="e">
        <f t="shared" ca="1" si="136"/>
        <v>#VALUE!</v>
      </c>
      <c r="O192" s="185" t="e">
        <f t="shared" ca="1" si="136"/>
        <v>#VALUE!</v>
      </c>
      <c r="P192" s="185" t="e">
        <f t="shared" ca="1" si="136"/>
        <v>#VALUE!</v>
      </c>
      <c r="Q192" s="185" t="e">
        <f t="shared" ca="1" si="136"/>
        <v>#VALUE!</v>
      </c>
      <c r="R192" s="185" t="e">
        <f t="shared" ca="1" si="136"/>
        <v>#VALUE!</v>
      </c>
      <c r="S192" s="185" t="e">
        <f t="shared" ca="1" si="136"/>
        <v>#VALUE!</v>
      </c>
      <c r="T192" s="185" t="e">
        <f t="shared" ca="1" si="136"/>
        <v>#VALUE!</v>
      </c>
      <c r="U192" s="185" t="e">
        <f t="shared" ca="1" si="136"/>
        <v>#VALUE!</v>
      </c>
      <c r="V192" s="185" t="e">
        <f t="shared" ca="1" si="136"/>
        <v>#VALUE!</v>
      </c>
      <c r="W192" s="185" t="e">
        <f t="shared" ca="1" si="136"/>
        <v>#VALUE!</v>
      </c>
      <c r="X192" s="185" t="e">
        <f t="shared" ca="1" si="136"/>
        <v>#VALUE!</v>
      </c>
      <c r="Y192" s="185" t="e">
        <f t="shared" ca="1" si="136"/>
        <v>#VALUE!</v>
      </c>
      <c r="Z192" s="185" t="e">
        <f t="shared" ca="1" si="136"/>
        <v>#VALUE!</v>
      </c>
      <c r="AA192" s="185" t="e">
        <f t="shared" ca="1" si="137"/>
        <v>#VALUE!</v>
      </c>
      <c r="AB192" s="185" t="e">
        <f t="shared" ca="1" si="137"/>
        <v>#VALUE!</v>
      </c>
      <c r="AC192" s="185" t="e">
        <f t="shared" ca="1" si="137"/>
        <v>#VALUE!</v>
      </c>
      <c r="AD192" s="185" t="e">
        <f t="shared" ca="1" si="137"/>
        <v>#VALUE!</v>
      </c>
      <c r="AE192" s="185" t="e">
        <f t="shared" ca="1" si="137"/>
        <v>#VALUE!</v>
      </c>
      <c r="AF192" s="185" t="e">
        <f t="shared" ca="1" si="137"/>
        <v>#VALUE!</v>
      </c>
      <c r="AG192" s="185" t="e">
        <f t="shared" ca="1" si="137"/>
        <v>#VALUE!</v>
      </c>
      <c r="AH192" s="185" t="e">
        <f t="shared" ca="1" si="137"/>
        <v>#VALUE!</v>
      </c>
      <c r="AI192" s="185" t="e">
        <f t="shared" ca="1" si="137"/>
        <v>#VALUE!</v>
      </c>
      <c r="AJ192" s="185" t="e">
        <f t="shared" ca="1" si="137"/>
        <v>#VALUE!</v>
      </c>
      <c r="AK192" s="185" t="e">
        <f t="shared" ca="1" si="137"/>
        <v>#VALUE!</v>
      </c>
      <c r="AL192" s="185" t="e">
        <f t="shared" ca="1" si="137"/>
        <v>#VALUE!</v>
      </c>
      <c r="AM192" s="185" t="e">
        <f t="shared" ca="1" si="137"/>
        <v>#VALUE!</v>
      </c>
      <c r="AN192" s="185" t="e">
        <f t="shared" ca="1" si="137"/>
        <v>#VALUE!</v>
      </c>
      <c r="AO192" s="185" t="e">
        <f t="shared" ca="1" si="137"/>
        <v>#VALUE!</v>
      </c>
      <c r="AP192" s="185" t="e">
        <f t="shared" ca="1" si="137"/>
        <v>#VALUE!</v>
      </c>
    </row>
    <row r="193" spans="1:42">
      <c r="A193" s="57" t="str">
        <f>'[4]TS BYDem'!A124</f>
        <v>*</v>
      </c>
      <c r="B193" s="185" t="s">
        <v>288</v>
      </c>
      <c r="C193" s="185" t="s">
        <v>137</v>
      </c>
      <c r="D193" s="186" t="str">
        <f>'[4]TS BYDem'!D124</f>
        <v>INMS</v>
      </c>
      <c r="E193" s="185" t="s">
        <v>137</v>
      </c>
      <c r="F193" s="185" t="s">
        <v>137</v>
      </c>
      <c r="G193" s="185" t="s">
        <v>137</v>
      </c>
      <c r="H193" s="185" t="s">
        <v>137</v>
      </c>
      <c r="I193" s="185">
        <v>0</v>
      </c>
      <c r="J193" s="185" t="str">
        <f>INDEX('[4]TS BYDem'!$J$10:$J$203,MATCH(D193,'[4]TS BYDem'!$D$10:$D$203,0))</f>
        <v/>
      </c>
      <c r="K193" s="185" t="e">
        <f t="shared" ca="1" si="136"/>
        <v>#VALUE!</v>
      </c>
      <c r="L193" s="185" t="e">
        <f t="shared" ca="1" si="136"/>
        <v>#VALUE!</v>
      </c>
      <c r="M193" s="185" t="e">
        <f t="shared" ca="1" si="136"/>
        <v>#VALUE!</v>
      </c>
      <c r="N193" s="185" t="e">
        <f t="shared" ca="1" si="136"/>
        <v>#VALUE!</v>
      </c>
      <c r="O193" s="185" t="e">
        <f t="shared" ca="1" si="136"/>
        <v>#VALUE!</v>
      </c>
      <c r="P193" s="185" t="e">
        <f t="shared" ca="1" si="136"/>
        <v>#VALUE!</v>
      </c>
      <c r="Q193" s="185" t="e">
        <f t="shared" ca="1" si="136"/>
        <v>#VALUE!</v>
      </c>
      <c r="R193" s="185" t="e">
        <f t="shared" ca="1" si="136"/>
        <v>#VALUE!</v>
      </c>
      <c r="S193" s="185" t="e">
        <f t="shared" ca="1" si="136"/>
        <v>#VALUE!</v>
      </c>
      <c r="T193" s="185" t="e">
        <f t="shared" ca="1" si="136"/>
        <v>#VALUE!</v>
      </c>
      <c r="U193" s="185" t="e">
        <f t="shared" ca="1" si="136"/>
        <v>#VALUE!</v>
      </c>
      <c r="V193" s="185" t="e">
        <f t="shared" ca="1" si="136"/>
        <v>#VALUE!</v>
      </c>
      <c r="W193" s="185" t="e">
        <f t="shared" ca="1" si="136"/>
        <v>#VALUE!</v>
      </c>
      <c r="X193" s="185" t="e">
        <f t="shared" ca="1" si="136"/>
        <v>#VALUE!</v>
      </c>
      <c r="Y193" s="185" t="e">
        <f t="shared" ca="1" si="136"/>
        <v>#VALUE!</v>
      </c>
      <c r="Z193" s="185" t="e">
        <f t="shared" ca="1" si="136"/>
        <v>#VALUE!</v>
      </c>
      <c r="AA193" s="185" t="e">
        <f t="shared" ca="1" si="137"/>
        <v>#VALUE!</v>
      </c>
      <c r="AB193" s="185" t="e">
        <f t="shared" ca="1" si="137"/>
        <v>#VALUE!</v>
      </c>
      <c r="AC193" s="185" t="e">
        <f t="shared" ca="1" si="137"/>
        <v>#VALUE!</v>
      </c>
      <c r="AD193" s="185" t="e">
        <f t="shared" ca="1" si="137"/>
        <v>#VALUE!</v>
      </c>
      <c r="AE193" s="185" t="e">
        <f t="shared" ca="1" si="137"/>
        <v>#VALUE!</v>
      </c>
      <c r="AF193" s="185" t="e">
        <f t="shared" ca="1" si="137"/>
        <v>#VALUE!</v>
      </c>
      <c r="AG193" s="185" t="e">
        <f t="shared" ca="1" si="137"/>
        <v>#VALUE!</v>
      </c>
      <c r="AH193" s="185" t="e">
        <f t="shared" ca="1" si="137"/>
        <v>#VALUE!</v>
      </c>
      <c r="AI193" s="185" t="e">
        <f t="shared" ca="1" si="137"/>
        <v>#VALUE!</v>
      </c>
      <c r="AJ193" s="185" t="e">
        <f t="shared" ca="1" si="137"/>
        <v>#VALUE!</v>
      </c>
      <c r="AK193" s="185" t="e">
        <f t="shared" ca="1" si="137"/>
        <v>#VALUE!</v>
      </c>
      <c r="AL193" s="185" t="e">
        <f t="shared" ca="1" si="137"/>
        <v>#VALUE!</v>
      </c>
      <c r="AM193" s="185" t="e">
        <f t="shared" ca="1" si="137"/>
        <v>#VALUE!</v>
      </c>
      <c r="AN193" s="185" t="e">
        <f t="shared" ca="1" si="137"/>
        <v>#VALUE!</v>
      </c>
      <c r="AO193" s="185" t="e">
        <f t="shared" ca="1" si="137"/>
        <v>#VALUE!</v>
      </c>
      <c r="AP193" s="185" t="e">
        <f t="shared" ca="1" si="137"/>
        <v>#VALUE!</v>
      </c>
    </row>
    <row r="194" spans="1:42">
      <c r="A194" s="57" t="str">
        <f>'[4]TS BYDem'!A125</f>
        <v>*</v>
      </c>
      <c r="B194" s="185" t="s">
        <v>288</v>
      </c>
      <c r="C194" s="185" t="s">
        <v>137</v>
      </c>
      <c r="D194" s="186" t="str">
        <f>'[4]TS BYDem'!D125</f>
        <v>INMS</v>
      </c>
      <c r="E194" s="185" t="s">
        <v>137</v>
      </c>
      <c r="F194" s="185" t="s">
        <v>137</v>
      </c>
      <c r="G194" s="185" t="s">
        <v>137</v>
      </c>
      <c r="H194" s="185" t="s">
        <v>137</v>
      </c>
      <c r="I194" s="185">
        <v>0</v>
      </c>
      <c r="J194" s="185" t="str">
        <f>INDEX('[4]TS BYDem'!$J$10:$J$203,MATCH(D194,'[4]TS BYDem'!$D$10:$D$203,0))</f>
        <v/>
      </c>
      <c r="K194" s="185" t="e">
        <f t="shared" ca="1" si="136"/>
        <v>#VALUE!</v>
      </c>
      <c r="L194" s="185" t="e">
        <f t="shared" ca="1" si="136"/>
        <v>#VALUE!</v>
      </c>
      <c r="M194" s="185" t="e">
        <f t="shared" ca="1" si="136"/>
        <v>#VALUE!</v>
      </c>
      <c r="N194" s="185" t="e">
        <f t="shared" ca="1" si="136"/>
        <v>#VALUE!</v>
      </c>
      <c r="O194" s="185" t="e">
        <f t="shared" ca="1" si="136"/>
        <v>#VALUE!</v>
      </c>
      <c r="P194" s="185" t="e">
        <f t="shared" ca="1" si="136"/>
        <v>#VALUE!</v>
      </c>
      <c r="Q194" s="185" t="e">
        <f t="shared" ca="1" si="136"/>
        <v>#VALUE!</v>
      </c>
      <c r="R194" s="185" t="e">
        <f t="shared" ca="1" si="136"/>
        <v>#VALUE!</v>
      </c>
      <c r="S194" s="185" t="e">
        <f t="shared" ca="1" si="136"/>
        <v>#VALUE!</v>
      </c>
      <c r="T194" s="185" t="e">
        <f t="shared" ca="1" si="136"/>
        <v>#VALUE!</v>
      </c>
      <c r="U194" s="185" t="e">
        <f t="shared" ca="1" si="136"/>
        <v>#VALUE!</v>
      </c>
      <c r="V194" s="185" t="e">
        <f t="shared" ca="1" si="136"/>
        <v>#VALUE!</v>
      </c>
      <c r="W194" s="185" t="e">
        <f t="shared" ca="1" si="136"/>
        <v>#VALUE!</v>
      </c>
      <c r="X194" s="185" t="e">
        <f t="shared" ca="1" si="136"/>
        <v>#VALUE!</v>
      </c>
      <c r="Y194" s="185" t="e">
        <f t="shared" ca="1" si="136"/>
        <v>#VALUE!</v>
      </c>
      <c r="Z194" s="185" t="e">
        <f t="shared" ca="1" si="136"/>
        <v>#VALUE!</v>
      </c>
      <c r="AA194" s="185" t="e">
        <f t="shared" ca="1" si="137"/>
        <v>#VALUE!</v>
      </c>
      <c r="AB194" s="185" t="e">
        <f t="shared" ca="1" si="137"/>
        <v>#VALUE!</v>
      </c>
      <c r="AC194" s="185" t="e">
        <f t="shared" ca="1" si="137"/>
        <v>#VALUE!</v>
      </c>
      <c r="AD194" s="185" t="e">
        <f t="shared" ca="1" si="137"/>
        <v>#VALUE!</v>
      </c>
      <c r="AE194" s="185" t="e">
        <f t="shared" ca="1" si="137"/>
        <v>#VALUE!</v>
      </c>
      <c r="AF194" s="185" t="e">
        <f t="shared" ca="1" si="137"/>
        <v>#VALUE!</v>
      </c>
      <c r="AG194" s="185" t="e">
        <f t="shared" ca="1" si="137"/>
        <v>#VALUE!</v>
      </c>
      <c r="AH194" s="185" t="e">
        <f t="shared" ca="1" si="137"/>
        <v>#VALUE!</v>
      </c>
      <c r="AI194" s="185" t="e">
        <f t="shared" ca="1" si="137"/>
        <v>#VALUE!</v>
      </c>
      <c r="AJ194" s="185" t="e">
        <f t="shared" ca="1" si="137"/>
        <v>#VALUE!</v>
      </c>
      <c r="AK194" s="185" t="e">
        <f t="shared" ca="1" si="137"/>
        <v>#VALUE!</v>
      </c>
      <c r="AL194" s="185" t="e">
        <f t="shared" ca="1" si="137"/>
        <v>#VALUE!</v>
      </c>
      <c r="AM194" s="185" t="e">
        <f t="shared" ca="1" si="137"/>
        <v>#VALUE!</v>
      </c>
      <c r="AN194" s="185" t="e">
        <f t="shared" ca="1" si="137"/>
        <v>#VALUE!</v>
      </c>
      <c r="AO194" s="185" t="e">
        <f t="shared" ca="1" si="137"/>
        <v>#VALUE!</v>
      </c>
      <c r="AP194" s="185" t="e">
        <f t="shared" ca="1" si="137"/>
        <v>#VALUE!</v>
      </c>
    </row>
    <row r="195" spans="1:42">
      <c r="A195" s="57" t="str">
        <f>'[4]TS BYDem'!A126</f>
        <v>*</v>
      </c>
      <c r="B195" s="185" t="s">
        <v>288</v>
      </c>
      <c r="C195" s="185" t="s">
        <v>137</v>
      </c>
      <c r="D195" s="186" t="str">
        <f>'[4]TS BYDem'!D126</f>
        <v>INMS</v>
      </c>
      <c r="E195" s="185" t="s">
        <v>137</v>
      </c>
      <c r="F195" s="185" t="s">
        <v>137</v>
      </c>
      <c r="G195" s="185" t="s">
        <v>137</v>
      </c>
      <c r="H195" s="185" t="s">
        <v>137</v>
      </c>
      <c r="I195" s="185">
        <v>0</v>
      </c>
      <c r="J195" s="185" t="str">
        <f>INDEX('[4]TS BYDem'!$J$10:$J$203,MATCH(D195,'[4]TS BYDem'!$D$10:$D$203,0))</f>
        <v/>
      </c>
      <c r="K195" s="185" t="e">
        <f t="shared" ca="1" si="136"/>
        <v>#VALUE!</v>
      </c>
      <c r="L195" s="185" t="e">
        <f t="shared" ca="1" si="136"/>
        <v>#VALUE!</v>
      </c>
      <c r="M195" s="185" t="e">
        <f t="shared" ca="1" si="136"/>
        <v>#VALUE!</v>
      </c>
      <c r="N195" s="185" t="e">
        <f t="shared" ca="1" si="136"/>
        <v>#VALUE!</v>
      </c>
      <c r="O195" s="185" t="e">
        <f t="shared" ca="1" si="136"/>
        <v>#VALUE!</v>
      </c>
      <c r="P195" s="185" t="e">
        <f t="shared" ca="1" si="136"/>
        <v>#VALUE!</v>
      </c>
      <c r="Q195" s="185" t="e">
        <f t="shared" ca="1" si="136"/>
        <v>#VALUE!</v>
      </c>
      <c r="R195" s="185" t="e">
        <f t="shared" ca="1" si="136"/>
        <v>#VALUE!</v>
      </c>
      <c r="S195" s="185" t="e">
        <f t="shared" ca="1" si="136"/>
        <v>#VALUE!</v>
      </c>
      <c r="T195" s="185" t="e">
        <f t="shared" ca="1" si="136"/>
        <v>#VALUE!</v>
      </c>
      <c r="U195" s="185" t="e">
        <f t="shared" ca="1" si="136"/>
        <v>#VALUE!</v>
      </c>
      <c r="V195" s="185" t="e">
        <f t="shared" ca="1" si="136"/>
        <v>#VALUE!</v>
      </c>
      <c r="W195" s="185" t="e">
        <f t="shared" ca="1" si="136"/>
        <v>#VALUE!</v>
      </c>
      <c r="X195" s="185" t="e">
        <f t="shared" ca="1" si="136"/>
        <v>#VALUE!</v>
      </c>
      <c r="Y195" s="185" t="e">
        <f t="shared" ca="1" si="136"/>
        <v>#VALUE!</v>
      </c>
      <c r="Z195" s="185" t="e">
        <f t="shared" ca="1" si="136"/>
        <v>#VALUE!</v>
      </c>
      <c r="AA195" s="185" t="e">
        <f t="shared" ca="1" si="137"/>
        <v>#VALUE!</v>
      </c>
      <c r="AB195" s="185" t="e">
        <f t="shared" ca="1" si="137"/>
        <v>#VALUE!</v>
      </c>
      <c r="AC195" s="185" t="e">
        <f t="shared" ca="1" si="137"/>
        <v>#VALUE!</v>
      </c>
      <c r="AD195" s="185" t="e">
        <f t="shared" ca="1" si="137"/>
        <v>#VALUE!</v>
      </c>
      <c r="AE195" s="185" t="e">
        <f t="shared" ca="1" si="137"/>
        <v>#VALUE!</v>
      </c>
      <c r="AF195" s="185" t="e">
        <f t="shared" ca="1" si="137"/>
        <v>#VALUE!</v>
      </c>
      <c r="AG195" s="185" t="e">
        <f t="shared" ca="1" si="137"/>
        <v>#VALUE!</v>
      </c>
      <c r="AH195" s="185" t="e">
        <f t="shared" ca="1" si="137"/>
        <v>#VALUE!</v>
      </c>
      <c r="AI195" s="185" t="e">
        <f t="shared" ca="1" si="137"/>
        <v>#VALUE!</v>
      </c>
      <c r="AJ195" s="185" t="e">
        <f t="shared" ca="1" si="137"/>
        <v>#VALUE!</v>
      </c>
      <c r="AK195" s="185" t="e">
        <f t="shared" ca="1" si="137"/>
        <v>#VALUE!</v>
      </c>
      <c r="AL195" s="185" t="e">
        <f t="shared" ca="1" si="137"/>
        <v>#VALUE!</v>
      </c>
      <c r="AM195" s="185" t="e">
        <f t="shared" ca="1" si="137"/>
        <v>#VALUE!</v>
      </c>
      <c r="AN195" s="185" t="e">
        <f t="shared" ca="1" si="137"/>
        <v>#VALUE!</v>
      </c>
      <c r="AO195" s="185" t="e">
        <f t="shared" ca="1" si="137"/>
        <v>#VALUE!</v>
      </c>
      <c r="AP195" s="185" t="e">
        <f t="shared" ca="1" si="137"/>
        <v>#VALUE!</v>
      </c>
    </row>
    <row r="196" spans="1:42">
      <c r="A196" s="57" t="str">
        <f>'[4]TS BYDem'!A127</f>
        <v>*</v>
      </c>
      <c r="B196" s="185" t="s">
        <v>288</v>
      </c>
      <c r="C196" s="185" t="s">
        <v>137</v>
      </c>
      <c r="D196" s="186" t="str">
        <f>'[4]TS BYDem'!D127</f>
        <v>INMS</v>
      </c>
      <c r="E196" s="185" t="s">
        <v>137</v>
      </c>
      <c r="F196" s="185" t="s">
        <v>137</v>
      </c>
      <c r="G196" s="185" t="s">
        <v>137</v>
      </c>
      <c r="H196" s="185" t="s">
        <v>137</v>
      </c>
      <c r="I196" s="185">
        <v>0</v>
      </c>
      <c r="J196" s="185" t="str">
        <f>INDEX('[4]TS BYDem'!$J$10:$J$203,MATCH(D196,'[4]TS BYDem'!$D$10:$D$203,0))</f>
        <v/>
      </c>
      <c r="K196" s="185" t="e">
        <f t="shared" ca="1" si="136"/>
        <v>#VALUE!</v>
      </c>
      <c r="L196" s="185" t="e">
        <f t="shared" ca="1" si="136"/>
        <v>#VALUE!</v>
      </c>
      <c r="M196" s="185" t="e">
        <f t="shared" ca="1" si="136"/>
        <v>#VALUE!</v>
      </c>
      <c r="N196" s="185" t="e">
        <f t="shared" ca="1" si="136"/>
        <v>#VALUE!</v>
      </c>
      <c r="O196" s="185" t="e">
        <f t="shared" ca="1" si="136"/>
        <v>#VALUE!</v>
      </c>
      <c r="P196" s="185" t="e">
        <f t="shared" ca="1" si="136"/>
        <v>#VALUE!</v>
      </c>
      <c r="Q196" s="185" t="e">
        <f t="shared" ca="1" si="136"/>
        <v>#VALUE!</v>
      </c>
      <c r="R196" s="185" t="e">
        <f t="shared" ca="1" si="136"/>
        <v>#VALUE!</v>
      </c>
      <c r="S196" s="185" t="e">
        <f t="shared" ca="1" si="136"/>
        <v>#VALUE!</v>
      </c>
      <c r="T196" s="185" t="e">
        <f t="shared" ca="1" si="136"/>
        <v>#VALUE!</v>
      </c>
      <c r="U196" s="185" t="e">
        <f t="shared" ca="1" si="136"/>
        <v>#VALUE!</v>
      </c>
      <c r="V196" s="185" t="e">
        <f t="shared" ca="1" si="136"/>
        <v>#VALUE!</v>
      </c>
      <c r="W196" s="185" t="e">
        <f t="shared" ca="1" si="136"/>
        <v>#VALUE!</v>
      </c>
      <c r="X196" s="185" t="e">
        <f t="shared" ca="1" si="136"/>
        <v>#VALUE!</v>
      </c>
      <c r="Y196" s="185" t="e">
        <f t="shared" ca="1" si="136"/>
        <v>#VALUE!</v>
      </c>
      <c r="Z196" s="185" t="e">
        <f t="shared" ca="1" si="136"/>
        <v>#VALUE!</v>
      </c>
      <c r="AA196" s="185" t="e">
        <f t="shared" ca="1" si="137"/>
        <v>#VALUE!</v>
      </c>
      <c r="AB196" s="185" t="e">
        <f t="shared" ca="1" si="137"/>
        <v>#VALUE!</v>
      </c>
      <c r="AC196" s="185" t="e">
        <f t="shared" ca="1" si="137"/>
        <v>#VALUE!</v>
      </c>
      <c r="AD196" s="185" t="e">
        <f t="shared" ca="1" si="137"/>
        <v>#VALUE!</v>
      </c>
      <c r="AE196" s="185" t="e">
        <f t="shared" ca="1" si="137"/>
        <v>#VALUE!</v>
      </c>
      <c r="AF196" s="185" t="e">
        <f t="shared" ca="1" si="137"/>
        <v>#VALUE!</v>
      </c>
      <c r="AG196" s="185" t="e">
        <f t="shared" ca="1" si="137"/>
        <v>#VALUE!</v>
      </c>
      <c r="AH196" s="185" t="e">
        <f t="shared" ca="1" si="137"/>
        <v>#VALUE!</v>
      </c>
      <c r="AI196" s="185" t="e">
        <f t="shared" ca="1" si="137"/>
        <v>#VALUE!</v>
      </c>
      <c r="AJ196" s="185" t="e">
        <f t="shared" ca="1" si="137"/>
        <v>#VALUE!</v>
      </c>
      <c r="AK196" s="185" t="e">
        <f t="shared" ca="1" si="137"/>
        <v>#VALUE!</v>
      </c>
      <c r="AL196" s="185" t="e">
        <f t="shared" ca="1" si="137"/>
        <v>#VALUE!</v>
      </c>
      <c r="AM196" s="185" t="e">
        <f t="shared" ca="1" si="137"/>
        <v>#VALUE!</v>
      </c>
      <c r="AN196" s="185" t="e">
        <f t="shared" ca="1" si="137"/>
        <v>#VALUE!</v>
      </c>
      <c r="AO196" s="185" t="e">
        <f t="shared" ca="1" si="137"/>
        <v>#VALUE!</v>
      </c>
      <c r="AP196" s="185" t="e">
        <f t="shared" ca="1" si="137"/>
        <v>#VALUE!</v>
      </c>
    </row>
    <row r="197" spans="1:42">
      <c r="A197" s="57" t="str">
        <f>'[4]TS BYDem'!A128</f>
        <v>*</v>
      </c>
      <c r="B197" s="185" t="s">
        <v>288</v>
      </c>
      <c r="C197" s="185" t="s">
        <v>137</v>
      </c>
      <c r="D197" s="186" t="str">
        <f>'[4]TS BYDem'!D128</f>
        <v>INMS</v>
      </c>
      <c r="E197" s="185" t="s">
        <v>137</v>
      </c>
      <c r="F197" s="185" t="s">
        <v>137</v>
      </c>
      <c r="G197" s="185" t="s">
        <v>137</v>
      </c>
      <c r="H197" s="185" t="s">
        <v>137</v>
      </c>
      <c r="I197" s="185">
        <v>0</v>
      </c>
      <c r="J197" s="185" t="str">
        <f>INDEX('[4]TS BYDem'!$J$10:$J$203,MATCH(D197,'[4]TS BYDem'!$D$10:$D$203,0))</f>
        <v/>
      </c>
      <c r="K197" s="185" t="e">
        <f t="shared" ca="1" si="136"/>
        <v>#VALUE!</v>
      </c>
      <c r="L197" s="185" t="e">
        <f t="shared" ca="1" si="136"/>
        <v>#VALUE!</v>
      </c>
      <c r="M197" s="185" t="e">
        <f t="shared" ca="1" si="136"/>
        <v>#VALUE!</v>
      </c>
      <c r="N197" s="185" t="e">
        <f t="shared" ca="1" si="136"/>
        <v>#VALUE!</v>
      </c>
      <c r="O197" s="185" t="e">
        <f t="shared" ca="1" si="136"/>
        <v>#VALUE!</v>
      </c>
      <c r="P197" s="185" t="e">
        <f t="shared" ca="1" si="136"/>
        <v>#VALUE!</v>
      </c>
      <c r="Q197" s="185" t="e">
        <f t="shared" ca="1" si="136"/>
        <v>#VALUE!</v>
      </c>
      <c r="R197" s="185" t="e">
        <f t="shared" ca="1" si="136"/>
        <v>#VALUE!</v>
      </c>
      <c r="S197" s="185" t="e">
        <f t="shared" ca="1" si="136"/>
        <v>#VALUE!</v>
      </c>
      <c r="T197" s="185" t="e">
        <f t="shared" ca="1" si="136"/>
        <v>#VALUE!</v>
      </c>
      <c r="U197" s="185" t="e">
        <f t="shared" ca="1" si="136"/>
        <v>#VALUE!</v>
      </c>
      <c r="V197" s="185" t="e">
        <f t="shared" ca="1" si="136"/>
        <v>#VALUE!</v>
      </c>
      <c r="W197" s="185" t="e">
        <f t="shared" ca="1" si="136"/>
        <v>#VALUE!</v>
      </c>
      <c r="X197" s="185" t="e">
        <f t="shared" ca="1" si="136"/>
        <v>#VALUE!</v>
      </c>
      <c r="Y197" s="185" t="e">
        <f t="shared" ca="1" si="136"/>
        <v>#VALUE!</v>
      </c>
      <c r="Z197" s="185" t="e">
        <f t="shared" ref="Z197:AO197" ca="1" si="138">Z$181/Y$181*Y197</f>
        <v>#VALUE!</v>
      </c>
      <c r="AA197" s="185" t="e">
        <f t="shared" ca="1" si="138"/>
        <v>#VALUE!</v>
      </c>
      <c r="AB197" s="185" t="e">
        <f t="shared" ca="1" si="138"/>
        <v>#VALUE!</v>
      </c>
      <c r="AC197" s="185" t="e">
        <f t="shared" ca="1" si="138"/>
        <v>#VALUE!</v>
      </c>
      <c r="AD197" s="185" t="e">
        <f t="shared" ca="1" si="138"/>
        <v>#VALUE!</v>
      </c>
      <c r="AE197" s="185" t="e">
        <f t="shared" ca="1" si="138"/>
        <v>#VALUE!</v>
      </c>
      <c r="AF197" s="185" t="e">
        <f t="shared" ca="1" si="138"/>
        <v>#VALUE!</v>
      </c>
      <c r="AG197" s="185" t="e">
        <f t="shared" ca="1" si="138"/>
        <v>#VALUE!</v>
      </c>
      <c r="AH197" s="185" t="e">
        <f t="shared" ca="1" si="138"/>
        <v>#VALUE!</v>
      </c>
      <c r="AI197" s="185" t="e">
        <f t="shared" ca="1" si="138"/>
        <v>#VALUE!</v>
      </c>
      <c r="AJ197" s="185" t="e">
        <f t="shared" ca="1" si="138"/>
        <v>#VALUE!</v>
      </c>
      <c r="AK197" s="185" t="e">
        <f t="shared" ca="1" si="138"/>
        <v>#VALUE!</v>
      </c>
      <c r="AL197" s="185" t="e">
        <f t="shared" ca="1" si="138"/>
        <v>#VALUE!</v>
      </c>
      <c r="AM197" s="185" t="e">
        <f t="shared" ca="1" si="138"/>
        <v>#VALUE!</v>
      </c>
      <c r="AN197" s="185" t="e">
        <f t="shared" ca="1" si="138"/>
        <v>#VALUE!</v>
      </c>
      <c r="AO197" s="185" t="e">
        <f t="shared" ca="1" si="138"/>
        <v>#VALUE!</v>
      </c>
      <c r="AP197" s="185" t="e">
        <f t="shared" ca="1" si="137"/>
        <v>#VALUE!</v>
      </c>
    </row>
    <row r="198" spans="1:42">
      <c r="A198" s="57" t="str">
        <f>'[4]TS BYDem'!A129</f>
        <v>*</v>
      </c>
      <c r="B198" s="185" t="s">
        <v>288</v>
      </c>
      <c r="C198" s="185" t="s">
        <v>137</v>
      </c>
      <c r="D198" s="186" t="str">
        <f>'[4]TS BYDem'!D129</f>
        <v>Useful Energy Service</v>
      </c>
      <c r="E198" s="185" t="s">
        <v>137</v>
      </c>
      <c r="F198" s="185" t="s">
        <v>137</v>
      </c>
      <c r="G198" s="185" t="s">
        <v>137</v>
      </c>
      <c r="H198" s="185" t="s">
        <v>137</v>
      </c>
      <c r="I198" s="185">
        <v>0</v>
      </c>
      <c r="J198" s="185" t="str">
        <f>INDEX('[4]TS BYDem'!$J$10:$J$203,MATCH(D198,'[4]TS BYDem'!$D$10:$D$203,0))</f>
        <v/>
      </c>
    </row>
    <row r="199" spans="1:42">
      <c r="A199" s="57" t="str">
        <f>'[4]TS BYDem'!A130</f>
        <v>*</v>
      </c>
      <c r="B199" s="185" t="s">
        <v>288</v>
      </c>
      <c r="C199" s="185" t="s">
        <v>137</v>
      </c>
      <c r="D199" s="186">
        <f>'[4]TS BYDem'!D130</f>
        <v>0</v>
      </c>
      <c r="E199" s="185" t="s">
        <v>137</v>
      </c>
      <c r="F199" s="185" t="s">
        <v>137</v>
      </c>
      <c r="G199" s="185" t="s">
        <v>137</v>
      </c>
      <c r="H199" s="185" t="s">
        <v>137</v>
      </c>
      <c r="I199" s="185">
        <v>0</v>
      </c>
      <c r="J199" s="185" t="str">
        <f>INDEX('[4]TS BYDem'!$J$10:$J$203,MATCH(D199,'[4]TS BYDem'!$D$10:$D$203,0))</f>
        <v/>
      </c>
    </row>
    <row r="200" spans="1:42" s="5" customFormat="1">
      <c r="A200" s="57" t="str">
        <f>'[4]TS BYDem'!A127</f>
        <v>*</v>
      </c>
      <c r="B200" s="365">
        <f>B181+4</f>
        <v>12</v>
      </c>
      <c r="C200" s="3" t="str">
        <f ca="1">OFFSET($C$9,$B200,0)</f>
        <v>N.M.M Products</v>
      </c>
      <c r="D200" s="3" t="str">
        <f ca="1">OFFSET($B$9,$B200,0)</f>
        <v>NM</v>
      </c>
      <c r="J200" s="5">
        <f t="shared" ref="J200:AA200" ca="1" si="139">SUMIF($B$10:$B$25,$D200,J$10:J$25)*SUMIF($B$10:$B$25,$D200,J$47:J$61)</f>
        <v>225.81360892991603</v>
      </c>
      <c r="K200" s="5">
        <f t="shared" ca="1" si="139"/>
        <v>231.92</v>
      </c>
      <c r="L200" s="5">
        <f t="shared" ca="1" si="139"/>
        <v>236.16</v>
      </c>
      <c r="M200" s="5">
        <f t="shared" ca="1" si="139"/>
        <v>239.98400000000001</v>
      </c>
      <c r="N200" s="5">
        <f t="shared" ca="1" si="139"/>
        <v>242.88</v>
      </c>
      <c r="O200" s="5">
        <f t="shared" ca="1" si="139"/>
        <v>245.696</v>
      </c>
      <c r="P200" s="5">
        <f t="shared" ca="1" si="139"/>
        <v>249.024</v>
      </c>
      <c r="Q200" s="5">
        <f t="shared" ca="1" si="139"/>
        <v>249.28</v>
      </c>
      <c r="R200" s="5">
        <f t="shared" ca="1" si="139"/>
        <v>228.8</v>
      </c>
      <c r="S200" s="5">
        <f t="shared" ca="1" si="139"/>
        <v>235.47238544190597</v>
      </c>
      <c r="T200" s="5">
        <f t="shared" ca="1" si="139"/>
        <v>240.29387310400259</v>
      </c>
      <c r="U200" s="5">
        <f t="shared" ca="1" si="139"/>
        <v>244.89590103096145</v>
      </c>
      <c r="V200" s="5">
        <f t="shared" ca="1" si="139"/>
        <v>250.22183449189203</v>
      </c>
      <c r="W200" s="5">
        <f t="shared" ca="1" si="139"/>
        <v>255.6011867776277</v>
      </c>
      <c r="X200" s="5">
        <f t="shared" ca="1" si="139"/>
        <v>261.83486988592415</v>
      </c>
      <c r="Y200" s="5">
        <f t="shared" ca="1" si="139"/>
        <v>268.2072685099613</v>
      </c>
      <c r="Z200" s="5">
        <f t="shared" ca="1" si="139"/>
        <v>275.23464679362866</v>
      </c>
      <c r="AA200" s="5">
        <f t="shared" ca="1" si="139"/>
        <v>281.5433160184752</v>
      </c>
      <c r="AB200" s="5">
        <f ca="1">SUMIF($B$10:$B$25,$D200,AB$10:AB$25)*SUMIF($B$10:$B$25,$D200,AB$46:AB$61)</f>
        <v>287.62190491335423</v>
      </c>
      <c r="AC200" s="5">
        <f t="shared" ref="AC200:AP200" ca="1" si="140">SUMIF($B$10:$B$25,$D200,AC$10:AC$25)*SUMIF($B$10:$B$25,$D200,AC$47:AC$61)</f>
        <v>295.41117795191934</v>
      </c>
      <c r="AD200" s="5">
        <f t="shared" ca="1" si="140"/>
        <v>303.92208859251656</v>
      </c>
      <c r="AE200" s="5">
        <f t="shared" ca="1" si="140"/>
        <v>312.6929062695076</v>
      </c>
      <c r="AF200" s="5">
        <f t="shared" ca="1" si="140"/>
        <v>322.73505454843036</v>
      </c>
      <c r="AG200" s="5">
        <f t="shared" ca="1" si="140"/>
        <v>332.98348536628708</v>
      </c>
      <c r="AH200" s="5">
        <f t="shared" ca="1" si="140"/>
        <v>343.82103677807191</v>
      </c>
      <c r="AI200" s="5">
        <f t="shared" ca="1" si="140"/>
        <v>354.51902743197945</v>
      </c>
      <c r="AJ200" s="5">
        <f t="shared" ca="1" si="140"/>
        <v>366.26377690180533</v>
      </c>
      <c r="AK200" s="5">
        <f t="shared" ca="1" si="140"/>
        <v>378.4182656475042</v>
      </c>
      <c r="AL200" s="5">
        <f t="shared" ca="1" si="140"/>
        <v>390.84169822867148</v>
      </c>
      <c r="AM200" s="5">
        <f t="shared" ca="1" si="140"/>
        <v>454.29948075665675</v>
      </c>
      <c r="AN200" s="5">
        <f t="shared" ca="1" si="140"/>
        <v>491.5024802560518</v>
      </c>
      <c r="AO200" s="5">
        <f t="shared" ca="1" si="140"/>
        <v>596.53905945486622</v>
      </c>
      <c r="AP200" s="5">
        <f t="shared" ca="1" si="140"/>
        <v>697.1998414822483</v>
      </c>
    </row>
    <row r="201" spans="1:42">
      <c r="A201" s="57" t="str">
        <f>'[4]TS BYDem'!A132</f>
        <v/>
      </c>
      <c r="B201" s="185" t="s">
        <v>288</v>
      </c>
      <c r="C201" s="185" t="s">
        <v>137</v>
      </c>
      <c r="D201" s="186" t="str">
        <f>'[4]TS BYDem'!D132</f>
        <v>IFBK</v>
      </c>
      <c r="E201" s="185" t="s">
        <v>137</v>
      </c>
      <c r="F201" s="185" t="s">
        <v>137</v>
      </c>
      <c r="G201" s="185" t="s">
        <v>137</v>
      </c>
      <c r="H201" s="185" t="s">
        <v>137</v>
      </c>
      <c r="I201" s="185">
        <v>0</v>
      </c>
      <c r="J201" s="185">
        <f>INDEX('[4]TS BYDem'!$J$10:$J$203,MATCH(D201,'[4]TS BYDem'!$D$10:$D$203,0))</f>
        <v>1.1176071642017353</v>
      </c>
      <c r="K201" s="185">
        <f t="shared" ref="K201:Z216" ca="1" si="141">K$200/J$200*J201</f>
        <v>1.1478291974958466</v>
      </c>
      <c r="L201" s="185">
        <f t="shared" ca="1" si="141"/>
        <v>1.1688140017274025</v>
      </c>
      <c r="M201" s="192">
        <f t="shared" ref="M201:M209" si="142">O201</f>
        <v>1.04664</v>
      </c>
      <c r="N201" s="192">
        <f t="shared" ref="N201:N209" si="143">O201</f>
        <v>1.04664</v>
      </c>
      <c r="O201" s="192">
        <f>INDEX('[4]TS BYDem'!$O$10:$O$203,MATCH(D201,'[4]TS BYDem'!$D$10:$D$203,0))</f>
        <v>1.04664</v>
      </c>
      <c r="P201" s="185">
        <f t="shared" ca="1" si="141"/>
        <v>1.0608169419119564</v>
      </c>
      <c r="Q201" s="185">
        <f t="shared" ca="1" si="141"/>
        <v>1.0619074759051839</v>
      </c>
      <c r="R201" s="185">
        <f t="shared" ca="1" si="141"/>
        <v>0.97466475644699169</v>
      </c>
      <c r="S201" s="185">
        <f t="shared" ca="1" si="141"/>
        <v>1.0030884405888436</v>
      </c>
      <c r="T201" s="185">
        <f t="shared" ca="1" si="141"/>
        <v>1.02362748821948</v>
      </c>
      <c r="U201" s="185">
        <f t="shared" ca="1" si="141"/>
        <v>1.0432316596731148</v>
      </c>
      <c r="V201" s="185">
        <f t="shared" ca="1" si="141"/>
        <v>1.0659195951606619</v>
      </c>
      <c r="W201" s="185">
        <f t="shared" ca="1" si="141"/>
        <v>1.0888350894151162</v>
      </c>
      <c r="X201" s="185">
        <f t="shared" ca="1" si="141"/>
        <v>1.1153899461831036</v>
      </c>
      <c r="Y201" s="185">
        <f t="shared" ca="1" si="141"/>
        <v>1.1425357169561818</v>
      </c>
      <c r="Z201" s="185">
        <f t="shared" ca="1" si="141"/>
        <v>1.1724716345405855</v>
      </c>
      <c r="AA201" s="185">
        <f t="shared" ref="AA201:AP216" ca="1" si="144">AA$200/Z$200*Z201</f>
        <v>1.1993459245473148</v>
      </c>
      <c r="AB201" s="185">
        <f t="shared" ca="1" si="144"/>
        <v>1.2252400957220031</v>
      </c>
      <c r="AC201" s="185">
        <f t="shared" ca="1" si="144"/>
        <v>1.2584216075621786</v>
      </c>
      <c r="AD201" s="185">
        <f t="shared" ca="1" si="144"/>
        <v>1.2946772222766008</v>
      </c>
      <c r="AE201" s="185">
        <f t="shared" ca="1" si="144"/>
        <v>1.3320400145623763</v>
      </c>
      <c r="AF201" s="185">
        <f t="shared" ca="1" si="144"/>
        <v>1.374818546059233</v>
      </c>
      <c r="AG201" s="185">
        <f t="shared" ca="1" si="144"/>
        <v>1.4184758202159209</v>
      </c>
      <c r="AH201" s="185">
        <f t="shared" ca="1" si="144"/>
        <v>1.4646426882545966</v>
      </c>
      <c r="AI201" s="185">
        <f t="shared" ca="1" si="144"/>
        <v>1.5102150416425466</v>
      </c>
      <c r="AJ201" s="185">
        <f t="shared" ca="1" si="144"/>
        <v>1.5602464812471741</v>
      </c>
      <c r="AK201" s="185">
        <f t="shared" ca="1" si="144"/>
        <v>1.6120233685420355</v>
      </c>
      <c r="AL201" s="185">
        <f t="shared" ca="1" si="144"/>
        <v>1.6649459292542692</v>
      </c>
      <c r="AM201" s="185">
        <f t="shared" ca="1" si="144"/>
        <v>1.9352696362136439</v>
      </c>
      <c r="AN201" s="185">
        <f t="shared" ca="1" si="144"/>
        <v>2.0937506346672077</v>
      </c>
      <c r="AO201" s="185">
        <f t="shared" ca="1" si="144"/>
        <v>2.5411957914977914</v>
      </c>
      <c r="AP201" s="185">
        <f t="shared" ca="1" si="144"/>
        <v>2.9700004969107376</v>
      </c>
    </row>
    <row r="202" spans="1:42">
      <c r="A202" s="57" t="str">
        <f>'[4]TS BYDem'!A133</f>
        <v/>
      </c>
      <c r="B202" s="185" t="s">
        <v>288</v>
      </c>
      <c r="C202" s="185" t="s">
        <v>137</v>
      </c>
      <c r="D202" s="186" t="str">
        <f>'[4]TS BYDem'!D133</f>
        <v>IFBA</v>
      </c>
      <c r="E202" s="185" t="s">
        <v>137</v>
      </c>
      <c r="F202" s="185" t="s">
        <v>137</v>
      </c>
      <c r="G202" s="185" t="s">
        <v>137</v>
      </c>
      <c r="H202" s="185" t="s">
        <v>137</v>
      </c>
      <c r="I202" s="185">
        <v>0</v>
      </c>
      <c r="J202" s="185">
        <f>INDEX('[4]TS BYDem'!$J$10:$J$203,MATCH(D202,'[4]TS BYDem'!$D$10:$D$203,0))</f>
        <v>3.1931633262906718E-2</v>
      </c>
      <c r="K202" s="185">
        <f t="shared" ca="1" si="141"/>
        <v>3.2795119928452757E-2</v>
      </c>
      <c r="L202" s="185">
        <f t="shared" ca="1" si="141"/>
        <v>3.3394685763640068E-2</v>
      </c>
      <c r="M202" s="192">
        <f t="shared" si="142"/>
        <v>2.9904000000000003E-2</v>
      </c>
      <c r="N202" s="192">
        <f t="shared" si="143"/>
        <v>2.9904000000000003E-2</v>
      </c>
      <c r="O202" s="192">
        <f>INDEX('[4]TS BYDem'!$O$10:$O$203,MATCH(D202,'[4]TS BYDem'!$D$10:$D$203,0))</f>
        <v>2.9904000000000003E-2</v>
      </c>
      <c r="P202" s="185">
        <f t="shared" ca="1" si="141"/>
        <v>3.0309055483198757E-2</v>
      </c>
      <c r="Q202" s="185">
        <f t="shared" ca="1" si="141"/>
        <v>3.0340213597290971E-2</v>
      </c>
      <c r="R202" s="185">
        <f t="shared" ca="1" si="141"/>
        <v>2.784756446991405E-2</v>
      </c>
      <c r="S202" s="185">
        <f t="shared" ca="1" si="141"/>
        <v>2.8659669731109821E-2</v>
      </c>
      <c r="T202" s="185">
        <f t="shared" ca="1" si="141"/>
        <v>2.9246499663413715E-2</v>
      </c>
      <c r="U202" s="185">
        <f t="shared" ca="1" si="141"/>
        <v>2.9806618847803279E-2</v>
      </c>
      <c r="V202" s="185">
        <f t="shared" ca="1" si="141"/>
        <v>3.0454845576018911E-2</v>
      </c>
      <c r="W202" s="185">
        <f t="shared" ca="1" si="141"/>
        <v>3.1109573983289032E-2</v>
      </c>
      <c r="X202" s="185">
        <f t="shared" ca="1" si="141"/>
        <v>3.18682841766601E-2</v>
      </c>
      <c r="Y202" s="185">
        <f t="shared" ca="1" si="141"/>
        <v>3.2643877627319483E-2</v>
      </c>
      <c r="Z202" s="185">
        <f t="shared" ca="1" si="141"/>
        <v>3.3499189558302438E-2</v>
      </c>
      <c r="AA202" s="185">
        <f t="shared" ca="1" si="144"/>
        <v>3.4267026415637558E-2</v>
      </c>
      <c r="AB202" s="185">
        <f t="shared" ca="1" si="144"/>
        <v>3.500685987777151E-2</v>
      </c>
      <c r="AC202" s="185">
        <f t="shared" ca="1" si="144"/>
        <v>3.5954903073205098E-2</v>
      </c>
      <c r="AD202" s="185">
        <f t="shared" ca="1" si="144"/>
        <v>3.6990777779331449E-2</v>
      </c>
      <c r="AE202" s="185">
        <f t="shared" ca="1" si="144"/>
        <v>3.8058286130353607E-2</v>
      </c>
      <c r="AF202" s="185">
        <f t="shared" ca="1" si="144"/>
        <v>3.9280529887406657E-2</v>
      </c>
      <c r="AG202" s="185">
        <f t="shared" ca="1" si="144"/>
        <v>4.0527880577597736E-2</v>
      </c>
      <c r="AH202" s="185">
        <f t="shared" ca="1" si="144"/>
        <v>4.1846933950131331E-2</v>
      </c>
      <c r="AI202" s="185">
        <f t="shared" ca="1" si="144"/>
        <v>4.3149001189787047E-2</v>
      </c>
      <c r="AJ202" s="185">
        <f t="shared" ca="1" si="144"/>
        <v>4.4578470892776403E-2</v>
      </c>
      <c r="AK202" s="185">
        <f t="shared" ca="1" si="144"/>
        <v>4.6057810529772446E-2</v>
      </c>
      <c r="AL202" s="185">
        <f t="shared" ca="1" si="144"/>
        <v>4.7569883692979119E-2</v>
      </c>
      <c r="AM202" s="185">
        <f t="shared" ca="1" si="144"/>
        <v>5.5293418177532687E-2</v>
      </c>
      <c r="AN202" s="185">
        <f t="shared" ca="1" si="144"/>
        <v>5.9821446704777376E-2</v>
      </c>
      <c r="AO202" s="185">
        <f t="shared" ca="1" si="144"/>
        <v>7.2605594042794055E-2</v>
      </c>
      <c r="AP202" s="185">
        <f t="shared" ca="1" si="144"/>
        <v>8.4857157054592514E-2</v>
      </c>
    </row>
    <row r="203" spans="1:42">
      <c r="A203" s="57" t="str">
        <f>'[4]TS BYDem'!A134</f>
        <v/>
      </c>
      <c r="B203" s="185" t="s">
        <v>288</v>
      </c>
      <c r="C203" s="185" t="s">
        <v>137</v>
      </c>
      <c r="D203" s="186" t="str">
        <f>'[4]TS BYDem'!D134</f>
        <v>IFBL</v>
      </c>
      <c r="E203" s="185" t="s">
        <v>137</v>
      </c>
      <c r="F203" s="185" t="s">
        <v>137</v>
      </c>
      <c r="G203" s="185" t="s">
        <v>137</v>
      </c>
      <c r="H203" s="185" t="s">
        <v>137</v>
      </c>
      <c r="I203" s="185">
        <v>0</v>
      </c>
      <c r="J203" s="185">
        <f>INDEX('[4]TS BYDem'!$J$10:$J$203,MATCH(D203,'[4]TS BYDem'!$D$10:$D$203,0))</f>
        <v>0.23948724947180039</v>
      </c>
      <c r="K203" s="185">
        <f t="shared" ca="1" si="141"/>
        <v>0.24596339946339565</v>
      </c>
      <c r="L203" s="185">
        <f t="shared" ca="1" si="141"/>
        <v>0.25046014322730048</v>
      </c>
      <c r="M203" s="192">
        <f t="shared" si="142"/>
        <v>0.22428000000000001</v>
      </c>
      <c r="N203" s="192">
        <f t="shared" si="143"/>
        <v>0.22428000000000001</v>
      </c>
      <c r="O203" s="192">
        <f>INDEX('[4]TS BYDem'!$O$10:$O$203,MATCH(D203,'[4]TS BYDem'!$D$10:$D$203,0))</f>
        <v>0.22428000000000001</v>
      </c>
      <c r="P203" s="185">
        <f t="shared" ca="1" si="141"/>
        <v>0.22731791612399066</v>
      </c>
      <c r="Q203" s="185">
        <f t="shared" ca="1" si="141"/>
        <v>0.22755160197968227</v>
      </c>
      <c r="R203" s="185">
        <f t="shared" ca="1" si="141"/>
        <v>0.20885673352435538</v>
      </c>
      <c r="S203" s="185">
        <f t="shared" ca="1" si="141"/>
        <v>0.21494752298332367</v>
      </c>
      <c r="T203" s="185">
        <f t="shared" ca="1" si="141"/>
        <v>0.21934874747560287</v>
      </c>
      <c r="U203" s="185">
        <f t="shared" ca="1" si="141"/>
        <v>0.22354964135852459</v>
      </c>
      <c r="V203" s="185">
        <f t="shared" ca="1" si="141"/>
        <v>0.22841134182014183</v>
      </c>
      <c r="W203" s="185">
        <f t="shared" ca="1" si="141"/>
        <v>0.23332180487466772</v>
      </c>
      <c r="X203" s="185">
        <f t="shared" ca="1" si="141"/>
        <v>0.23901213132495072</v>
      </c>
      <c r="Y203" s="185">
        <f t="shared" ca="1" si="141"/>
        <v>0.24482908220489608</v>
      </c>
      <c r="Z203" s="185">
        <f t="shared" ca="1" si="141"/>
        <v>0.25124392168726828</v>
      </c>
      <c r="AA203" s="185">
        <f t="shared" ca="1" si="144"/>
        <v>0.25700269811728171</v>
      </c>
      <c r="AB203" s="185">
        <f t="shared" ca="1" si="144"/>
        <v>0.26255144908328637</v>
      </c>
      <c r="AC203" s="185">
        <f t="shared" ca="1" si="144"/>
        <v>0.26966177304903827</v>
      </c>
      <c r="AD203" s="185">
        <f t="shared" ca="1" si="144"/>
        <v>0.27743083334498586</v>
      </c>
      <c r="AE203" s="185">
        <f t="shared" ca="1" si="144"/>
        <v>0.28543714597765207</v>
      </c>
      <c r="AF203" s="185">
        <f t="shared" ca="1" si="144"/>
        <v>0.29460397415554995</v>
      </c>
      <c r="AG203" s="185">
        <f t="shared" ca="1" si="144"/>
        <v>0.30395910433198303</v>
      </c>
      <c r="AH203" s="185">
        <f t="shared" ca="1" si="144"/>
        <v>0.313852004625985</v>
      </c>
      <c r="AI203" s="185">
        <f t="shared" ca="1" si="144"/>
        <v>0.32361750892340285</v>
      </c>
      <c r="AJ203" s="185">
        <f t="shared" ca="1" si="144"/>
        <v>0.334338531695823</v>
      </c>
      <c r="AK203" s="185">
        <f t="shared" ca="1" si="144"/>
        <v>0.3454335789732933</v>
      </c>
      <c r="AL203" s="185">
        <f t="shared" ca="1" si="144"/>
        <v>0.35677412769734335</v>
      </c>
      <c r="AM203" s="185">
        <f t="shared" ca="1" si="144"/>
        <v>0.41470063633149506</v>
      </c>
      <c r="AN203" s="185">
        <f t="shared" ca="1" si="144"/>
        <v>0.44866085028583019</v>
      </c>
      <c r="AO203" s="185">
        <f t="shared" ca="1" si="144"/>
        <v>0.54454195532095528</v>
      </c>
      <c r="AP203" s="185">
        <f t="shared" ca="1" si="144"/>
        <v>0.6364286779094438</v>
      </c>
    </row>
    <row r="204" spans="1:42">
      <c r="A204" s="57" t="str">
        <f>'[4]TS BYDem'!A135</f>
        <v/>
      </c>
      <c r="B204" s="185" t="s">
        <v>288</v>
      </c>
      <c r="C204" s="185" t="s">
        <v>137</v>
      </c>
      <c r="D204" s="186" t="str">
        <f>'[4]TS BYDem'!D135</f>
        <v>IFBC</v>
      </c>
      <c r="E204" s="185" t="s">
        <v>137</v>
      </c>
      <c r="F204" s="185" t="s">
        <v>137</v>
      </c>
      <c r="G204" s="185" t="s">
        <v>137</v>
      </c>
      <c r="H204" s="185" t="s">
        <v>137</v>
      </c>
      <c r="I204" s="185">
        <v>0</v>
      </c>
      <c r="J204" s="185">
        <f>INDEX('[4]TS BYDem'!$J$10:$J$203,MATCH(D204,'[4]TS BYDem'!$D$10:$D$203,0))</f>
        <v>7.3442756504685454</v>
      </c>
      <c r="K204" s="185">
        <f t="shared" ca="1" si="141"/>
        <v>7.5428775835441337</v>
      </c>
      <c r="L204" s="185">
        <f t="shared" ca="1" si="141"/>
        <v>7.6807777256372152</v>
      </c>
      <c r="M204" s="192">
        <f t="shared" si="142"/>
        <v>6.8779200000000005</v>
      </c>
      <c r="N204" s="192">
        <f t="shared" si="143"/>
        <v>6.8779200000000005</v>
      </c>
      <c r="O204" s="192">
        <f>INDEX('[4]TS BYDem'!$O$10:$O$203,MATCH(D204,'[4]TS BYDem'!$D$10:$D$203,0))</f>
        <v>6.8779200000000005</v>
      </c>
      <c r="P204" s="185">
        <f t="shared" ca="1" si="141"/>
        <v>6.9710827611357136</v>
      </c>
      <c r="Q204" s="185">
        <f t="shared" ca="1" si="141"/>
        <v>6.9782491273769223</v>
      </c>
      <c r="R204" s="185">
        <f t="shared" ca="1" si="141"/>
        <v>6.4049398280802308</v>
      </c>
      <c r="S204" s="185">
        <f t="shared" ca="1" si="141"/>
        <v>6.5917240381552586</v>
      </c>
      <c r="T204" s="185">
        <f t="shared" ca="1" si="141"/>
        <v>6.7266949225851542</v>
      </c>
      <c r="U204" s="185">
        <f t="shared" ca="1" si="141"/>
        <v>6.8555223349947534</v>
      </c>
      <c r="V204" s="185">
        <f t="shared" ca="1" si="141"/>
        <v>7.0046144824843495</v>
      </c>
      <c r="W204" s="185">
        <f t="shared" ca="1" si="141"/>
        <v>7.1552020161564771</v>
      </c>
      <c r="X204" s="185">
        <f t="shared" ca="1" si="141"/>
        <v>7.3297053606318228</v>
      </c>
      <c r="Y204" s="185">
        <f t="shared" ca="1" si="141"/>
        <v>7.5080918542834807</v>
      </c>
      <c r="Z204" s="185">
        <f t="shared" ca="1" si="141"/>
        <v>7.7048135984095607</v>
      </c>
      <c r="AA204" s="185">
        <f t="shared" ca="1" si="144"/>
        <v>7.8814160755966389</v>
      </c>
      <c r="AB204" s="185">
        <f t="shared" ca="1" si="144"/>
        <v>8.0515777718874482</v>
      </c>
      <c r="AC204" s="185">
        <f t="shared" ca="1" si="144"/>
        <v>8.2696277068371735</v>
      </c>
      <c r="AD204" s="185">
        <f t="shared" ca="1" si="144"/>
        <v>8.5078788892462338</v>
      </c>
      <c r="AE204" s="185">
        <f t="shared" ca="1" si="144"/>
        <v>8.7534058099813308</v>
      </c>
      <c r="AF204" s="185">
        <f t="shared" ca="1" si="144"/>
        <v>9.0345218741035325</v>
      </c>
      <c r="AG204" s="185">
        <f t="shared" ca="1" si="144"/>
        <v>9.3214125328474804</v>
      </c>
      <c r="AH204" s="185">
        <f t="shared" ca="1" si="144"/>
        <v>9.6247948085302077</v>
      </c>
      <c r="AI204" s="185">
        <f t="shared" ca="1" si="144"/>
        <v>9.9242702736510218</v>
      </c>
      <c r="AJ204" s="185">
        <f t="shared" ca="1" si="144"/>
        <v>10.253048305338574</v>
      </c>
      <c r="AK204" s="185">
        <f t="shared" ca="1" si="144"/>
        <v>10.593296421847663</v>
      </c>
      <c r="AL204" s="185">
        <f t="shared" ca="1" si="144"/>
        <v>10.941073249385198</v>
      </c>
      <c r="AM204" s="185">
        <f t="shared" ca="1" si="144"/>
        <v>12.717486180832518</v>
      </c>
      <c r="AN204" s="185">
        <f t="shared" ca="1" si="144"/>
        <v>13.758932742098796</v>
      </c>
      <c r="AO204" s="185">
        <f t="shared" ca="1" si="144"/>
        <v>16.699286629842632</v>
      </c>
      <c r="AP204" s="185">
        <f t="shared" ca="1" si="144"/>
        <v>19.51714612255628</v>
      </c>
    </row>
    <row r="205" spans="1:42">
      <c r="A205" s="57" t="str">
        <f>'[4]TS BYDem'!A136</f>
        <v/>
      </c>
      <c r="B205" s="185" t="s">
        <v>288</v>
      </c>
      <c r="C205" s="185" t="s">
        <v>137</v>
      </c>
      <c r="D205" s="186" t="str">
        <f>'[4]TS BYDem'!D136</f>
        <v>IFBH</v>
      </c>
      <c r="E205" s="185" t="s">
        <v>137</v>
      </c>
      <c r="F205" s="185" t="s">
        <v>137</v>
      </c>
      <c r="G205" s="185" t="s">
        <v>137</v>
      </c>
      <c r="H205" s="185" t="s">
        <v>137</v>
      </c>
      <c r="I205" s="185">
        <v>0</v>
      </c>
      <c r="J205" s="185">
        <f>INDEX('[4]TS BYDem'!$J$10:$J$203,MATCH(D205,'[4]TS BYDem'!$D$10:$D$203,0))</f>
        <v>0.86215409809848131</v>
      </c>
      <c r="K205" s="185">
        <f t="shared" ca="1" si="141"/>
        <v>0.88546823806822428</v>
      </c>
      <c r="L205" s="185">
        <f t="shared" ca="1" si="141"/>
        <v>0.90165651561828164</v>
      </c>
      <c r="M205" s="192">
        <f t="shared" si="142"/>
        <v>0.8074079999999999</v>
      </c>
      <c r="N205" s="192">
        <f t="shared" si="143"/>
        <v>0.8074079999999999</v>
      </c>
      <c r="O205" s="192">
        <f>INDEX('[4]TS BYDem'!$O$10:$O$203,MATCH(D205,'[4]TS BYDem'!$D$10:$D$203,0))</f>
        <v>0.8074079999999999</v>
      </c>
      <c r="P205" s="185">
        <f t="shared" ca="1" si="141"/>
        <v>0.81834449804636622</v>
      </c>
      <c r="Q205" s="185">
        <f t="shared" ca="1" si="141"/>
        <v>0.81918576712685598</v>
      </c>
      <c r="R205" s="185">
        <f t="shared" ca="1" si="141"/>
        <v>0.75188424068767912</v>
      </c>
      <c r="S205" s="185">
        <f t="shared" ca="1" si="141"/>
        <v>0.77381108273996491</v>
      </c>
      <c r="T205" s="185">
        <f t="shared" ca="1" si="141"/>
        <v>0.78965549091217002</v>
      </c>
      <c r="U205" s="185">
        <f t="shared" ca="1" si="141"/>
        <v>0.80477870889068825</v>
      </c>
      <c r="V205" s="185">
        <f t="shared" ca="1" si="141"/>
        <v>0.82228083055251033</v>
      </c>
      <c r="W205" s="185">
        <f t="shared" ca="1" si="141"/>
        <v>0.83995849754880358</v>
      </c>
      <c r="X205" s="185">
        <f t="shared" ca="1" si="141"/>
        <v>0.86044367276982237</v>
      </c>
      <c r="Y205" s="185">
        <f t="shared" ca="1" si="141"/>
        <v>0.88138469593762558</v>
      </c>
      <c r="Z205" s="185">
        <f t="shared" ca="1" si="141"/>
        <v>0.90447811807416545</v>
      </c>
      <c r="AA205" s="185">
        <f t="shared" ca="1" si="144"/>
        <v>0.92520971322221379</v>
      </c>
      <c r="AB205" s="185">
        <f t="shared" ca="1" si="144"/>
        <v>0.94518521669983047</v>
      </c>
      <c r="AC205" s="185">
        <f t="shared" ca="1" si="144"/>
        <v>0.97078238297653729</v>
      </c>
      <c r="AD205" s="185">
        <f t="shared" ca="1" si="144"/>
        <v>0.99875100004194872</v>
      </c>
      <c r="AE205" s="185">
        <f t="shared" ca="1" si="144"/>
        <v>1.027573725519547</v>
      </c>
      <c r="AF205" s="185">
        <f t="shared" ca="1" si="144"/>
        <v>1.0605743069599793</v>
      </c>
      <c r="AG205" s="185">
        <f t="shared" ca="1" si="144"/>
        <v>1.0942527755951386</v>
      </c>
      <c r="AH205" s="185">
        <f t="shared" ca="1" si="144"/>
        <v>1.1298672166535457</v>
      </c>
      <c r="AI205" s="185">
        <f t="shared" ca="1" si="144"/>
        <v>1.1650230321242501</v>
      </c>
      <c r="AJ205" s="185">
        <f t="shared" ca="1" si="144"/>
        <v>1.2036187141049628</v>
      </c>
      <c r="AK205" s="185">
        <f t="shared" ca="1" si="144"/>
        <v>1.2435608843038559</v>
      </c>
      <c r="AL205" s="185">
        <f t="shared" ca="1" si="144"/>
        <v>1.2843868597104362</v>
      </c>
      <c r="AM205" s="185">
        <f t="shared" ca="1" si="144"/>
        <v>1.4929222907933823</v>
      </c>
      <c r="AN205" s="185">
        <f t="shared" ca="1" si="144"/>
        <v>1.6151790610289889</v>
      </c>
      <c r="AO205" s="185">
        <f t="shared" ca="1" si="144"/>
        <v>1.9603510391554393</v>
      </c>
      <c r="AP205" s="185">
        <f t="shared" ca="1" si="144"/>
        <v>2.291143240473998</v>
      </c>
    </row>
    <row r="206" spans="1:42">
      <c r="A206" s="57" t="str">
        <f>'[4]TS BYDem'!A137</f>
        <v/>
      </c>
      <c r="B206" s="185" t="s">
        <v>288</v>
      </c>
      <c r="C206" s="185" t="s">
        <v>137</v>
      </c>
      <c r="D206" s="186" t="str">
        <f>'[4]TS BYDem'!D137</f>
        <v>IFBP</v>
      </c>
      <c r="E206" s="185" t="s">
        <v>137</v>
      </c>
      <c r="F206" s="185" t="s">
        <v>137</v>
      </c>
      <c r="G206" s="185" t="s">
        <v>137</v>
      </c>
      <c r="H206" s="185" t="s">
        <v>137</v>
      </c>
      <c r="I206" s="185">
        <v>0</v>
      </c>
      <c r="J206" s="185">
        <f>INDEX('[4]TS BYDem'!$J$10:$J$203,MATCH(D206,'[4]TS BYDem'!$D$10:$D$203,0))</f>
        <v>3.576342925445553</v>
      </c>
      <c r="K206" s="185">
        <f t="shared" ca="1" si="141"/>
        <v>3.673053431986709</v>
      </c>
      <c r="L206" s="185">
        <f t="shared" ca="1" si="141"/>
        <v>3.7402048055276875</v>
      </c>
      <c r="M206" s="192">
        <f t="shared" si="142"/>
        <v>3.3492480000000002</v>
      </c>
      <c r="N206" s="192">
        <f t="shared" si="143"/>
        <v>3.3492480000000002</v>
      </c>
      <c r="O206" s="192">
        <f>INDEX('[4]TS BYDem'!$O$10:$O$203,MATCH(D206,'[4]TS BYDem'!$D$10:$D$203,0))</f>
        <v>3.3492480000000002</v>
      </c>
      <c r="P206" s="185">
        <f t="shared" ca="1" si="141"/>
        <v>3.3946142141182603</v>
      </c>
      <c r="Q206" s="185">
        <f t="shared" ca="1" si="141"/>
        <v>3.3981039228965884</v>
      </c>
      <c r="R206" s="185">
        <f t="shared" ca="1" si="141"/>
        <v>3.1189272206303733</v>
      </c>
      <c r="S206" s="185">
        <f t="shared" ca="1" si="141"/>
        <v>3.2098830098842996</v>
      </c>
      <c r="T206" s="185">
        <f t="shared" ca="1" si="141"/>
        <v>3.275607962302336</v>
      </c>
      <c r="U206" s="185">
        <f t="shared" ca="1" si="141"/>
        <v>3.3383413109539672</v>
      </c>
      <c r="V206" s="185">
        <f t="shared" ca="1" si="141"/>
        <v>3.4109427045141181</v>
      </c>
      <c r="W206" s="185">
        <f t="shared" ca="1" si="141"/>
        <v>3.4842722861283715</v>
      </c>
      <c r="X206" s="185">
        <f t="shared" ca="1" si="141"/>
        <v>3.5692478277859312</v>
      </c>
      <c r="Y206" s="185">
        <f t="shared" ca="1" si="141"/>
        <v>3.656114294259782</v>
      </c>
      <c r="Z206" s="185">
        <f t="shared" ca="1" si="141"/>
        <v>3.7519092305298734</v>
      </c>
      <c r="AA206" s="185">
        <f t="shared" ca="1" si="144"/>
        <v>3.8379069585514074</v>
      </c>
      <c r="AB206" s="185">
        <f t="shared" ca="1" si="144"/>
        <v>3.9207683063104102</v>
      </c>
      <c r="AC206" s="185">
        <f t="shared" ca="1" si="144"/>
        <v>4.026949144198972</v>
      </c>
      <c r="AD206" s="185">
        <f t="shared" ca="1" si="144"/>
        <v>4.142967111285123</v>
      </c>
      <c r="AE206" s="185">
        <f t="shared" ca="1" si="144"/>
        <v>4.2625280465996047</v>
      </c>
      <c r="AF206" s="185">
        <f t="shared" ca="1" si="144"/>
        <v>4.3994193473895464</v>
      </c>
      <c r="AG206" s="185">
        <f t="shared" ca="1" si="144"/>
        <v>4.5391226246909477</v>
      </c>
      <c r="AH206" s="185">
        <f t="shared" ca="1" si="144"/>
        <v>4.6868566024147107</v>
      </c>
      <c r="AI206" s="185">
        <f t="shared" ca="1" si="144"/>
        <v>4.8326881332561511</v>
      </c>
      <c r="AJ206" s="185">
        <f t="shared" ca="1" si="144"/>
        <v>4.9927887399909592</v>
      </c>
      <c r="AK206" s="185">
        <f t="shared" ca="1" si="144"/>
        <v>5.158474779334516</v>
      </c>
      <c r="AL206" s="185">
        <f t="shared" ca="1" si="144"/>
        <v>5.3278269736136634</v>
      </c>
      <c r="AM206" s="185">
        <f t="shared" ca="1" si="144"/>
        <v>6.1928628358836626</v>
      </c>
      <c r="AN206" s="185">
        <f t="shared" ca="1" si="144"/>
        <v>6.7000020309350674</v>
      </c>
      <c r="AO206" s="185">
        <f t="shared" ca="1" si="144"/>
        <v>8.1318265327929371</v>
      </c>
      <c r="AP206" s="185">
        <f t="shared" ca="1" si="144"/>
        <v>9.5040015901143651</v>
      </c>
    </row>
    <row r="207" spans="1:42">
      <c r="A207" s="57" t="str">
        <f>'[4]TS BYDem'!A138</f>
        <v/>
      </c>
      <c r="B207" s="185" t="s">
        <v>288</v>
      </c>
      <c r="C207" s="185" t="s">
        <v>137</v>
      </c>
      <c r="D207" s="186" t="str">
        <f>'[4]TS BYDem'!D138</f>
        <v>IFBF</v>
      </c>
      <c r="E207" s="185" t="s">
        <v>137</v>
      </c>
      <c r="F207" s="185" t="s">
        <v>137</v>
      </c>
      <c r="G207" s="185" t="s">
        <v>137</v>
      </c>
      <c r="H207" s="185" t="s">
        <v>137</v>
      </c>
      <c r="I207" s="185">
        <v>0</v>
      </c>
      <c r="J207" s="185">
        <f>INDEX('[4]TS BYDem'!$J$10:$J$203,MATCH(D207,'[4]TS BYDem'!$D$10:$D$203,0))</f>
        <v>0.51090613220650749</v>
      </c>
      <c r="K207" s="185">
        <f t="shared" ca="1" si="141"/>
        <v>0.52472191885524411</v>
      </c>
      <c r="L207" s="185">
        <f t="shared" ca="1" si="141"/>
        <v>0.53431497221824109</v>
      </c>
      <c r="M207" s="192">
        <f t="shared" si="142"/>
        <v>0.47846400000000006</v>
      </c>
      <c r="N207" s="192">
        <f t="shared" si="143"/>
        <v>0.47846400000000006</v>
      </c>
      <c r="O207" s="192">
        <f>INDEX('[4]TS BYDem'!$O$10:$O$203,MATCH(D207,'[4]TS BYDem'!$D$10:$D$203,0))</f>
        <v>0.47846400000000006</v>
      </c>
      <c r="P207" s="185">
        <f t="shared" ca="1" si="141"/>
        <v>0.48494488773118011</v>
      </c>
      <c r="Q207" s="185">
        <f t="shared" ca="1" si="141"/>
        <v>0.48544341755665554</v>
      </c>
      <c r="R207" s="185">
        <f t="shared" ca="1" si="141"/>
        <v>0.44556103151862481</v>
      </c>
      <c r="S207" s="185">
        <f t="shared" ca="1" si="141"/>
        <v>0.45855471569775713</v>
      </c>
      <c r="T207" s="185">
        <f t="shared" ca="1" si="141"/>
        <v>0.46794399461461944</v>
      </c>
      <c r="U207" s="185">
        <f t="shared" ca="1" si="141"/>
        <v>0.47690590156485246</v>
      </c>
      <c r="V207" s="185">
        <f t="shared" ca="1" si="141"/>
        <v>0.48727752921630257</v>
      </c>
      <c r="W207" s="185">
        <f t="shared" ca="1" si="141"/>
        <v>0.4977531837326245</v>
      </c>
      <c r="X207" s="185">
        <f t="shared" ca="1" si="141"/>
        <v>0.5098925468265616</v>
      </c>
      <c r="Y207" s="185">
        <f t="shared" ca="1" si="141"/>
        <v>0.52230204203711172</v>
      </c>
      <c r="Z207" s="185">
        <f t="shared" ca="1" si="141"/>
        <v>0.535987032932839</v>
      </c>
      <c r="AA207" s="185">
        <f t="shared" ca="1" si="144"/>
        <v>0.54827242265020093</v>
      </c>
      <c r="AB207" s="185">
        <f t="shared" ca="1" si="144"/>
        <v>0.56010975804434415</v>
      </c>
      <c r="AC207" s="185">
        <f t="shared" ca="1" si="144"/>
        <v>0.57527844917128157</v>
      </c>
      <c r="AD207" s="185">
        <f t="shared" ca="1" si="144"/>
        <v>0.59185244446930318</v>
      </c>
      <c r="AE207" s="185">
        <f t="shared" ca="1" si="144"/>
        <v>0.60893257808565771</v>
      </c>
      <c r="AF207" s="185">
        <f t="shared" ca="1" si="144"/>
        <v>0.62848847819850651</v>
      </c>
      <c r="AG207" s="185">
        <f t="shared" ca="1" si="144"/>
        <v>0.64844608924156377</v>
      </c>
      <c r="AH207" s="185">
        <f t="shared" ca="1" si="144"/>
        <v>0.66955094320210129</v>
      </c>
      <c r="AI207" s="185">
        <f t="shared" ca="1" si="144"/>
        <v>0.69038401903659274</v>
      </c>
      <c r="AJ207" s="185">
        <f t="shared" ca="1" si="144"/>
        <v>0.71325553428442245</v>
      </c>
      <c r="AK207" s="185">
        <f t="shared" ca="1" si="144"/>
        <v>0.73692496847635913</v>
      </c>
      <c r="AL207" s="185">
        <f t="shared" ca="1" si="144"/>
        <v>0.7611181390876659</v>
      </c>
      <c r="AM207" s="185">
        <f t="shared" ca="1" si="144"/>
        <v>0.88469469084052299</v>
      </c>
      <c r="AN207" s="185">
        <f t="shared" ca="1" si="144"/>
        <v>0.95714314727643801</v>
      </c>
      <c r="AO207" s="185">
        <f t="shared" ca="1" si="144"/>
        <v>1.1616895046847049</v>
      </c>
      <c r="AP207" s="185">
        <f t="shared" ca="1" si="144"/>
        <v>1.3577145128734802</v>
      </c>
    </row>
    <row r="208" spans="1:42">
      <c r="A208" s="57" t="str">
        <f>'[4]TS BYDem'!A139</f>
        <v/>
      </c>
      <c r="B208" s="185" t="s">
        <v>288</v>
      </c>
      <c r="C208" s="185" t="s">
        <v>137</v>
      </c>
      <c r="D208" s="186" t="str">
        <f>'[4]TS BYDem'!D139</f>
        <v>IFBO</v>
      </c>
      <c r="E208" s="185" t="s">
        <v>137</v>
      </c>
      <c r="F208" s="185" t="s">
        <v>137</v>
      </c>
      <c r="G208" s="185" t="s">
        <v>137</v>
      </c>
      <c r="H208" s="185" t="s">
        <v>137</v>
      </c>
      <c r="I208" s="185">
        <v>0</v>
      </c>
      <c r="J208" s="185">
        <f>INDEX('[4]TS BYDem'!$J$10:$J$203,MATCH(D208,'[4]TS BYDem'!$D$10:$D$203,0))</f>
        <v>2.6822571940841642</v>
      </c>
      <c r="K208" s="185">
        <f t="shared" ca="1" si="141"/>
        <v>2.7547900739900313</v>
      </c>
      <c r="L208" s="185">
        <f t="shared" ca="1" si="141"/>
        <v>2.8051536041457652</v>
      </c>
      <c r="M208" s="192">
        <f t="shared" si="142"/>
        <v>2.5119360000000004</v>
      </c>
      <c r="N208" s="192">
        <f t="shared" si="143"/>
        <v>2.5119360000000004</v>
      </c>
      <c r="O208" s="192">
        <f>INDEX('[4]TS BYDem'!$O$10:$O$203,MATCH(D208,'[4]TS BYDem'!$D$10:$D$203,0))</f>
        <v>2.5119360000000004</v>
      </c>
      <c r="P208" s="185">
        <f t="shared" ca="1" si="141"/>
        <v>2.5459606605886957</v>
      </c>
      <c r="Q208" s="185">
        <f t="shared" ca="1" si="141"/>
        <v>2.5485779421724417</v>
      </c>
      <c r="R208" s="185">
        <f t="shared" ca="1" si="141"/>
        <v>2.3391954154727803</v>
      </c>
      <c r="S208" s="185">
        <f t="shared" ca="1" si="141"/>
        <v>2.4074122574132253</v>
      </c>
      <c r="T208" s="185">
        <f t="shared" ca="1" si="141"/>
        <v>2.4567059717267523</v>
      </c>
      <c r="U208" s="185">
        <f t="shared" ca="1" si="141"/>
        <v>2.5037559832154757</v>
      </c>
      <c r="V208" s="185">
        <f t="shared" ca="1" si="141"/>
        <v>2.5582070283855889</v>
      </c>
      <c r="W208" s="185">
        <f t="shared" ca="1" si="141"/>
        <v>2.6132042145962791</v>
      </c>
      <c r="X208" s="185">
        <f t="shared" ca="1" si="141"/>
        <v>2.6769358708394488</v>
      </c>
      <c r="Y208" s="185">
        <f t="shared" ca="1" si="141"/>
        <v>2.742085720694837</v>
      </c>
      <c r="Z208" s="185">
        <f t="shared" ca="1" si="141"/>
        <v>2.8139319228974053</v>
      </c>
      <c r="AA208" s="185">
        <f t="shared" ca="1" si="144"/>
        <v>2.8784302189135555</v>
      </c>
      <c r="AB208" s="185">
        <f t="shared" ca="1" si="144"/>
        <v>2.9405762297328075</v>
      </c>
      <c r="AC208" s="185">
        <f t="shared" ca="1" si="144"/>
        <v>3.0202118581492288</v>
      </c>
      <c r="AD208" s="185">
        <f t="shared" ca="1" si="144"/>
        <v>3.107225333463842</v>
      </c>
      <c r="AE208" s="185">
        <f t="shared" ca="1" si="144"/>
        <v>3.1968960349497033</v>
      </c>
      <c r="AF208" s="185">
        <f t="shared" ca="1" si="144"/>
        <v>3.2995645105421594</v>
      </c>
      <c r="AG208" s="185">
        <f t="shared" ca="1" si="144"/>
        <v>3.4043419685182101</v>
      </c>
      <c r="AH208" s="185">
        <f t="shared" ca="1" si="144"/>
        <v>3.5151424518110321</v>
      </c>
      <c r="AI208" s="185">
        <f t="shared" ca="1" si="144"/>
        <v>3.6245160999421122</v>
      </c>
      <c r="AJ208" s="185">
        <f t="shared" ca="1" si="144"/>
        <v>3.7445915549932183</v>
      </c>
      <c r="AK208" s="185">
        <f t="shared" ca="1" si="144"/>
        <v>3.8688560845008855</v>
      </c>
      <c r="AL208" s="185">
        <f t="shared" ca="1" si="144"/>
        <v>3.995870230210246</v>
      </c>
      <c r="AM208" s="185">
        <f t="shared" ca="1" si="144"/>
        <v>4.6446471269127452</v>
      </c>
      <c r="AN208" s="185">
        <f t="shared" ca="1" si="144"/>
        <v>5.0250015232012988</v>
      </c>
      <c r="AO208" s="185">
        <f t="shared" ca="1" si="144"/>
        <v>6.0988698995946997</v>
      </c>
      <c r="AP208" s="185">
        <f t="shared" ca="1" si="144"/>
        <v>7.1280011925857707</v>
      </c>
    </row>
    <row r="209" spans="1:42">
      <c r="A209" s="57" t="str">
        <f>'[4]TS BYDem'!A140</f>
        <v/>
      </c>
      <c r="B209" s="185" t="s">
        <v>288</v>
      </c>
      <c r="C209" s="185" t="s">
        <v>137</v>
      </c>
      <c r="D209" s="186" t="str">
        <f>'[4]TS BYDem'!D140</f>
        <v>IFBE</v>
      </c>
      <c r="E209" s="185" t="s">
        <v>137</v>
      </c>
      <c r="F209" s="185" t="s">
        <v>137</v>
      </c>
      <c r="G209" s="185" t="s">
        <v>137</v>
      </c>
      <c r="H209" s="185" t="s">
        <v>137</v>
      </c>
      <c r="I209" s="185">
        <v>0</v>
      </c>
      <c r="J209" s="185">
        <f>INDEX('[4]TS BYDem'!$J$10:$J$203,MATCH(D209,'[4]TS BYDem'!$D$10:$D$203,0))</f>
        <v>0</v>
      </c>
      <c r="K209" s="185">
        <f t="shared" ca="1" si="141"/>
        <v>0</v>
      </c>
      <c r="L209" s="185">
        <f t="shared" ca="1" si="141"/>
        <v>0</v>
      </c>
      <c r="M209" s="192">
        <f t="shared" si="142"/>
        <v>0</v>
      </c>
      <c r="N209" s="192">
        <f t="shared" si="143"/>
        <v>0</v>
      </c>
      <c r="O209" s="192">
        <f>INDEX('[4]TS BYDem'!$O$10:$O$203,MATCH(D209,'[4]TS BYDem'!$D$10:$D$203,0))</f>
        <v>0</v>
      </c>
      <c r="P209" s="185">
        <f t="shared" ca="1" si="141"/>
        <v>0</v>
      </c>
      <c r="Q209" s="185">
        <f t="shared" ca="1" si="141"/>
        <v>0</v>
      </c>
      <c r="R209" s="185">
        <f t="shared" ca="1" si="141"/>
        <v>0</v>
      </c>
      <c r="S209" s="185">
        <f t="shared" ca="1" si="141"/>
        <v>0</v>
      </c>
      <c r="T209" s="185">
        <f t="shared" ca="1" si="141"/>
        <v>0</v>
      </c>
      <c r="U209" s="185">
        <f t="shared" ca="1" si="141"/>
        <v>0</v>
      </c>
      <c r="V209" s="185">
        <f t="shared" ca="1" si="141"/>
        <v>0</v>
      </c>
      <c r="W209" s="185">
        <f t="shared" ca="1" si="141"/>
        <v>0</v>
      </c>
      <c r="X209" s="185">
        <f t="shared" ca="1" si="141"/>
        <v>0</v>
      </c>
      <c r="Y209" s="185">
        <f t="shared" ca="1" si="141"/>
        <v>0</v>
      </c>
      <c r="Z209" s="185">
        <f t="shared" ca="1" si="141"/>
        <v>0</v>
      </c>
      <c r="AA209" s="185">
        <f t="shared" ca="1" si="144"/>
        <v>0</v>
      </c>
      <c r="AB209" s="185">
        <f t="shared" ca="1" si="144"/>
        <v>0</v>
      </c>
      <c r="AC209" s="185">
        <f t="shared" ca="1" si="144"/>
        <v>0</v>
      </c>
      <c r="AD209" s="185">
        <f t="shared" ca="1" si="144"/>
        <v>0</v>
      </c>
      <c r="AE209" s="185">
        <f t="shared" ca="1" si="144"/>
        <v>0</v>
      </c>
      <c r="AF209" s="185">
        <f t="shared" ca="1" si="144"/>
        <v>0</v>
      </c>
      <c r="AG209" s="185">
        <f t="shared" ca="1" si="144"/>
        <v>0</v>
      </c>
      <c r="AH209" s="185">
        <f t="shared" ca="1" si="144"/>
        <v>0</v>
      </c>
      <c r="AI209" s="185">
        <f t="shared" ca="1" si="144"/>
        <v>0</v>
      </c>
      <c r="AJ209" s="185">
        <f t="shared" ca="1" si="144"/>
        <v>0</v>
      </c>
      <c r="AK209" s="185">
        <f t="shared" ca="1" si="144"/>
        <v>0</v>
      </c>
      <c r="AL209" s="185">
        <f t="shared" ca="1" si="144"/>
        <v>0</v>
      </c>
      <c r="AM209" s="185">
        <f t="shared" ca="1" si="144"/>
        <v>0</v>
      </c>
      <c r="AN209" s="185">
        <f t="shared" ca="1" si="144"/>
        <v>0</v>
      </c>
      <c r="AO209" s="185">
        <f t="shared" ca="1" si="144"/>
        <v>0</v>
      </c>
      <c r="AP209" s="185">
        <f t="shared" ca="1" si="144"/>
        <v>0</v>
      </c>
    </row>
    <row r="210" spans="1:42">
      <c r="A210" s="57" t="str">
        <f>'[4]TS BYDem'!A141</f>
        <v>*</v>
      </c>
      <c r="B210" s="185" t="s">
        <v>288</v>
      </c>
      <c r="C210" s="185" t="s">
        <v>137</v>
      </c>
      <c r="D210" s="186" t="str">
        <f>'[4]TS BYDem'!D141</f>
        <v xml:space="preserve"> </v>
      </c>
      <c r="E210" s="185" t="s">
        <v>137</v>
      </c>
      <c r="F210" s="185" t="s">
        <v>137</v>
      </c>
      <c r="G210" s="185" t="s">
        <v>137</v>
      </c>
      <c r="H210" s="185" t="s">
        <v>137</v>
      </c>
      <c r="I210" s="185">
        <v>0</v>
      </c>
      <c r="J210" s="185" t="str">
        <f>INDEX('[4]TS BYDem'!$J$10:$J$203,MATCH(D210,'[4]TS BYDem'!$D$10:$D$203,0))</f>
        <v/>
      </c>
      <c r="K210" s="185" t="e">
        <f t="shared" ca="1" si="141"/>
        <v>#VALUE!</v>
      </c>
      <c r="L210" s="185" t="e">
        <f t="shared" ca="1" si="141"/>
        <v>#VALUE!</v>
      </c>
      <c r="M210" s="185" t="e">
        <f t="shared" ca="1" si="141"/>
        <v>#VALUE!</v>
      </c>
      <c r="N210" s="185" t="e">
        <f t="shared" ca="1" si="141"/>
        <v>#VALUE!</v>
      </c>
      <c r="O210" s="185" t="e">
        <f t="shared" ca="1" si="141"/>
        <v>#VALUE!</v>
      </c>
      <c r="P210" s="185" t="e">
        <f t="shared" ca="1" si="141"/>
        <v>#VALUE!</v>
      </c>
      <c r="Q210" s="185" t="e">
        <f t="shared" ca="1" si="141"/>
        <v>#VALUE!</v>
      </c>
      <c r="R210" s="185" t="e">
        <f t="shared" ca="1" si="141"/>
        <v>#VALUE!</v>
      </c>
      <c r="S210" s="185" t="e">
        <f t="shared" ca="1" si="141"/>
        <v>#VALUE!</v>
      </c>
      <c r="T210" s="185" t="e">
        <f t="shared" ca="1" si="141"/>
        <v>#VALUE!</v>
      </c>
      <c r="U210" s="185" t="e">
        <f t="shared" ca="1" si="141"/>
        <v>#VALUE!</v>
      </c>
      <c r="V210" s="185" t="e">
        <f t="shared" ca="1" si="141"/>
        <v>#VALUE!</v>
      </c>
      <c r="W210" s="185" t="e">
        <f t="shared" ca="1" si="141"/>
        <v>#VALUE!</v>
      </c>
      <c r="X210" s="185" t="e">
        <f t="shared" ca="1" si="141"/>
        <v>#VALUE!</v>
      </c>
      <c r="Y210" s="185" t="e">
        <f t="shared" ca="1" si="141"/>
        <v>#VALUE!</v>
      </c>
      <c r="Z210" s="185" t="e">
        <f t="shared" ca="1" si="141"/>
        <v>#VALUE!</v>
      </c>
      <c r="AA210" s="185" t="e">
        <f t="shared" ca="1" si="144"/>
        <v>#VALUE!</v>
      </c>
      <c r="AB210" s="185" t="e">
        <f t="shared" ca="1" si="144"/>
        <v>#VALUE!</v>
      </c>
      <c r="AC210" s="185" t="e">
        <f t="shared" ca="1" si="144"/>
        <v>#VALUE!</v>
      </c>
      <c r="AD210" s="185" t="e">
        <f t="shared" ca="1" si="144"/>
        <v>#VALUE!</v>
      </c>
      <c r="AE210" s="185" t="e">
        <f t="shared" ca="1" si="144"/>
        <v>#VALUE!</v>
      </c>
      <c r="AF210" s="185" t="e">
        <f t="shared" ca="1" si="144"/>
        <v>#VALUE!</v>
      </c>
      <c r="AG210" s="185" t="e">
        <f t="shared" ca="1" si="144"/>
        <v>#VALUE!</v>
      </c>
      <c r="AH210" s="185" t="e">
        <f t="shared" ca="1" si="144"/>
        <v>#VALUE!</v>
      </c>
      <c r="AI210" s="185" t="e">
        <f t="shared" ca="1" si="144"/>
        <v>#VALUE!</v>
      </c>
      <c r="AJ210" s="185" t="e">
        <f t="shared" ca="1" si="144"/>
        <v>#VALUE!</v>
      </c>
      <c r="AK210" s="185" t="e">
        <f t="shared" ca="1" si="144"/>
        <v>#VALUE!</v>
      </c>
      <c r="AL210" s="185" t="e">
        <f t="shared" ca="1" si="144"/>
        <v>#VALUE!</v>
      </c>
      <c r="AM210" s="185" t="e">
        <f t="shared" ca="1" si="144"/>
        <v>#VALUE!</v>
      </c>
      <c r="AN210" s="185" t="e">
        <f t="shared" ca="1" si="144"/>
        <v>#VALUE!</v>
      </c>
      <c r="AO210" s="185" t="e">
        <f t="shared" ca="1" si="144"/>
        <v>#VALUE!</v>
      </c>
      <c r="AP210" s="185" t="e">
        <f t="shared" ca="1" si="144"/>
        <v>#VALUE!</v>
      </c>
    </row>
    <row r="211" spans="1:42">
      <c r="A211" s="57" t="str">
        <f>'[4]TS BYDem'!A142</f>
        <v/>
      </c>
      <c r="B211" s="185" t="s">
        <v>288</v>
      </c>
      <c r="C211" s="185" t="s">
        <v>137</v>
      </c>
      <c r="D211" s="186" t="str">
        <f>'[4]TS BYDem'!D142</f>
        <v>IFBS</v>
      </c>
      <c r="E211" s="185" t="s">
        <v>137</v>
      </c>
      <c r="F211" s="185" t="s">
        <v>137</v>
      </c>
      <c r="G211" s="185" t="s">
        <v>137</v>
      </c>
      <c r="H211" s="185" t="s">
        <v>137</v>
      </c>
      <c r="I211" s="185">
        <v>0</v>
      </c>
      <c r="J211" s="185">
        <f>INDEX('[4]TS BYDem'!$J$10:$J$203,MATCH(D211,'[4]TS BYDem'!$D$10:$D$203,0))</f>
        <v>20.421862032418336</v>
      </c>
      <c r="K211" s="185">
        <f t="shared" ca="1" si="141"/>
        <v>20.974104550219597</v>
      </c>
      <c r="L211" s="185">
        <f t="shared" ca="1" si="141"/>
        <v>21.357556616850037</v>
      </c>
      <c r="M211" s="192">
        <f t="shared" ref="M211" si="145">O211</f>
        <v>13.394630400000002</v>
      </c>
      <c r="N211" s="192">
        <f t="shared" ref="N211" si="146">O211</f>
        <v>13.394630400000002</v>
      </c>
      <c r="O211" s="192">
        <f>INDEX('[4]TS BYDem'!$O$10:$O$203,MATCH(D211,'[4]TS BYDem'!$D$10:$D$203,0))</f>
        <v>13.394630400000002</v>
      </c>
      <c r="P211" s="185">
        <f t="shared" ca="1" si="141"/>
        <v>13.576063268142748</v>
      </c>
      <c r="Q211" s="185">
        <f t="shared" ca="1" si="141"/>
        <v>13.590019642615268</v>
      </c>
      <c r="R211" s="185">
        <f t="shared" ca="1" si="141"/>
        <v>12.473509684813758</v>
      </c>
      <c r="S211" s="185">
        <f t="shared" ca="1" si="141"/>
        <v>12.837268707674005</v>
      </c>
      <c r="T211" s="185">
        <f t="shared" ca="1" si="141"/>
        <v>13.100122173794514</v>
      </c>
      <c r="U211" s="185">
        <f t="shared" ca="1" si="141"/>
        <v>13.351011334269621</v>
      </c>
      <c r="V211" s="185">
        <f t="shared" ca="1" si="141"/>
        <v>13.641365716287066</v>
      </c>
      <c r="W211" s="185">
        <f t="shared" ca="1" si="141"/>
        <v>13.934632337065688</v>
      </c>
      <c r="X211" s="185">
        <f t="shared" ca="1" si="141"/>
        <v>14.274474586293817</v>
      </c>
      <c r="Y211" s="185">
        <f t="shared" ca="1" si="141"/>
        <v>14.621879201470483</v>
      </c>
      <c r="Z211" s="185">
        <f t="shared" ca="1" si="141"/>
        <v>15.004991400247469</v>
      </c>
      <c r="AA211" s="185">
        <f t="shared" ca="1" si="144"/>
        <v>15.348921674174084</v>
      </c>
      <c r="AB211" s="185">
        <f t="shared" ca="1" si="144"/>
        <v>15.680308638554658</v>
      </c>
      <c r="AC211" s="185">
        <f t="shared" ca="1" si="144"/>
        <v>16.104957120566024</v>
      </c>
      <c r="AD211" s="185">
        <f t="shared" ca="1" si="144"/>
        <v>16.568947183075089</v>
      </c>
      <c r="AE211" s="185">
        <f t="shared" ca="1" si="144"/>
        <v>17.047106620302728</v>
      </c>
      <c r="AF211" s="185">
        <f t="shared" ca="1" si="144"/>
        <v>17.594575299557444</v>
      </c>
      <c r="AG211" s="185">
        <f t="shared" ca="1" si="144"/>
        <v>18.153289902095381</v>
      </c>
      <c r="AH211" s="185">
        <f t="shared" ca="1" si="144"/>
        <v>18.744121643767432</v>
      </c>
      <c r="AI211" s="185">
        <f t="shared" ca="1" si="144"/>
        <v>19.327344939351185</v>
      </c>
      <c r="AJ211" s="185">
        <f t="shared" ca="1" si="144"/>
        <v>19.967634477190277</v>
      </c>
      <c r="AK211" s="185">
        <f t="shared" ca="1" si="144"/>
        <v>20.630261807100393</v>
      </c>
      <c r="AL211" s="185">
        <f t="shared" ca="1" si="144"/>
        <v>21.307551171697515</v>
      </c>
      <c r="AM211" s="185">
        <f t="shared" ca="1" si="144"/>
        <v>24.767084672307785</v>
      </c>
      <c r="AN211" s="185">
        <f t="shared" ca="1" si="144"/>
        <v>26.795283861817513</v>
      </c>
      <c r="AO211" s="185">
        <f t="shared" ca="1" si="144"/>
        <v>32.521572270454399</v>
      </c>
      <c r="AP211" s="185">
        <f t="shared" ca="1" si="144"/>
        <v>38.009304960574497</v>
      </c>
    </row>
    <row r="212" spans="1:42">
      <c r="A212" s="57" t="str">
        <f>'[4]TS BYDem'!A143</f>
        <v>*</v>
      </c>
      <c r="B212" s="185" t="s">
        <v>288</v>
      </c>
      <c r="C212" s="185" t="s">
        <v>137</v>
      </c>
      <c r="D212" s="186" t="str">
        <f>'[4]TS BYDem'!D143</f>
        <v>IFBS</v>
      </c>
      <c r="E212" s="185" t="s">
        <v>137</v>
      </c>
      <c r="F212" s="185" t="s">
        <v>137</v>
      </c>
      <c r="G212" s="185" t="s">
        <v>137</v>
      </c>
      <c r="H212" s="185" t="s">
        <v>137</v>
      </c>
      <c r="I212" s="185">
        <v>0</v>
      </c>
      <c r="J212" s="185">
        <f>INDEX('[4]TS BYDem'!$J$10:$J$203,MATCH(D212,'[4]TS BYDem'!$D$10:$D$203,0))</f>
        <v>20.421862032418336</v>
      </c>
      <c r="K212" s="185">
        <f t="shared" ca="1" si="141"/>
        <v>20.974104550219597</v>
      </c>
      <c r="L212" s="185">
        <f t="shared" ca="1" si="141"/>
        <v>21.357556616850037</v>
      </c>
      <c r="M212" s="185">
        <f t="shared" ca="1" si="141"/>
        <v>21.703386971282772</v>
      </c>
      <c r="N212" s="185">
        <f t="shared" ca="1" si="141"/>
        <v>21.965291967736011</v>
      </c>
      <c r="O212" s="185">
        <f t="shared" ca="1" si="141"/>
        <v>22.219962019535849</v>
      </c>
      <c r="P212" s="185">
        <f t="shared" ca="1" si="141"/>
        <v>22.520935717117478</v>
      </c>
      <c r="Q212" s="185">
        <f t="shared" ca="1" si="141"/>
        <v>22.544087540008373</v>
      </c>
      <c r="R212" s="185">
        <f t="shared" ca="1" si="141"/>
        <v>20.691941708736827</v>
      </c>
      <c r="S212" s="185">
        <f t="shared" ca="1" si="141"/>
        <v>21.295370950966472</v>
      </c>
      <c r="T212" s="185">
        <f t="shared" ca="1" si="141"/>
        <v>21.731410905745744</v>
      </c>
      <c r="U212" s="185">
        <f t="shared" ca="1" si="141"/>
        <v>22.14760362255786</v>
      </c>
      <c r="V212" s="185">
        <f t="shared" ca="1" si="141"/>
        <v>22.629264045277207</v>
      </c>
      <c r="W212" s="185">
        <f t="shared" ca="1" si="141"/>
        <v>23.115755496007989</v>
      </c>
      <c r="X212" s="185">
        <f t="shared" ca="1" si="141"/>
        <v>23.679509899450331</v>
      </c>
      <c r="Y212" s="185">
        <f t="shared" ca="1" si="141"/>
        <v>24.255809291379578</v>
      </c>
      <c r="Z212" s="185">
        <f t="shared" ca="1" si="141"/>
        <v>24.891342953140452</v>
      </c>
      <c r="AA212" s="185">
        <f t="shared" ca="1" si="144"/>
        <v>25.461878861620463</v>
      </c>
      <c r="AB212" s="185">
        <f t="shared" ca="1" si="144"/>
        <v>26.011607039436075</v>
      </c>
      <c r="AC212" s="185">
        <f t="shared" ca="1" si="144"/>
        <v>26.716044030989504</v>
      </c>
      <c r="AD212" s="185">
        <f t="shared" ca="1" si="144"/>
        <v>27.485743623924407</v>
      </c>
      <c r="AE212" s="185">
        <f t="shared" ca="1" si="144"/>
        <v>28.278948379651055</v>
      </c>
      <c r="AF212" s="185">
        <f t="shared" ca="1" si="144"/>
        <v>29.187128217142146</v>
      </c>
      <c r="AG212" s="185">
        <f t="shared" ca="1" si="144"/>
        <v>30.113963589035123</v>
      </c>
      <c r="AH212" s="185">
        <f t="shared" ca="1" si="144"/>
        <v>31.094077147068734</v>
      </c>
      <c r="AI212" s="185">
        <f t="shared" ca="1" si="144"/>
        <v>32.061569275614474</v>
      </c>
      <c r="AJ212" s="185">
        <f t="shared" ca="1" si="144"/>
        <v>33.123726930393119</v>
      </c>
      <c r="AK212" s="185">
        <f t="shared" ca="1" si="144"/>
        <v>34.222940097462605</v>
      </c>
      <c r="AL212" s="185">
        <f t="shared" ca="1" si="144"/>
        <v>35.346475686588199</v>
      </c>
      <c r="AM212" s="185">
        <f t="shared" ca="1" si="144"/>
        <v>41.085394991810098</v>
      </c>
      <c r="AN212" s="185">
        <f t="shared" ca="1" si="144"/>
        <v>44.449915520794576</v>
      </c>
      <c r="AO212" s="185">
        <f t="shared" ca="1" si="144"/>
        <v>53.949088484374066</v>
      </c>
      <c r="AP212" s="185">
        <f t="shared" ca="1" si="144"/>
        <v>63.052528318580599</v>
      </c>
    </row>
    <row r="213" spans="1:42">
      <c r="A213" s="57" t="str">
        <f>'[4]TS BYDem'!A144</f>
        <v>*</v>
      </c>
      <c r="B213" s="185" t="s">
        <v>288</v>
      </c>
      <c r="C213" s="185" t="s">
        <v>137</v>
      </c>
      <c r="D213" s="186" t="str">
        <f>'[4]TS BYDem'!D144</f>
        <v>IFBS</v>
      </c>
      <c r="E213" s="185" t="s">
        <v>137</v>
      </c>
      <c r="F213" s="185" t="s">
        <v>137</v>
      </c>
      <c r="G213" s="185" t="s">
        <v>137</v>
      </c>
      <c r="H213" s="185" t="s">
        <v>137</v>
      </c>
      <c r="I213" s="185">
        <v>0</v>
      </c>
      <c r="J213" s="185">
        <f>INDEX('[4]TS BYDem'!$J$10:$J$203,MATCH(D213,'[4]TS BYDem'!$D$10:$D$203,0))</f>
        <v>20.421862032418336</v>
      </c>
      <c r="K213" s="185">
        <f t="shared" ca="1" si="141"/>
        <v>20.974104550219597</v>
      </c>
      <c r="L213" s="185">
        <f t="shared" ca="1" si="141"/>
        <v>21.357556616850037</v>
      </c>
      <c r="M213" s="185">
        <f t="shared" ca="1" si="141"/>
        <v>21.703386971282772</v>
      </c>
      <c r="N213" s="185">
        <f t="shared" ca="1" si="141"/>
        <v>21.965291967736011</v>
      </c>
      <c r="O213" s="185">
        <f t="shared" ca="1" si="141"/>
        <v>22.219962019535849</v>
      </c>
      <c r="P213" s="185">
        <f t="shared" ca="1" si="141"/>
        <v>22.520935717117478</v>
      </c>
      <c r="Q213" s="185">
        <f t="shared" ca="1" si="141"/>
        <v>22.544087540008373</v>
      </c>
      <c r="R213" s="185">
        <f t="shared" ca="1" si="141"/>
        <v>20.691941708736827</v>
      </c>
      <c r="S213" s="185">
        <f t="shared" ca="1" si="141"/>
        <v>21.295370950966472</v>
      </c>
      <c r="T213" s="185">
        <f t="shared" ca="1" si="141"/>
        <v>21.731410905745744</v>
      </c>
      <c r="U213" s="185">
        <f t="shared" ca="1" si="141"/>
        <v>22.14760362255786</v>
      </c>
      <c r="V213" s="185">
        <f t="shared" ca="1" si="141"/>
        <v>22.629264045277207</v>
      </c>
      <c r="W213" s="185">
        <f t="shared" ca="1" si="141"/>
        <v>23.115755496007989</v>
      </c>
      <c r="X213" s="185">
        <f t="shared" ca="1" si="141"/>
        <v>23.679509899450331</v>
      </c>
      <c r="Y213" s="185">
        <f t="shared" ca="1" si="141"/>
        <v>24.255809291379578</v>
      </c>
      <c r="Z213" s="185">
        <f t="shared" ca="1" si="141"/>
        <v>24.891342953140452</v>
      </c>
      <c r="AA213" s="185">
        <f t="shared" ca="1" si="144"/>
        <v>25.461878861620463</v>
      </c>
      <c r="AB213" s="185">
        <f t="shared" ca="1" si="144"/>
        <v>26.011607039436075</v>
      </c>
      <c r="AC213" s="185">
        <f t="shared" ca="1" si="144"/>
        <v>26.716044030989504</v>
      </c>
      <c r="AD213" s="185">
        <f t="shared" ca="1" si="144"/>
        <v>27.485743623924407</v>
      </c>
      <c r="AE213" s="185">
        <f t="shared" ca="1" si="144"/>
        <v>28.278948379651055</v>
      </c>
      <c r="AF213" s="185">
        <f t="shared" ca="1" si="144"/>
        <v>29.187128217142146</v>
      </c>
      <c r="AG213" s="185">
        <f t="shared" ca="1" si="144"/>
        <v>30.113963589035123</v>
      </c>
      <c r="AH213" s="185">
        <f t="shared" ca="1" si="144"/>
        <v>31.094077147068734</v>
      </c>
      <c r="AI213" s="185">
        <f t="shared" ca="1" si="144"/>
        <v>32.061569275614474</v>
      </c>
      <c r="AJ213" s="185">
        <f t="shared" ca="1" si="144"/>
        <v>33.123726930393119</v>
      </c>
      <c r="AK213" s="185">
        <f t="shared" ca="1" si="144"/>
        <v>34.222940097462605</v>
      </c>
      <c r="AL213" s="185">
        <f t="shared" ca="1" si="144"/>
        <v>35.346475686588199</v>
      </c>
      <c r="AM213" s="185">
        <f t="shared" ca="1" si="144"/>
        <v>41.085394991810098</v>
      </c>
      <c r="AN213" s="185">
        <f t="shared" ca="1" si="144"/>
        <v>44.449915520794576</v>
      </c>
      <c r="AO213" s="185">
        <f t="shared" ca="1" si="144"/>
        <v>53.949088484374066</v>
      </c>
      <c r="AP213" s="185">
        <f t="shared" ca="1" si="144"/>
        <v>63.052528318580599</v>
      </c>
    </row>
    <row r="214" spans="1:42">
      <c r="A214" s="57" t="str">
        <f>'[4]TS BYDem'!A145</f>
        <v>*</v>
      </c>
      <c r="B214" s="185" t="s">
        <v>288</v>
      </c>
      <c r="C214" s="185" t="s">
        <v>137</v>
      </c>
      <c r="D214" s="186" t="str">
        <f>'[4]TS BYDem'!D145</f>
        <v>IFBS</v>
      </c>
      <c r="E214" s="185" t="s">
        <v>137</v>
      </c>
      <c r="F214" s="185" t="s">
        <v>137</v>
      </c>
      <c r="G214" s="185" t="s">
        <v>137</v>
      </c>
      <c r="H214" s="185" t="s">
        <v>137</v>
      </c>
      <c r="I214" s="185">
        <v>0</v>
      </c>
      <c r="J214" s="185">
        <f>INDEX('[4]TS BYDem'!$J$10:$J$203,MATCH(D214,'[4]TS BYDem'!$D$10:$D$203,0))</f>
        <v>20.421862032418336</v>
      </c>
      <c r="K214" s="185">
        <f t="shared" ca="1" si="141"/>
        <v>20.974104550219597</v>
      </c>
      <c r="L214" s="185">
        <f t="shared" ca="1" si="141"/>
        <v>21.357556616850037</v>
      </c>
      <c r="M214" s="185">
        <f t="shared" ca="1" si="141"/>
        <v>21.703386971282772</v>
      </c>
      <c r="N214" s="185">
        <f t="shared" ca="1" si="141"/>
        <v>21.965291967736011</v>
      </c>
      <c r="O214" s="185">
        <f t="shared" ca="1" si="141"/>
        <v>22.219962019535849</v>
      </c>
      <c r="P214" s="185">
        <f t="shared" ca="1" si="141"/>
        <v>22.520935717117478</v>
      </c>
      <c r="Q214" s="185">
        <f t="shared" ca="1" si="141"/>
        <v>22.544087540008373</v>
      </c>
      <c r="R214" s="185">
        <f t="shared" ca="1" si="141"/>
        <v>20.691941708736827</v>
      </c>
      <c r="S214" s="185">
        <f t="shared" ca="1" si="141"/>
        <v>21.295370950966472</v>
      </c>
      <c r="T214" s="185">
        <f t="shared" ca="1" si="141"/>
        <v>21.731410905745744</v>
      </c>
      <c r="U214" s="185">
        <f t="shared" ca="1" si="141"/>
        <v>22.14760362255786</v>
      </c>
      <c r="V214" s="185">
        <f t="shared" ca="1" si="141"/>
        <v>22.629264045277207</v>
      </c>
      <c r="W214" s="185">
        <f t="shared" ca="1" si="141"/>
        <v>23.115755496007989</v>
      </c>
      <c r="X214" s="185">
        <f t="shared" ca="1" si="141"/>
        <v>23.679509899450331</v>
      </c>
      <c r="Y214" s="185">
        <f t="shared" ca="1" si="141"/>
        <v>24.255809291379578</v>
      </c>
      <c r="Z214" s="185">
        <f t="shared" ca="1" si="141"/>
        <v>24.891342953140452</v>
      </c>
      <c r="AA214" s="185">
        <f t="shared" ca="1" si="144"/>
        <v>25.461878861620463</v>
      </c>
      <c r="AB214" s="185">
        <f t="shared" ca="1" si="144"/>
        <v>26.011607039436075</v>
      </c>
      <c r="AC214" s="185">
        <f t="shared" ca="1" si="144"/>
        <v>26.716044030989504</v>
      </c>
      <c r="AD214" s="185">
        <f t="shared" ca="1" si="144"/>
        <v>27.485743623924407</v>
      </c>
      <c r="AE214" s="185">
        <f t="shared" ca="1" si="144"/>
        <v>28.278948379651055</v>
      </c>
      <c r="AF214" s="185">
        <f t="shared" ca="1" si="144"/>
        <v>29.187128217142146</v>
      </c>
      <c r="AG214" s="185">
        <f t="shared" ca="1" si="144"/>
        <v>30.113963589035123</v>
      </c>
      <c r="AH214" s="185">
        <f t="shared" ca="1" si="144"/>
        <v>31.094077147068734</v>
      </c>
      <c r="AI214" s="185">
        <f t="shared" ca="1" si="144"/>
        <v>32.061569275614474</v>
      </c>
      <c r="AJ214" s="185">
        <f t="shared" ca="1" si="144"/>
        <v>33.123726930393119</v>
      </c>
      <c r="AK214" s="185">
        <f t="shared" ca="1" si="144"/>
        <v>34.222940097462605</v>
      </c>
      <c r="AL214" s="185">
        <f t="shared" ca="1" si="144"/>
        <v>35.346475686588199</v>
      </c>
      <c r="AM214" s="185">
        <f t="shared" ca="1" si="144"/>
        <v>41.085394991810098</v>
      </c>
      <c r="AN214" s="185">
        <f t="shared" ca="1" si="144"/>
        <v>44.449915520794576</v>
      </c>
      <c r="AO214" s="185">
        <f t="shared" ca="1" si="144"/>
        <v>53.949088484374066</v>
      </c>
      <c r="AP214" s="185">
        <f t="shared" ca="1" si="144"/>
        <v>63.052528318580599</v>
      </c>
    </row>
    <row r="215" spans="1:42">
      <c r="A215" s="57" t="str">
        <f>'[4]TS BYDem'!A146</f>
        <v>*</v>
      </c>
      <c r="B215" s="185" t="s">
        <v>288</v>
      </c>
      <c r="C215" s="185" t="s">
        <v>137</v>
      </c>
      <c r="D215" s="186" t="str">
        <f>'[4]TS BYDem'!D146</f>
        <v>IFBS</v>
      </c>
      <c r="E215" s="185" t="s">
        <v>137</v>
      </c>
      <c r="F215" s="185" t="s">
        <v>137</v>
      </c>
      <c r="G215" s="185" t="s">
        <v>137</v>
      </c>
      <c r="H215" s="185" t="s">
        <v>137</v>
      </c>
      <c r="I215" s="185">
        <v>0</v>
      </c>
      <c r="J215" s="185">
        <f>INDEX('[4]TS BYDem'!$J$10:$J$203,MATCH(D215,'[4]TS BYDem'!$D$10:$D$203,0))</f>
        <v>20.421862032418336</v>
      </c>
      <c r="K215" s="185">
        <f t="shared" ca="1" si="141"/>
        <v>20.974104550219597</v>
      </c>
      <c r="L215" s="185">
        <f t="shared" ca="1" si="141"/>
        <v>21.357556616850037</v>
      </c>
      <c r="M215" s="185">
        <f t="shared" ca="1" si="141"/>
        <v>21.703386971282772</v>
      </c>
      <c r="N215" s="185">
        <f t="shared" ca="1" si="141"/>
        <v>21.965291967736011</v>
      </c>
      <c r="O215" s="185">
        <f t="shared" ca="1" si="141"/>
        <v>22.219962019535849</v>
      </c>
      <c r="P215" s="185">
        <f t="shared" ca="1" si="141"/>
        <v>22.520935717117478</v>
      </c>
      <c r="Q215" s="185">
        <f t="shared" ca="1" si="141"/>
        <v>22.544087540008373</v>
      </c>
      <c r="R215" s="185">
        <f t="shared" ca="1" si="141"/>
        <v>20.691941708736827</v>
      </c>
      <c r="S215" s="185">
        <f t="shared" ca="1" si="141"/>
        <v>21.295370950966472</v>
      </c>
      <c r="T215" s="185">
        <f t="shared" ca="1" si="141"/>
        <v>21.731410905745744</v>
      </c>
      <c r="U215" s="185">
        <f t="shared" ca="1" si="141"/>
        <v>22.14760362255786</v>
      </c>
      <c r="V215" s="185">
        <f t="shared" ca="1" si="141"/>
        <v>22.629264045277207</v>
      </c>
      <c r="W215" s="185">
        <f t="shared" ca="1" si="141"/>
        <v>23.115755496007989</v>
      </c>
      <c r="X215" s="185">
        <f t="shared" ca="1" si="141"/>
        <v>23.679509899450331</v>
      </c>
      <c r="Y215" s="185">
        <f t="shared" ca="1" si="141"/>
        <v>24.255809291379578</v>
      </c>
      <c r="Z215" s="185">
        <f t="shared" ca="1" si="141"/>
        <v>24.891342953140452</v>
      </c>
      <c r="AA215" s="185">
        <f t="shared" ca="1" si="144"/>
        <v>25.461878861620463</v>
      </c>
      <c r="AB215" s="185">
        <f t="shared" ca="1" si="144"/>
        <v>26.011607039436075</v>
      </c>
      <c r="AC215" s="185">
        <f t="shared" ca="1" si="144"/>
        <v>26.716044030989504</v>
      </c>
      <c r="AD215" s="185">
        <f t="shared" ca="1" si="144"/>
        <v>27.485743623924407</v>
      </c>
      <c r="AE215" s="185">
        <f t="shared" ca="1" si="144"/>
        <v>28.278948379651055</v>
      </c>
      <c r="AF215" s="185">
        <f t="shared" ca="1" si="144"/>
        <v>29.187128217142146</v>
      </c>
      <c r="AG215" s="185">
        <f t="shared" ca="1" si="144"/>
        <v>30.113963589035123</v>
      </c>
      <c r="AH215" s="185">
        <f t="shared" ca="1" si="144"/>
        <v>31.094077147068734</v>
      </c>
      <c r="AI215" s="185">
        <f t="shared" ca="1" si="144"/>
        <v>32.061569275614474</v>
      </c>
      <c r="AJ215" s="185">
        <f t="shared" ca="1" si="144"/>
        <v>33.123726930393119</v>
      </c>
      <c r="AK215" s="185">
        <f t="shared" ca="1" si="144"/>
        <v>34.222940097462605</v>
      </c>
      <c r="AL215" s="185">
        <f t="shared" ca="1" si="144"/>
        <v>35.346475686588199</v>
      </c>
      <c r="AM215" s="185">
        <f t="shared" ca="1" si="144"/>
        <v>41.085394991810098</v>
      </c>
      <c r="AN215" s="185">
        <f t="shared" ca="1" si="144"/>
        <v>44.449915520794576</v>
      </c>
      <c r="AO215" s="185">
        <f t="shared" ca="1" si="144"/>
        <v>53.949088484374066</v>
      </c>
      <c r="AP215" s="185">
        <f t="shared" ca="1" si="144"/>
        <v>63.052528318580599</v>
      </c>
    </row>
    <row r="216" spans="1:42">
      <c r="A216" s="57" t="str">
        <f>'[4]TS BYDem'!A147</f>
        <v>*</v>
      </c>
      <c r="B216" s="185" t="s">
        <v>288</v>
      </c>
      <c r="C216" s="185" t="s">
        <v>137</v>
      </c>
      <c r="D216" s="186" t="str">
        <f>'[4]TS BYDem'!D147</f>
        <v>IFBS</v>
      </c>
      <c r="E216" s="185" t="s">
        <v>137</v>
      </c>
      <c r="F216" s="185" t="s">
        <v>137</v>
      </c>
      <c r="G216" s="185" t="s">
        <v>137</v>
      </c>
      <c r="H216" s="185" t="s">
        <v>137</v>
      </c>
      <c r="I216" s="185">
        <v>0</v>
      </c>
      <c r="J216" s="185">
        <f>INDEX('[4]TS BYDem'!$J$10:$J$203,MATCH(D216,'[4]TS BYDem'!$D$10:$D$203,0))</f>
        <v>20.421862032418336</v>
      </c>
      <c r="K216" s="185">
        <f t="shared" ca="1" si="141"/>
        <v>20.974104550219597</v>
      </c>
      <c r="L216" s="185">
        <f t="shared" ca="1" si="141"/>
        <v>21.357556616850037</v>
      </c>
      <c r="M216" s="185">
        <f t="shared" ca="1" si="141"/>
        <v>21.703386971282772</v>
      </c>
      <c r="N216" s="185">
        <f t="shared" ca="1" si="141"/>
        <v>21.965291967736011</v>
      </c>
      <c r="O216" s="185">
        <f t="shared" ca="1" si="141"/>
        <v>22.219962019535849</v>
      </c>
      <c r="P216" s="185">
        <f t="shared" ca="1" si="141"/>
        <v>22.520935717117478</v>
      </c>
      <c r="Q216" s="185">
        <f t="shared" ca="1" si="141"/>
        <v>22.544087540008373</v>
      </c>
      <c r="R216" s="185">
        <f t="shared" ca="1" si="141"/>
        <v>20.691941708736827</v>
      </c>
      <c r="S216" s="185">
        <f t="shared" ca="1" si="141"/>
        <v>21.295370950966472</v>
      </c>
      <c r="T216" s="185">
        <f t="shared" ca="1" si="141"/>
        <v>21.731410905745744</v>
      </c>
      <c r="U216" s="185">
        <f t="shared" ca="1" si="141"/>
        <v>22.14760362255786</v>
      </c>
      <c r="V216" s="185">
        <f t="shared" ca="1" si="141"/>
        <v>22.629264045277207</v>
      </c>
      <c r="W216" s="185">
        <f t="shared" ca="1" si="141"/>
        <v>23.115755496007989</v>
      </c>
      <c r="X216" s="185">
        <f t="shared" ca="1" si="141"/>
        <v>23.679509899450331</v>
      </c>
      <c r="Y216" s="185">
        <f t="shared" ca="1" si="141"/>
        <v>24.255809291379578</v>
      </c>
      <c r="Z216" s="185">
        <f t="shared" ca="1" si="141"/>
        <v>24.891342953140452</v>
      </c>
      <c r="AA216" s="185">
        <f t="shared" ca="1" si="144"/>
        <v>25.461878861620463</v>
      </c>
      <c r="AB216" s="185">
        <f t="shared" ca="1" si="144"/>
        <v>26.011607039436075</v>
      </c>
      <c r="AC216" s="185">
        <f t="shared" ca="1" si="144"/>
        <v>26.716044030989504</v>
      </c>
      <c r="AD216" s="185">
        <f t="shared" ca="1" si="144"/>
        <v>27.485743623924407</v>
      </c>
      <c r="AE216" s="185">
        <f t="shared" ca="1" si="144"/>
        <v>28.278948379651055</v>
      </c>
      <c r="AF216" s="185">
        <f t="shared" ca="1" si="144"/>
        <v>29.187128217142146</v>
      </c>
      <c r="AG216" s="185">
        <f t="shared" ca="1" si="144"/>
        <v>30.113963589035123</v>
      </c>
      <c r="AH216" s="185">
        <f t="shared" ca="1" si="144"/>
        <v>31.094077147068734</v>
      </c>
      <c r="AI216" s="185">
        <f t="shared" ca="1" si="144"/>
        <v>32.061569275614474</v>
      </c>
      <c r="AJ216" s="185">
        <f t="shared" ca="1" si="144"/>
        <v>33.123726930393119</v>
      </c>
      <c r="AK216" s="185">
        <f t="shared" ca="1" si="144"/>
        <v>34.222940097462605</v>
      </c>
      <c r="AL216" s="185">
        <f t="shared" ca="1" si="144"/>
        <v>35.346475686588199</v>
      </c>
      <c r="AM216" s="185">
        <f t="shared" ca="1" si="144"/>
        <v>41.085394991810098</v>
      </c>
      <c r="AN216" s="185">
        <f t="shared" ca="1" si="144"/>
        <v>44.449915520794576</v>
      </c>
      <c r="AO216" s="185">
        <f t="shared" ca="1" si="144"/>
        <v>53.949088484374066</v>
      </c>
      <c r="AP216" s="185">
        <f t="shared" ref="AP216" ca="1" si="147">AP$200/AO$200*AO216</f>
        <v>63.052528318580599</v>
      </c>
    </row>
    <row r="217" spans="1:42">
      <c r="A217" s="57" t="str">
        <f>'[4]TS BYDem'!A148</f>
        <v>*</v>
      </c>
      <c r="B217" s="185" t="s">
        <v>288</v>
      </c>
      <c r="C217" s="185" t="s">
        <v>137</v>
      </c>
      <c r="D217" s="186" t="str">
        <f>'[4]TS BYDem'!D148</f>
        <v>IFBS</v>
      </c>
      <c r="E217" s="185" t="s">
        <v>137</v>
      </c>
      <c r="F217" s="185" t="s">
        <v>137</v>
      </c>
      <c r="G217" s="185" t="s">
        <v>137</v>
      </c>
      <c r="H217" s="185" t="s">
        <v>137</v>
      </c>
      <c r="I217" s="185">
        <v>0</v>
      </c>
      <c r="J217" s="185">
        <f>INDEX('[4]TS BYDem'!$J$10:$J$203,MATCH(D217,'[4]TS BYDem'!$D$10:$D$203,0))</f>
        <v>20.421862032418336</v>
      </c>
    </row>
    <row r="218" spans="1:42">
      <c r="A218" s="57" t="str">
        <f>'[4]TS BYDem'!A149</f>
        <v>*</v>
      </c>
      <c r="B218" s="185" t="s">
        <v>288</v>
      </c>
      <c r="C218" s="185" t="s">
        <v>137</v>
      </c>
      <c r="D218" s="186" t="str">
        <f>'[4]TS BYDem'!D149</f>
        <v>Useful Energy Service</v>
      </c>
      <c r="E218" s="185" t="s">
        <v>137</v>
      </c>
      <c r="F218" s="185" t="s">
        <v>137</v>
      </c>
      <c r="G218" s="185" t="s">
        <v>137</v>
      </c>
      <c r="H218" s="185" t="s">
        <v>137</v>
      </c>
      <c r="I218" s="185">
        <v>0</v>
      </c>
      <c r="J218" s="185" t="str">
        <f>INDEX('[4]TS BYDem'!$J$10:$J$203,MATCH(D218,'[4]TS BYDem'!$D$10:$D$203,0))</f>
        <v/>
      </c>
    </row>
    <row r="219" spans="1:42" s="5" customFormat="1">
      <c r="A219" s="57" t="str">
        <f>'[4]TS BYDem'!A146</f>
        <v>*</v>
      </c>
      <c r="B219" s="5">
        <f>B200+1</f>
        <v>13</v>
      </c>
      <c r="C219" s="3" t="str">
        <f ca="1">OFFSET($C$9,$B219,0)</f>
        <v>Food, Beverage &amp; Tabacco</v>
      </c>
      <c r="D219" s="3" t="str">
        <f ca="1">OFFSET($B$9,$B219,0)</f>
        <v>FB</v>
      </c>
      <c r="J219" s="5">
        <f t="shared" ref="J219:AA219" ca="1" si="148">SUMIF($B$10:$B$25,$D219,J$10:J$25)*SUMIF($B$10:$B$25,$D219,J$47:J$61)</f>
        <v>93.09690942833015</v>
      </c>
      <c r="K219" s="5">
        <f t="shared" ca="1" si="148"/>
        <v>96.522000000000006</v>
      </c>
      <c r="L219" s="5">
        <f t="shared" ca="1" si="148"/>
        <v>99.097999999999999</v>
      </c>
      <c r="M219" s="5">
        <f t="shared" ca="1" si="148"/>
        <v>100.31</v>
      </c>
      <c r="N219" s="5">
        <f t="shared" ca="1" si="148"/>
        <v>102.387</v>
      </c>
      <c r="O219" s="5">
        <f t="shared" ca="1" si="148"/>
        <v>103.53100000000001</v>
      </c>
      <c r="P219" s="5">
        <f t="shared" ca="1" si="148"/>
        <v>105.003</v>
      </c>
      <c r="Q219" s="5">
        <f t="shared" ca="1" si="148"/>
        <v>104.664</v>
      </c>
      <c r="R219" s="5">
        <f t="shared" ca="1" si="148"/>
        <v>99.796999999999997</v>
      </c>
      <c r="S219" s="5">
        <f t="shared" ca="1" si="148"/>
        <v>101.87231869849077</v>
      </c>
      <c r="T219" s="5">
        <f t="shared" ca="1" si="148"/>
        <v>103.67116851508942</v>
      </c>
      <c r="U219" s="5">
        <f t="shared" ca="1" si="148"/>
        <v>105.51679092440064</v>
      </c>
      <c r="V219" s="5">
        <f t="shared" ca="1" si="148"/>
        <v>107.69015205316666</v>
      </c>
      <c r="W219" s="5">
        <f t="shared" ca="1" si="148"/>
        <v>109.89074781958783</v>
      </c>
      <c r="X219" s="5">
        <f t="shared" ca="1" si="148"/>
        <v>112.05866907008608</v>
      </c>
      <c r="Y219" s="5">
        <f t="shared" ca="1" si="148"/>
        <v>114.20523346879945</v>
      </c>
      <c r="Z219" s="5">
        <f t="shared" ca="1" si="148"/>
        <v>118.50637716504285</v>
      </c>
      <c r="AA219" s="5">
        <f t="shared" ca="1" si="148"/>
        <v>121.10154156692745</v>
      </c>
      <c r="AB219" s="5">
        <f ca="1">SUMIF($B$10:$B$25,$D219,AB$10:AB$25)*SUMIF($B$10:$B$25,$D219,AB$46:AB$61)</f>
        <v>121.95364259032962</v>
      </c>
      <c r="AC219" s="5">
        <f t="shared" ref="AC219:AP219" ca="1" si="149">SUMIF($B$10:$B$25,$D219,AC$10:AC$25)*SUMIF($B$10:$B$25,$D219,AC$47:AC$61)</f>
        <v>123.5334888679004</v>
      </c>
      <c r="AD219" s="5">
        <f t="shared" ca="1" si="149"/>
        <v>125.19983016259282</v>
      </c>
      <c r="AE219" s="5">
        <f t="shared" ca="1" si="149"/>
        <v>127.09399590303255</v>
      </c>
      <c r="AF219" s="5">
        <f t="shared" ca="1" si="149"/>
        <v>129.44168343136329</v>
      </c>
      <c r="AG219" s="5">
        <f t="shared" ca="1" si="149"/>
        <v>131.70529844434296</v>
      </c>
      <c r="AH219" s="5">
        <f t="shared" ca="1" si="149"/>
        <v>134.45581869120286</v>
      </c>
      <c r="AI219" s="5">
        <f t="shared" ca="1" si="149"/>
        <v>137.78576173626217</v>
      </c>
      <c r="AJ219" s="5">
        <f t="shared" ca="1" si="149"/>
        <v>141.04611100067848</v>
      </c>
      <c r="AK219" s="5">
        <f t="shared" ca="1" si="149"/>
        <v>144.30141432172064</v>
      </c>
      <c r="AL219" s="5">
        <f t="shared" ca="1" si="149"/>
        <v>147.51455669521351</v>
      </c>
      <c r="AM219" s="5">
        <f t="shared" ca="1" si="149"/>
        <v>162.86936631263288</v>
      </c>
      <c r="AN219" s="5">
        <f t="shared" ca="1" si="149"/>
        <v>173.23350102370301</v>
      </c>
      <c r="AO219" s="5">
        <f t="shared" ca="1" si="149"/>
        <v>199.78422450324979</v>
      </c>
      <c r="AP219" s="5">
        <f t="shared" ca="1" si="149"/>
        <v>225.50316883173946</v>
      </c>
    </row>
    <row r="220" spans="1:42">
      <c r="A220" s="57" t="str">
        <f>'[4]TS BYDem'!A151</f>
        <v>*</v>
      </c>
      <c r="B220" s="185" t="s">
        <v>288</v>
      </c>
      <c r="C220" s="185" t="s">
        <v>137</v>
      </c>
      <c r="D220" s="186">
        <f>'[4]TS BYDem'!D151</f>
        <v>2</v>
      </c>
      <c r="E220" s="185" t="s">
        <v>137</v>
      </c>
      <c r="F220" s="185" t="s">
        <v>137</v>
      </c>
      <c r="G220" s="185" t="s">
        <v>137</v>
      </c>
      <c r="H220" s="185" t="s">
        <v>137</v>
      </c>
      <c r="I220" s="185">
        <v>0</v>
      </c>
      <c r="J220" s="185" t="str">
        <f>INDEX('[4]TS BYDem'!$J$10:$J$203,MATCH(D220,'[4]TS BYDem'!$D$10:$D$203,0))</f>
        <v/>
      </c>
      <c r="K220" s="185" t="e">
        <f t="shared" ref="K220:Z235" ca="1" si="150">K$219/J$219*J220</f>
        <v>#VALUE!</v>
      </c>
      <c r="L220" s="185" t="e">
        <f t="shared" ca="1" si="150"/>
        <v>#VALUE!</v>
      </c>
      <c r="M220" s="185" t="e">
        <f t="shared" ca="1" si="150"/>
        <v>#VALUE!</v>
      </c>
      <c r="N220" s="185" t="e">
        <f t="shared" ca="1" si="150"/>
        <v>#VALUE!</v>
      </c>
      <c r="O220" s="185" t="e">
        <f t="shared" ca="1" si="150"/>
        <v>#VALUE!</v>
      </c>
      <c r="P220" s="185" t="e">
        <f t="shared" ca="1" si="150"/>
        <v>#VALUE!</v>
      </c>
      <c r="Q220" s="185" t="e">
        <f t="shared" ca="1" si="150"/>
        <v>#VALUE!</v>
      </c>
      <c r="R220" s="185" t="e">
        <f t="shared" ca="1" si="150"/>
        <v>#VALUE!</v>
      </c>
      <c r="S220" s="185" t="e">
        <f t="shared" ca="1" si="150"/>
        <v>#VALUE!</v>
      </c>
      <c r="T220" s="185" t="e">
        <f t="shared" ca="1" si="150"/>
        <v>#VALUE!</v>
      </c>
      <c r="U220" s="185" t="e">
        <f t="shared" ca="1" si="150"/>
        <v>#VALUE!</v>
      </c>
      <c r="V220" s="185" t="e">
        <f t="shared" ca="1" si="150"/>
        <v>#VALUE!</v>
      </c>
      <c r="W220" s="185" t="e">
        <f t="shared" ca="1" si="150"/>
        <v>#VALUE!</v>
      </c>
      <c r="X220" s="185" t="e">
        <f t="shared" ca="1" si="150"/>
        <v>#VALUE!</v>
      </c>
      <c r="Y220" s="185" t="e">
        <f t="shared" ca="1" si="150"/>
        <v>#VALUE!</v>
      </c>
      <c r="Z220" s="185" t="e">
        <f t="shared" ca="1" si="150"/>
        <v>#VALUE!</v>
      </c>
      <c r="AA220" s="185" t="e">
        <f t="shared" ref="AA220:AP235" ca="1" si="151">AA$219/Z$219*Z220</f>
        <v>#VALUE!</v>
      </c>
      <c r="AB220" s="185" t="e">
        <f t="shared" ca="1" si="151"/>
        <v>#VALUE!</v>
      </c>
      <c r="AC220" s="185" t="e">
        <f t="shared" ca="1" si="151"/>
        <v>#VALUE!</v>
      </c>
      <c r="AD220" s="185" t="e">
        <f t="shared" ca="1" si="151"/>
        <v>#VALUE!</v>
      </c>
      <c r="AE220" s="185" t="e">
        <f t="shared" ca="1" si="151"/>
        <v>#VALUE!</v>
      </c>
      <c r="AF220" s="185" t="e">
        <f t="shared" ca="1" si="151"/>
        <v>#VALUE!</v>
      </c>
      <c r="AG220" s="185" t="e">
        <f t="shared" ca="1" si="151"/>
        <v>#VALUE!</v>
      </c>
      <c r="AH220" s="185" t="e">
        <f t="shared" ca="1" si="151"/>
        <v>#VALUE!</v>
      </c>
      <c r="AI220" s="185" t="e">
        <f t="shared" ca="1" si="151"/>
        <v>#VALUE!</v>
      </c>
      <c r="AJ220" s="185" t="e">
        <f t="shared" ca="1" si="151"/>
        <v>#VALUE!</v>
      </c>
      <c r="AK220" s="185" t="e">
        <f t="shared" ca="1" si="151"/>
        <v>#VALUE!</v>
      </c>
      <c r="AL220" s="185" t="e">
        <f t="shared" ca="1" si="151"/>
        <v>#VALUE!</v>
      </c>
      <c r="AM220" s="185" t="e">
        <f t="shared" ca="1" si="151"/>
        <v>#VALUE!</v>
      </c>
      <c r="AN220" s="185" t="e">
        <f t="shared" ca="1" si="151"/>
        <v>#VALUE!</v>
      </c>
      <c r="AO220" s="185" t="e">
        <f t="shared" ca="1" si="151"/>
        <v>#VALUE!</v>
      </c>
      <c r="AP220" s="185" t="e">
        <f t="shared" ca="1" si="151"/>
        <v>#VALUE!</v>
      </c>
    </row>
    <row r="221" spans="1:42">
      <c r="A221" s="57" t="str">
        <f>'[4]TS BYDem'!A152</f>
        <v>*</v>
      </c>
      <c r="B221" s="185" t="s">
        <v>288</v>
      </c>
      <c r="C221" s="185" t="s">
        <v>137</v>
      </c>
      <c r="D221" s="186" t="str">
        <f>'[4]TS BYDem'!D152</f>
        <v>IPPK</v>
      </c>
      <c r="E221" s="185" t="s">
        <v>137</v>
      </c>
      <c r="F221" s="185" t="s">
        <v>137</v>
      </c>
      <c r="G221" s="185" t="s">
        <v>137</v>
      </c>
      <c r="H221" s="185" t="s">
        <v>137</v>
      </c>
      <c r="I221" s="185">
        <v>0</v>
      </c>
      <c r="J221" s="185" t="str">
        <f>INDEX('[4]TS BYDem'!$J$10:$J$203,MATCH(D221,'[4]TS BYDem'!$D$10:$D$203,0))</f>
        <v/>
      </c>
      <c r="K221" s="185" t="e">
        <f t="shared" ca="1" si="150"/>
        <v>#VALUE!</v>
      </c>
      <c r="L221" s="185" t="e">
        <f t="shared" ca="1" si="150"/>
        <v>#VALUE!</v>
      </c>
      <c r="M221" s="185" t="e">
        <f t="shared" ca="1" si="150"/>
        <v>#VALUE!</v>
      </c>
      <c r="N221" s="185" t="e">
        <f t="shared" ca="1" si="150"/>
        <v>#VALUE!</v>
      </c>
      <c r="O221" s="185" t="e">
        <f t="shared" ca="1" si="150"/>
        <v>#VALUE!</v>
      </c>
      <c r="P221" s="185" t="e">
        <f t="shared" ca="1" si="150"/>
        <v>#VALUE!</v>
      </c>
      <c r="Q221" s="185" t="e">
        <f t="shared" ca="1" si="150"/>
        <v>#VALUE!</v>
      </c>
      <c r="R221" s="185" t="e">
        <f t="shared" ca="1" si="150"/>
        <v>#VALUE!</v>
      </c>
      <c r="S221" s="185" t="e">
        <f t="shared" ca="1" si="150"/>
        <v>#VALUE!</v>
      </c>
      <c r="T221" s="185" t="e">
        <f t="shared" ca="1" si="150"/>
        <v>#VALUE!</v>
      </c>
      <c r="U221" s="185" t="e">
        <f t="shared" ca="1" si="150"/>
        <v>#VALUE!</v>
      </c>
      <c r="V221" s="185" t="e">
        <f t="shared" ca="1" si="150"/>
        <v>#VALUE!</v>
      </c>
      <c r="W221" s="185" t="e">
        <f t="shared" ca="1" si="150"/>
        <v>#VALUE!</v>
      </c>
      <c r="X221" s="185" t="e">
        <f t="shared" ca="1" si="150"/>
        <v>#VALUE!</v>
      </c>
      <c r="Y221" s="185" t="e">
        <f t="shared" ca="1" si="150"/>
        <v>#VALUE!</v>
      </c>
      <c r="Z221" s="185" t="e">
        <f t="shared" ca="1" si="150"/>
        <v>#VALUE!</v>
      </c>
      <c r="AA221" s="185" t="e">
        <f t="shared" ca="1" si="151"/>
        <v>#VALUE!</v>
      </c>
      <c r="AB221" s="185" t="e">
        <f t="shared" ca="1" si="151"/>
        <v>#VALUE!</v>
      </c>
      <c r="AC221" s="185" t="e">
        <f t="shared" ca="1" si="151"/>
        <v>#VALUE!</v>
      </c>
      <c r="AD221" s="185" t="e">
        <f t="shared" ca="1" si="151"/>
        <v>#VALUE!</v>
      </c>
      <c r="AE221" s="185" t="e">
        <f t="shared" ca="1" si="151"/>
        <v>#VALUE!</v>
      </c>
      <c r="AF221" s="185" t="e">
        <f t="shared" ca="1" si="151"/>
        <v>#VALUE!</v>
      </c>
      <c r="AG221" s="185" t="e">
        <f t="shared" ca="1" si="151"/>
        <v>#VALUE!</v>
      </c>
      <c r="AH221" s="185" t="e">
        <f t="shared" ca="1" si="151"/>
        <v>#VALUE!</v>
      </c>
      <c r="AI221" s="185" t="e">
        <f t="shared" ca="1" si="151"/>
        <v>#VALUE!</v>
      </c>
      <c r="AJ221" s="185" t="e">
        <f t="shared" ca="1" si="151"/>
        <v>#VALUE!</v>
      </c>
      <c r="AK221" s="185" t="e">
        <f t="shared" ca="1" si="151"/>
        <v>#VALUE!</v>
      </c>
      <c r="AL221" s="185" t="e">
        <f t="shared" ca="1" si="151"/>
        <v>#VALUE!</v>
      </c>
      <c r="AM221" s="185" t="e">
        <f t="shared" ca="1" si="151"/>
        <v>#VALUE!</v>
      </c>
      <c r="AN221" s="185" t="e">
        <f t="shared" ca="1" si="151"/>
        <v>#VALUE!</v>
      </c>
      <c r="AO221" s="185" t="e">
        <f t="shared" ca="1" si="151"/>
        <v>#VALUE!</v>
      </c>
      <c r="AP221" s="185" t="e">
        <f t="shared" ca="1" si="151"/>
        <v>#VALUE!</v>
      </c>
    </row>
    <row r="222" spans="1:42">
      <c r="A222" s="57" t="str">
        <f>'[4]TS BYDem'!A153</f>
        <v>*</v>
      </c>
      <c r="B222" s="185" t="s">
        <v>288</v>
      </c>
      <c r="C222" s="185" t="s">
        <v>137</v>
      </c>
      <c r="D222" s="186" t="str">
        <f>'[4]TS BYDem'!D153</f>
        <v>IPPA</v>
      </c>
      <c r="E222" s="185" t="s">
        <v>137</v>
      </c>
      <c r="F222" s="185" t="s">
        <v>137</v>
      </c>
      <c r="G222" s="185" t="s">
        <v>137</v>
      </c>
      <c r="H222" s="185" t="s">
        <v>137</v>
      </c>
      <c r="I222" s="185">
        <v>0</v>
      </c>
      <c r="J222" s="185" t="str">
        <f>INDEX('[4]TS BYDem'!$J$10:$J$203,MATCH(D222,'[4]TS BYDem'!$D$10:$D$203,0))</f>
        <v/>
      </c>
      <c r="K222" s="185" t="e">
        <f t="shared" ca="1" si="150"/>
        <v>#VALUE!</v>
      </c>
      <c r="L222" s="185" t="e">
        <f t="shared" ca="1" si="150"/>
        <v>#VALUE!</v>
      </c>
      <c r="M222" s="185" t="e">
        <f t="shared" ca="1" si="150"/>
        <v>#VALUE!</v>
      </c>
      <c r="N222" s="185" t="e">
        <f t="shared" ca="1" si="150"/>
        <v>#VALUE!</v>
      </c>
      <c r="O222" s="185" t="e">
        <f t="shared" ca="1" si="150"/>
        <v>#VALUE!</v>
      </c>
      <c r="P222" s="185" t="e">
        <f t="shared" ca="1" si="150"/>
        <v>#VALUE!</v>
      </c>
      <c r="Q222" s="185" t="e">
        <f t="shared" ca="1" si="150"/>
        <v>#VALUE!</v>
      </c>
      <c r="R222" s="185" t="e">
        <f t="shared" ca="1" si="150"/>
        <v>#VALUE!</v>
      </c>
      <c r="S222" s="185" t="e">
        <f t="shared" ca="1" si="150"/>
        <v>#VALUE!</v>
      </c>
      <c r="T222" s="185" t="e">
        <f t="shared" ca="1" si="150"/>
        <v>#VALUE!</v>
      </c>
      <c r="U222" s="185" t="e">
        <f t="shared" ca="1" si="150"/>
        <v>#VALUE!</v>
      </c>
      <c r="V222" s="185" t="e">
        <f t="shared" ca="1" si="150"/>
        <v>#VALUE!</v>
      </c>
      <c r="W222" s="185" t="e">
        <f t="shared" ca="1" si="150"/>
        <v>#VALUE!</v>
      </c>
      <c r="X222" s="185" t="e">
        <f t="shared" ca="1" si="150"/>
        <v>#VALUE!</v>
      </c>
      <c r="Y222" s="185" t="e">
        <f t="shared" ca="1" si="150"/>
        <v>#VALUE!</v>
      </c>
      <c r="Z222" s="185" t="e">
        <f t="shared" ca="1" si="150"/>
        <v>#VALUE!</v>
      </c>
      <c r="AA222" s="185" t="e">
        <f t="shared" ca="1" si="151"/>
        <v>#VALUE!</v>
      </c>
      <c r="AB222" s="185" t="e">
        <f t="shared" ca="1" si="151"/>
        <v>#VALUE!</v>
      </c>
      <c r="AC222" s="185" t="e">
        <f t="shared" ca="1" si="151"/>
        <v>#VALUE!</v>
      </c>
      <c r="AD222" s="185" t="e">
        <f t="shared" ca="1" si="151"/>
        <v>#VALUE!</v>
      </c>
      <c r="AE222" s="185" t="e">
        <f t="shared" ca="1" si="151"/>
        <v>#VALUE!</v>
      </c>
      <c r="AF222" s="185" t="e">
        <f t="shared" ca="1" si="151"/>
        <v>#VALUE!</v>
      </c>
      <c r="AG222" s="185" t="e">
        <f t="shared" ca="1" si="151"/>
        <v>#VALUE!</v>
      </c>
      <c r="AH222" s="185" t="e">
        <f t="shared" ca="1" si="151"/>
        <v>#VALUE!</v>
      </c>
      <c r="AI222" s="185" t="e">
        <f t="shared" ca="1" si="151"/>
        <v>#VALUE!</v>
      </c>
      <c r="AJ222" s="185" t="e">
        <f t="shared" ca="1" si="151"/>
        <v>#VALUE!</v>
      </c>
      <c r="AK222" s="185" t="e">
        <f t="shared" ca="1" si="151"/>
        <v>#VALUE!</v>
      </c>
      <c r="AL222" s="185" t="e">
        <f t="shared" ca="1" si="151"/>
        <v>#VALUE!</v>
      </c>
      <c r="AM222" s="185" t="e">
        <f t="shared" ca="1" si="151"/>
        <v>#VALUE!</v>
      </c>
      <c r="AN222" s="185" t="e">
        <f t="shared" ca="1" si="151"/>
        <v>#VALUE!</v>
      </c>
      <c r="AO222" s="185" t="e">
        <f t="shared" ca="1" si="151"/>
        <v>#VALUE!</v>
      </c>
      <c r="AP222" s="185" t="e">
        <f t="shared" ca="1" si="151"/>
        <v>#VALUE!</v>
      </c>
    </row>
    <row r="223" spans="1:42">
      <c r="A223" s="57" t="str">
        <f>'[4]TS BYDem'!A154</f>
        <v>*</v>
      </c>
      <c r="B223" s="185" t="s">
        <v>288</v>
      </c>
      <c r="C223" s="185" t="s">
        <v>137</v>
      </c>
      <c r="D223" s="186" t="str">
        <f>'[4]TS BYDem'!D154</f>
        <v>IPPL</v>
      </c>
      <c r="E223" s="185" t="s">
        <v>137</v>
      </c>
      <c r="F223" s="185" t="s">
        <v>137</v>
      </c>
      <c r="G223" s="185" t="s">
        <v>137</v>
      </c>
      <c r="H223" s="185" t="s">
        <v>137</v>
      </c>
      <c r="I223" s="185">
        <v>0</v>
      </c>
      <c r="J223" s="185" t="str">
        <f>INDEX('[4]TS BYDem'!$J$10:$J$203,MATCH(D223,'[4]TS BYDem'!$D$10:$D$203,0))</f>
        <v/>
      </c>
      <c r="K223" s="185" t="e">
        <f t="shared" ca="1" si="150"/>
        <v>#VALUE!</v>
      </c>
      <c r="L223" s="185" t="e">
        <f t="shared" ca="1" si="150"/>
        <v>#VALUE!</v>
      </c>
      <c r="M223" s="185" t="e">
        <f t="shared" ca="1" si="150"/>
        <v>#VALUE!</v>
      </c>
      <c r="N223" s="185" t="e">
        <f t="shared" ca="1" si="150"/>
        <v>#VALUE!</v>
      </c>
      <c r="O223" s="185" t="e">
        <f t="shared" ca="1" si="150"/>
        <v>#VALUE!</v>
      </c>
      <c r="P223" s="185" t="e">
        <f t="shared" ca="1" si="150"/>
        <v>#VALUE!</v>
      </c>
      <c r="Q223" s="185" t="e">
        <f t="shared" ca="1" si="150"/>
        <v>#VALUE!</v>
      </c>
      <c r="R223" s="185" t="e">
        <f t="shared" ca="1" si="150"/>
        <v>#VALUE!</v>
      </c>
      <c r="S223" s="185" t="e">
        <f t="shared" ca="1" si="150"/>
        <v>#VALUE!</v>
      </c>
      <c r="T223" s="185" t="e">
        <f t="shared" ca="1" si="150"/>
        <v>#VALUE!</v>
      </c>
      <c r="U223" s="185" t="e">
        <f t="shared" ca="1" si="150"/>
        <v>#VALUE!</v>
      </c>
      <c r="V223" s="185" t="e">
        <f t="shared" ca="1" si="150"/>
        <v>#VALUE!</v>
      </c>
      <c r="W223" s="185" t="e">
        <f t="shared" ca="1" si="150"/>
        <v>#VALUE!</v>
      </c>
      <c r="X223" s="185" t="e">
        <f t="shared" ca="1" si="150"/>
        <v>#VALUE!</v>
      </c>
      <c r="Y223" s="185" t="e">
        <f t="shared" ca="1" si="150"/>
        <v>#VALUE!</v>
      </c>
      <c r="Z223" s="185" t="e">
        <f t="shared" ca="1" si="150"/>
        <v>#VALUE!</v>
      </c>
      <c r="AA223" s="185" t="e">
        <f t="shared" ca="1" si="151"/>
        <v>#VALUE!</v>
      </c>
      <c r="AB223" s="185" t="e">
        <f t="shared" ca="1" si="151"/>
        <v>#VALUE!</v>
      </c>
      <c r="AC223" s="185" t="e">
        <f t="shared" ca="1" si="151"/>
        <v>#VALUE!</v>
      </c>
      <c r="AD223" s="185" t="e">
        <f t="shared" ca="1" si="151"/>
        <v>#VALUE!</v>
      </c>
      <c r="AE223" s="185" t="e">
        <f t="shared" ca="1" si="151"/>
        <v>#VALUE!</v>
      </c>
      <c r="AF223" s="185" t="e">
        <f t="shared" ca="1" si="151"/>
        <v>#VALUE!</v>
      </c>
      <c r="AG223" s="185" t="e">
        <f t="shared" ca="1" si="151"/>
        <v>#VALUE!</v>
      </c>
      <c r="AH223" s="185" t="e">
        <f t="shared" ca="1" si="151"/>
        <v>#VALUE!</v>
      </c>
      <c r="AI223" s="185" t="e">
        <f t="shared" ca="1" si="151"/>
        <v>#VALUE!</v>
      </c>
      <c r="AJ223" s="185" t="e">
        <f t="shared" ca="1" si="151"/>
        <v>#VALUE!</v>
      </c>
      <c r="AK223" s="185" t="e">
        <f t="shared" ca="1" si="151"/>
        <v>#VALUE!</v>
      </c>
      <c r="AL223" s="185" t="e">
        <f t="shared" ca="1" si="151"/>
        <v>#VALUE!</v>
      </c>
      <c r="AM223" s="185" t="e">
        <f t="shared" ca="1" si="151"/>
        <v>#VALUE!</v>
      </c>
      <c r="AN223" s="185" t="e">
        <f t="shared" ca="1" si="151"/>
        <v>#VALUE!</v>
      </c>
      <c r="AO223" s="185" t="e">
        <f t="shared" ca="1" si="151"/>
        <v>#VALUE!</v>
      </c>
      <c r="AP223" s="185" t="e">
        <f t="shared" ca="1" si="151"/>
        <v>#VALUE!</v>
      </c>
    </row>
    <row r="224" spans="1:42">
      <c r="A224" s="57" t="str">
        <f>'[4]TS BYDem'!A155</f>
        <v>*</v>
      </c>
      <c r="B224" s="185" t="s">
        <v>288</v>
      </c>
      <c r="C224" s="185" t="s">
        <v>137</v>
      </c>
      <c r="D224" s="186" t="str">
        <f>'[4]TS BYDem'!D155</f>
        <v>IPPC</v>
      </c>
      <c r="E224" s="185" t="s">
        <v>137</v>
      </c>
      <c r="F224" s="185" t="s">
        <v>137</v>
      </c>
      <c r="G224" s="185" t="s">
        <v>137</v>
      </c>
      <c r="H224" s="185" t="s">
        <v>137</v>
      </c>
      <c r="I224" s="185">
        <v>0</v>
      </c>
      <c r="J224" s="185" t="str">
        <f>INDEX('[4]TS BYDem'!$J$10:$J$203,MATCH(D224,'[4]TS BYDem'!$D$10:$D$203,0))</f>
        <v/>
      </c>
      <c r="K224" s="185" t="e">
        <f t="shared" ca="1" si="150"/>
        <v>#VALUE!</v>
      </c>
      <c r="L224" s="185" t="e">
        <f t="shared" ca="1" si="150"/>
        <v>#VALUE!</v>
      </c>
      <c r="M224" s="185" t="e">
        <f t="shared" ca="1" si="150"/>
        <v>#VALUE!</v>
      </c>
      <c r="N224" s="185" t="e">
        <f t="shared" ca="1" si="150"/>
        <v>#VALUE!</v>
      </c>
      <c r="O224" s="185" t="e">
        <f t="shared" ca="1" si="150"/>
        <v>#VALUE!</v>
      </c>
      <c r="P224" s="185" t="e">
        <f t="shared" ca="1" si="150"/>
        <v>#VALUE!</v>
      </c>
      <c r="Q224" s="185" t="e">
        <f t="shared" ca="1" si="150"/>
        <v>#VALUE!</v>
      </c>
      <c r="R224" s="185" t="e">
        <f t="shared" ca="1" si="150"/>
        <v>#VALUE!</v>
      </c>
      <c r="S224" s="185" t="e">
        <f t="shared" ca="1" si="150"/>
        <v>#VALUE!</v>
      </c>
      <c r="T224" s="185" t="e">
        <f t="shared" ca="1" si="150"/>
        <v>#VALUE!</v>
      </c>
      <c r="U224" s="185" t="e">
        <f t="shared" ca="1" si="150"/>
        <v>#VALUE!</v>
      </c>
      <c r="V224" s="185" t="e">
        <f t="shared" ca="1" si="150"/>
        <v>#VALUE!</v>
      </c>
      <c r="W224" s="185" t="e">
        <f t="shared" ca="1" si="150"/>
        <v>#VALUE!</v>
      </c>
      <c r="X224" s="185" t="e">
        <f t="shared" ca="1" si="150"/>
        <v>#VALUE!</v>
      </c>
      <c r="Y224" s="185" t="e">
        <f t="shared" ca="1" si="150"/>
        <v>#VALUE!</v>
      </c>
      <c r="Z224" s="185" t="e">
        <f t="shared" ca="1" si="150"/>
        <v>#VALUE!</v>
      </c>
      <c r="AA224" s="185" t="e">
        <f t="shared" ca="1" si="151"/>
        <v>#VALUE!</v>
      </c>
      <c r="AB224" s="185" t="e">
        <f t="shared" ca="1" si="151"/>
        <v>#VALUE!</v>
      </c>
      <c r="AC224" s="185" t="e">
        <f t="shared" ca="1" si="151"/>
        <v>#VALUE!</v>
      </c>
      <c r="AD224" s="185" t="e">
        <f t="shared" ca="1" si="151"/>
        <v>#VALUE!</v>
      </c>
      <c r="AE224" s="185" t="e">
        <f t="shared" ca="1" si="151"/>
        <v>#VALUE!</v>
      </c>
      <c r="AF224" s="185" t="e">
        <f t="shared" ca="1" si="151"/>
        <v>#VALUE!</v>
      </c>
      <c r="AG224" s="185" t="e">
        <f t="shared" ca="1" si="151"/>
        <v>#VALUE!</v>
      </c>
      <c r="AH224" s="185" t="e">
        <f t="shared" ca="1" si="151"/>
        <v>#VALUE!</v>
      </c>
      <c r="AI224" s="185" t="e">
        <f t="shared" ca="1" si="151"/>
        <v>#VALUE!</v>
      </c>
      <c r="AJ224" s="185" t="e">
        <f t="shared" ca="1" si="151"/>
        <v>#VALUE!</v>
      </c>
      <c r="AK224" s="185" t="e">
        <f t="shared" ca="1" si="151"/>
        <v>#VALUE!</v>
      </c>
      <c r="AL224" s="185" t="e">
        <f t="shared" ca="1" si="151"/>
        <v>#VALUE!</v>
      </c>
      <c r="AM224" s="185" t="e">
        <f t="shared" ca="1" si="151"/>
        <v>#VALUE!</v>
      </c>
      <c r="AN224" s="185" t="e">
        <f t="shared" ca="1" si="151"/>
        <v>#VALUE!</v>
      </c>
      <c r="AO224" s="185" t="e">
        <f t="shared" ca="1" si="151"/>
        <v>#VALUE!</v>
      </c>
      <c r="AP224" s="185" t="e">
        <f t="shared" ca="1" si="151"/>
        <v>#VALUE!</v>
      </c>
    </row>
    <row r="225" spans="1:42">
      <c r="A225" s="57" t="str">
        <f>'[4]TS BYDem'!A156</f>
        <v>*</v>
      </c>
      <c r="B225" s="185" t="s">
        <v>288</v>
      </c>
      <c r="C225" s="185" t="s">
        <v>137</v>
      </c>
      <c r="D225" s="186" t="str">
        <f>'[4]TS BYDem'!D156</f>
        <v>IPPH</v>
      </c>
      <c r="E225" s="185" t="s">
        <v>137</v>
      </c>
      <c r="F225" s="185" t="s">
        <v>137</v>
      </c>
      <c r="G225" s="185" t="s">
        <v>137</v>
      </c>
      <c r="H225" s="185" t="s">
        <v>137</v>
      </c>
      <c r="I225" s="185">
        <v>0</v>
      </c>
      <c r="J225" s="185" t="str">
        <f>INDEX('[4]TS BYDem'!$J$10:$J$203,MATCH(D225,'[4]TS BYDem'!$D$10:$D$203,0))</f>
        <v/>
      </c>
      <c r="K225" s="185" t="e">
        <f t="shared" ca="1" si="150"/>
        <v>#VALUE!</v>
      </c>
      <c r="L225" s="185" t="e">
        <f t="shared" ca="1" si="150"/>
        <v>#VALUE!</v>
      </c>
      <c r="M225" s="185" t="e">
        <f t="shared" ca="1" si="150"/>
        <v>#VALUE!</v>
      </c>
      <c r="N225" s="185" t="e">
        <f t="shared" ca="1" si="150"/>
        <v>#VALUE!</v>
      </c>
      <c r="O225" s="185" t="e">
        <f t="shared" ca="1" si="150"/>
        <v>#VALUE!</v>
      </c>
      <c r="P225" s="185" t="e">
        <f t="shared" ca="1" si="150"/>
        <v>#VALUE!</v>
      </c>
      <c r="Q225" s="185" t="e">
        <f t="shared" ca="1" si="150"/>
        <v>#VALUE!</v>
      </c>
      <c r="R225" s="185" t="e">
        <f t="shared" ca="1" si="150"/>
        <v>#VALUE!</v>
      </c>
      <c r="S225" s="185" t="e">
        <f t="shared" ca="1" si="150"/>
        <v>#VALUE!</v>
      </c>
      <c r="T225" s="185" t="e">
        <f t="shared" ca="1" si="150"/>
        <v>#VALUE!</v>
      </c>
      <c r="U225" s="185" t="e">
        <f t="shared" ca="1" si="150"/>
        <v>#VALUE!</v>
      </c>
      <c r="V225" s="185" t="e">
        <f t="shared" ca="1" si="150"/>
        <v>#VALUE!</v>
      </c>
      <c r="W225" s="185" t="e">
        <f t="shared" ca="1" si="150"/>
        <v>#VALUE!</v>
      </c>
      <c r="X225" s="185" t="e">
        <f t="shared" ca="1" si="150"/>
        <v>#VALUE!</v>
      </c>
      <c r="Y225" s="185" t="e">
        <f t="shared" ca="1" si="150"/>
        <v>#VALUE!</v>
      </c>
      <c r="Z225" s="185" t="e">
        <f t="shared" ca="1" si="150"/>
        <v>#VALUE!</v>
      </c>
      <c r="AA225" s="185" t="e">
        <f t="shared" ca="1" si="151"/>
        <v>#VALUE!</v>
      </c>
      <c r="AB225" s="185" t="e">
        <f t="shared" ca="1" si="151"/>
        <v>#VALUE!</v>
      </c>
      <c r="AC225" s="185" t="e">
        <f t="shared" ca="1" si="151"/>
        <v>#VALUE!</v>
      </c>
      <c r="AD225" s="185" t="e">
        <f t="shared" ca="1" si="151"/>
        <v>#VALUE!</v>
      </c>
      <c r="AE225" s="185" t="e">
        <f t="shared" ca="1" si="151"/>
        <v>#VALUE!</v>
      </c>
      <c r="AF225" s="185" t="e">
        <f t="shared" ca="1" si="151"/>
        <v>#VALUE!</v>
      </c>
      <c r="AG225" s="185" t="e">
        <f t="shared" ca="1" si="151"/>
        <v>#VALUE!</v>
      </c>
      <c r="AH225" s="185" t="e">
        <f t="shared" ca="1" si="151"/>
        <v>#VALUE!</v>
      </c>
      <c r="AI225" s="185" t="e">
        <f t="shared" ca="1" si="151"/>
        <v>#VALUE!</v>
      </c>
      <c r="AJ225" s="185" t="e">
        <f t="shared" ca="1" si="151"/>
        <v>#VALUE!</v>
      </c>
      <c r="AK225" s="185" t="e">
        <f t="shared" ca="1" si="151"/>
        <v>#VALUE!</v>
      </c>
      <c r="AL225" s="185" t="e">
        <f t="shared" ca="1" si="151"/>
        <v>#VALUE!</v>
      </c>
      <c r="AM225" s="185" t="e">
        <f t="shared" ca="1" si="151"/>
        <v>#VALUE!</v>
      </c>
      <c r="AN225" s="185" t="e">
        <f t="shared" ca="1" si="151"/>
        <v>#VALUE!</v>
      </c>
      <c r="AO225" s="185" t="e">
        <f t="shared" ca="1" si="151"/>
        <v>#VALUE!</v>
      </c>
      <c r="AP225" s="185" t="e">
        <f t="shared" ca="1" si="151"/>
        <v>#VALUE!</v>
      </c>
    </row>
    <row r="226" spans="1:42">
      <c r="A226" s="57" t="str">
        <f>'[4]TS BYDem'!A157</f>
        <v>*</v>
      </c>
      <c r="B226" s="185" t="s">
        <v>288</v>
      </c>
      <c r="C226" s="185" t="s">
        <v>137</v>
      </c>
      <c r="D226" s="186" t="str">
        <f>'[4]TS BYDem'!D157</f>
        <v>IPPP</v>
      </c>
      <c r="E226" s="185" t="s">
        <v>137</v>
      </c>
      <c r="F226" s="185" t="s">
        <v>137</v>
      </c>
      <c r="G226" s="185" t="s">
        <v>137</v>
      </c>
      <c r="H226" s="185" t="s">
        <v>137</v>
      </c>
      <c r="I226" s="185">
        <v>0</v>
      </c>
      <c r="J226" s="185" t="str">
        <f>INDEX('[4]TS BYDem'!$J$10:$J$203,MATCH(D226,'[4]TS BYDem'!$D$10:$D$203,0))</f>
        <v/>
      </c>
      <c r="K226" s="185" t="e">
        <f t="shared" ca="1" si="150"/>
        <v>#VALUE!</v>
      </c>
      <c r="L226" s="185" t="e">
        <f t="shared" ca="1" si="150"/>
        <v>#VALUE!</v>
      </c>
      <c r="M226" s="185" t="e">
        <f t="shared" ca="1" si="150"/>
        <v>#VALUE!</v>
      </c>
      <c r="N226" s="185" t="e">
        <f t="shared" ca="1" si="150"/>
        <v>#VALUE!</v>
      </c>
      <c r="O226" s="185" t="e">
        <f t="shared" ca="1" si="150"/>
        <v>#VALUE!</v>
      </c>
      <c r="P226" s="185" t="e">
        <f t="shared" ca="1" si="150"/>
        <v>#VALUE!</v>
      </c>
      <c r="Q226" s="185" t="e">
        <f t="shared" ca="1" si="150"/>
        <v>#VALUE!</v>
      </c>
      <c r="R226" s="185" t="e">
        <f t="shared" ca="1" si="150"/>
        <v>#VALUE!</v>
      </c>
      <c r="S226" s="185" t="e">
        <f t="shared" ca="1" si="150"/>
        <v>#VALUE!</v>
      </c>
      <c r="T226" s="185" t="e">
        <f t="shared" ca="1" si="150"/>
        <v>#VALUE!</v>
      </c>
      <c r="U226" s="185" t="e">
        <f t="shared" ca="1" si="150"/>
        <v>#VALUE!</v>
      </c>
      <c r="V226" s="185" t="e">
        <f t="shared" ca="1" si="150"/>
        <v>#VALUE!</v>
      </c>
      <c r="W226" s="185" t="e">
        <f t="shared" ca="1" si="150"/>
        <v>#VALUE!</v>
      </c>
      <c r="X226" s="185" t="e">
        <f t="shared" ca="1" si="150"/>
        <v>#VALUE!</v>
      </c>
      <c r="Y226" s="185" t="e">
        <f t="shared" ca="1" si="150"/>
        <v>#VALUE!</v>
      </c>
      <c r="Z226" s="185" t="e">
        <f t="shared" ca="1" si="150"/>
        <v>#VALUE!</v>
      </c>
      <c r="AA226" s="185" t="e">
        <f t="shared" ca="1" si="151"/>
        <v>#VALUE!</v>
      </c>
      <c r="AB226" s="185" t="e">
        <f t="shared" ca="1" si="151"/>
        <v>#VALUE!</v>
      </c>
      <c r="AC226" s="185" t="e">
        <f t="shared" ca="1" si="151"/>
        <v>#VALUE!</v>
      </c>
      <c r="AD226" s="185" t="e">
        <f t="shared" ca="1" si="151"/>
        <v>#VALUE!</v>
      </c>
      <c r="AE226" s="185" t="e">
        <f t="shared" ca="1" si="151"/>
        <v>#VALUE!</v>
      </c>
      <c r="AF226" s="185" t="e">
        <f t="shared" ca="1" si="151"/>
        <v>#VALUE!</v>
      </c>
      <c r="AG226" s="185" t="e">
        <f t="shared" ca="1" si="151"/>
        <v>#VALUE!</v>
      </c>
      <c r="AH226" s="185" t="e">
        <f t="shared" ca="1" si="151"/>
        <v>#VALUE!</v>
      </c>
      <c r="AI226" s="185" t="e">
        <f t="shared" ca="1" si="151"/>
        <v>#VALUE!</v>
      </c>
      <c r="AJ226" s="185" t="e">
        <f t="shared" ca="1" si="151"/>
        <v>#VALUE!</v>
      </c>
      <c r="AK226" s="185" t="e">
        <f t="shared" ca="1" si="151"/>
        <v>#VALUE!</v>
      </c>
      <c r="AL226" s="185" t="e">
        <f t="shared" ca="1" si="151"/>
        <v>#VALUE!</v>
      </c>
      <c r="AM226" s="185" t="e">
        <f t="shared" ca="1" si="151"/>
        <v>#VALUE!</v>
      </c>
      <c r="AN226" s="185" t="e">
        <f t="shared" ca="1" si="151"/>
        <v>#VALUE!</v>
      </c>
      <c r="AO226" s="185" t="e">
        <f t="shared" ca="1" si="151"/>
        <v>#VALUE!</v>
      </c>
      <c r="AP226" s="185" t="e">
        <f t="shared" ca="1" si="151"/>
        <v>#VALUE!</v>
      </c>
    </row>
    <row r="227" spans="1:42">
      <c r="A227" s="57" t="str">
        <f>'[4]TS BYDem'!A158</f>
        <v>*</v>
      </c>
      <c r="B227" s="185" t="s">
        <v>288</v>
      </c>
      <c r="C227" s="185" t="s">
        <v>137</v>
      </c>
      <c r="D227" s="186" t="str">
        <f>'[4]TS BYDem'!D158</f>
        <v>IPPF</v>
      </c>
      <c r="E227" s="185" t="s">
        <v>137</v>
      </c>
      <c r="F227" s="185" t="s">
        <v>137</v>
      </c>
      <c r="G227" s="185" t="s">
        <v>137</v>
      </c>
      <c r="H227" s="185" t="s">
        <v>137</v>
      </c>
      <c r="I227" s="185">
        <v>0</v>
      </c>
      <c r="J227" s="185" t="str">
        <f>INDEX('[4]TS BYDem'!$J$10:$J$203,MATCH(D227,'[4]TS BYDem'!$D$10:$D$203,0))</f>
        <v/>
      </c>
      <c r="K227" s="185" t="e">
        <f t="shared" ca="1" si="150"/>
        <v>#VALUE!</v>
      </c>
      <c r="L227" s="185" t="e">
        <f t="shared" ca="1" si="150"/>
        <v>#VALUE!</v>
      </c>
      <c r="M227" s="185" t="e">
        <f t="shared" ca="1" si="150"/>
        <v>#VALUE!</v>
      </c>
      <c r="N227" s="185" t="e">
        <f t="shared" ca="1" si="150"/>
        <v>#VALUE!</v>
      </c>
      <c r="O227" s="185" t="e">
        <f t="shared" ca="1" si="150"/>
        <v>#VALUE!</v>
      </c>
      <c r="P227" s="185" t="e">
        <f t="shared" ca="1" si="150"/>
        <v>#VALUE!</v>
      </c>
      <c r="Q227" s="185" t="e">
        <f t="shared" ca="1" si="150"/>
        <v>#VALUE!</v>
      </c>
      <c r="R227" s="185" t="e">
        <f t="shared" ca="1" si="150"/>
        <v>#VALUE!</v>
      </c>
      <c r="S227" s="185" t="e">
        <f t="shared" ca="1" si="150"/>
        <v>#VALUE!</v>
      </c>
      <c r="T227" s="185" t="e">
        <f t="shared" ca="1" si="150"/>
        <v>#VALUE!</v>
      </c>
      <c r="U227" s="185" t="e">
        <f t="shared" ca="1" si="150"/>
        <v>#VALUE!</v>
      </c>
      <c r="V227" s="185" t="e">
        <f t="shared" ca="1" si="150"/>
        <v>#VALUE!</v>
      </c>
      <c r="W227" s="185" t="e">
        <f t="shared" ca="1" si="150"/>
        <v>#VALUE!</v>
      </c>
      <c r="X227" s="185" t="e">
        <f t="shared" ca="1" si="150"/>
        <v>#VALUE!</v>
      </c>
      <c r="Y227" s="185" t="e">
        <f t="shared" ca="1" si="150"/>
        <v>#VALUE!</v>
      </c>
      <c r="Z227" s="185" t="e">
        <f t="shared" ca="1" si="150"/>
        <v>#VALUE!</v>
      </c>
      <c r="AA227" s="185" t="e">
        <f t="shared" ca="1" si="151"/>
        <v>#VALUE!</v>
      </c>
      <c r="AB227" s="185" t="e">
        <f t="shared" ca="1" si="151"/>
        <v>#VALUE!</v>
      </c>
      <c r="AC227" s="185" t="e">
        <f t="shared" ca="1" si="151"/>
        <v>#VALUE!</v>
      </c>
      <c r="AD227" s="185" t="e">
        <f t="shared" ca="1" si="151"/>
        <v>#VALUE!</v>
      </c>
      <c r="AE227" s="185" t="e">
        <f t="shared" ca="1" si="151"/>
        <v>#VALUE!</v>
      </c>
      <c r="AF227" s="185" t="e">
        <f t="shared" ca="1" si="151"/>
        <v>#VALUE!</v>
      </c>
      <c r="AG227" s="185" t="e">
        <f t="shared" ca="1" si="151"/>
        <v>#VALUE!</v>
      </c>
      <c r="AH227" s="185" t="e">
        <f t="shared" ca="1" si="151"/>
        <v>#VALUE!</v>
      </c>
      <c r="AI227" s="185" t="e">
        <f t="shared" ca="1" si="151"/>
        <v>#VALUE!</v>
      </c>
      <c r="AJ227" s="185" t="e">
        <f t="shared" ca="1" si="151"/>
        <v>#VALUE!</v>
      </c>
      <c r="AK227" s="185" t="e">
        <f t="shared" ca="1" si="151"/>
        <v>#VALUE!</v>
      </c>
      <c r="AL227" s="185" t="e">
        <f t="shared" ca="1" si="151"/>
        <v>#VALUE!</v>
      </c>
      <c r="AM227" s="185" t="e">
        <f t="shared" ca="1" si="151"/>
        <v>#VALUE!</v>
      </c>
      <c r="AN227" s="185" t="e">
        <f t="shared" ca="1" si="151"/>
        <v>#VALUE!</v>
      </c>
      <c r="AO227" s="185" t="e">
        <f t="shared" ca="1" si="151"/>
        <v>#VALUE!</v>
      </c>
      <c r="AP227" s="185" t="e">
        <f t="shared" ca="1" si="151"/>
        <v>#VALUE!</v>
      </c>
    </row>
    <row r="228" spans="1:42">
      <c r="A228" s="57" t="str">
        <f>'[4]TS BYDem'!A159</f>
        <v>*</v>
      </c>
      <c r="B228" s="185" t="s">
        <v>288</v>
      </c>
      <c r="C228" s="185" t="s">
        <v>137</v>
      </c>
      <c r="D228" s="186" t="str">
        <f>'[4]TS BYDem'!D159</f>
        <v>IPPO</v>
      </c>
      <c r="E228" s="185" t="s">
        <v>137</v>
      </c>
      <c r="F228" s="185" t="s">
        <v>137</v>
      </c>
      <c r="G228" s="185" t="s">
        <v>137</v>
      </c>
      <c r="H228" s="185" t="s">
        <v>137</v>
      </c>
      <c r="I228" s="185">
        <v>0</v>
      </c>
      <c r="J228" s="185" t="str">
        <f>INDEX('[4]TS BYDem'!$J$10:$J$203,MATCH(D228,'[4]TS BYDem'!$D$10:$D$203,0))</f>
        <v/>
      </c>
      <c r="K228" s="185" t="e">
        <f t="shared" ca="1" si="150"/>
        <v>#VALUE!</v>
      </c>
      <c r="L228" s="185" t="e">
        <f t="shared" ca="1" si="150"/>
        <v>#VALUE!</v>
      </c>
      <c r="M228" s="185" t="e">
        <f t="shared" ca="1" si="150"/>
        <v>#VALUE!</v>
      </c>
      <c r="N228" s="185" t="e">
        <f t="shared" ca="1" si="150"/>
        <v>#VALUE!</v>
      </c>
      <c r="O228" s="185" t="e">
        <f t="shared" ca="1" si="150"/>
        <v>#VALUE!</v>
      </c>
      <c r="P228" s="185" t="e">
        <f t="shared" ca="1" si="150"/>
        <v>#VALUE!</v>
      </c>
      <c r="Q228" s="185" t="e">
        <f t="shared" ca="1" si="150"/>
        <v>#VALUE!</v>
      </c>
      <c r="R228" s="185" t="e">
        <f t="shared" ca="1" si="150"/>
        <v>#VALUE!</v>
      </c>
      <c r="S228" s="185" t="e">
        <f t="shared" ca="1" si="150"/>
        <v>#VALUE!</v>
      </c>
      <c r="T228" s="185" t="e">
        <f t="shared" ca="1" si="150"/>
        <v>#VALUE!</v>
      </c>
      <c r="U228" s="185" t="e">
        <f t="shared" ca="1" si="150"/>
        <v>#VALUE!</v>
      </c>
      <c r="V228" s="185" t="e">
        <f t="shared" ca="1" si="150"/>
        <v>#VALUE!</v>
      </c>
      <c r="W228" s="185" t="e">
        <f t="shared" ca="1" si="150"/>
        <v>#VALUE!</v>
      </c>
      <c r="X228" s="185" t="e">
        <f t="shared" ca="1" si="150"/>
        <v>#VALUE!</v>
      </c>
      <c r="Y228" s="185" t="e">
        <f t="shared" ca="1" si="150"/>
        <v>#VALUE!</v>
      </c>
      <c r="Z228" s="185" t="e">
        <f t="shared" ca="1" si="150"/>
        <v>#VALUE!</v>
      </c>
      <c r="AA228" s="185" t="e">
        <f t="shared" ca="1" si="151"/>
        <v>#VALUE!</v>
      </c>
      <c r="AB228" s="185" t="e">
        <f t="shared" ca="1" si="151"/>
        <v>#VALUE!</v>
      </c>
      <c r="AC228" s="185" t="e">
        <f t="shared" ca="1" si="151"/>
        <v>#VALUE!</v>
      </c>
      <c r="AD228" s="185" t="e">
        <f t="shared" ca="1" si="151"/>
        <v>#VALUE!</v>
      </c>
      <c r="AE228" s="185" t="e">
        <f t="shared" ca="1" si="151"/>
        <v>#VALUE!</v>
      </c>
      <c r="AF228" s="185" t="e">
        <f t="shared" ca="1" si="151"/>
        <v>#VALUE!</v>
      </c>
      <c r="AG228" s="185" t="e">
        <f t="shared" ca="1" si="151"/>
        <v>#VALUE!</v>
      </c>
      <c r="AH228" s="185" t="e">
        <f t="shared" ca="1" si="151"/>
        <v>#VALUE!</v>
      </c>
      <c r="AI228" s="185" t="e">
        <f t="shared" ca="1" si="151"/>
        <v>#VALUE!</v>
      </c>
      <c r="AJ228" s="185" t="e">
        <f t="shared" ca="1" si="151"/>
        <v>#VALUE!</v>
      </c>
      <c r="AK228" s="185" t="e">
        <f t="shared" ca="1" si="151"/>
        <v>#VALUE!</v>
      </c>
      <c r="AL228" s="185" t="e">
        <f t="shared" ca="1" si="151"/>
        <v>#VALUE!</v>
      </c>
      <c r="AM228" s="185" t="e">
        <f t="shared" ca="1" si="151"/>
        <v>#VALUE!</v>
      </c>
      <c r="AN228" s="185" t="e">
        <f t="shared" ca="1" si="151"/>
        <v>#VALUE!</v>
      </c>
      <c r="AO228" s="185" t="e">
        <f t="shared" ca="1" si="151"/>
        <v>#VALUE!</v>
      </c>
      <c r="AP228" s="185" t="e">
        <f t="shared" ca="1" si="151"/>
        <v>#VALUE!</v>
      </c>
    </row>
    <row r="229" spans="1:42">
      <c r="A229" s="57" t="str">
        <f>'[4]TS BYDem'!A160</f>
        <v>*</v>
      </c>
      <c r="B229" s="185" t="s">
        <v>288</v>
      </c>
      <c r="C229" s="185" t="s">
        <v>137</v>
      </c>
      <c r="D229" s="186" t="str">
        <f>'[4]TS BYDem'!D160</f>
        <v>IPPE</v>
      </c>
      <c r="E229" s="185" t="s">
        <v>137</v>
      </c>
      <c r="F229" s="185" t="s">
        <v>137</v>
      </c>
      <c r="G229" s="185" t="s">
        <v>137</v>
      </c>
      <c r="H229" s="185" t="s">
        <v>137</v>
      </c>
      <c r="I229" s="185">
        <v>0</v>
      </c>
      <c r="J229" s="185" t="str">
        <f>INDEX('[4]TS BYDem'!$J$10:$J$203,MATCH(D229,'[4]TS BYDem'!$D$10:$D$203,0))</f>
        <v/>
      </c>
      <c r="K229" s="185" t="e">
        <f t="shared" ca="1" si="150"/>
        <v>#VALUE!</v>
      </c>
      <c r="L229" s="185" t="e">
        <f t="shared" ca="1" si="150"/>
        <v>#VALUE!</v>
      </c>
      <c r="M229" s="185" t="e">
        <f t="shared" ca="1" si="150"/>
        <v>#VALUE!</v>
      </c>
      <c r="N229" s="185" t="e">
        <f t="shared" ca="1" si="150"/>
        <v>#VALUE!</v>
      </c>
      <c r="O229" s="185" t="e">
        <f t="shared" ca="1" si="150"/>
        <v>#VALUE!</v>
      </c>
      <c r="P229" s="185" t="e">
        <f t="shared" ca="1" si="150"/>
        <v>#VALUE!</v>
      </c>
      <c r="Q229" s="185" t="e">
        <f t="shared" ca="1" si="150"/>
        <v>#VALUE!</v>
      </c>
      <c r="R229" s="185" t="e">
        <f t="shared" ca="1" si="150"/>
        <v>#VALUE!</v>
      </c>
      <c r="S229" s="185" t="e">
        <f t="shared" ca="1" si="150"/>
        <v>#VALUE!</v>
      </c>
      <c r="T229" s="185" t="e">
        <f t="shared" ca="1" si="150"/>
        <v>#VALUE!</v>
      </c>
      <c r="U229" s="185" t="e">
        <f t="shared" ca="1" si="150"/>
        <v>#VALUE!</v>
      </c>
      <c r="V229" s="185" t="e">
        <f t="shared" ca="1" si="150"/>
        <v>#VALUE!</v>
      </c>
      <c r="W229" s="185" t="e">
        <f t="shared" ca="1" si="150"/>
        <v>#VALUE!</v>
      </c>
      <c r="X229" s="185" t="e">
        <f t="shared" ca="1" si="150"/>
        <v>#VALUE!</v>
      </c>
      <c r="Y229" s="185" t="e">
        <f t="shared" ca="1" si="150"/>
        <v>#VALUE!</v>
      </c>
      <c r="Z229" s="185" t="e">
        <f t="shared" ca="1" si="150"/>
        <v>#VALUE!</v>
      </c>
      <c r="AA229" s="185" t="e">
        <f t="shared" ca="1" si="151"/>
        <v>#VALUE!</v>
      </c>
      <c r="AB229" s="185" t="e">
        <f t="shared" ca="1" si="151"/>
        <v>#VALUE!</v>
      </c>
      <c r="AC229" s="185" t="e">
        <f t="shared" ca="1" si="151"/>
        <v>#VALUE!</v>
      </c>
      <c r="AD229" s="185" t="e">
        <f t="shared" ca="1" si="151"/>
        <v>#VALUE!</v>
      </c>
      <c r="AE229" s="185" t="e">
        <f t="shared" ca="1" si="151"/>
        <v>#VALUE!</v>
      </c>
      <c r="AF229" s="185" t="e">
        <f t="shared" ca="1" si="151"/>
        <v>#VALUE!</v>
      </c>
      <c r="AG229" s="185" t="e">
        <f t="shared" ca="1" si="151"/>
        <v>#VALUE!</v>
      </c>
      <c r="AH229" s="185" t="e">
        <f t="shared" ca="1" si="151"/>
        <v>#VALUE!</v>
      </c>
      <c r="AI229" s="185" t="e">
        <f t="shared" ca="1" si="151"/>
        <v>#VALUE!</v>
      </c>
      <c r="AJ229" s="185" t="e">
        <f t="shared" ca="1" si="151"/>
        <v>#VALUE!</v>
      </c>
      <c r="AK229" s="185" t="e">
        <f t="shared" ca="1" si="151"/>
        <v>#VALUE!</v>
      </c>
      <c r="AL229" s="185" t="e">
        <f t="shared" ca="1" si="151"/>
        <v>#VALUE!</v>
      </c>
      <c r="AM229" s="185" t="e">
        <f t="shared" ca="1" si="151"/>
        <v>#VALUE!</v>
      </c>
      <c r="AN229" s="185" t="e">
        <f t="shared" ca="1" si="151"/>
        <v>#VALUE!</v>
      </c>
      <c r="AO229" s="185" t="e">
        <f t="shared" ca="1" si="151"/>
        <v>#VALUE!</v>
      </c>
      <c r="AP229" s="185" t="e">
        <f t="shared" ca="1" si="151"/>
        <v>#VALUE!</v>
      </c>
    </row>
    <row r="230" spans="1:42">
      <c r="A230" s="57" t="str">
        <f>'[4]TS BYDem'!A161</f>
        <v>*</v>
      </c>
      <c r="B230" s="185" t="s">
        <v>288</v>
      </c>
      <c r="C230" s="185" t="s">
        <v>137</v>
      </c>
      <c r="D230" s="186" t="str">
        <f>'[4]TS BYDem'!D161</f>
        <v xml:space="preserve"> </v>
      </c>
      <c r="E230" s="185" t="s">
        <v>137</v>
      </c>
      <c r="F230" s="185" t="s">
        <v>137</v>
      </c>
      <c r="G230" s="185" t="s">
        <v>137</v>
      </c>
      <c r="H230" s="185" t="s">
        <v>137</v>
      </c>
      <c r="I230" s="185">
        <v>0</v>
      </c>
      <c r="J230" s="185" t="str">
        <f>INDEX('[4]TS BYDem'!$J$10:$J$203,MATCH(D230,'[4]TS BYDem'!$D$10:$D$203,0))</f>
        <v/>
      </c>
      <c r="K230" s="185" t="e">
        <f t="shared" ca="1" si="150"/>
        <v>#VALUE!</v>
      </c>
      <c r="L230" s="185" t="e">
        <f t="shared" ca="1" si="150"/>
        <v>#VALUE!</v>
      </c>
      <c r="M230" s="185" t="e">
        <f t="shared" ca="1" si="150"/>
        <v>#VALUE!</v>
      </c>
      <c r="N230" s="185" t="e">
        <f t="shared" ca="1" si="150"/>
        <v>#VALUE!</v>
      </c>
      <c r="O230" s="185" t="e">
        <f t="shared" ca="1" si="150"/>
        <v>#VALUE!</v>
      </c>
      <c r="P230" s="185" t="e">
        <f t="shared" ca="1" si="150"/>
        <v>#VALUE!</v>
      </c>
      <c r="Q230" s="185" t="e">
        <f t="shared" ca="1" si="150"/>
        <v>#VALUE!</v>
      </c>
      <c r="R230" s="185" t="e">
        <f t="shared" ca="1" si="150"/>
        <v>#VALUE!</v>
      </c>
      <c r="S230" s="185" t="e">
        <f t="shared" ca="1" si="150"/>
        <v>#VALUE!</v>
      </c>
      <c r="T230" s="185" t="e">
        <f t="shared" ca="1" si="150"/>
        <v>#VALUE!</v>
      </c>
      <c r="U230" s="185" t="e">
        <f t="shared" ca="1" si="150"/>
        <v>#VALUE!</v>
      </c>
      <c r="V230" s="185" t="e">
        <f t="shared" ca="1" si="150"/>
        <v>#VALUE!</v>
      </c>
      <c r="W230" s="185" t="e">
        <f t="shared" ca="1" si="150"/>
        <v>#VALUE!</v>
      </c>
      <c r="X230" s="185" t="e">
        <f t="shared" ca="1" si="150"/>
        <v>#VALUE!</v>
      </c>
      <c r="Y230" s="185" t="e">
        <f t="shared" ca="1" si="150"/>
        <v>#VALUE!</v>
      </c>
      <c r="Z230" s="185" t="e">
        <f t="shared" ca="1" si="150"/>
        <v>#VALUE!</v>
      </c>
      <c r="AA230" s="185" t="e">
        <f t="shared" ca="1" si="151"/>
        <v>#VALUE!</v>
      </c>
      <c r="AB230" s="185" t="e">
        <f t="shared" ca="1" si="151"/>
        <v>#VALUE!</v>
      </c>
      <c r="AC230" s="185" t="e">
        <f t="shared" ca="1" si="151"/>
        <v>#VALUE!</v>
      </c>
      <c r="AD230" s="185" t="e">
        <f t="shared" ca="1" si="151"/>
        <v>#VALUE!</v>
      </c>
      <c r="AE230" s="185" t="e">
        <f t="shared" ca="1" si="151"/>
        <v>#VALUE!</v>
      </c>
      <c r="AF230" s="185" t="e">
        <f t="shared" ca="1" si="151"/>
        <v>#VALUE!</v>
      </c>
      <c r="AG230" s="185" t="e">
        <f t="shared" ca="1" si="151"/>
        <v>#VALUE!</v>
      </c>
      <c r="AH230" s="185" t="e">
        <f t="shared" ca="1" si="151"/>
        <v>#VALUE!</v>
      </c>
      <c r="AI230" s="185" t="e">
        <f t="shared" ca="1" si="151"/>
        <v>#VALUE!</v>
      </c>
      <c r="AJ230" s="185" t="e">
        <f t="shared" ca="1" si="151"/>
        <v>#VALUE!</v>
      </c>
      <c r="AK230" s="185" t="e">
        <f t="shared" ca="1" si="151"/>
        <v>#VALUE!</v>
      </c>
      <c r="AL230" s="185" t="e">
        <f t="shared" ca="1" si="151"/>
        <v>#VALUE!</v>
      </c>
      <c r="AM230" s="185" t="e">
        <f t="shared" ca="1" si="151"/>
        <v>#VALUE!</v>
      </c>
      <c r="AN230" s="185" t="e">
        <f t="shared" ca="1" si="151"/>
        <v>#VALUE!</v>
      </c>
      <c r="AO230" s="185" t="e">
        <f t="shared" ca="1" si="151"/>
        <v>#VALUE!</v>
      </c>
      <c r="AP230" s="185" t="e">
        <f t="shared" ca="1" si="151"/>
        <v>#VALUE!</v>
      </c>
    </row>
    <row r="231" spans="1:42">
      <c r="A231" s="57" t="str">
        <f>'[4]TS BYDem'!A162</f>
        <v>*</v>
      </c>
      <c r="B231" s="185" t="s">
        <v>288</v>
      </c>
      <c r="C231" s="185" t="s">
        <v>137</v>
      </c>
      <c r="D231" s="186" t="str">
        <f>'[4]TS BYDem'!D162</f>
        <v>IPPS</v>
      </c>
      <c r="E231" s="185" t="s">
        <v>137</v>
      </c>
      <c r="F231" s="185" t="s">
        <v>137</v>
      </c>
      <c r="G231" s="185" t="s">
        <v>137</v>
      </c>
      <c r="H231" s="185" t="s">
        <v>137</v>
      </c>
      <c r="I231" s="185">
        <v>0</v>
      </c>
      <c r="J231" s="185" t="str">
        <f>INDEX('[4]TS BYDem'!$J$10:$J$203,MATCH(D231,'[4]TS BYDem'!$D$10:$D$203,0))</f>
        <v/>
      </c>
      <c r="K231" s="185" t="e">
        <f t="shared" ca="1" si="150"/>
        <v>#VALUE!</v>
      </c>
      <c r="L231" s="185" t="e">
        <f t="shared" ca="1" si="150"/>
        <v>#VALUE!</v>
      </c>
      <c r="M231" s="185" t="e">
        <f t="shared" ca="1" si="150"/>
        <v>#VALUE!</v>
      </c>
      <c r="N231" s="185" t="e">
        <f t="shared" ca="1" si="150"/>
        <v>#VALUE!</v>
      </c>
      <c r="O231" s="185" t="e">
        <f t="shared" ca="1" si="150"/>
        <v>#VALUE!</v>
      </c>
      <c r="P231" s="185" t="e">
        <f t="shared" ca="1" si="150"/>
        <v>#VALUE!</v>
      </c>
      <c r="Q231" s="185" t="e">
        <f t="shared" ca="1" si="150"/>
        <v>#VALUE!</v>
      </c>
      <c r="R231" s="185" t="e">
        <f t="shared" ca="1" si="150"/>
        <v>#VALUE!</v>
      </c>
      <c r="S231" s="185" t="e">
        <f t="shared" ca="1" si="150"/>
        <v>#VALUE!</v>
      </c>
      <c r="T231" s="185" t="e">
        <f t="shared" ca="1" si="150"/>
        <v>#VALUE!</v>
      </c>
      <c r="U231" s="185" t="e">
        <f t="shared" ca="1" si="150"/>
        <v>#VALUE!</v>
      </c>
      <c r="V231" s="185" t="e">
        <f t="shared" ca="1" si="150"/>
        <v>#VALUE!</v>
      </c>
      <c r="W231" s="185" t="e">
        <f t="shared" ca="1" si="150"/>
        <v>#VALUE!</v>
      </c>
      <c r="X231" s="185" t="e">
        <f t="shared" ca="1" si="150"/>
        <v>#VALUE!</v>
      </c>
      <c r="Y231" s="185" t="e">
        <f t="shared" ca="1" si="150"/>
        <v>#VALUE!</v>
      </c>
      <c r="Z231" s="185" t="e">
        <f t="shared" ca="1" si="150"/>
        <v>#VALUE!</v>
      </c>
      <c r="AA231" s="185" t="e">
        <f t="shared" ca="1" si="151"/>
        <v>#VALUE!</v>
      </c>
      <c r="AB231" s="185" t="e">
        <f t="shared" ca="1" si="151"/>
        <v>#VALUE!</v>
      </c>
      <c r="AC231" s="185" t="e">
        <f t="shared" ca="1" si="151"/>
        <v>#VALUE!</v>
      </c>
      <c r="AD231" s="185" t="e">
        <f t="shared" ca="1" si="151"/>
        <v>#VALUE!</v>
      </c>
      <c r="AE231" s="185" t="e">
        <f t="shared" ca="1" si="151"/>
        <v>#VALUE!</v>
      </c>
      <c r="AF231" s="185" t="e">
        <f t="shared" ca="1" si="151"/>
        <v>#VALUE!</v>
      </c>
      <c r="AG231" s="185" t="e">
        <f t="shared" ca="1" si="151"/>
        <v>#VALUE!</v>
      </c>
      <c r="AH231" s="185" t="e">
        <f t="shared" ca="1" si="151"/>
        <v>#VALUE!</v>
      </c>
      <c r="AI231" s="185" t="e">
        <f t="shared" ca="1" si="151"/>
        <v>#VALUE!</v>
      </c>
      <c r="AJ231" s="185" t="e">
        <f t="shared" ca="1" si="151"/>
        <v>#VALUE!</v>
      </c>
      <c r="AK231" s="185" t="e">
        <f t="shared" ca="1" si="151"/>
        <v>#VALUE!</v>
      </c>
      <c r="AL231" s="185" t="e">
        <f t="shared" ca="1" si="151"/>
        <v>#VALUE!</v>
      </c>
      <c r="AM231" s="185" t="e">
        <f t="shared" ca="1" si="151"/>
        <v>#VALUE!</v>
      </c>
      <c r="AN231" s="185" t="e">
        <f t="shared" ca="1" si="151"/>
        <v>#VALUE!</v>
      </c>
      <c r="AO231" s="185" t="e">
        <f t="shared" ca="1" si="151"/>
        <v>#VALUE!</v>
      </c>
      <c r="AP231" s="185" t="e">
        <f t="shared" ca="1" si="151"/>
        <v>#VALUE!</v>
      </c>
    </row>
    <row r="232" spans="1:42">
      <c r="A232" s="57" t="str">
        <f>'[4]TS BYDem'!A163</f>
        <v>*</v>
      </c>
      <c r="B232" s="185" t="s">
        <v>288</v>
      </c>
      <c r="C232" s="185" t="s">
        <v>137</v>
      </c>
      <c r="D232" s="186" t="str">
        <f>'[4]TS BYDem'!D163</f>
        <v>IPPS</v>
      </c>
      <c r="E232" s="185" t="s">
        <v>137</v>
      </c>
      <c r="F232" s="185" t="s">
        <v>137</v>
      </c>
      <c r="G232" s="185" t="s">
        <v>137</v>
      </c>
      <c r="H232" s="185" t="s">
        <v>137</v>
      </c>
      <c r="I232" s="185">
        <v>0</v>
      </c>
      <c r="J232" s="185" t="str">
        <f>INDEX('[4]TS BYDem'!$J$10:$J$203,MATCH(D232,'[4]TS BYDem'!$D$10:$D$203,0))</f>
        <v/>
      </c>
      <c r="K232" s="185" t="e">
        <f t="shared" ca="1" si="150"/>
        <v>#VALUE!</v>
      </c>
      <c r="L232" s="185" t="e">
        <f t="shared" ca="1" si="150"/>
        <v>#VALUE!</v>
      </c>
      <c r="M232" s="185" t="e">
        <f t="shared" ca="1" si="150"/>
        <v>#VALUE!</v>
      </c>
      <c r="N232" s="185" t="e">
        <f t="shared" ca="1" si="150"/>
        <v>#VALUE!</v>
      </c>
      <c r="O232" s="185" t="e">
        <f t="shared" ca="1" si="150"/>
        <v>#VALUE!</v>
      </c>
      <c r="P232" s="185" t="e">
        <f t="shared" ca="1" si="150"/>
        <v>#VALUE!</v>
      </c>
      <c r="Q232" s="185" t="e">
        <f t="shared" ca="1" si="150"/>
        <v>#VALUE!</v>
      </c>
      <c r="R232" s="185" t="e">
        <f t="shared" ca="1" si="150"/>
        <v>#VALUE!</v>
      </c>
      <c r="S232" s="185" t="e">
        <f t="shared" ca="1" si="150"/>
        <v>#VALUE!</v>
      </c>
      <c r="T232" s="185" t="e">
        <f t="shared" ca="1" si="150"/>
        <v>#VALUE!</v>
      </c>
      <c r="U232" s="185" t="e">
        <f t="shared" ca="1" si="150"/>
        <v>#VALUE!</v>
      </c>
      <c r="V232" s="185" t="e">
        <f t="shared" ca="1" si="150"/>
        <v>#VALUE!</v>
      </c>
      <c r="W232" s="185" t="e">
        <f t="shared" ca="1" si="150"/>
        <v>#VALUE!</v>
      </c>
      <c r="X232" s="185" t="e">
        <f t="shared" ca="1" si="150"/>
        <v>#VALUE!</v>
      </c>
      <c r="Y232" s="185" t="e">
        <f t="shared" ca="1" si="150"/>
        <v>#VALUE!</v>
      </c>
      <c r="Z232" s="185" t="e">
        <f t="shared" ca="1" si="150"/>
        <v>#VALUE!</v>
      </c>
      <c r="AA232" s="185" t="e">
        <f t="shared" ca="1" si="151"/>
        <v>#VALUE!</v>
      </c>
      <c r="AB232" s="185" t="e">
        <f t="shared" ca="1" si="151"/>
        <v>#VALUE!</v>
      </c>
      <c r="AC232" s="185" t="e">
        <f t="shared" ca="1" si="151"/>
        <v>#VALUE!</v>
      </c>
      <c r="AD232" s="185" t="e">
        <f t="shared" ca="1" si="151"/>
        <v>#VALUE!</v>
      </c>
      <c r="AE232" s="185" t="e">
        <f t="shared" ca="1" si="151"/>
        <v>#VALUE!</v>
      </c>
      <c r="AF232" s="185" t="e">
        <f t="shared" ca="1" si="151"/>
        <v>#VALUE!</v>
      </c>
      <c r="AG232" s="185" t="e">
        <f t="shared" ca="1" si="151"/>
        <v>#VALUE!</v>
      </c>
      <c r="AH232" s="185" t="e">
        <f t="shared" ca="1" si="151"/>
        <v>#VALUE!</v>
      </c>
      <c r="AI232" s="185" t="e">
        <f t="shared" ca="1" si="151"/>
        <v>#VALUE!</v>
      </c>
      <c r="AJ232" s="185" t="e">
        <f t="shared" ca="1" si="151"/>
        <v>#VALUE!</v>
      </c>
      <c r="AK232" s="185" t="e">
        <f t="shared" ca="1" si="151"/>
        <v>#VALUE!</v>
      </c>
      <c r="AL232" s="185" t="e">
        <f t="shared" ca="1" si="151"/>
        <v>#VALUE!</v>
      </c>
      <c r="AM232" s="185" t="e">
        <f t="shared" ca="1" si="151"/>
        <v>#VALUE!</v>
      </c>
      <c r="AN232" s="185" t="e">
        <f t="shared" ca="1" si="151"/>
        <v>#VALUE!</v>
      </c>
      <c r="AO232" s="185" t="e">
        <f t="shared" ca="1" si="151"/>
        <v>#VALUE!</v>
      </c>
      <c r="AP232" s="185" t="e">
        <f t="shared" ca="1" si="151"/>
        <v>#VALUE!</v>
      </c>
    </row>
    <row r="233" spans="1:42">
      <c r="A233" s="57" t="str">
        <f>'[4]TS BYDem'!A164</f>
        <v>*</v>
      </c>
      <c r="B233" s="185" t="s">
        <v>288</v>
      </c>
      <c r="C233" s="185" t="s">
        <v>137</v>
      </c>
      <c r="D233" s="186" t="str">
        <f>'[4]TS BYDem'!D164</f>
        <v>IPPS</v>
      </c>
      <c r="E233" s="185" t="s">
        <v>137</v>
      </c>
      <c r="F233" s="185" t="s">
        <v>137</v>
      </c>
      <c r="G233" s="185" t="s">
        <v>137</v>
      </c>
      <c r="H233" s="185" t="s">
        <v>137</v>
      </c>
      <c r="I233" s="185">
        <v>0</v>
      </c>
      <c r="J233" s="185" t="str">
        <f>INDEX('[4]TS BYDem'!$J$10:$J$203,MATCH(D233,'[4]TS BYDem'!$D$10:$D$203,0))</f>
        <v/>
      </c>
      <c r="K233" s="185" t="e">
        <f t="shared" ca="1" si="150"/>
        <v>#VALUE!</v>
      </c>
      <c r="L233" s="185" t="e">
        <f t="shared" ca="1" si="150"/>
        <v>#VALUE!</v>
      </c>
      <c r="M233" s="185" t="e">
        <f t="shared" ca="1" si="150"/>
        <v>#VALUE!</v>
      </c>
      <c r="N233" s="185" t="e">
        <f t="shared" ca="1" si="150"/>
        <v>#VALUE!</v>
      </c>
      <c r="O233" s="185" t="e">
        <f t="shared" ca="1" si="150"/>
        <v>#VALUE!</v>
      </c>
      <c r="P233" s="185" t="e">
        <f t="shared" ca="1" si="150"/>
        <v>#VALUE!</v>
      </c>
      <c r="Q233" s="185" t="e">
        <f t="shared" ca="1" si="150"/>
        <v>#VALUE!</v>
      </c>
      <c r="R233" s="185" t="e">
        <f t="shared" ca="1" si="150"/>
        <v>#VALUE!</v>
      </c>
      <c r="S233" s="185" t="e">
        <f t="shared" ca="1" si="150"/>
        <v>#VALUE!</v>
      </c>
      <c r="T233" s="185" t="e">
        <f t="shared" ca="1" si="150"/>
        <v>#VALUE!</v>
      </c>
      <c r="U233" s="185" t="e">
        <f t="shared" ca="1" si="150"/>
        <v>#VALUE!</v>
      </c>
      <c r="V233" s="185" t="e">
        <f t="shared" ca="1" si="150"/>
        <v>#VALUE!</v>
      </c>
      <c r="W233" s="185" t="e">
        <f t="shared" ca="1" si="150"/>
        <v>#VALUE!</v>
      </c>
      <c r="X233" s="185" t="e">
        <f t="shared" ca="1" si="150"/>
        <v>#VALUE!</v>
      </c>
      <c r="Y233" s="185" t="e">
        <f t="shared" ca="1" si="150"/>
        <v>#VALUE!</v>
      </c>
      <c r="Z233" s="185" t="e">
        <f t="shared" ca="1" si="150"/>
        <v>#VALUE!</v>
      </c>
      <c r="AA233" s="185" t="e">
        <f t="shared" ca="1" si="151"/>
        <v>#VALUE!</v>
      </c>
      <c r="AB233" s="185" t="e">
        <f t="shared" ca="1" si="151"/>
        <v>#VALUE!</v>
      </c>
      <c r="AC233" s="185" t="e">
        <f t="shared" ca="1" si="151"/>
        <v>#VALUE!</v>
      </c>
      <c r="AD233" s="185" t="e">
        <f t="shared" ca="1" si="151"/>
        <v>#VALUE!</v>
      </c>
      <c r="AE233" s="185" t="e">
        <f t="shared" ca="1" si="151"/>
        <v>#VALUE!</v>
      </c>
      <c r="AF233" s="185" t="e">
        <f t="shared" ca="1" si="151"/>
        <v>#VALUE!</v>
      </c>
      <c r="AG233" s="185" t="e">
        <f t="shared" ca="1" si="151"/>
        <v>#VALUE!</v>
      </c>
      <c r="AH233" s="185" t="e">
        <f t="shared" ca="1" si="151"/>
        <v>#VALUE!</v>
      </c>
      <c r="AI233" s="185" t="e">
        <f t="shared" ca="1" si="151"/>
        <v>#VALUE!</v>
      </c>
      <c r="AJ233" s="185" t="e">
        <f t="shared" ca="1" si="151"/>
        <v>#VALUE!</v>
      </c>
      <c r="AK233" s="185" t="e">
        <f t="shared" ca="1" si="151"/>
        <v>#VALUE!</v>
      </c>
      <c r="AL233" s="185" t="e">
        <f t="shared" ca="1" si="151"/>
        <v>#VALUE!</v>
      </c>
      <c r="AM233" s="185" t="e">
        <f t="shared" ca="1" si="151"/>
        <v>#VALUE!</v>
      </c>
      <c r="AN233" s="185" t="e">
        <f t="shared" ca="1" si="151"/>
        <v>#VALUE!</v>
      </c>
      <c r="AO233" s="185" t="e">
        <f t="shared" ca="1" si="151"/>
        <v>#VALUE!</v>
      </c>
      <c r="AP233" s="185" t="e">
        <f t="shared" ca="1" si="151"/>
        <v>#VALUE!</v>
      </c>
    </row>
    <row r="234" spans="1:42">
      <c r="A234" s="57" t="str">
        <f>'[4]TS BYDem'!A165</f>
        <v>*</v>
      </c>
      <c r="B234" s="185" t="s">
        <v>288</v>
      </c>
      <c r="C234" s="185" t="s">
        <v>137</v>
      </c>
      <c r="D234" s="186" t="str">
        <f>'[4]TS BYDem'!D165</f>
        <v>IPPS</v>
      </c>
      <c r="E234" s="185" t="s">
        <v>137</v>
      </c>
      <c r="F234" s="185" t="s">
        <v>137</v>
      </c>
      <c r="G234" s="185" t="s">
        <v>137</v>
      </c>
      <c r="H234" s="185" t="s">
        <v>137</v>
      </c>
      <c r="I234" s="185">
        <v>0</v>
      </c>
      <c r="J234" s="185" t="str">
        <f>INDEX('[4]TS BYDem'!$J$10:$J$203,MATCH(D234,'[4]TS BYDem'!$D$10:$D$203,0))</f>
        <v/>
      </c>
      <c r="K234" s="185" t="e">
        <f t="shared" ca="1" si="150"/>
        <v>#VALUE!</v>
      </c>
      <c r="L234" s="185" t="e">
        <f t="shared" ca="1" si="150"/>
        <v>#VALUE!</v>
      </c>
      <c r="M234" s="185" t="e">
        <f t="shared" ca="1" si="150"/>
        <v>#VALUE!</v>
      </c>
      <c r="N234" s="185" t="e">
        <f t="shared" ca="1" si="150"/>
        <v>#VALUE!</v>
      </c>
      <c r="O234" s="185" t="e">
        <f t="shared" ca="1" si="150"/>
        <v>#VALUE!</v>
      </c>
      <c r="P234" s="185" t="e">
        <f t="shared" ca="1" si="150"/>
        <v>#VALUE!</v>
      </c>
      <c r="Q234" s="185" t="e">
        <f t="shared" ca="1" si="150"/>
        <v>#VALUE!</v>
      </c>
      <c r="R234" s="185" t="e">
        <f t="shared" ca="1" si="150"/>
        <v>#VALUE!</v>
      </c>
      <c r="S234" s="185" t="e">
        <f t="shared" ca="1" si="150"/>
        <v>#VALUE!</v>
      </c>
      <c r="T234" s="185" t="e">
        <f t="shared" ca="1" si="150"/>
        <v>#VALUE!</v>
      </c>
      <c r="U234" s="185" t="e">
        <f t="shared" ca="1" si="150"/>
        <v>#VALUE!</v>
      </c>
      <c r="V234" s="185" t="e">
        <f t="shared" ca="1" si="150"/>
        <v>#VALUE!</v>
      </c>
      <c r="W234" s="185" t="e">
        <f t="shared" ca="1" si="150"/>
        <v>#VALUE!</v>
      </c>
      <c r="X234" s="185" t="e">
        <f t="shared" ca="1" si="150"/>
        <v>#VALUE!</v>
      </c>
      <c r="Y234" s="185" t="e">
        <f t="shared" ca="1" si="150"/>
        <v>#VALUE!</v>
      </c>
      <c r="Z234" s="185" t="e">
        <f t="shared" ca="1" si="150"/>
        <v>#VALUE!</v>
      </c>
      <c r="AA234" s="185" t="e">
        <f t="shared" ca="1" si="151"/>
        <v>#VALUE!</v>
      </c>
      <c r="AB234" s="185" t="e">
        <f t="shared" ca="1" si="151"/>
        <v>#VALUE!</v>
      </c>
      <c r="AC234" s="185" t="e">
        <f t="shared" ca="1" si="151"/>
        <v>#VALUE!</v>
      </c>
      <c r="AD234" s="185" t="e">
        <f t="shared" ca="1" si="151"/>
        <v>#VALUE!</v>
      </c>
      <c r="AE234" s="185" t="e">
        <f t="shared" ca="1" si="151"/>
        <v>#VALUE!</v>
      </c>
      <c r="AF234" s="185" t="e">
        <f t="shared" ca="1" si="151"/>
        <v>#VALUE!</v>
      </c>
      <c r="AG234" s="185" t="e">
        <f t="shared" ca="1" si="151"/>
        <v>#VALUE!</v>
      </c>
      <c r="AH234" s="185" t="e">
        <f t="shared" ca="1" si="151"/>
        <v>#VALUE!</v>
      </c>
      <c r="AI234" s="185" t="e">
        <f t="shared" ca="1" si="151"/>
        <v>#VALUE!</v>
      </c>
      <c r="AJ234" s="185" t="e">
        <f t="shared" ca="1" si="151"/>
        <v>#VALUE!</v>
      </c>
      <c r="AK234" s="185" t="e">
        <f t="shared" ca="1" si="151"/>
        <v>#VALUE!</v>
      </c>
      <c r="AL234" s="185" t="e">
        <f t="shared" ca="1" si="151"/>
        <v>#VALUE!</v>
      </c>
      <c r="AM234" s="185" t="e">
        <f t="shared" ca="1" si="151"/>
        <v>#VALUE!</v>
      </c>
      <c r="AN234" s="185" t="e">
        <f t="shared" ca="1" si="151"/>
        <v>#VALUE!</v>
      </c>
      <c r="AO234" s="185" t="e">
        <f t="shared" ca="1" si="151"/>
        <v>#VALUE!</v>
      </c>
      <c r="AP234" s="185" t="e">
        <f t="shared" ca="1" si="151"/>
        <v>#VALUE!</v>
      </c>
    </row>
    <row r="235" spans="1:42">
      <c r="A235" s="57" t="str">
        <f>'[4]TS BYDem'!A166</f>
        <v>*</v>
      </c>
      <c r="B235" s="185" t="s">
        <v>288</v>
      </c>
      <c r="C235" s="185" t="s">
        <v>137</v>
      </c>
      <c r="D235" s="186" t="str">
        <f>'[4]TS BYDem'!D166</f>
        <v>IPPS</v>
      </c>
      <c r="E235" s="185" t="s">
        <v>137</v>
      </c>
      <c r="F235" s="185" t="s">
        <v>137</v>
      </c>
      <c r="G235" s="185" t="s">
        <v>137</v>
      </c>
      <c r="H235" s="185" t="s">
        <v>137</v>
      </c>
      <c r="I235" s="185">
        <v>0</v>
      </c>
      <c r="J235" s="185" t="str">
        <f>INDEX('[4]TS BYDem'!$J$10:$J$203,MATCH(D235,'[4]TS BYDem'!$D$10:$D$203,0))</f>
        <v/>
      </c>
      <c r="K235" s="185" t="e">
        <f t="shared" ca="1" si="150"/>
        <v>#VALUE!</v>
      </c>
      <c r="L235" s="185" t="e">
        <f t="shared" ca="1" si="150"/>
        <v>#VALUE!</v>
      </c>
      <c r="M235" s="185" t="e">
        <f t="shared" ca="1" si="150"/>
        <v>#VALUE!</v>
      </c>
      <c r="N235" s="185" t="e">
        <f t="shared" ca="1" si="150"/>
        <v>#VALUE!</v>
      </c>
      <c r="O235" s="185" t="e">
        <f t="shared" ca="1" si="150"/>
        <v>#VALUE!</v>
      </c>
      <c r="P235" s="185" t="e">
        <f t="shared" ca="1" si="150"/>
        <v>#VALUE!</v>
      </c>
      <c r="Q235" s="185" t="e">
        <f t="shared" ca="1" si="150"/>
        <v>#VALUE!</v>
      </c>
      <c r="R235" s="185" t="e">
        <f t="shared" ca="1" si="150"/>
        <v>#VALUE!</v>
      </c>
      <c r="S235" s="185" t="e">
        <f t="shared" ca="1" si="150"/>
        <v>#VALUE!</v>
      </c>
      <c r="T235" s="185" t="e">
        <f t="shared" ca="1" si="150"/>
        <v>#VALUE!</v>
      </c>
      <c r="U235" s="185" t="e">
        <f t="shared" ca="1" si="150"/>
        <v>#VALUE!</v>
      </c>
      <c r="V235" s="185" t="e">
        <f t="shared" ca="1" si="150"/>
        <v>#VALUE!</v>
      </c>
      <c r="W235" s="185" t="e">
        <f t="shared" ca="1" si="150"/>
        <v>#VALUE!</v>
      </c>
      <c r="X235" s="185" t="e">
        <f t="shared" ca="1" si="150"/>
        <v>#VALUE!</v>
      </c>
      <c r="Y235" s="185" t="e">
        <f t="shared" ca="1" si="150"/>
        <v>#VALUE!</v>
      </c>
      <c r="Z235" s="185" t="e">
        <f t="shared" ref="Z235:AO236" ca="1" si="152">Z$219/Y$219*Y235</f>
        <v>#VALUE!</v>
      </c>
      <c r="AA235" s="185" t="e">
        <f t="shared" ca="1" si="152"/>
        <v>#VALUE!</v>
      </c>
      <c r="AB235" s="185" t="e">
        <f t="shared" ca="1" si="152"/>
        <v>#VALUE!</v>
      </c>
      <c r="AC235" s="185" t="e">
        <f t="shared" ca="1" si="152"/>
        <v>#VALUE!</v>
      </c>
      <c r="AD235" s="185" t="e">
        <f t="shared" ca="1" si="152"/>
        <v>#VALUE!</v>
      </c>
      <c r="AE235" s="185" t="e">
        <f t="shared" ca="1" si="152"/>
        <v>#VALUE!</v>
      </c>
      <c r="AF235" s="185" t="e">
        <f t="shared" ca="1" si="152"/>
        <v>#VALUE!</v>
      </c>
      <c r="AG235" s="185" t="e">
        <f t="shared" ca="1" si="152"/>
        <v>#VALUE!</v>
      </c>
      <c r="AH235" s="185" t="e">
        <f t="shared" ca="1" si="152"/>
        <v>#VALUE!</v>
      </c>
      <c r="AI235" s="185" t="e">
        <f t="shared" ca="1" si="152"/>
        <v>#VALUE!</v>
      </c>
      <c r="AJ235" s="185" t="e">
        <f t="shared" ca="1" si="152"/>
        <v>#VALUE!</v>
      </c>
      <c r="AK235" s="185" t="e">
        <f t="shared" ca="1" si="152"/>
        <v>#VALUE!</v>
      </c>
      <c r="AL235" s="185" t="e">
        <f t="shared" ca="1" si="152"/>
        <v>#VALUE!</v>
      </c>
      <c r="AM235" s="185" t="e">
        <f t="shared" ca="1" si="152"/>
        <v>#VALUE!</v>
      </c>
      <c r="AN235" s="185" t="e">
        <f t="shared" ca="1" si="152"/>
        <v>#VALUE!</v>
      </c>
      <c r="AO235" s="185" t="e">
        <f t="shared" ca="1" si="152"/>
        <v>#VALUE!</v>
      </c>
      <c r="AP235" s="185" t="e">
        <f t="shared" ca="1" si="151"/>
        <v>#VALUE!</v>
      </c>
    </row>
    <row r="236" spans="1:42">
      <c r="A236" s="57" t="str">
        <f>'[4]TS BYDem'!A167</f>
        <v>*</v>
      </c>
      <c r="B236" s="185" t="s">
        <v>288</v>
      </c>
      <c r="C236" s="185" t="s">
        <v>137</v>
      </c>
      <c r="D236" s="186" t="str">
        <f>'[4]TS BYDem'!D167</f>
        <v>IPPS</v>
      </c>
      <c r="E236" s="185" t="s">
        <v>137</v>
      </c>
      <c r="F236" s="185" t="s">
        <v>137</v>
      </c>
      <c r="G236" s="185" t="s">
        <v>137</v>
      </c>
      <c r="H236" s="185" t="s">
        <v>137</v>
      </c>
      <c r="I236" s="185">
        <v>0</v>
      </c>
      <c r="J236" s="185" t="str">
        <f>INDEX('[4]TS BYDem'!$J$10:$J$203,MATCH(D236,'[4]TS BYDem'!$D$10:$D$203,0))</f>
        <v/>
      </c>
      <c r="K236" s="185" t="e">
        <f t="shared" ref="K236:Z237" ca="1" si="153">K$219/J$219*J236</f>
        <v>#VALUE!</v>
      </c>
      <c r="L236" s="185" t="e">
        <f t="shared" ca="1" si="153"/>
        <v>#VALUE!</v>
      </c>
      <c r="M236" s="185" t="e">
        <f t="shared" ca="1" si="153"/>
        <v>#VALUE!</v>
      </c>
      <c r="N236" s="185" t="e">
        <f t="shared" ca="1" si="153"/>
        <v>#VALUE!</v>
      </c>
      <c r="O236" s="185" t="e">
        <f t="shared" ca="1" si="153"/>
        <v>#VALUE!</v>
      </c>
      <c r="P236" s="185" t="e">
        <f t="shared" ca="1" si="153"/>
        <v>#VALUE!</v>
      </c>
      <c r="Q236" s="185" t="e">
        <f t="shared" ca="1" si="153"/>
        <v>#VALUE!</v>
      </c>
      <c r="R236" s="185" t="e">
        <f t="shared" ca="1" si="153"/>
        <v>#VALUE!</v>
      </c>
      <c r="S236" s="185" t="e">
        <f t="shared" ca="1" si="153"/>
        <v>#VALUE!</v>
      </c>
      <c r="T236" s="185" t="e">
        <f t="shared" ca="1" si="153"/>
        <v>#VALUE!</v>
      </c>
      <c r="U236" s="185" t="e">
        <f t="shared" ca="1" si="153"/>
        <v>#VALUE!</v>
      </c>
      <c r="V236" s="185" t="e">
        <f t="shared" ca="1" si="153"/>
        <v>#VALUE!</v>
      </c>
      <c r="W236" s="185" t="e">
        <f t="shared" ca="1" si="153"/>
        <v>#VALUE!</v>
      </c>
      <c r="X236" s="185" t="e">
        <f t="shared" ca="1" si="153"/>
        <v>#VALUE!</v>
      </c>
      <c r="Y236" s="185" t="e">
        <f t="shared" ca="1" si="153"/>
        <v>#VALUE!</v>
      </c>
      <c r="Z236" s="185" t="e">
        <f t="shared" ca="1" si="153"/>
        <v>#VALUE!</v>
      </c>
      <c r="AA236" s="185" t="e">
        <f t="shared" ca="1" si="152"/>
        <v>#VALUE!</v>
      </c>
      <c r="AB236" s="185" t="e">
        <f t="shared" ca="1" si="152"/>
        <v>#VALUE!</v>
      </c>
      <c r="AC236" s="185" t="e">
        <f t="shared" ca="1" si="152"/>
        <v>#VALUE!</v>
      </c>
      <c r="AD236" s="185" t="e">
        <f t="shared" ca="1" si="152"/>
        <v>#VALUE!</v>
      </c>
      <c r="AE236" s="185" t="e">
        <f t="shared" ca="1" si="152"/>
        <v>#VALUE!</v>
      </c>
      <c r="AF236" s="185" t="e">
        <f t="shared" ca="1" si="152"/>
        <v>#VALUE!</v>
      </c>
      <c r="AG236" s="185" t="e">
        <f t="shared" ca="1" si="152"/>
        <v>#VALUE!</v>
      </c>
      <c r="AH236" s="185" t="e">
        <f t="shared" ca="1" si="152"/>
        <v>#VALUE!</v>
      </c>
      <c r="AI236" s="185" t="e">
        <f t="shared" ca="1" si="152"/>
        <v>#VALUE!</v>
      </c>
      <c r="AJ236" s="185" t="e">
        <f t="shared" ca="1" si="152"/>
        <v>#VALUE!</v>
      </c>
      <c r="AK236" s="185" t="e">
        <f t="shared" ca="1" si="152"/>
        <v>#VALUE!</v>
      </c>
      <c r="AL236" s="185" t="e">
        <f t="shared" ca="1" si="152"/>
        <v>#VALUE!</v>
      </c>
      <c r="AM236" s="185" t="e">
        <f t="shared" ca="1" si="152"/>
        <v>#VALUE!</v>
      </c>
      <c r="AN236" s="185" t="e">
        <f t="shared" ca="1" si="152"/>
        <v>#VALUE!</v>
      </c>
      <c r="AO236" s="185" t="e">
        <f t="shared" ca="1" si="152"/>
        <v>#VALUE!</v>
      </c>
      <c r="AP236" s="185" t="e">
        <f t="shared" ref="L236:AP237" ca="1" si="154">AP$219/AO$219*AO236</f>
        <v>#VALUE!</v>
      </c>
    </row>
    <row r="237" spans="1:42">
      <c r="A237" s="57" t="str">
        <f>'[4]TS BYDem'!A168</f>
        <v>*</v>
      </c>
      <c r="B237" s="185" t="s">
        <v>288</v>
      </c>
      <c r="C237" s="185" t="s">
        <v>137</v>
      </c>
      <c r="D237" s="186" t="str">
        <f>'[4]TS BYDem'!D168</f>
        <v>IPPS</v>
      </c>
      <c r="E237" s="185" t="s">
        <v>137</v>
      </c>
      <c r="F237" s="185" t="s">
        <v>137</v>
      </c>
      <c r="G237" s="185" t="s">
        <v>137</v>
      </c>
      <c r="H237" s="185" t="s">
        <v>137</v>
      </c>
      <c r="I237" s="185">
        <v>0</v>
      </c>
      <c r="J237" s="185" t="str">
        <f>INDEX('[4]TS BYDem'!$J$10:$J$203,MATCH(D237,'[4]TS BYDem'!$D$10:$D$203,0))</f>
        <v/>
      </c>
      <c r="K237" s="185" t="e">
        <f t="shared" ca="1" si="153"/>
        <v>#VALUE!</v>
      </c>
      <c r="L237" s="185" t="e">
        <f t="shared" ca="1" si="154"/>
        <v>#VALUE!</v>
      </c>
      <c r="M237" s="185" t="e">
        <f t="shared" ca="1" si="154"/>
        <v>#VALUE!</v>
      </c>
      <c r="N237" s="185" t="e">
        <f t="shared" ca="1" si="154"/>
        <v>#VALUE!</v>
      </c>
      <c r="O237" s="185" t="e">
        <f t="shared" ca="1" si="154"/>
        <v>#VALUE!</v>
      </c>
      <c r="P237" s="185" t="e">
        <f t="shared" ca="1" si="154"/>
        <v>#VALUE!</v>
      </c>
      <c r="Q237" s="185" t="e">
        <f t="shared" ca="1" si="154"/>
        <v>#VALUE!</v>
      </c>
      <c r="R237" s="185" t="e">
        <f t="shared" ca="1" si="154"/>
        <v>#VALUE!</v>
      </c>
      <c r="S237" s="185" t="e">
        <f t="shared" ca="1" si="154"/>
        <v>#VALUE!</v>
      </c>
      <c r="T237" s="185" t="e">
        <f t="shared" ca="1" si="154"/>
        <v>#VALUE!</v>
      </c>
      <c r="U237" s="185" t="e">
        <f t="shared" ca="1" si="154"/>
        <v>#VALUE!</v>
      </c>
      <c r="V237" s="185" t="e">
        <f t="shared" ca="1" si="154"/>
        <v>#VALUE!</v>
      </c>
      <c r="W237" s="185" t="e">
        <f t="shared" ca="1" si="154"/>
        <v>#VALUE!</v>
      </c>
      <c r="X237" s="185" t="e">
        <f t="shared" ca="1" si="154"/>
        <v>#VALUE!</v>
      </c>
      <c r="Y237" s="185" t="e">
        <f t="shared" ca="1" si="154"/>
        <v>#VALUE!</v>
      </c>
      <c r="Z237" s="185" t="e">
        <f t="shared" ca="1" si="154"/>
        <v>#VALUE!</v>
      </c>
      <c r="AA237" s="185" t="e">
        <f t="shared" ca="1" si="154"/>
        <v>#VALUE!</v>
      </c>
      <c r="AB237" s="185" t="e">
        <f t="shared" ca="1" si="154"/>
        <v>#VALUE!</v>
      </c>
      <c r="AC237" s="185" t="e">
        <f t="shared" ca="1" si="154"/>
        <v>#VALUE!</v>
      </c>
      <c r="AD237" s="185" t="e">
        <f t="shared" ca="1" si="154"/>
        <v>#VALUE!</v>
      </c>
      <c r="AE237" s="185" t="e">
        <f t="shared" ca="1" si="154"/>
        <v>#VALUE!</v>
      </c>
      <c r="AF237" s="185" t="e">
        <f t="shared" ca="1" si="154"/>
        <v>#VALUE!</v>
      </c>
      <c r="AG237" s="185" t="e">
        <f t="shared" ca="1" si="154"/>
        <v>#VALUE!</v>
      </c>
      <c r="AH237" s="185" t="e">
        <f t="shared" ca="1" si="154"/>
        <v>#VALUE!</v>
      </c>
      <c r="AI237" s="185" t="e">
        <f t="shared" ca="1" si="154"/>
        <v>#VALUE!</v>
      </c>
      <c r="AJ237" s="185" t="e">
        <f t="shared" ca="1" si="154"/>
        <v>#VALUE!</v>
      </c>
      <c r="AK237" s="185" t="e">
        <f t="shared" ca="1" si="154"/>
        <v>#VALUE!</v>
      </c>
      <c r="AL237" s="185" t="e">
        <f t="shared" ca="1" si="154"/>
        <v>#VALUE!</v>
      </c>
      <c r="AM237" s="185" t="e">
        <f t="shared" ca="1" si="154"/>
        <v>#VALUE!</v>
      </c>
      <c r="AN237" s="185" t="e">
        <f t="shared" ca="1" si="154"/>
        <v>#VALUE!</v>
      </c>
      <c r="AO237" s="185" t="e">
        <f t="shared" ca="1" si="154"/>
        <v>#VALUE!</v>
      </c>
      <c r="AP237" s="185" t="e">
        <f t="shared" ca="1" si="154"/>
        <v>#VALUE!</v>
      </c>
    </row>
    <row r="238" spans="1:42" s="5" customFormat="1">
      <c r="A238" s="57" t="str">
        <f>'[4]TS BYDem'!A165</f>
        <v>*</v>
      </c>
      <c r="B238" s="5">
        <f>B219+2</f>
        <v>15</v>
      </c>
      <c r="C238" s="3" t="str">
        <f ca="1">OFFSET($C$9,$B238,0)</f>
        <v>Pulp &amp; Paper Products</v>
      </c>
      <c r="D238" s="3" t="str">
        <f ca="1">OFFSET($B$9,$B238,0)</f>
        <v>PP</v>
      </c>
      <c r="J238" s="5">
        <f t="shared" ref="J238:AA238" ca="1" si="155">SUMIF($B$10:$B$25,$D238,J$10:J$25)*SUMIF($B$10:$B$25,$D238,J$47:J$61)</f>
        <v>71.126003050028061</v>
      </c>
      <c r="K238" s="5">
        <f t="shared" ca="1" si="155"/>
        <v>72.924000000000007</v>
      </c>
      <c r="L238" s="5">
        <f t="shared" ca="1" si="155"/>
        <v>74.483999999999995</v>
      </c>
      <c r="M238" s="5">
        <f t="shared" ca="1" si="155"/>
        <v>75.34</v>
      </c>
      <c r="N238" s="5">
        <f t="shared" ca="1" si="155"/>
        <v>76.748000000000005</v>
      </c>
      <c r="O238" s="5">
        <f t="shared" ca="1" si="155"/>
        <v>77.260000000000005</v>
      </c>
      <c r="P238" s="5">
        <f t="shared" ca="1" si="155"/>
        <v>78.555999999999997</v>
      </c>
      <c r="Q238" s="5">
        <f t="shared" ca="1" si="155"/>
        <v>78.504000000000005</v>
      </c>
      <c r="R238" s="5">
        <f t="shared" ca="1" si="155"/>
        <v>72.959999999999994</v>
      </c>
      <c r="S238" s="5">
        <f t="shared" ca="1" si="155"/>
        <v>74.513890508487492</v>
      </c>
      <c r="T238" s="5">
        <f t="shared" ca="1" si="155"/>
        <v>75.921587528168573</v>
      </c>
      <c r="U238" s="5">
        <f t="shared" ca="1" si="155"/>
        <v>77.356227918306018</v>
      </c>
      <c r="V238" s="5">
        <f t="shared" ca="1" si="155"/>
        <v>79.01766291907596</v>
      </c>
      <c r="W238" s="5">
        <f t="shared" ca="1" si="155"/>
        <v>80.726943309994283</v>
      </c>
      <c r="X238" s="5">
        <f t="shared" ca="1" si="155"/>
        <v>82.484847405700378</v>
      </c>
      <c r="Y238" s="5">
        <f t="shared" ca="1" si="155"/>
        <v>84.266423327943542</v>
      </c>
      <c r="Z238" s="5">
        <f t="shared" ca="1" si="155"/>
        <v>86.532511571634558</v>
      </c>
      <c r="AA238" s="5">
        <f t="shared" ca="1" si="155"/>
        <v>88.225209784175561</v>
      </c>
      <c r="AB238" s="5">
        <f ca="1">SUMIF($B$10:$B$25,$D238,AB$10:AB$25)*SUMIF($B$10:$B$25,$D238,AB$46:AB$61)</f>
        <v>89.233003795093708</v>
      </c>
      <c r="AC238" s="5">
        <f t="shared" ref="AC238:AP238" ca="1" si="156">SUMIF($B$10:$B$25,$D238,AC$10:AC$25)*SUMIF($B$10:$B$25,$D238,AC$47:AC$61)</f>
        <v>91.156465817916157</v>
      </c>
      <c r="AD238" s="5">
        <f t="shared" ca="1" si="156"/>
        <v>93.04112537510909</v>
      </c>
      <c r="AE238" s="5">
        <f t="shared" ca="1" si="156"/>
        <v>95.13217045315163</v>
      </c>
      <c r="AF238" s="5">
        <f t="shared" ca="1" si="156"/>
        <v>97.654967063499228</v>
      </c>
      <c r="AG238" s="5">
        <f t="shared" ca="1" si="156"/>
        <v>100.21967724995827</v>
      </c>
      <c r="AH238" s="5">
        <f t="shared" ca="1" si="156"/>
        <v>103.06327149676574</v>
      </c>
      <c r="AI238" s="5">
        <f t="shared" ca="1" si="156"/>
        <v>105.96156511995052</v>
      </c>
      <c r="AJ238" s="5">
        <f t="shared" ca="1" si="156"/>
        <v>108.86366064288896</v>
      </c>
      <c r="AK238" s="5">
        <f t="shared" ca="1" si="156"/>
        <v>111.85777195702386</v>
      </c>
      <c r="AL238" s="5">
        <f t="shared" ca="1" si="156"/>
        <v>114.9304951677677</v>
      </c>
      <c r="AM238" s="5">
        <f t="shared" ca="1" si="156"/>
        <v>131.76512122460463</v>
      </c>
      <c r="AN238" s="5">
        <f t="shared" ca="1" si="156"/>
        <v>144.1584100872748</v>
      </c>
      <c r="AO238" s="5">
        <f t="shared" ca="1" si="156"/>
        <v>174.1265478724772</v>
      </c>
      <c r="AP238" s="5">
        <f t="shared" ca="1" si="156"/>
        <v>203.35446279198459</v>
      </c>
    </row>
    <row r="239" spans="1:42">
      <c r="A239" s="57" t="str">
        <f>'[4]TS BYDem'!A170</f>
        <v>*</v>
      </c>
      <c r="B239" s="185" t="s">
        <v>288</v>
      </c>
      <c r="C239" s="185" t="s">
        <v>137</v>
      </c>
      <c r="D239" s="186">
        <f>'[4]TS BYDem'!D170</f>
        <v>0</v>
      </c>
      <c r="E239" s="185" t="s">
        <v>137</v>
      </c>
      <c r="F239" s="185" t="s">
        <v>137</v>
      </c>
      <c r="G239" s="185" t="s">
        <v>137</v>
      </c>
      <c r="H239" s="185" t="s">
        <v>137</v>
      </c>
      <c r="I239" s="185">
        <v>0</v>
      </c>
      <c r="J239" s="185" t="str">
        <f>INDEX('[4]TS BYDem'!$J$10:$J$203,MATCH(D239,'[4]TS BYDem'!$D$10:$D$203,0))</f>
        <v/>
      </c>
      <c r="K239" s="185" t="e">
        <f t="shared" ref="K239:Z261" ca="1" si="157">K$238/J$238*J239</f>
        <v>#VALUE!</v>
      </c>
      <c r="L239" s="185" t="e">
        <f t="shared" ca="1" si="157"/>
        <v>#VALUE!</v>
      </c>
      <c r="M239" s="185" t="e">
        <f t="shared" ca="1" si="157"/>
        <v>#VALUE!</v>
      </c>
      <c r="N239" s="185" t="e">
        <f t="shared" ca="1" si="157"/>
        <v>#VALUE!</v>
      </c>
      <c r="O239" s="185" t="e">
        <f t="shared" ca="1" si="157"/>
        <v>#VALUE!</v>
      </c>
      <c r="P239" s="185" t="e">
        <f t="shared" ca="1" si="157"/>
        <v>#VALUE!</v>
      </c>
      <c r="Q239" s="185" t="e">
        <f t="shared" ca="1" si="157"/>
        <v>#VALUE!</v>
      </c>
      <c r="R239" s="185" t="e">
        <f t="shared" ca="1" si="157"/>
        <v>#VALUE!</v>
      </c>
      <c r="S239" s="185" t="e">
        <f t="shared" ca="1" si="157"/>
        <v>#VALUE!</v>
      </c>
      <c r="T239" s="185" t="e">
        <f t="shared" ca="1" si="157"/>
        <v>#VALUE!</v>
      </c>
      <c r="U239" s="185" t="e">
        <f t="shared" ca="1" si="157"/>
        <v>#VALUE!</v>
      </c>
      <c r="V239" s="185" t="e">
        <f t="shared" ca="1" si="157"/>
        <v>#VALUE!</v>
      </c>
      <c r="W239" s="185" t="e">
        <f t="shared" ca="1" si="157"/>
        <v>#VALUE!</v>
      </c>
      <c r="X239" s="185" t="e">
        <f t="shared" ca="1" si="157"/>
        <v>#VALUE!</v>
      </c>
      <c r="Y239" s="185" t="e">
        <f t="shared" ca="1" si="157"/>
        <v>#VALUE!</v>
      </c>
      <c r="Z239" s="185" t="e">
        <f t="shared" ca="1" si="157"/>
        <v>#VALUE!</v>
      </c>
      <c r="AA239" s="185" t="e">
        <f t="shared" ref="AA239:AP254" ca="1" si="158">AA$238/Z$238*Z239</f>
        <v>#VALUE!</v>
      </c>
      <c r="AB239" s="185" t="e">
        <f t="shared" ca="1" si="158"/>
        <v>#VALUE!</v>
      </c>
      <c r="AC239" s="185" t="e">
        <f t="shared" ca="1" si="158"/>
        <v>#VALUE!</v>
      </c>
      <c r="AD239" s="185" t="e">
        <f t="shared" ca="1" si="158"/>
        <v>#VALUE!</v>
      </c>
      <c r="AE239" s="185" t="e">
        <f t="shared" ca="1" si="158"/>
        <v>#VALUE!</v>
      </c>
      <c r="AF239" s="185" t="e">
        <f t="shared" ca="1" si="158"/>
        <v>#VALUE!</v>
      </c>
      <c r="AG239" s="185" t="e">
        <f t="shared" ca="1" si="158"/>
        <v>#VALUE!</v>
      </c>
      <c r="AH239" s="185" t="e">
        <f t="shared" ca="1" si="158"/>
        <v>#VALUE!</v>
      </c>
      <c r="AI239" s="185" t="e">
        <f t="shared" ca="1" si="158"/>
        <v>#VALUE!</v>
      </c>
      <c r="AJ239" s="185" t="e">
        <f t="shared" ca="1" si="158"/>
        <v>#VALUE!</v>
      </c>
      <c r="AK239" s="185" t="e">
        <f t="shared" ca="1" si="158"/>
        <v>#VALUE!</v>
      </c>
      <c r="AL239" s="185" t="e">
        <f t="shared" ca="1" si="158"/>
        <v>#VALUE!</v>
      </c>
      <c r="AM239" s="185" t="e">
        <f t="shared" ca="1" si="158"/>
        <v>#VALUE!</v>
      </c>
      <c r="AN239" s="185" t="e">
        <f t="shared" ca="1" si="158"/>
        <v>#VALUE!</v>
      </c>
      <c r="AO239" s="185" t="e">
        <f t="shared" ca="1" si="158"/>
        <v>#VALUE!</v>
      </c>
      <c r="AP239" s="185" t="e">
        <f t="shared" ca="1" si="158"/>
        <v>#VALUE!</v>
      </c>
    </row>
    <row r="240" spans="1:42">
      <c r="A240" s="57" t="str">
        <f>'[4]TS BYDem'!A171</f>
        <v>*</v>
      </c>
      <c r="B240" s="185" t="s">
        <v>288</v>
      </c>
      <c r="C240" s="185" t="s">
        <v>137</v>
      </c>
      <c r="D240" s="186">
        <f>'[4]TS BYDem'!D171</f>
        <v>2</v>
      </c>
      <c r="E240" s="185" t="s">
        <v>137</v>
      </c>
      <c r="F240" s="185" t="s">
        <v>137</v>
      </c>
      <c r="G240" s="185" t="s">
        <v>137</v>
      </c>
      <c r="H240" s="185" t="s">
        <v>137</v>
      </c>
      <c r="I240" s="185">
        <v>0</v>
      </c>
      <c r="J240" s="185" t="str">
        <f>INDEX('[4]TS BYDem'!$J$10:$J$203,MATCH(D240,'[4]TS BYDem'!$D$10:$D$203,0))</f>
        <v/>
      </c>
      <c r="K240" s="185" t="e">
        <f t="shared" ca="1" si="157"/>
        <v>#VALUE!</v>
      </c>
      <c r="L240" s="185" t="e">
        <f t="shared" ca="1" si="157"/>
        <v>#VALUE!</v>
      </c>
      <c r="M240" s="185" t="e">
        <f t="shared" ca="1" si="157"/>
        <v>#VALUE!</v>
      </c>
      <c r="N240" s="185" t="e">
        <f t="shared" ca="1" si="157"/>
        <v>#VALUE!</v>
      </c>
      <c r="O240" s="185" t="e">
        <f t="shared" ca="1" si="157"/>
        <v>#VALUE!</v>
      </c>
      <c r="P240" s="185" t="e">
        <f t="shared" ca="1" si="157"/>
        <v>#VALUE!</v>
      </c>
      <c r="Q240" s="185" t="e">
        <f t="shared" ca="1" si="157"/>
        <v>#VALUE!</v>
      </c>
      <c r="R240" s="185" t="e">
        <f t="shared" ca="1" si="157"/>
        <v>#VALUE!</v>
      </c>
      <c r="S240" s="185" t="e">
        <f t="shared" ca="1" si="157"/>
        <v>#VALUE!</v>
      </c>
      <c r="T240" s="185" t="e">
        <f t="shared" ca="1" si="157"/>
        <v>#VALUE!</v>
      </c>
      <c r="U240" s="185" t="e">
        <f t="shared" ca="1" si="157"/>
        <v>#VALUE!</v>
      </c>
      <c r="V240" s="185" t="e">
        <f t="shared" ca="1" si="157"/>
        <v>#VALUE!</v>
      </c>
      <c r="W240" s="185" t="e">
        <f t="shared" ca="1" si="157"/>
        <v>#VALUE!</v>
      </c>
      <c r="X240" s="185" t="e">
        <f t="shared" ca="1" si="157"/>
        <v>#VALUE!</v>
      </c>
      <c r="Y240" s="185" t="e">
        <f t="shared" ca="1" si="157"/>
        <v>#VALUE!</v>
      </c>
      <c r="Z240" s="185" t="e">
        <f t="shared" ca="1" si="157"/>
        <v>#VALUE!</v>
      </c>
      <c r="AA240" s="185" t="e">
        <f t="shared" ca="1" si="158"/>
        <v>#VALUE!</v>
      </c>
      <c r="AB240" s="185" t="e">
        <f t="shared" ca="1" si="158"/>
        <v>#VALUE!</v>
      </c>
      <c r="AC240" s="185" t="e">
        <f t="shared" ca="1" si="158"/>
        <v>#VALUE!</v>
      </c>
      <c r="AD240" s="185" t="e">
        <f t="shared" ca="1" si="158"/>
        <v>#VALUE!</v>
      </c>
      <c r="AE240" s="185" t="e">
        <f t="shared" ca="1" si="158"/>
        <v>#VALUE!</v>
      </c>
      <c r="AF240" s="185" t="e">
        <f t="shared" ca="1" si="158"/>
        <v>#VALUE!</v>
      </c>
      <c r="AG240" s="185" t="e">
        <f t="shared" ca="1" si="158"/>
        <v>#VALUE!</v>
      </c>
      <c r="AH240" s="185" t="e">
        <f t="shared" ca="1" si="158"/>
        <v>#VALUE!</v>
      </c>
      <c r="AI240" s="185" t="e">
        <f t="shared" ca="1" si="158"/>
        <v>#VALUE!</v>
      </c>
      <c r="AJ240" s="185" t="e">
        <f t="shared" ca="1" si="158"/>
        <v>#VALUE!</v>
      </c>
      <c r="AK240" s="185" t="e">
        <f t="shared" ca="1" si="158"/>
        <v>#VALUE!</v>
      </c>
      <c r="AL240" s="185" t="e">
        <f t="shared" ca="1" si="158"/>
        <v>#VALUE!</v>
      </c>
      <c r="AM240" s="185" t="e">
        <f t="shared" ca="1" si="158"/>
        <v>#VALUE!</v>
      </c>
      <c r="AN240" s="185" t="e">
        <f t="shared" ca="1" si="158"/>
        <v>#VALUE!</v>
      </c>
      <c r="AO240" s="185" t="e">
        <f t="shared" ca="1" si="158"/>
        <v>#VALUE!</v>
      </c>
      <c r="AP240" s="185" t="e">
        <f t="shared" ca="1" si="158"/>
        <v>#VALUE!</v>
      </c>
    </row>
    <row r="241" spans="1:42">
      <c r="A241" s="57" t="str">
        <f>'[4]TS BYDem'!A172</f>
        <v/>
      </c>
      <c r="B241" s="185" t="s">
        <v>288</v>
      </c>
      <c r="C241" s="185" t="s">
        <v>137</v>
      </c>
      <c r="D241" s="186" t="str">
        <f>'[4]TS BYDem'!D172</f>
        <v>IOTK</v>
      </c>
      <c r="E241" s="185" t="s">
        <v>137</v>
      </c>
      <c r="F241" s="185" t="s">
        <v>137</v>
      </c>
      <c r="G241" s="185" t="s">
        <v>137</v>
      </c>
      <c r="H241" s="185" t="s">
        <v>137</v>
      </c>
      <c r="I241" s="185">
        <v>0</v>
      </c>
      <c r="J241" s="185">
        <f>INDEX('[4]TS BYDem'!$J$10:$J$203,MATCH(D241,'[4]TS BYDem'!$D$10:$D$203,0))</f>
        <v>4.0241553496851505</v>
      </c>
      <c r="K241" s="185">
        <f t="shared" ca="1" si="157"/>
        <v>4.1258821265976389</v>
      </c>
      <c r="L241" s="185">
        <f t="shared" ca="1" si="157"/>
        <v>4.2141435510599869</v>
      </c>
      <c r="M241" s="192">
        <f t="shared" ref="M241:M249" si="159">O241</f>
        <v>2.1816720000000003</v>
      </c>
      <c r="N241" s="192">
        <f t="shared" ref="N241:N249" si="160">O241</f>
        <v>2.1816720000000003</v>
      </c>
      <c r="O241" s="192">
        <f>INDEX('[4]TS BYDem'!$O$10:$O$203,MATCH(D241,'[4]TS BYDem'!$D$10:$D$203,0))</f>
        <v>2.1816720000000003</v>
      </c>
      <c r="P241" s="185">
        <f t="shared" ca="1" si="157"/>
        <v>2.2182685171110537</v>
      </c>
      <c r="Q241" s="185">
        <f t="shared" ca="1" si="157"/>
        <v>2.2168001383380793</v>
      </c>
      <c r="R241" s="185">
        <f t="shared" ca="1" si="157"/>
        <v>2.0602483706963497</v>
      </c>
      <c r="S241" s="185">
        <f t="shared" ca="1" si="157"/>
        <v>2.1041272137384532</v>
      </c>
      <c r="T241" s="185">
        <f t="shared" ca="1" si="157"/>
        <v>2.1438778372476643</v>
      </c>
      <c r="U241" s="185">
        <f t="shared" ca="1" si="157"/>
        <v>2.1843892890886161</v>
      </c>
      <c r="V241" s="185">
        <f t="shared" ca="1" si="157"/>
        <v>2.2313049792387556</v>
      </c>
      <c r="W241" s="185">
        <f t="shared" ca="1" si="157"/>
        <v>2.2795717300673286</v>
      </c>
      <c r="X241" s="185">
        <f t="shared" ca="1" si="157"/>
        <v>2.3292115196646277</v>
      </c>
      <c r="Y241" s="185">
        <f t="shared" ca="1" si="157"/>
        <v>2.3795197555620144</v>
      </c>
      <c r="Z241" s="185">
        <f t="shared" ca="1" si="157"/>
        <v>2.4435096762297581</v>
      </c>
      <c r="AA241" s="185">
        <f t="shared" ca="1" si="158"/>
        <v>2.4913081786210438</v>
      </c>
      <c r="AB241" s="185">
        <f t="shared" ca="1" si="158"/>
        <v>2.5197663196434075</v>
      </c>
      <c r="AC241" s="185">
        <f t="shared" ca="1" si="158"/>
        <v>2.5740811428152308</v>
      </c>
      <c r="AD241" s="185">
        <f t="shared" ca="1" si="158"/>
        <v>2.6273002598934112</v>
      </c>
      <c r="AE241" s="185">
        <f t="shared" ca="1" si="158"/>
        <v>2.6863473023151458</v>
      </c>
      <c r="AF241" s="185">
        <f t="shared" ca="1" si="158"/>
        <v>2.7575861675298787</v>
      </c>
      <c r="AG241" s="185">
        <f t="shared" ca="1" si="158"/>
        <v>2.8300085905419476</v>
      </c>
      <c r="AH241" s="185">
        <f t="shared" ca="1" si="158"/>
        <v>2.9103061565220272</v>
      </c>
      <c r="AI241" s="185">
        <f t="shared" ca="1" si="158"/>
        <v>2.9921483264091715</v>
      </c>
      <c r="AJ241" s="185">
        <f t="shared" ca="1" si="158"/>
        <v>3.0740978545443016</v>
      </c>
      <c r="AK241" s="185">
        <f t="shared" ca="1" si="158"/>
        <v>3.1586457294981112</v>
      </c>
      <c r="AL241" s="185">
        <f t="shared" ca="1" si="158"/>
        <v>3.2454134513804558</v>
      </c>
      <c r="AM241" s="185">
        <f t="shared" ca="1" si="158"/>
        <v>3.7207905197039284</v>
      </c>
      <c r="AN241" s="185">
        <f t="shared" ca="1" si="158"/>
        <v>4.0707528714978629</v>
      </c>
      <c r="AO241" s="185">
        <f t="shared" ca="1" si="158"/>
        <v>4.9169947443702169</v>
      </c>
      <c r="AP241" s="185">
        <f t="shared" ca="1" si="158"/>
        <v>5.742334164487632</v>
      </c>
    </row>
    <row r="242" spans="1:42">
      <c r="A242" s="57" t="str">
        <f>'[4]TS BYDem'!A173</f>
        <v/>
      </c>
      <c r="B242" s="185" t="s">
        <v>288</v>
      </c>
      <c r="C242" s="185" t="s">
        <v>137</v>
      </c>
      <c r="D242" s="186" t="str">
        <f>'[4]TS BYDem'!D173</f>
        <v>IOTA</v>
      </c>
      <c r="E242" s="185" t="s">
        <v>137</v>
      </c>
      <c r="F242" s="185" t="s">
        <v>137</v>
      </c>
      <c r="G242" s="185" t="s">
        <v>137</v>
      </c>
      <c r="H242" s="185" t="s">
        <v>137</v>
      </c>
      <c r="I242" s="185">
        <v>0</v>
      </c>
      <c r="J242" s="185">
        <f>INDEX('[4]TS BYDem'!$J$10:$J$203,MATCH(D242,'[4]TS BYDem'!$D$10:$D$203,0))</f>
        <v>0.22789646617646991</v>
      </c>
      <c r="K242" s="185">
        <f t="shared" ca="1" si="157"/>
        <v>0.23365746965653986</v>
      </c>
      <c r="L242" s="185">
        <f t="shared" ca="1" si="157"/>
        <v>0.23865590162220546</v>
      </c>
      <c r="M242" s="192">
        <f t="shared" si="159"/>
        <v>0.12355272</v>
      </c>
      <c r="N242" s="192">
        <f t="shared" si="160"/>
        <v>0.12355272</v>
      </c>
      <c r="O242" s="192">
        <f>INDEX('[4]TS BYDem'!$O$10:$O$203,MATCH(D242,'[4]TS BYDem'!$D$10:$D$203,0))</f>
        <v>0.12355272</v>
      </c>
      <c r="P242" s="185">
        <f t="shared" ca="1" si="157"/>
        <v>0.12562525850789541</v>
      </c>
      <c r="Q242" s="185">
        <f t="shared" ca="1" si="157"/>
        <v>0.12554210109862801</v>
      </c>
      <c r="R242" s="185">
        <f t="shared" ca="1" si="157"/>
        <v>0.11667624192596426</v>
      </c>
      <c r="S242" s="185">
        <f t="shared" ca="1" si="157"/>
        <v>0.11916119402156111</v>
      </c>
      <c r="T242" s="185">
        <f t="shared" ca="1" si="157"/>
        <v>0.12141235627521747</v>
      </c>
      <c r="U242" s="185">
        <f t="shared" ca="1" si="157"/>
        <v>0.12370660585356774</v>
      </c>
      <c r="V242" s="185">
        <f t="shared" ca="1" si="157"/>
        <v>0.12636354105222589</v>
      </c>
      <c r="W242" s="185">
        <f t="shared" ca="1" si="157"/>
        <v>0.12909698968723265</v>
      </c>
      <c r="X242" s="185">
        <f t="shared" ca="1" si="157"/>
        <v>0.13190819642453047</v>
      </c>
      <c r="Y242" s="185">
        <f t="shared" ca="1" si="157"/>
        <v>0.1347572586958177</v>
      </c>
      <c r="Z242" s="185">
        <f t="shared" ca="1" si="157"/>
        <v>0.1383811438403692</v>
      </c>
      <c r="AA242" s="185">
        <f t="shared" ca="1" si="158"/>
        <v>0.14108807457164771</v>
      </c>
      <c r="AB242" s="185">
        <f t="shared" ca="1" si="158"/>
        <v>0.1426997195528624</v>
      </c>
      <c r="AC242" s="185">
        <f t="shared" ca="1" si="158"/>
        <v>0.145775683372904</v>
      </c>
      <c r="AD242" s="185">
        <f t="shared" ca="1" si="158"/>
        <v>0.14878959502919681</v>
      </c>
      <c r="AE242" s="185">
        <f t="shared" ca="1" si="158"/>
        <v>0.15213355447826188</v>
      </c>
      <c r="AF242" s="185">
        <f t="shared" ca="1" si="158"/>
        <v>0.15616796275182163</v>
      </c>
      <c r="AG242" s="185">
        <f t="shared" ca="1" si="158"/>
        <v>0.16026939841773827</v>
      </c>
      <c r="AH242" s="185">
        <f t="shared" ca="1" si="158"/>
        <v>0.16481682015951168</v>
      </c>
      <c r="AI242" s="185">
        <f t="shared" ca="1" si="158"/>
        <v>0.16945171610182511</v>
      </c>
      <c r="AJ242" s="185">
        <f t="shared" ca="1" si="158"/>
        <v>0.17409269196978869</v>
      </c>
      <c r="AK242" s="185">
        <f t="shared" ca="1" si="158"/>
        <v>0.17888081773789821</v>
      </c>
      <c r="AL242" s="185">
        <f t="shared" ca="1" si="158"/>
        <v>0.18379465815330767</v>
      </c>
      <c r="AM242" s="185">
        <f t="shared" ca="1" si="158"/>
        <v>0.21071627140084942</v>
      </c>
      <c r="AN242" s="185">
        <f t="shared" ca="1" si="158"/>
        <v>0.23053538282627792</v>
      </c>
      <c r="AO242" s="185">
        <f t="shared" ca="1" si="158"/>
        <v>0.27845985780293503</v>
      </c>
      <c r="AP242" s="185">
        <f t="shared" ca="1" si="158"/>
        <v>0.32520058247590578</v>
      </c>
    </row>
    <row r="243" spans="1:42">
      <c r="A243" s="57" t="str">
        <f>'[4]TS BYDem'!A174</f>
        <v/>
      </c>
      <c r="B243" s="185" t="s">
        <v>288</v>
      </c>
      <c r="C243" s="185" t="s">
        <v>137</v>
      </c>
      <c r="D243" s="186" t="str">
        <f>'[4]TS BYDem'!D174</f>
        <v>IOTL</v>
      </c>
      <c r="E243" s="185" t="s">
        <v>137</v>
      </c>
      <c r="F243" s="185" t="s">
        <v>137</v>
      </c>
      <c r="G243" s="185" t="s">
        <v>137</v>
      </c>
      <c r="H243" s="185" t="s">
        <v>137</v>
      </c>
      <c r="I243" s="185">
        <v>0</v>
      </c>
      <c r="J243" s="185">
        <f>INDEX('[4]TS BYDem'!$J$10:$J$203,MATCH(D243,'[4]TS BYDem'!$D$10:$D$203,0))</f>
        <v>1.0095834302163471</v>
      </c>
      <c r="K243" s="185">
        <f t="shared" ca="1" si="157"/>
        <v>1.0351047283412316</v>
      </c>
      <c r="L243" s="185">
        <f t="shared" ca="1" si="157"/>
        <v>1.0572478276804382</v>
      </c>
      <c r="M243" s="192">
        <f t="shared" si="159"/>
        <v>0.54733968</v>
      </c>
      <c r="N243" s="192">
        <f t="shared" si="160"/>
        <v>0.54733968</v>
      </c>
      <c r="O243" s="192">
        <f>INDEX('[4]TS BYDem'!$O$10:$O$203,MATCH(D243,'[4]TS BYDem'!$D$10:$D$203,0))</f>
        <v>0.54733968</v>
      </c>
      <c r="P243" s="185">
        <f t="shared" ca="1" si="157"/>
        <v>0.55652104455190254</v>
      </c>
      <c r="Q243" s="185">
        <f t="shared" ca="1" si="157"/>
        <v>0.55615265646802992</v>
      </c>
      <c r="R243" s="185">
        <f t="shared" ca="1" si="157"/>
        <v>0.51687681921822393</v>
      </c>
      <c r="S243" s="185">
        <f t="shared" ca="1" si="157"/>
        <v>0.52788517973686977</v>
      </c>
      <c r="T243" s="185">
        <f t="shared" ca="1" si="157"/>
        <v>0.5378578491167455</v>
      </c>
      <c r="U243" s="185">
        <f t="shared" ca="1" si="157"/>
        <v>0.5480213957392267</v>
      </c>
      <c r="V243" s="185">
        <f t="shared" ca="1" si="157"/>
        <v>0.55979164297793005</v>
      </c>
      <c r="W243" s="185">
        <f t="shared" ca="1" si="157"/>
        <v>0.57190084543968922</v>
      </c>
      <c r="X243" s="185">
        <f t="shared" ca="1" si="157"/>
        <v>0.58435451700601682</v>
      </c>
      <c r="Y243" s="185">
        <f t="shared" ca="1" si="157"/>
        <v>0.59697588893426279</v>
      </c>
      <c r="Z243" s="185">
        <f t="shared" ca="1" si="157"/>
        <v>0.61302973328002519</v>
      </c>
      <c r="AA243" s="185">
        <f t="shared" ca="1" si="158"/>
        <v>0.62502146118565238</v>
      </c>
      <c r="AB243" s="185">
        <f t="shared" ca="1" si="158"/>
        <v>0.63216106319758425</v>
      </c>
      <c r="AC243" s="185">
        <f t="shared" ca="1" si="158"/>
        <v>0.64578761106276406</v>
      </c>
      <c r="AD243" s="185">
        <f t="shared" ca="1" si="158"/>
        <v>0.6591392672748132</v>
      </c>
      <c r="AE243" s="185">
        <f t="shared" ca="1" si="158"/>
        <v>0.67395303822849395</v>
      </c>
      <c r="AF243" s="185">
        <f t="shared" ca="1" si="158"/>
        <v>0.69182550379169272</v>
      </c>
      <c r="AG243" s="185">
        <f t="shared" ca="1" si="158"/>
        <v>0.70999490131627496</v>
      </c>
      <c r="AH243" s="185">
        <f t="shared" ca="1" si="158"/>
        <v>0.73014002123728761</v>
      </c>
      <c r="AI243" s="185">
        <f t="shared" ca="1" si="158"/>
        <v>0.75067265266700545</v>
      </c>
      <c r="AJ243" s="185">
        <f t="shared" ca="1" si="158"/>
        <v>0.77123221822297949</v>
      </c>
      <c r="AK243" s="185">
        <f t="shared" ca="1" si="158"/>
        <v>0.79244365918289372</v>
      </c>
      <c r="AL243" s="185">
        <f t="shared" ca="1" si="158"/>
        <v>0.81421201718052649</v>
      </c>
      <c r="AM243" s="185">
        <f t="shared" ca="1" si="158"/>
        <v>0.93347501017649814</v>
      </c>
      <c r="AN243" s="185">
        <f t="shared" ca="1" si="158"/>
        <v>1.0212738551187899</v>
      </c>
      <c r="AO243" s="185">
        <f t="shared" ca="1" si="158"/>
        <v>1.2335797177326726</v>
      </c>
      <c r="AP243" s="185">
        <f t="shared" ca="1" si="158"/>
        <v>1.4406415556709382</v>
      </c>
    </row>
    <row r="244" spans="1:42">
      <c r="A244" s="57" t="str">
        <f>'[4]TS BYDem'!A175</f>
        <v/>
      </c>
      <c r="B244" s="185" t="s">
        <v>288</v>
      </c>
      <c r="C244" s="185" t="s">
        <v>137</v>
      </c>
      <c r="D244" s="186" t="str">
        <f>'[4]TS BYDem'!D175</f>
        <v>IOTC</v>
      </c>
      <c r="E244" s="185" t="s">
        <v>137</v>
      </c>
      <c r="F244" s="185" t="s">
        <v>137</v>
      </c>
      <c r="G244" s="185" t="s">
        <v>137</v>
      </c>
      <c r="H244" s="185" t="s">
        <v>137</v>
      </c>
      <c r="I244" s="185">
        <v>0</v>
      </c>
      <c r="J244" s="185">
        <f>INDEX('[4]TS BYDem'!$J$10:$J$203,MATCH(D244,'[4]TS BYDem'!$D$10:$D$203,0))</f>
        <v>4.2868722274366169</v>
      </c>
      <c r="K244" s="185">
        <f t="shared" ca="1" si="157"/>
        <v>4.3952402343444286</v>
      </c>
      <c r="L244" s="185">
        <f t="shared" ca="1" si="157"/>
        <v>4.4892638036162351</v>
      </c>
      <c r="M244" s="192">
        <f t="shared" si="159"/>
        <v>2.3241024000000006</v>
      </c>
      <c r="N244" s="192">
        <f t="shared" si="160"/>
        <v>2.3241024000000006</v>
      </c>
      <c r="O244" s="192">
        <f>INDEX('[4]TS BYDem'!$O$10:$O$203,MATCH(D244,'[4]TS BYDem'!$D$10:$D$203,0))</f>
        <v>2.3241024000000006</v>
      </c>
      <c r="P244" s="185">
        <f t="shared" ca="1" si="157"/>
        <v>2.3630881197825526</v>
      </c>
      <c r="Q244" s="185">
        <f t="shared" ca="1" si="157"/>
        <v>2.3615238779394256</v>
      </c>
      <c r="R244" s="185">
        <f t="shared" ca="1" si="157"/>
        <v>2.194751632202951</v>
      </c>
      <c r="S244" s="185">
        <f t="shared" ca="1" si="157"/>
        <v>2.241495104376301</v>
      </c>
      <c r="T244" s="185">
        <f t="shared" ca="1" si="157"/>
        <v>2.2838408463115023</v>
      </c>
      <c r="U244" s="185">
        <f t="shared" ca="1" si="157"/>
        <v>2.326997087236371</v>
      </c>
      <c r="V244" s="185">
        <f t="shared" ca="1" si="157"/>
        <v>2.3769756670025299</v>
      </c>
      <c r="W244" s="185">
        <f t="shared" ca="1" si="157"/>
        <v>2.4283935114085127</v>
      </c>
      <c r="X244" s="185">
        <f t="shared" ca="1" si="157"/>
        <v>2.4812740333836665</v>
      </c>
      <c r="Y244" s="185">
        <f t="shared" ca="1" si="157"/>
        <v>2.5348666411582919</v>
      </c>
      <c r="Z244" s="185">
        <f t="shared" ca="1" si="157"/>
        <v>2.6030341421390593</v>
      </c>
      <c r="AA244" s="185">
        <f t="shared" ca="1" si="158"/>
        <v>2.653953168520657</v>
      </c>
      <c r="AB244" s="185">
        <f t="shared" ca="1" si="158"/>
        <v>2.6842691985424083</v>
      </c>
      <c r="AC244" s="185">
        <f t="shared" ca="1" si="158"/>
        <v>2.7421299635378844</v>
      </c>
      <c r="AD244" s="185">
        <f t="shared" ca="1" si="158"/>
        <v>2.79882348929578</v>
      </c>
      <c r="AE244" s="185">
        <f t="shared" ca="1" si="158"/>
        <v>2.8617254163523014</v>
      </c>
      <c r="AF244" s="185">
        <f t="shared" ca="1" si="158"/>
        <v>2.937615109037012</v>
      </c>
      <c r="AG244" s="185">
        <f t="shared" ca="1" si="158"/>
        <v>3.0147656280591955</v>
      </c>
      <c r="AH244" s="185">
        <f t="shared" ca="1" si="158"/>
        <v>3.1003054185540364</v>
      </c>
      <c r="AI244" s="185">
        <f t="shared" ca="1" si="158"/>
        <v>3.1874906523819999</v>
      </c>
      <c r="AJ244" s="185">
        <f t="shared" ca="1" si="158"/>
        <v>3.2747902533383875</v>
      </c>
      <c r="AK244" s="185">
        <f t="shared" ca="1" si="158"/>
        <v>3.3648578341181969</v>
      </c>
      <c r="AL244" s="185">
        <f t="shared" ca="1" si="158"/>
        <v>3.4572901844757618</v>
      </c>
      <c r="AM244" s="185">
        <f t="shared" ca="1" si="158"/>
        <v>3.9637022323892643</v>
      </c>
      <c r="AN244" s="185">
        <f t="shared" ca="1" si="158"/>
        <v>4.3365118672536838</v>
      </c>
      <c r="AO244" s="185">
        <f t="shared" ca="1" si="158"/>
        <v>5.2380006188731452</v>
      </c>
      <c r="AP244" s="185">
        <f t="shared" ca="1" si="158"/>
        <v>6.1172223016510765</v>
      </c>
    </row>
    <row r="245" spans="1:42">
      <c r="A245" s="57" t="str">
        <f>'[4]TS BYDem'!A176</f>
        <v/>
      </c>
      <c r="B245" s="185" t="s">
        <v>288</v>
      </c>
      <c r="C245" s="185" t="s">
        <v>137</v>
      </c>
      <c r="D245" s="186" t="str">
        <f>'[4]TS BYDem'!D176</f>
        <v>IOTH</v>
      </c>
      <c r="E245" s="185" t="s">
        <v>137</v>
      </c>
      <c r="F245" s="185" t="s">
        <v>137</v>
      </c>
      <c r="G245" s="185" t="s">
        <v>137</v>
      </c>
      <c r="H245" s="185" t="s">
        <v>137</v>
      </c>
      <c r="I245" s="185">
        <v>0</v>
      </c>
      <c r="J245" s="185">
        <f>INDEX('[4]TS BYDem'!$J$10:$J$203,MATCH(D245,'[4]TS BYDem'!$D$10:$D$203,0))</f>
        <v>3.1863804172999206</v>
      </c>
      <c r="K245" s="185">
        <f t="shared" ca="1" si="157"/>
        <v>3.2669290496717678</v>
      </c>
      <c r="L245" s="185">
        <f t="shared" ca="1" si="157"/>
        <v>3.3368156345750632</v>
      </c>
      <c r="M245" s="192">
        <f t="shared" si="159"/>
        <v>1.7274772800000002</v>
      </c>
      <c r="N245" s="192">
        <f t="shared" si="160"/>
        <v>1.7274772800000002</v>
      </c>
      <c r="O245" s="192">
        <f>INDEX('[4]TS BYDem'!$O$10:$O$203,MATCH(D245,'[4]TS BYDem'!$D$10:$D$203,0))</f>
        <v>1.7274772800000002</v>
      </c>
      <c r="P245" s="185">
        <f t="shared" ca="1" si="157"/>
        <v>1.7564548952586074</v>
      </c>
      <c r="Q245" s="185">
        <f t="shared" ca="1" si="157"/>
        <v>1.755292213164898</v>
      </c>
      <c r="R245" s="185">
        <f t="shared" ca="1" si="157"/>
        <v>1.6313324145586332</v>
      </c>
      <c r="S245" s="185">
        <f t="shared" ca="1" si="157"/>
        <v>1.6660762735933186</v>
      </c>
      <c r="T245" s="185">
        <f t="shared" ca="1" si="157"/>
        <v>1.6975513527885395</v>
      </c>
      <c r="U245" s="185">
        <f t="shared" ca="1" si="157"/>
        <v>1.7296288661063335</v>
      </c>
      <c r="V245" s="185">
        <f t="shared" ca="1" si="157"/>
        <v>1.7667773415920551</v>
      </c>
      <c r="W245" s="185">
        <f t="shared" ca="1" si="157"/>
        <v>1.8049956051237781</v>
      </c>
      <c r="X245" s="185">
        <f t="shared" ca="1" si="157"/>
        <v>1.8443010592494735</v>
      </c>
      <c r="Y245" s="185">
        <f t="shared" ca="1" si="157"/>
        <v>1.8841357981605547</v>
      </c>
      <c r="Z245" s="185">
        <f t="shared" ca="1" si="157"/>
        <v>1.9348038793856561</v>
      </c>
      <c r="AA245" s="185">
        <f t="shared" ca="1" si="158"/>
        <v>1.9726513774967249</v>
      </c>
      <c r="AB245" s="185">
        <f t="shared" ca="1" si="158"/>
        <v>1.9951849169321529</v>
      </c>
      <c r="AC245" s="185">
        <f t="shared" ca="1" si="158"/>
        <v>2.038192125621884</v>
      </c>
      <c r="AD245" s="185">
        <f t="shared" ca="1" si="158"/>
        <v>2.0803317394658607</v>
      </c>
      <c r="AE245" s="185">
        <f t="shared" ca="1" si="158"/>
        <v>2.1270859831077753</v>
      </c>
      <c r="AF245" s="185">
        <f t="shared" ca="1" si="158"/>
        <v>2.1834938762793583</v>
      </c>
      <c r="AG245" s="185">
        <f t="shared" ca="1" si="158"/>
        <v>2.2408389264591739</v>
      </c>
      <c r="AH245" s="185">
        <f t="shared" ca="1" si="158"/>
        <v>2.304419620931069</v>
      </c>
      <c r="AI245" s="185">
        <f t="shared" ca="1" si="158"/>
        <v>2.3692233535847138</v>
      </c>
      <c r="AJ245" s="185">
        <f t="shared" ca="1" si="158"/>
        <v>2.4341120939453904</v>
      </c>
      <c r="AK245" s="185">
        <f t="shared" ca="1" si="158"/>
        <v>2.5010582403207331</v>
      </c>
      <c r="AL245" s="185">
        <f t="shared" ca="1" si="158"/>
        <v>2.5697620913987635</v>
      </c>
      <c r="AM245" s="185">
        <f t="shared" ca="1" si="158"/>
        <v>2.9461720581406965</v>
      </c>
      <c r="AN245" s="185">
        <f t="shared" ca="1" si="158"/>
        <v>3.2232769628098628</v>
      </c>
      <c r="AO245" s="185">
        <f t="shared" ca="1" si="158"/>
        <v>3.8933426778997751</v>
      </c>
      <c r="AP245" s="185">
        <f t="shared" ca="1" si="158"/>
        <v>4.5468575493108814</v>
      </c>
    </row>
    <row r="246" spans="1:42">
      <c r="A246" s="57" t="str">
        <f>'[4]TS BYDem'!A177</f>
        <v/>
      </c>
      <c r="B246" s="185" t="s">
        <v>288</v>
      </c>
      <c r="C246" s="185" t="s">
        <v>137</v>
      </c>
      <c r="D246" s="186" t="str">
        <f>'[4]TS BYDem'!D177</f>
        <v>IOTP</v>
      </c>
      <c r="E246" s="185" t="s">
        <v>137</v>
      </c>
      <c r="F246" s="185" t="s">
        <v>137</v>
      </c>
      <c r="G246" s="185" t="s">
        <v>137</v>
      </c>
      <c r="H246" s="185" t="s">
        <v>137</v>
      </c>
      <c r="I246" s="185">
        <v>0</v>
      </c>
      <c r="J246" s="185">
        <f>INDEX('[4]TS BYDem'!$J$10:$J$203,MATCH(D246,'[4]TS BYDem'!$D$10:$D$203,0))</f>
        <v>4.3369135374845138</v>
      </c>
      <c r="K246" s="185">
        <f t="shared" ca="1" si="157"/>
        <v>4.4465465405819105</v>
      </c>
      <c r="L246" s="185">
        <f t="shared" ca="1" si="157"/>
        <v>4.5416676612459952</v>
      </c>
      <c r="M246" s="192">
        <f t="shared" si="159"/>
        <v>2.3512320000000004</v>
      </c>
      <c r="N246" s="192">
        <f t="shared" si="160"/>
        <v>2.3512320000000004</v>
      </c>
      <c r="O246" s="192">
        <f>INDEX('[4]TS BYDem'!$O$10:$O$203,MATCH(D246,'[4]TS BYDem'!$D$10:$D$203,0))</f>
        <v>2.3512320000000004</v>
      </c>
      <c r="P246" s="185">
        <f t="shared" ca="1" si="157"/>
        <v>2.3906728060056954</v>
      </c>
      <c r="Q246" s="185">
        <f t="shared" ca="1" si="157"/>
        <v>2.3890903045301584</v>
      </c>
      <c r="R246" s="185">
        <f t="shared" ca="1" si="157"/>
        <v>2.2203713010613515</v>
      </c>
      <c r="S246" s="185">
        <f t="shared" ca="1" si="157"/>
        <v>2.2676604168787482</v>
      </c>
      <c r="T246" s="185">
        <f t="shared" ca="1" si="157"/>
        <v>2.3105004670855664</v>
      </c>
      <c r="U246" s="185">
        <f t="shared" ca="1" si="157"/>
        <v>2.3541604773597529</v>
      </c>
      <c r="V246" s="185">
        <f t="shared" ca="1" si="157"/>
        <v>2.4047224646718202</v>
      </c>
      <c r="W246" s="185">
        <f t="shared" ca="1" si="157"/>
        <v>2.4567405173782615</v>
      </c>
      <c r="X246" s="185">
        <f t="shared" ca="1" si="157"/>
        <v>2.5102383217111019</v>
      </c>
      <c r="Y246" s="185">
        <f t="shared" ca="1" si="157"/>
        <v>2.5644565241290112</v>
      </c>
      <c r="Z246" s="185">
        <f t="shared" ca="1" si="157"/>
        <v>2.6334197546932114</v>
      </c>
      <c r="AA246" s="185">
        <f t="shared" ca="1" si="158"/>
        <v>2.6849331665967733</v>
      </c>
      <c r="AB246" s="185">
        <f t="shared" ca="1" si="158"/>
        <v>2.7156030802374556</v>
      </c>
      <c r="AC246" s="185">
        <f t="shared" ca="1" si="158"/>
        <v>2.7741392627231516</v>
      </c>
      <c r="AD246" s="185">
        <f t="shared" ca="1" si="158"/>
        <v>2.8314945806105167</v>
      </c>
      <c r="AE246" s="185">
        <f t="shared" ca="1" si="158"/>
        <v>2.8951307714069974</v>
      </c>
      <c r="AF246" s="185">
        <f t="shared" ca="1" si="158"/>
        <v>2.9719063359907509</v>
      </c>
      <c r="AG246" s="185">
        <f t="shared" ca="1" si="158"/>
        <v>3.0499574447291464</v>
      </c>
      <c r="AH246" s="185">
        <f t="shared" ca="1" si="158"/>
        <v>3.1364957541791805</v>
      </c>
      <c r="AI246" s="185">
        <f t="shared" ca="1" si="158"/>
        <v>3.2246987144720616</v>
      </c>
      <c r="AJ246" s="185">
        <f t="shared" ca="1" si="158"/>
        <v>3.3130173769182121</v>
      </c>
      <c r="AK246" s="185">
        <f t="shared" ca="1" si="158"/>
        <v>3.4041363302363075</v>
      </c>
      <c r="AL246" s="185">
        <f t="shared" ca="1" si="158"/>
        <v>3.4976476574462954</v>
      </c>
      <c r="AM246" s="185">
        <f t="shared" ca="1" si="158"/>
        <v>4.0099711300436134</v>
      </c>
      <c r="AN246" s="185">
        <f t="shared" ca="1" si="158"/>
        <v>4.38713262835003</v>
      </c>
      <c r="AO246" s="185">
        <f t="shared" ca="1" si="158"/>
        <v>5.29914459496894</v>
      </c>
      <c r="AP246" s="185">
        <f t="shared" ca="1" si="158"/>
        <v>6.1886295658726835</v>
      </c>
    </row>
    <row r="247" spans="1:42">
      <c r="A247" s="57" t="str">
        <f>'[4]TS BYDem'!A178</f>
        <v/>
      </c>
      <c r="B247" s="185" t="s">
        <v>288</v>
      </c>
      <c r="C247" s="185" t="s">
        <v>137</v>
      </c>
      <c r="D247" s="186" t="str">
        <f>'[4]TS BYDem'!D178</f>
        <v>IOTF</v>
      </c>
      <c r="E247" s="185" t="s">
        <v>137</v>
      </c>
      <c r="F247" s="185" t="s">
        <v>137</v>
      </c>
      <c r="G247" s="185" t="s">
        <v>137</v>
      </c>
      <c r="H247" s="185" t="s">
        <v>137</v>
      </c>
      <c r="I247" s="185">
        <v>0</v>
      </c>
      <c r="J247" s="185">
        <f>INDEX('[4]TS BYDem'!$J$10:$J$203,MATCH(D247,'[4]TS BYDem'!$D$10:$D$203,0))</f>
        <v>1.8465243407674456</v>
      </c>
      <c r="K247" s="185">
        <f t="shared" ca="1" si="157"/>
        <v>1.8932027001631451</v>
      </c>
      <c r="L247" s="185">
        <f t="shared" ca="1" si="157"/>
        <v>1.9337023465381997</v>
      </c>
      <c r="M247" s="192">
        <f t="shared" si="159"/>
        <v>1.0010822400000001</v>
      </c>
      <c r="N247" s="192">
        <f t="shared" si="160"/>
        <v>1.0010822400000001</v>
      </c>
      <c r="O247" s="192">
        <f>INDEX('[4]TS BYDem'!$O$10:$O$203,MATCH(D247,'[4]TS BYDem'!$D$10:$D$203,0))</f>
        <v>1.0010822400000001</v>
      </c>
      <c r="P247" s="185">
        <f t="shared" ca="1" si="157"/>
        <v>1.0178749216339633</v>
      </c>
      <c r="Q247" s="185">
        <f t="shared" ca="1" si="157"/>
        <v>1.0172011411980328</v>
      </c>
      <c r="R247" s="185">
        <f t="shared" ca="1" si="157"/>
        <v>0.9453657808749677</v>
      </c>
      <c r="S247" s="185">
        <f t="shared" ca="1" si="157"/>
        <v>0.96550003134029772</v>
      </c>
      <c r="T247" s="185">
        <f t="shared" ca="1" si="157"/>
        <v>0.98374000656297</v>
      </c>
      <c r="U247" s="185">
        <f t="shared" ca="1" si="157"/>
        <v>1.002329095552787</v>
      </c>
      <c r="V247" s="185">
        <f t="shared" ca="1" si="157"/>
        <v>1.0238568339968095</v>
      </c>
      <c r="W247" s="185">
        <f t="shared" ca="1" si="157"/>
        <v>1.0460045202837445</v>
      </c>
      <c r="X247" s="185">
        <f t="shared" ca="1" si="157"/>
        <v>1.0687822392823807</v>
      </c>
      <c r="Y247" s="185">
        <f t="shared" ca="1" si="157"/>
        <v>1.0918666816195444</v>
      </c>
      <c r="Z247" s="185">
        <f t="shared" ca="1" si="157"/>
        <v>1.1212291032482251</v>
      </c>
      <c r="AA247" s="185">
        <f t="shared" ca="1" si="158"/>
        <v>1.1431619290087032</v>
      </c>
      <c r="AB247" s="185">
        <f t="shared" ca="1" si="158"/>
        <v>1.1562202345472552</v>
      </c>
      <c r="AC247" s="185">
        <f t="shared" ca="1" si="158"/>
        <v>1.1811431399363572</v>
      </c>
      <c r="AD247" s="185">
        <f t="shared" ca="1" si="158"/>
        <v>1.2055632695137855</v>
      </c>
      <c r="AE247" s="185">
        <f t="shared" ca="1" si="158"/>
        <v>1.2326576015182871</v>
      </c>
      <c r="AF247" s="185">
        <f t="shared" ca="1" si="158"/>
        <v>1.2653462745929853</v>
      </c>
      <c r="AG247" s="185">
        <f t="shared" ca="1" si="158"/>
        <v>1.2985780351212177</v>
      </c>
      <c r="AH247" s="185">
        <f t="shared" ca="1" si="158"/>
        <v>1.3354233845678283</v>
      </c>
      <c r="AI247" s="185">
        <f t="shared" ca="1" si="158"/>
        <v>1.3729774911232973</v>
      </c>
      <c r="AJ247" s="185">
        <f t="shared" ca="1" si="158"/>
        <v>1.4105808600955623</v>
      </c>
      <c r="AK247" s="185">
        <f t="shared" ca="1" si="158"/>
        <v>1.4493765067583051</v>
      </c>
      <c r="AL247" s="185">
        <f t="shared" ca="1" si="158"/>
        <v>1.4891907526127115</v>
      </c>
      <c r="AM247" s="185">
        <f t="shared" ca="1" si="158"/>
        <v>1.7073223234454926</v>
      </c>
      <c r="AN247" s="185">
        <f t="shared" ca="1" si="158"/>
        <v>1.867906084455186</v>
      </c>
      <c r="AO247" s="185">
        <f t="shared" ca="1" si="158"/>
        <v>2.2562127179348526</v>
      </c>
      <c r="AP247" s="185">
        <f t="shared" ca="1" si="158"/>
        <v>2.6349280497773311</v>
      </c>
    </row>
    <row r="248" spans="1:42">
      <c r="A248" s="57" t="str">
        <f>'[4]TS BYDem'!A179</f>
        <v/>
      </c>
      <c r="B248" s="185" t="s">
        <v>288</v>
      </c>
      <c r="C248" s="185" t="s">
        <v>137</v>
      </c>
      <c r="D248" s="186" t="str">
        <f>'[4]TS BYDem'!D179</f>
        <v>IOTO</v>
      </c>
      <c r="E248" s="185" t="s">
        <v>137</v>
      </c>
      <c r="F248" s="185" t="s">
        <v>137</v>
      </c>
      <c r="G248" s="185" t="s">
        <v>137</v>
      </c>
      <c r="H248" s="185" t="s">
        <v>137</v>
      </c>
      <c r="I248" s="185">
        <v>0</v>
      </c>
      <c r="J248" s="185">
        <f>INDEX('[4]TS BYDem'!$J$10:$J$203,MATCH(D248,'[4]TS BYDem'!$D$10:$D$203,0))</f>
        <v>12.304490923310874</v>
      </c>
      <c r="K248" s="185">
        <f t="shared" ca="1" si="157"/>
        <v>12.615536619714049</v>
      </c>
      <c r="L248" s="185">
        <f t="shared" ca="1" si="157"/>
        <v>12.885409873056622</v>
      </c>
      <c r="M248" s="192">
        <f t="shared" si="159"/>
        <v>6.6708069120000006</v>
      </c>
      <c r="N248" s="192">
        <f t="shared" si="160"/>
        <v>6.6708069120000006</v>
      </c>
      <c r="O248" s="192">
        <f>INDEX('[4]TS BYDem'!$O$10:$O$203,MATCH(D248,'[4]TS BYDem'!$D$10:$D$203,0))</f>
        <v>6.6708069120000006</v>
      </c>
      <c r="P248" s="185">
        <f t="shared" ca="1" si="157"/>
        <v>6.7827065464544649</v>
      </c>
      <c r="Q248" s="185">
        <f t="shared" ca="1" si="157"/>
        <v>6.778216746306601</v>
      </c>
      <c r="R248" s="185">
        <f t="shared" ca="1" si="157"/>
        <v>6.2995349766958313</v>
      </c>
      <c r="S248" s="185">
        <f t="shared" ca="1" si="157"/>
        <v>6.4337014735183731</v>
      </c>
      <c r="T248" s="185">
        <f t="shared" ca="1" si="157"/>
        <v>6.5552452867320712</v>
      </c>
      <c r="U248" s="185">
        <f t="shared" ca="1" si="157"/>
        <v>6.6791154528045951</v>
      </c>
      <c r="V248" s="185">
        <f t="shared" ca="1" si="157"/>
        <v>6.8225675895762086</v>
      </c>
      <c r="W248" s="185">
        <f t="shared" ca="1" si="157"/>
        <v>6.9701508078817227</v>
      </c>
      <c r="X248" s="185">
        <f t="shared" ca="1" si="157"/>
        <v>7.1219323092054267</v>
      </c>
      <c r="Y248" s="185">
        <f t="shared" ca="1" si="157"/>
        <v>7.2757576907269454</v>
      </c>
      <c r="Z248" s="185">
        <f t="shared" ca="1" si="157"/>
        <v>7.4714169855653614</v>
      </c>
      <c r="AA248" s="185">
        <f t="shared" ca="1" si="158"/>
        <v>7.6175684602760594</v>
      </c>
      <c r="AB248" s="185">
        <f t="shared" ca="1" si="158"/>
        <v>7.7045837237229273</v>
      </c>
      <c r="AC248" s="185">
        <f t="shared" ca="1" si="158"/>
        <v>7.8706598790013826</v>
      </c>
      <c r="AD248" s="185">
        <f t="shared" ca="1" si="158"/>
        <v>8.0333857397428972</v>
      </c>
      <c r="AE248" s="185">
        <f t="shared" ca="1" si="158"/>
        <v>8.213931403215712</v>
      </c>
      <c r="AF248" s="185">
        <f t="shared" ca="1" si="158"/>
        <v>8.4317554915651414</v>
      </c>
      <c r="AG248" s="185">
        <f t="shared" ca="1" si="158"/>
        <v>8.6531984949188523</v>
      </c>
      <c r="AH248" s="185">
        <f t="shared" ca="1" si="158"/>
        <v>8.8987209924146669</v>
      </c>
      <c r="AI248" s="185">
        <f t="shared" ca="1" si="158"/>
        <v>9.1489663604517695</v>
      </c>
      <c r="AJ248" s="185">
        <f t="shared" ca="1" si="158"/>
        <v>9.3995399932980295</v>
      </c>
      <c r="AK248" s="185">
        <f t="shared" ca="1" si="158"/>
        <v>9.6580584821619766</v>
      </c>
      <c r="AL248" s="185">
        <f t="shared" ca="1" si="158"/>
        <v>9.923364503814744</v>
      </c>
      <c r="AM248" s="185">
        <f t="shared" ca="1" si="158"/>
        <v>11.376905014569118</v>
      </c>
      <c r="AN248" s="185">
        <f t="shared" ca="1" si="158"/>
        <v>12.446970210110315</v>
      </c>
      <c r="AO248" s="185">
        <f t="shared" ca="1" si="158"/>
        <v>15.034488468941488</v>
      </c>
      <c r="AP248" s="185">
        <f t="shared" ca="1" si="158"/>
        <v>17.558094175237084</v>
      </c>
    </row>
    <row r="249" spans="1:42">
      <c r="A249" s="57" t="str">
        <f>'[4]TS BYDem'!A180</f>
        <v/>
      </c>
      <c r="B249" s="185" t="s">
        <v>288</v>
      </c>
      <c r="C249" s="185" t="s">
        <v>137</v>
      </c>
      <c r="D249" s="186" t="str">
        <f>'[4]TS BYDem'!D180</f>
        <v>IOTE</v>
      </c>
      <c r="E249" s="185" t="s">
        <v>137</v>
      </c>
      <c r="F249" s="185" t="s">
        <v>137</v>
      </c>
      <c r="G249" s="185" t="s">
        <v>137</v>
      </c>
      <c r="H249" s="185" t="s">
        <v>137</v>
      </c>
      <c r="I249" s="185">
        <v>0</v>
      </c>
      <c r="J249" s="185">
        <f>INDEX('[4]TS BYDem'!$J$10:$J$203,MATCH(D249,'[4]TS BYDem'!$D$10:$D$203,0))</f>
        <v>0.41264064265496897</v>
      </c>
      <c r="K249" s="185">
        <f t="shared" ca="1" si="157"/>
        <v>0.42307180123428972</v>
      </c>
      <c r="L249" s="185">
        <f t="shared" ca="1" si="157"/>
        <v>0.43212221001501327</v>
      </c>
      <c r="M249" s="192">
        <f t="shared" si="159"/>
        <v>0.22371068160000002</v>
      </c>
      <c r="N249" s="192">
        <f t="shared" si="160"/>
        <v>0.22371068160000002</v>
      </c>
      <c r="O249" s="192">
        <f>INDEX('[4]TS BYDem'!$O$10:$O$203,MATCH(D249,'[4]TS BYDem'!$D$10:$D$203,0))</f>
        <v>0.22371068160000002</v>
      </c>
      <c r="P249" s="185">
        <f t="shared" ca="1" si="157"/>
        <v>0.22746332259603416</v>
      </c>
      <c r="Q249" s="185">
        <f t="shared" ca="1" si="157"/>
        <v>0.22731275366718096</v>
      </c>
      <c r="R249" s="185">
        <f t="shared" ca="1" si="157"/>
        <v>0.21125978940636808</v>
      </c>
      <c r="S249" s="185">
        <f t="shared" ca="1" si="157"/>
        <v>0.21575916689517868</v>
      </c>
      <c r="T249" s="185">
        <f t="shared" ca="1" si="157"/>
        <v>0.21983523290293358</v>
      </c>
      <c r="U249" s="185">
        <f t="shared" ca="1" si="157"/>
        <v>0.22398931495740595</v>
      </c>
      <c r="V249" s="185">
        <f t="shared" ca="1" si="157"/>
        <v>0.22880009358096717</v>
      </c>
      <c r="W249" s="185">
        <f t="shared" ca="1" si="157"/>
        <v>0.2337494112265516</v>
      </c>
      <c r="X249" s="185">
        <f t="shared" ca="1" si="157"/>
        <v>0.23883952154803548</v>
      </c>
      <c r="Y249" s="185">
        <f t="shared" ca="1" si="157"/>
        <v>0.24399817497655177</v>
      </c>
      <c r="Z249" s="185">
        <f t="shared" ca="1" si="157"/>
        <v>0.25055976112154099</v>
      </c>
      <c r="AA249" s="185">
        <f t="shared" ca="1" si="158"/>
        <v>0.25546106413565761</v>
      </c>
      <c r="AB249" s="185">
        <f t="shared" ca="1" si="158"/>
        <v>0.25837918845736219</v>
      </c>
      <c r="AC249" s="185">
        <f t="shared" ca="1" si="158"/>
        <v>0.26394868108171277</v>
      </c>
      <c r="AD249" s="185">
        <f t="shared" ca="1" si="158"/>
        <v>0.2694058189813191</v>
      </c>
      <c r="AE249" s="185">
        <f t="shared" ca="1" si="158"/>
        <v>0.27546055778102424</v>
      </c>
      <c r="AF249" s="185">
        <f t="shared" ca="1" si="158"/>
        <v>0.28276545746053539</v>
      </c>
      <c r="AG249" s="185">
        <f t="shared" ca="1" si="158"/>
        <v>0.29019172026042167</v>
      </c>
      <c r="AH249" s="185">
        <f t="shared" ca="1" si="158"/>
        <v>0.29842550756494068</v>
      </c>
      <c r="AI249" s="185">
        <f t="shared" ca="1" si="158"/>
        <v>0.30681767999465337</v>
      </c>
      <c r="AJ249" s="185">
        <f t="shared" ca="1" si="158"/>
        <v>0.31522086103924135</v>
      </c>
      <c r="AK249" s="185">
        <f t="shared" ca="1" si="158"/>
        <v>0.32389047898994533</v>
      </c>
      <c r="AL249" s="185">
        <f t="shared" ca="1" si="158"/>
        <v>0.33278772211502489</v>
      </c>
      <c r="AM249" s="185">
        <f t="shared" ca="1" si="158"/>
        <v>0.38153333005776507</v>
      </c>
      <c r="AN249" s="185">
        <f t="shared" ca="1" si="158"/>
        <v>0.41741879600047327</v>
      </c>
      <c r="AO249" s="185">
        <f t="shared" ca="1" si="158"/>
        <v>0.50419322688592938</v>
      </c>
      <c r="AP249" s="185">
        <f t="shared" ca="1" si="158"/>
        <v>0.58882430077137859</v>
      </c>
    </row>
    <row r="250" spans="1:42">
      <c r="A250" s="57" t="str">
        <f>'[4]TS BYDem'!A181</f>
        <v>*</v>
      </c>
      <c r="B250" s="185" t="s">
        <v>288</v>
      </c>
      <c r="C250" s="185" t="s">
        <v>137</v>
      </c>
      <c r="D250" s="186" t="str">
        <f>'[4]TS BYDem'!D181</f>
        <v xml:space="preserve"> </v>
      </c>
      <c r="E250" s="185" t="s">
        <v>137</v>
      </c>
      <c r="F250" s="185" t="s">
        <v>137</v>
      </c>
      <c r="G250" s="185" t="s">
        <v>137</v>
      </c>
      <c r="H250" s="185" t="s">
        <v>137</v>
      </c>
      <c r="I250" s="185">
        <v>0</v>
      </c>
      <c r="J250" s="185" t="str">
        <f>INDEX('[4]TS BYDem'!$J$10:$J$203,MATCH(D250,'[4]TS BYDem'!$D$10:$D$203,0))</f>
        <v/>
      </c>
      <c r="K250" s="185" t="e">
        <f t="shared" ca="1" si="157"/>
        <v>#VALUE!</v>
      </c>
      <c r="L250" s="185" t="e">
        <f t="shared" ca="1" si="157"/>
        <v>#VALUE!</v>
      </c>
      <c r="M250" s="185" t="e">
        <f t="shared" ca="1" si="157"/>
        <v>#VALUE!</v>
      </c>
      <c r="N250" s="185" t="e">
        <f t="shared" ca="1" si="157"/>
        <v>#VALUE!</v>
      </c>
      <c r="O250" s="185" t="e">
        <f t="shared" ca="1" si="157"/>
        <v>#VALUE!</v>
      </c>
      <c r="P250" s="185" t="e">
        <f t="shared" ca="1" si="157"/>
        <v>#VALUE!</v>
      </c>
      <c r="Q250" s="185" t="e">
        <f t="shared" ca="1" si="157"/>
        <v>#VALUE!</v>
      </c>
      <c r="R250" s="185" t="e">
        <f t="shared" ca="1" si="157"/>
        <v>#VALUE!</v>
      </c>
      <c r="S250" s="185" t="e">
        <f t="shared" ca="1" si="157"/>
        <v>#VALUE!</v>
      </c>
      <c r="T250" s="185" t="e">
        <f t="shared" ca="1" si="157"/>
        <v>#VALUE!</v>
      </c>
      <c r="U250" s="185" t="e">
        <f t="shared" ca="1" si="157"/>
        <v>#VALUE!</v>
      </c>
      <c r="V250" s="185" t="e">
        <f t="shared" ca="1" si="157"/>
        <v>#VALUE!</v>
      </c>
      <c r="W250" s="185" t="e">
        <f t="shared" ca="1" si="157"/>
        <v>#VALUE!</v>
      </c>
      <c r="X250" s="185" t="e">
        <f t="shared" ca="1" si="157"/>
        <v>#VALUE!</v>
      </c>
      <c r="Y250" s="185" t="e">
        <f t="shared" ca="1" si="157"/>
        <v>#VALUE!</v>
      </c>
      <c r="Z250" s="185" t="e">
        <f t="shared" ca="1" si="157"/>
        <v>#VALUE!</v>
      </c>
      <c r="AA250" s="185" t="e">
        <f t="shared" ca="1" si="158"/>
        <v>#VALUE!</v>
      </c>
      <c r="AB250" s="185" t="e">
        <f t="shared" ca="1" si="158"/>
        <v>#VALUE!</v>
      </c>
      <c r="AC250" s="185" t="e">
        <f t="shared" ca="1" si="158"/>
        <v>#VALUE!</v>
      </c>
      <c r="AD250" s="185" t="e">
        <f t="shared" ca="1" si="158"/>
        <v>#VALUE!</v>
      </c>
      <c r="AE250" s="185" t="e">
        <f t="shared" ca="1" si="158"/>
        <v>#VALUE!</v>
      </c>
      <c r="AF250" s="185" t="e">
        <f t="shared" ca="1" si="158"/>
        <v>#VALUE!</v>
      </c>
      <c r="AG250" s="185" t="e">
        <f t="shared" ca="1" si="158"/>
        <v>#VALUE!</v>
      </c>
      <c r="AH250" s="185" t="e">
        <f t="shared" ca="1" si="158"/>
        <v>#VALUE!</v>
      </c>
      <c r="AI250" s="185" t="e">
        <f t="shared" ca="1" si="158"/>
        <v>#VALUE!</v>
      </c>
      <c r="AJ250" s="185" t="e">
        <f t="shared" ca="1" si="158"/>
        <v>#VALUE!</v>
      </c>
      <c r="AK250" s="185" t="e">
        <f t="shared" ca="1" si="158"/>
        <v>#VALUE!</v>
      </c>
      <c r="AL250" s="185" t="e">
        <f t="shared" ca="1" si="158"/>
        <v>#VALUE!</v>
      </c>
      <c r="AM250" s="185" t="e">
        <f t="shared" ca="1" si="158"/>
        <v>#VALUE!</v>
      </c>
      <c r="AN250" s="185" t="e">
        <f t="shared" ca="1" si="158"/>
        <v>#VALUE!</v>
      </c>
      <c r="AO250" s="185" t="e">
        <f t="shared" ca="1" si="158"/>
        <v>#VALUE!</v>
      </c>
      <c r="AP250" s="185" t="e">
        <f t="shared" ca="1" si="158"/>
        <v>#VALUE!</v>
      </c>
    </row>
    <row r="251" spans="1:42">
      <c r="A251" s="57" t="str">
        <f>'[4]TS BYDem'!A182</f>
        <v/>
      </c>
      <c r="B251" s="185" t="s">
        <v>288</v>
      </c>
      <c r="C251" s="185" t="s">
        <v>137</v>
      </c>
      <c r="D251" s="186" t="str">
        <f>'[4]TS BYDem'!D182</f>
        <v>IOTS</v>
      </c>
      <c r="E251" s="185" t="s">
        <v>137</v>
      </c>
      <c r="F251" s="185" t="s">
        <v>137</v>
      </c>
      <c r="G251" s="185" t="s">
        <v>137</v>
      </c>
      <c r="H251" s="185" t="s">
        <v>137</v>
      </c>
      <c r="I251" s="185">
        <v>0</v>
      </c>
      <c r="J251" s="185">
        <f>INDEX('[4]TS BYDem'!$J$10:$J$203,MATCH(D251,'[4]TS BYDem'!$D$10:$D$203,0))</f>
        <v>73.690487252999532</v>
      </c>
      <c r="K251" s="185">
        <f t="shared" ca="1" si="157"/>
        <v>75.553311897168641</v>
      </c>
      <c r="L251" s="185">
        <f t="shared" ca="1" si="157"/>
        <v>77.169558490328399</v>
      </c>
      <c r="M251" s="192">
        <f t="shared" ref="M251" si="161">O251</f>
        <v>68.309500800000009</v>
      </c>
      <c r="N251" s="192">
        <f t="shared" ref="N251" si="162">O251</f>
        <v>68.309500800000009</v>
      </c>
      <c r="O251" s="192">
        <f>INDEX('[4]TS BYDem'!$O$10:$O$203,MATCH(D251,'[4]TS BYDem'!$D$10:$D$203,0))</f>
        <v>68.309500800000009</v>
      </c>
      <c r="P251" s="185">
        <f t="shared" ca="1" si="157"/>
        <v>69.455360404411081</v>
      </c>
      <c r="Q251" s="185">
        <f t="shared" ca="1" si="157"/>
        <v>69.409384556085953</v>
      </c>
      <c r="R251" s="185">
        <f t="shared" ca="1" si="157"/>
        <v>64.507651803882993</v>
      </c>
      <c r="S251" s="185">
        <f t="shared" ca="1" si="157"/>
        <v>65.881525541038556</v>
      </c>
      <c r="T251" s="185">
        <f t="shared" ca="1" si="157"/>
        <v>67.126142169204002</v>
      </c>
      <c r="U251" s="185">
        <f t="shared" ca="1" si="157"/>
        <v>68.394580803397702</v>
      </c>
      <c r="V251" s="185">
        <f t="shared" ca="1" si="157"/>
        <v>69.863540103349067</v>
      </c>
      <c r="W251" s="185">
        <f t="shared" ca="1" si="157"/>
        <v>71.374801949464256</v>
      </c>
      <c r="X251" s="185">
        <f t="shared" ca="1" si="157"/>
        <v>72.929054489355011</v>
      </c>
      <c r="Y251" s="185">
        <f t="shared" ca="1" si="157"/>
        <v>74.504236496677436</v>
      </c>
      <c r="Z251" s="185">
        <f t="shared" ca="1" si="157"/>
        <v>76.507800523279585</v>
      </c>
      <c r="AA251" s="185">
        <f t="shared" ca="1" si="158"/>
        <v>78.004401220972156</v>
      </c>
      <c r="AB251" s="185">
        <f t="shared" ca="1" si="158"/>
        <v>78.895443232298177</v>
      </c>
      <c r="AC251" s="185">
        <f t="shared" ca="1" si="158"/>
        <v>80.596073967306708</v>
      </c>
      <c r="AD251" s="185">
        <f t="shared" ca="1" si="158"/>
        <v>82.262397466268624</v>
      </c>
      <c r="AE251" s="185">
        <f t="shared" ca="1" si="158"/>
        <v>84.111196915289881</v>
      </c>
      <c r="AF251" s="185">
        <f t="shared" ca="1" si="158"/>
        <v>86.341729882838109</v>
      </c>
      <c r="AG251" s="185">
        <f t="shared" ca="1" si="158"/>
        <v>88.609320777656791</v>
      </c>
      <c r="AH251" s="185">
        <f t="shared" ca="1" si="158"/>
        <v>91.123487273607736</v>
      </c>
      <c r="AI251" s="185">
        <f t="shared" ca="1" si="158"/>
        <v>93.686016274016424</v>
      </c>
      <c r="AJ251" s="185">
        <f t="shared" ca="1" si="158"/>
        <v>96.251906727625538</v>
      </c>
      <c r="AK251" s="185">
        <f t="shared" ca="1" si="158"/>
        <v>98.899153028533988</v>
      </c>
      <c r="AL251" s="185">
        <f t="shared" ca="1" si="158"/>
        <v>101.61590411088559</v>
      </c>
      <c r="AM251" s="185">
        <f t="shared" ca="1" si="158"/>
        <v>116.50025438395318</v>
      </c>
      <c r="AN251" s="185">
        <f t="shared" ca="1" si="158"/>
        <v>127.45779224933241</v>
      </c>
      <c r="AO251" s="185">
        <f t="shared" ca="1" si="158"/>
        <v>153.95414912239471</v>
      </c>
      <c r="AP251" s="185">
        <f t="shared" ca="1" si="158"/>
        <v>179.79603726084179</v>
      </c>
    </row>
    <row r="252" spans="1:42">
      <c r="A252" s="57" t="str">
        <f>'[4]TS BYDem'!A183</f>
        <v>*</v>
      </c>
      <c r="B252" s="185" t="s">
        <v>288</v>
      </c>
      <c r="C252" s="185" t="s">
        <v>137</v>
      </c>
      <c r="D252" s="186" t="str">
        <f>'[4]TS BYDem'!D183</f>
        <v>IOTS</v>
      </c>
      <c r="E252" s="185" t="s">
        <v>137</v>
      </c>
      <c r="F252" s="185" t="s">
        <v>137</v>
      </c>
      <c r="G252" s="185" t="s">
        <v>137</v>
      </c>
      <c r="H252" s="185" t="s">
        <v>137</v>
      </c>
      <c r="I252" s="185">
        <v>0</v>
      </c>
      <c r="J252" s="185">
        <f>INDEX('[4]TS BYDem'!$J$10:$J$203,MATCH(D252,'[4]TS BYDem'!$D$10:$D$203,0))</f>
        <v>73.690487252999532</v>
      </c>
      <c r="K252" s="185">
        <f t="shared" ca="1" si="157"/>
        <v>75.553311897168641</v>
      </c>
      <c r="L252" s="185">
        <f t="shared" ca="1" si="157"/>
        <v>77.169558490328399</v>
      </c>
      <c r="M252" s="185">
        <f t="shared" ca="1" si="157"/>
        <v>78.056422005549408</v>
      </c>
      <c r="N252" s="185">
        <f t="shared" ca="1" si="157"/>
        <v>79.515188161426948</v>
      </c>
      <c r="O252" s="185">
        <f t="shared" ca="1" si="157"/>
        <v>80.04564858174605</v>
      </c>
      <c r="P252" s="185">
        <f t="shared" ca="1" si="157"/>
        <v>81.388376520678776</v>
      </c>
      <c r="Q252" s="185">
        <f t="shared" ca="1" si="157"/>
        <v>81.334501634240127</v>
      </c>
      <c r="R252" s="185">
        <f t="shared" ca="1" si="157"/>
        <v>75.590609895472312</v>
      </c>
      <c r="S252" s="185">
        <f t="shared" ca="1" si="157"/>
        <v>77.200526716296807</v>
      </c>
      <c r="T252" s="185">
        <f t="shared" ca="1" si="157"/>
        <v>78.658978967745981</v>
      </c>
      <c r="U252" s="185">
        <f t="shared" ca="1" si="157"/>
        <v>80.145346046572286</v>
      </c>
      <c r="V252" s="185">
        <f t="shared" ca="1" si="157"/>
        <v>81.866684931027947</v>
      </c>
      <c r="W252" s="185">
        <f t="shared" ca="1" si="157"/>
        <v>83.637594295500094</v>
      </c>
      <c r="X252" s="185">
        <f t="shared" ca="1" si="157"/>
        <v>85.458880517158164</v>
      </c>
      <c r="Y252" s="185">
        <f t="shared" ca="1" si="157"/>
        <v>87.304692065094699</v>
      </c>
      <c r="Z252" s="185">
        <f t="shared" ca="1" si="157"/>
        <v>89.652485272572278</v>
      </c>
      <c r="AA252" s="185">
        <f t="shared" ca="1" si="158"/>
        <v>91.406214579794721</v>
      </c>
      <c r="AB252" s="185">
        <f t="shared" ca="1" si="158"/>
        <v>92.450345116175029</v>
      </c>
      <c r="AC252" s="185">
        <f t="shared" ca="1" si="158"/>
        <v>94.443158540187198</v>
      </c>
      <c r="AD252" s="185">
        <f t="shared" ca="1" si="158"/>
        <v>96.395770455943008</v>
      </c>
      <c r="AE252" s="185">
        <f t="shared" ca="1" si="158"/>
        <v>98.562209227436441</v>
      </c>
      <c r="AF252" s="185">
        <f t="shared" ca="1" si="158"/>
        <v>101.17596655225012</v>
      </c>
      <c r="AG252" s="185">
        <f t="shared" ca="1" si="158"/>
        <v>103.83314866847228</v>
      </c>
      <c r="AH252" s="185">
        <f t="shared" ca="1" si="158"/>
        <v>106.77927015163336</v>
      </c>
      <c r="AI252" s="185">
        <f t="shared" ca="1" si="158"/>
        <v>109.78206322499815</v>
      </c>
      <c r="AJ252" s="185">
        <f t="shared" ca="1" si="158"/>
        <v>112.78879527754526</v>
      </c>
      <c r="AK252" s="185">
        <f t="shared" ca="1" si="158"/>
        <v>115.89086079742454</v>
      </c>
      <c r="AL252" s="185">
        <f t="shared" ca="1" si="158"/>
        <v>119.07437260581408</v>
      </c>
      <c r="AM252" s="185">
        <f t="shared" ca="1" si="158"/>
        <v>136.51597966445598</v>
      </c>
      <c r="AN252" s="185">
        <f t="shared" ca="1" si="158"/>
        <v>149.35611485826087</v>
      </c>
      <c r="AO252" s="185">
        <f t="shared" ca="1" si="158"/>
        <v>180.40476908818135</v>
      </c>
      <c r="AP252" s="185">
        <f t="shared" ca="1" si="158"/>
        <v>210.68651134062844</v>
      </c>
    </row>
    <row r="253" spans="1:42">
      <c r="A253" s="57" t="str">
        <f>'[4]TS BYDem'!A184</f>
        <v>*</v>
      </c>
      <c r="B253" s="185" t="s">
        <v>288</v>
      </c>
      <c r="C253" s="185" t="s">
        <v>137</v>
      </c>
      <c r="D253" s="186" t="str">
        <f>'[4]TS BYDem'!D184</f>
        <v>IOTS</v>
      </c>
      <c r="E253" s="185" t="s">
        <v>137</v>
      </c>
      <c r="F253" s="185" t="s">
        <v>137</v>
      </c>
      <c r="G253" s="185" t="s">
        <v>137</v>
      </c>
      <c r="H253" s="185" t="s">
        <v>137</v>
      </c>
      <c r="I253" s="185">
        <v>0</v>
      </c>
      <c r="J253" s="185">
        <f>INDEX('[4]TS BYDem'!$J$10:$J$203,MATCH(D253,'[4]TS BYDem'!$D$10:$D$203,0))</f>
        <v>73.690487252999532</v>
      </c>
      <c r="K253" s="185">
        <f t="shared" ca="1" si="157"/>
        <v>75.553311897168641</v>
      </c>
      <c r="L253" s="185">
        <f t="shared" ca="1" si="157"/>
        <v>77.169558490328399</v>
      </c>
      <c r="M253" s="185">
        <f t="shared" ca="1" si="157"/>
        <v>78.056422005549408</v>
      </c>
      <c r="N253" s="185">
        <f t="shared" ca="1" si="157"/>
        <v>79.515188161426948</v>
      </c>
      <c r="O253" s="185">
        <f t="shared" ca="1" si="157"/>
        <v>80.04564858174605</v>
      </c>
      <c r="P253" s="185">
        <f t="shared" ca="1" si="157"/>
        <v>81.388376520678776</v>
      </c>
      <c r="Q253" s="185">
        <f t="shared" ca="1" si="157"/>
        <v>81.334501634240127</v>
      </c>
      <c r="R253" s="185">
        <f t="shared" ca="1" si="157"/>
        <v>75.590609895472312</v>
      </c>
      <c r="S253" s="185">
        <f t="shared" ca="1" si="157"/>
        <v>77.200526716296807</v>
      </c>
      <c r="T253" s="185">
        <f t="shared" ca="1" si="157"/>
        <v>78.658978967745981</v>
      </c>
      <c r="U253" s="185">
        <f t="shared" ca="1" si="157"/>
        <v>80.145346046572286</v>
      </c>
      <c r="V253" s="185">
        <f t="shared" ca="1" si="157"/>
        <v>81.866684931027947</v>
      </c>
      <c r="W253" s="185">
        <f t="shared" ca="1" si="157"/>
        <v>83.637594295500094</v>
      </c>
      <c r="X253" s="185">
        <f t="shared" ca="1" si="157"/>
        <v>85.458880517158164</v>
      </c>
      <c r="Y253" s="185">
        <f t="shared" ca="1" si="157"/>
        <v>87.304692065094699</v>
      </c>
      <c r="Z253" s="185">
        <f t="shared" ca="1" si="157"/>
        <v>89.652485272572278</v>
      </c>
      <c r="AA253" s="185">
        <f t="shared" ca="1" si="158"/>
        <v>91.406214579794721</v>
      </c>
      <c r="AB253" s="185">
        <f t="shared" ca="1" si="158"/>
        <v>92.450345116175029</v>
      </c>
      <c r="AC253" s="185">
        <f t="shared" ca="1" si="158"/>
        <v>94.443158540187198</v>
      </c>
      <c r="AD253" s="185">
        <f t="shared" ca="1" si="158"/>
        <v>96.395770455943008</v>
      </c>
      <c r="AE253" s="185">
        <f t="shared" ca="1" si="158"/>
        <v>98.562209227436441</v>
      </c>
      <c r="AF253" s="185">
        <f t="shared" ca="1" si="158"/>
        <v>101.17596655225012</v>
      </c>
      <c r="AG253" s="185">
        <f t="shared" ca="1" si="158"/>
        <v>103.83314866847228</v>
      </c>
      <c r="AH253" s="185">
        <f t="shared" ca="1" si="158"/>
        <v>106.77927015163336</v>
      </c>
      <c r="AI253" s="185">
        <f t="shared" ca="1" si="158"/>
        <v>109.78206322499815</v>
      </c>
      <c r="AJ253" s="185">
        <f t="shared" ca="1" si="158"/>
        <v>112.78879527754526</v>
      </c>
      <c r="AK253" s="185">
        <f t="shared" ca="1" si="158"/>
        <v>115.89086079742454</v>
      </c>
      <c r="AL253" s="185">
        <f t="shared" ca="1" si="158"/>
        <v>119.07437260581408</v>
      </c>
      <c r="AM253" s="185">
        <f t="shared" ca="1" si="158"/>
        <v>136.51597966445598</v>
      </c>
      <c r="AN253" s="185">
        <f t="shared" ca="1" si="158"/>
        <v>149.35611485826087</v>
      </c>
      <c r="AO253" s="185">
        <f t="shared" ca="1" si="158"/>
        <v>180.40476908818135</v>
      </c>
      <c r="AP253" s="185">
        <f t="shared" ca="1" si="158"/>
        <v>210.68651134062844</v>
      </c>
    </row>
    <row r="254" spans="1:42">
      <c r="A254" s="57" t="str">
        <f>'[4]TS BYDem'!A185</f>
        <v>*</v>
      </c>
      <c r="B254" s="185" t="s">
        <v>288</v>
      </c>
      <c r="C254" s="185" t="s">
        <v>137</v>
      </c>
      <c r="D254" s="186" t="str">
        <f>'[4]TS BYDem'!D185</f>
        <v>IOTS</v>
      </c>
      <c r="E254" s="185" t="s">
        <v>137</v>
      </c>
      <c r="F254" s="185" t="s">
        <v>137</v>
      </c>
      <c r="G254" s="185" t="s">
        <v>137</v>
      </c>
      <c r="H254" s="185" t="s">
        <v>137</v>
      </c>
      <c r="I254" s="185">
        <v>0</v>
      </c>
      <c r="J254" s="185">
        <f>INDEX('[4]TS BYDem'!$J$10:$J$203,MATCH(D254,'[4]TS BYDem'!$D$10:$D$203,0))</f>
        <v>73.690487252999532</v>
      </c>
      <c r="K254" s="185">
        <f t="shared" ca="1" si="157"/>
        <v>75.553311897168641</v>
      </c>
      <c r="L254" s="185">
        <f t="shared" ca="1" si="157"/>
        <v>77.169558490328399</v>
      </c>
      <c r="M254" s="185">
        <f t="shared" ca="1" si="157"/>
        <v>78.056422005549408</v>
      </c>
      <c r="N254" s="185">
        <f t="shared" ca="1" si="157"/>
        <v>79.515188161426948</v>
      </c>
      <c r="O254" s="185">
        <f t="shared" ca="1" si="157"/>
        <v>80.04564858174605</v>
      </c>
      <c r="P254" s="185">
        <f t="shared" ca="1" si="157"/>
        <v>81.388376520678776</v>
      </c>
      <c r="Q254" s="185">
        <f t="shared" ca="1" si="157"/>
        <v>81.334501634240127</v>
      </c>
      <c r="R254" s="185">
        <f t="shared" ca="1" si="157"/>
        <v>75.590609895472312</v>
      </c>
      <c r="S254" s="185">
        <f t="shared" ca="1" si="157"/>
        <v>77.200526716296807</v>
      </c>
      <c r="T254" s="185">
        <f t="shared" ca="1" si="157"/>
        <v>78.658978967745981</v>
      </c>
      <c r="U254" s="185">
        <f t="shared" ca="1" si="157"/>
        <v>80.145346046572286</v>
      </c>
      <c r="V254" s="185">
        <f t="shared" ca="1" si="157"/>
        <v>81.866684931027947</v>
      </c>
      <c r="W254" s="185">
        <f t="shared" ca="1" si="157"/>
        <v>83.637594295500094</v>
      </c>
      <c r="X254" s="185">
        <f t="shared" ca="1" si="157"/>
        <v>85.458880517158164</v>
      </c>
      <c r="Y254" s="185">
        <f t="shared" ca="1" si="157"/>
        <v>87.304692065094699</v>
      </c>
      <c r="Z254" s="185">
        <f t="shared" ca="1" si="157"/>
        <v>89.652485272572278</v>
      </c>
      <c r="AA254" s="185">
        <f t="shared" ca="1" si="158"/>
        <v>91.406214579794721</v>
      </c>
      <c r="AB254" s="185">
        <f t="shared" ca="1" si="158"/>
        <v>92.450345116175029</v>
      </c>
      <c r="AC254" s="185">
        <f t="shared" ca="1" si="158"/>
        <v>94.443158540187198</v>
      </c>
      <c r="AD254" s="185">
        <f t="shared" ca="1" si="158"/>
        <v>96.395770455943008</v>
      </c>
      <c r="AE254" s="185">
        <f t="shared" ca="1" si="158"/>
        <v>98.562209227436441</v>
      </c>
      <c r="AF254" s="185">
        <f t="shared" ca="1" si="158"/>
        <v>101.17596655225012</v>
      </c>
      <c r="AG254" s="185">
        <f t="shared" ca="1" si="158"/>
        <v>103.83314866847228</v>
      </c>
      <c r="AH254" s="185">
        <f t="shared" ca="1" si="158"/>
        <v>106.77927015163336</v>
      </c>
      <c r="AI254" s="185">
        <f t="shared" ca="1" si="158"/>
        <v>109.78206322499815</v>
      </c>
      <c r="AJ254" s="185">
        <f t="shared" ca="1" si="158"/>
        <v>112.78879527754526</v>
      </c>
      <c r="AK254" s="185">
        <f t="shared" ca="1" si="158"/>
        <v>115.89086079742454</v>
      </c>
      <c r="AL254" s="185">
        <f t="shared" ca="1" si="158"/>
        <v>119.07437260581408</v>
      </c>
      <c r="AM254" s="185">
        <f t="shared" ca="1" si="158"/>
        <v>136.51597966445598</v>
      </c>
      <c r="AN254" s="185">
        <f t="shared" ca="1" si="158"/>
        <v>149.35611485826087</v>
      </c>
      <c r="AO254" s="185">
        <f t="shared" ca="1" si="158"/>
        <v>180.40476908818135</v>
      </c>
      <c r="AP254" s="185">
        <f t="shared" ref="L254:AP261" ca="1" si="163">AP$238/AO$238*AO254</f>
        <v>210.68651134062844</v>
      </c>
    </row>
    <row r="255" spans="1:42">
      <c r="A255" s="57" t="str">
        <f>'[4]TS BYDem'!A186</f>
        <v>*</v>
      </c>
      <c r="B255" s="185" t="s">
        <v>288</v>
      </c>
      <c r="C255" s="185" t="s">
        <v>137</v>
      </c>
      <c r="D255" s="186" t="str">
        <f>'[4]TS BYDem'!D186</f>
        <v>IOTS</v>
      </c>
      <c r="E255" s="185" t="s">
        <v>137</v>
      </c>
      <c r="F255" s="185" t="s">
        <v>137</v>
      </c>
      <c r="G255" s="185" t="s">
        <v>137</v>
      </c>
      <c r="H255" s="185" t="s">
        <v>137</v>
      </c>
      <c r="I255" s="185">
        <v>0</v>
      </c>
      <c r="J255" s="185">
        <f>INDEX('[4]TS BYDem'!$J$10:$J$203,MATCH(D255,'[4]TS BYDem'!$D$10:$D$203,0))</f>
        <v>73.690487252999532</v>
      </c>
      <c r="K255" s="185">
        <f t="shared" ca="1" si="157"/>
        <v>75.553311897168641</v>
      </c>
      <c r="L255" s="185">
        <f t="shared" ca="1" si="163"/>
        <v>77.169558490328399</v>
      </c>
      <c r="M255" s="185">
        <f t="shared" ca="1" si="163"/>
        <v>78.056422005549408</v>
      </c>
      <c r="N255" s="185">
        <f t="shared" ca="1" si="163"/>
        <v>79.515188161426948</v>
      </c>
      <c r="O255" s="185">
        <f t="shared" ca="1" si="163"/>
        <v>80.04564858174605</v>
      </c>
      <c r="P255" s="185">
        <f t="shared" ca="1" si="163"/>
        <v>81.388376520678776</v>
      </c>
      <c r="Q255" s="185">
        <f t="shared" ca="1" si="163"/>
        <v>81.334501634240127</v>
      </c>
      <c r="R255" s="185">
        <f t="shared" ca="1" si="163"/>
        <v>75.590609895472312</v>
      </c>
      <c r="S255" s="185">
        <f t="shared" ca="1" si="163"/>
        <v>77.200526716296807</v>
      </c>
      <c r="T255" s="185">
        <f t="shared" ca="1" si="163"/>
        <v>78.658978967745981</v>
      </c>
      <c r="U255" s="185">
        <f t="shared" ca="1" si="163"/>
        <v>80.145346046572286</v>
      </c>
      <c r="V255" s="185">
        <f t="shared" ca="1" si="163"/>
        <v>81.866684931027947</v>
      </c>
      <c r="W255" s="185">
        <f t="shared" ca="1" si="163"/>
        <v>83.637594295500094</v>
      </c>
      <c r="X255" s="185">
        <f t="shared" ca="1" si="163"/>
        <v>85.458880517158164</v>
      </c>
      <c r="Y255" s="185">
        <f t="shared" ca="1" si="163"/>
        <v>87.304692065094699</v>
      </c>
      <c r="Z255" s="185">
        <f t="shared" ca="1" si="163"/>
        <v>89.652485272572278</v>
      </c>
      <c r="AA255" s="185">
        <f t="shared" ca="1" si="163"/>
        <v>91.406214579794721</v>
      </c>
      <c r="AB255" s="185">
        <f t="shared" ca="1" si="163"/>
        <v>92.450345116175029</v>
      </c>
      <c r="AC255" s="185">
        <f t="shared" ca="1" si="163"/>
        <v>94.443158540187198</v>
      </c>
      <c r="AD255" s="185">
        <f t="shared" ca="1" si="163"/>
        <v>96.395770455943008</v>
      </c>
      <c r="AE255" s="185">
        <f t="shared" ca="1" si="163"/>
        <v>98.562209227436441</v>
      </c>
      <c r="AF255" s="185">
        <f t="shared" ca="1" si="163"/>
        <v>101.17596655225012</v>
      </c>
      <c r="AG255" s="185">
        <f t="shared" ca="1" si="163"/>
        <v>103.83314866847228</v>
      </c>
      <c r="AH255" s="185">
        <f t="shared" ca="1" si="163"/>
        <v>106.77927015163336</v>
      </c>
      <c r="AI255" s="185">
        <f t="shared" ca="1" si="163"/>
        <v>109.78206322499815</v>
      </c>
      <c r="AJ255" s="185">
        <f t="shared" ca="1" si="163"/>
        <v>112.78879527754526</v>
      </c>
      <c r="AK255" s="185">
        <f t="shared" ca="1" si="163"/>
        <v>115.89086079742454</v>
      </c>
      <c r="AL255" s="185">
        <f t="shared" ca="1" si="163"/>
        <v>119.07437260581408</v>
      </c>
      <c r="AM255" s="185">
        <f t="shared" ca="1" si="163"/>
        <v>136.51597966445598</v>
      </c>
      <c r="AN255" s="185">
        <f t="shared" ca="1" si="163"/>
        <v>149.35611485826087</v>
      </c>
      <c r="AO255" s="185">
        <f t="shared" ca="1" si="163"/>
        <v>180.40476908818135</v>
      </c>
      <c r="AP255" s="185">
        <f t="shared" ca="1" si="163"/>
        <v>210.68651134062844</v>
      </c>
    </row>
    <row r="256" spans="1:42">
      <c r="A256" s="57" t="str">
        <f>'[4]TS BYDem'!A187</f>
        <v>*</v>
      </c>
      <c r="B256" s="185" t="s">
        <v>288</v>
      </c>
      <c r="C256" s="185" t="s">
        <v>137</v>
      </c>
      <c r="D256" s="186" t="str">
        <f>'[4]TS BYDem'!D187</f>
        <v>IOTS</v>
      </c>
      <c r="E256" s="185" t="s">
        <v>137</v>
      </c>
      <c r="F256" s="185" t="s">
        <v>137</v>
      </c>
      <c r="G256" s="185" t="s">
        <v>137</v>
      </c>
      <c r="H256" s="185" t="s">
        <v>137</v>
      </c>
      <c r="I256" s="185">
        <v>0</v>
      </c>
      <c r="J256" s="185">
        <f>INDEX('[4]TS BYDem'!$J$10:$J$203,MATCH(D256,'[4]TS BYDem'!$D$10:$D$203,0))</f>
        <v>73.690487252999532</v>
      </c>
      <c r="K256" s="185">
        <f t="shared" ca="1" si="157"/>
        <v>75.553311897168641</v>
      </c>
      <c r="L256" s="185">
        <f t="shared" ca="1" si="163"/>
        <v>77.169558490328399</v>
      </c>
      <c r="M256" s="185">
        <f t="shared" ca="1" si="163"/>
        <v>78.056422005549408</v>
      </c>
      <c r="N256" s="185">
        <f t="shared" ca="1" si="163"/>
        <v>79.515188161426948</v>
      </c>
      <c r="O256" s="185">
        <f t="shared" ca="1" si="163"/>
        <v>80.04564858174605</v>
      </c>
      <c r="P256" s="185">
        <f t="shared" ca="1" si="163"/>
        <v>81.388376520678776</v>
      </c>
      <c r="Q256" s="185">
        <f t="shared" ca="1" si="163"/>
        <v>81.334501634240127</v>
      </c>
      <c r="R256" s="185">
        <f t="shared" ca="1" si="163"/>
        <v>75.590609895472312</v>
      </c>
      <c r="S256" s="185">
        <f t="shared" ca="1" si="163"/>
        <v>77.200526716296807</v>
      </c>
      <c r="T256" s="185">
        <f t="shared" ca="1" si="163"/>
        <v>78.658978967745981</v>
      </c>
      <c r="U256" s="185">
        <f t="shared" ca="1" si="163"/>
        <v>80.145346046572286</v>
      </c>
      <c r="V256" s="185">
        <f t="shared" ca="1" si="163"/>
        <v>81.866684931027947</v>
      </c>
      <c r="W256" s="185">
        <f t="shared" ca="1" si="163"/>
        <v>83.637594295500094</v>
      </c>
      <c r="X256" s="185">
        <f t="shared" ca="1" si="163"/>
        <v>85.458880517158164</v>
      </c>
      <c r="Y256" s="185">
        <f t="shared" ca="1" si="163"/>
        <v>87.304692065094699</v>
      </c>
      <c r="Z256" s="185">
        <f t="shared" ca="1" si="163"/>
        <v>89.652485272572278</v>
      </c>
      <c r="AA256" s="185">
        <f t="shared" ca="1" si="163"/>
        <v>91.406214579794721</v>
      </c>
      <c r="AB256" s="185">
        <f t="shared" ca="1" si="163"/>
        <v>92.450345116175029</v>
      </c>
      <c r="AC256" s="185">
        <f t="shared" ca="1" si="163"/>
        <v>94.443158540187198</v>
      </c>
      <c r="AD256" s="185">
        <f t="shared" ca="1" si="163"/>
        <v>96.395770455943008</v>
      </c>
      <c r="AE256" s="185">
        <f t="shared" ca="1" si="163"/>
        <v>98.562209227436441</v>
      </c>
      <c r="AF256" s="185">
        <f t="shared" ca="1" si="163"/>
        <v>101.17596655225012</v>
      </c>
      <c r="AG256" s="185">
        <f t="shared" ca="1" si="163"/>
        <v>103.83314866847228</v>
      </c>
      <c r="AH256" s="185">
        <f t="shared" ca="1" si="163"/>
        <v>106.77927015163336</v>
      </c>
      <c r="AI256" s="185">
        <f t="shared" ca="1" si="163"/>
        <v>109.78206322499815</v>
      </c>
      <c r="AJ256" s="185">
        <f t="shared" ca="1" si="163"/>
        <v>112.78879527754526</v>
      </c>
      <c r="AK256" s="185">
        <f t="shared" ca="1" si="163"/>
        <v>115.89086079742454</v>
      </c>
      <c r="AL256" s="185">
        <f t="shared" ca="1" si="163"/>
        <v>119.07437260581408</v>
      </c>
      <c r="AM256" s="185">
        <f t="shared" ca="1" si="163"/>
        <v>136.51597966445598</v>
      </c>
      <c r="AN256" s="185">
        <f t="shared" ca="1" si="163"/>
        <v>149.35611485826087</v>
      </c>
      <c r="AO256" s="185">
        <f t="shared" ca="1" si="163"/>
        <v>180.40476908818135</v>
      </c>
      <c r="AP256" s="185">
        <f t="shared" ca="1" si="163"/>
        <v>210.68651134062844</v>
      </c>
    </row>
    <row r="257" spans="1:42">
      <c r="A257" s="57" t="str">
        <f>'[4]TS BYDem'!A184</f>
        <v>*</v>
      </c>
      <c r="B257" s="185" t="s">
        <v>288</v>
      </c>
      <c r="C257" s="185" t="s">
        <v>137</v>
      </c>
      <c r="D257" s="186" t="str">
        <f>'[4]TS BYDem'!D184</f>
        <v>IOTS</v>
      </c>
      <c r="E257" s="185" t="s">
        <v>137</v>
      </c>
      <c r="F257" s="185" t="s">
        <v>137</v>
      </c>
      <c r="G257" s="185" t="s">
        <v>137</v>
      </c>
      <c r="H257" s="185" t="s">
        <v>137</v>
      </c>
      <c r="I257" s="185">
        <v>0</v>
      </c>
      <c r="J257" s="185">
        <f>INDEX('[4]TS BYDem'!$J$10:$J$203,MATCH(D257,'[4]TS BYDem'!$D$10:$D$203,0))</f>
        <v>73.690487252999532</v>
      </c>
      <c r="K257" s="185">
        <f t="shared" ca="1" si="157"/>
        <v>75.553311897168641</v>
      </c>
      <c r="L257" s="185">
        <f t="shared" ca="1" si="163"/>
        <v>77.169558490328399</v>
      </c>
      <c r="M257" s="185">
        <f t="shared" ca="1" si="163"/>
        <v>78.056422005549408</v>
      </c>
      <c r="N257" s="185">
        <f t="shared" ca="1" si="163"/>
        <v>79.515188161426948</v>
      </c>
      <c r="O257" s="185">
        <f t="shared" ca="1" si="163"/>
        <v>80.04564858174605</v>
      </c>
      <c r="P257" s="185">
        <f t="shared" ca="1" si="163"/>
        <v>81.388376520678776</v>
      </c>
      <c r="Q257" s="185">
        <f t="shared" ca="1" si="163"/>
        <v>81.334501634240127</v>
      </c>
      <c r="R257" s="185">
        <f t="shared" ca="1" si="163"/>
        <v>75.590609895472312</v>
      </c>
      <c r="S257" s="185">
        <f t="shared" ca="1" si="163"/>
        <v>77.200526716296807</v>
      </c>
      <c r="T257" s="185">
        <f t="shared" ca="1" si="163"/>
        <v>78.658978967745981</v>
      </c>
      <c r="U257" s="185">
        <f t="shared" ca="1" si="163"/>
        <v>80.145346046572286</v>
      </c>
      <c r="V257" s="185">
        <f t="shared" ca="1" si="163"/>
        <v>81.866684931027947</v>
      </c>
      <c r="W257" s="185">
        <f t="shared" ca="1" si="163"/>
        <v>83.637594295500094</v>
      </c>
      <c r="X257" s="185">
        <f t="shared" ca="1" si="163"/>
        <v>85.458880517158164</v>
      </c>
      <c r="Y257" s="185">
        <f t="shared" ca="1" si="163"/>
        <v>87.304692065094699</v>
      </c>
      <c r="Z257" s="185">
        <f t="shared" ca="1" si="163"/>
        <v>89.652485272572278</v>
      </c>
      <c r="AA257" s="185">
        <f t="shared" ca="1" si="163"/>
        <v>91.406214579794721</v>
      </c>
      <c r="AB257" s="185">
        <f t="shared" ca="1" si="163"/>
        <v>92.450345116175029</v>
      </c>
      <c r="AC257" s="185">
        <f t="shared" ca="1" si="163"/>
        <v>94.443158540187198</v>
      </c>
      <c r="AD257" s="185">
        <f t="shared" ca="1" si="163"/>
        <v>96.395770455943008</v>
      </c>
      <c r="AE257" s="185">
        <f t="shared" ca="1" si="163"/>
        <v>98.562209227436441</v>
      </c>
      <c r="AF257" s="185">
        <f t="shared" ca="1" si="163"/>
        <v>101.17596655225012</v>
      </c>
      <c r="AG257" s="185">
        <f t="shared" ca="1" si="163"/>
        <v>103.83314866847228</v>
      </c>
      <c r="AH257" s="185">
        <f t="shared" ca="1" si="163"/>
        <v>106.77927015163336</v>
      </c>
      <c r="AI257" s="185">
        <f t="shared" ca="1" si="163"/>
        <v>109.78206322499815</v>
      </c>
      <c r="AJ257" s="185">
        <f t="shared" ca="1" si="163"/>
        <v>112.78879527754526</v>
      </c>
      <c r="AK257" s="185">
        <f t="shared" ca="1" si="163"/>
        <v>115.89086079742454</v>
      </c>
      <c r="AL257" s="185">
        <f t="shared" ca="1" si="163"/>
        <v>119.07437260581408</v>
      </c>
      <c r="AM257" s="185">
        <f t="shared" ca="1" si="163"/>
        <v>136.51597966445598</v>
      </c>
      <c r="AN257" s="185">
        <f t="shared" ca="1" si="163"/>
        <v>149.35611485826087</v>
      </c>
      <c r="AO257" s="185">
        <f t="shared" ca="1" si="163"/>
        <v>180.40476908818135</v>
      </c>
      <c r="AP257" s="185">
        <f t="shared" ca="1" si="163"/>
        <v>210.68651134062844</v>
      </c>
    </row>
    <row r="258" spans="1:42">
      <c r="A258" s="57" t="str">
        <f>'[4]TS BYDem'!A185</f>
        <v>*</v>
      </c>
      <c r="B258" s="185" t="s">
        <v>288</v>
      </c>
      <c r="C258" s="185" t="s">
        <v>137</v>
      </c>
      <c r="D258" s="186" t="str">
        <f>'[4]TS BYDem'!D185</f>
        <v>IOTS</v>
      </c>
      <c r="E258" s="185" t="s">
        <v>137</v>
      </c>
      <c r="F258" s="185" t="s">
        <v>137</v>
      </c>
      <c r="G258" s="185" t="s">
        <v>137</v>
      </c>
      <c r="H258" s="185" t="s">
        <v>137</v>
      </c>
      <c r="I258" s="185">
        <v>0</v>
      </c>
      <c r="J258" s="185">
        <f>INDEX('[4]TS BYDem'!$J$10:$J$203,MATCH(D258,'[4]TS BYDem'!$D$10:$D$203,0))</f>
        <v>73.690487252999532</v>
      </c>
      <c r="K258" s="185">
        <f t="shared" ca="1" si="157"/>
        <v>75.553311897168641</v>
      </c>
      <c r="L258" s="185">
        <f t="shared" ca="1" si="163"/>
        <v>77.169558490328399</v>
      </c>
      <c r="M258" s="185">
        <f t="shared" ca="1" si="163"/>
        <v>78.056422005549408</v>
      </c>
      <c r="N258" s="185">
        <f t="shared" ca="1" si="163"/>
        <v>79.515188161426948</v>
      </c>
      <c r="O258" s="185">
        <f t="shared" ca="1" si="163"/>
        <v>80.04564858174605</v>
      </c>
      <c r="P258" s="185">
        <f t="shared" ca="1" si="163"/>
        <v>81.388376520678776</v>
      </c>
      <c r="Q258" s="185">
        <f t="shared" ca="1" si="163"/>
        <v>81.334501634240127</v>
      </c>
      <c r="R258" s="185">
        <f t="shared" ca="1" si="163"/>
        <v>75.590609895472312</v>
      </c>
      <c r="S258" s="185">
        <f t="shared" ca="1" si="163"/>
        <v>77.200526716296807</v>
      </c>
      <c r="T258" s="185">
        <f t="shared" ca="1" si="163"/>
        <v>78.658978967745981</v>
      </c>
      <c r="U258" s="185">
        <f t="shared" ca="1" si="163"/>
        <v>80.145346046572286</v>
      </c>
      <c r="V258" s="185">
        <f t="shared" ca="1" si="163"/>
        <v>81.866684931027947</v>
      </c>
      <c r="W258" s="185">
        <f t="shared" ca="1" si="163"/>
        <v>83.637594295500094</v>
      </c>
      <c r="X258" s="185">
        <f t="shared" ca="1" si="163"/>
        <v>85.458880517158164</v>
      </c>
      <c r="Y258" s="185">
        <f t="shared" ca="1" si="163"/>
        <v>87.304692065094699</v>
      </c>
      <c r="Z258" s="185">
        <f t="shared" ca="1" si="163"/>
        <v>89.652485272572278</v>
      </c>
      <c r="AA258" s="185">
        <f t="shared" ca="1" si="163"/>
        <v>91.406214579794721</v>
      </c>
      <c r="AB258" s="185">
        <f t="shared" ca="1" si="163"/>
        <v>92.450345116175029</v>
      </c>
      <c r="AC258" s="185">
        <f t="shared" ca="1" si="163"/>
        <v>94.443158540187198</v>
      </c>
      <c r="AD258" s="185">
        <f t="shared" ca="1" si="163"/>
        <v>96.395770455943008</v>
      </c>
      <c r="AE258" s="185">
        <f t="shared" ca="1" si="163"/>
        <v>98.562209227436441</v>
      </c>
      <c r="AF258" s="185">
        <f t="shared" ca="1" si="163"/>
        <v>101.17596655225012</v>
      </c>
      <c r="AG258" s="185">
        <f t="shared" ca="1" si="163"/>
        <v>103.83314866847228</v>
      </c>
      <c r="AH258" s="185">
        <f t="shared" ca="1" si="163"/>
        <v>106.77927015163336</v>
      </c>
      <c r="AI258" s="185">
        <f t="shared" ca="1" si="163"/>
        <v>109.78206322499815</v>
      </c>
      <c r="AJ258" s="185">
        <f t="shared" ca="1" si="163"/>
        <v>112.78879527754526</v>
      </c>
      <c r="AK258" s="185">
        <f t="shared" ca="1" si="163"/>
        <v>115.89086079742454</v>
      </c>
      <c r="AL258" s="185">
        <f t="shared" ca="1" si="163"/>
        <v>119.07437260581408</v>
      </c>
      <c r="AM258" s="185">
        <f t="shared" ca="1" si="163"/>
        <v>136.51597966445598</v>
      </c>
      <c r="AN258" s="185">
        <f t="shared" ca="1" si="163"/>
        <v>149.35611485826087</v>
      </c>
      <c r="AO258" s="185">
        <f t="shared" ca="1" si="163"/>
        <v>180.40476908818135</v>
      </c>
      <c r="AP258" s="185">
        <f t="shared" ca="1" si="163"/>
        <v>210.68651134062844</v>
      </c>
    </row>
    <row r="259" spans="1:42">
      <c r="A259" s="57" t="str">
        <f>'[4]TS BYDem'!A186</f>
        <v>*</v>
      </c>
      <c r="B259" s="185" t="s">
        <v>288</v>
      </c>
      <c r="C259" s="185" t="s">
        <v>137</v>
      </c>
      <c r="D259" s="186" t="str">
        <f>'[4]TS BYDem'!D186</f>
        <v>IOTS</v>
      </c>
      <c r="E259" s="185" t="s">
        <v>137</v>
      </c>
      <c r="F259" s="185" t="s">
        <v>137</v>
      </c>
      <c r="G259" s="185" t="s">
        <v>137</v>
      </c>
      <c r="H259" s="185" t="s">
        <v>137</v>
      </c>
      <c r="I259" s="185">
        <v>0</v>
      </c>
      <c r="J259" s="185">
        <f>INDEX('[4]TS BYDem'!$J$10:$J$203,MATCH(D259,'[4]TS BYDem'!$D$10:$D$203,0))</f>
        <v>73.690487252999532</v>
      </c>
      <c r="K259" s="185">
        <f t="shared" ca="1" si="157"/>
        <v>75.553311897168641</v>
      </c>
      <c r="L259" s="185">
        <f t="shared" ca="1" si="163"/>
        <v>77.169558490328399</v>
      </c>
      <c r="M259" s="185">
        <f t="shared" ca="1" si="163"/>
        <v>78.056422005549408</v>
      </c>
      <c r="N259" s="185">
        <f t="shared" ca="1" si="163"/>
        <v>79.515188161426948</v>
      </c>
      <c r="O259" s="185">
        <f t="shared" ca="1" si="163"/>
        <v>80.04564858174605</v>
      </c>
      <c r="P259" s="185">
        <f t="shared" ca="1" si="163"/>
        <v>81.388376520678776</v>
      </c>
      <c r="Q259" s="185">
        <f t="shared" ca="1" si="163"/>
        <v>81.334501634240127</v>
      </c>
      <c r="R259" s="185">
        <f t="shared" ca="1" si="163"/>
        <v>75.590609895472312</v>
      </c>
      <c r="S259" s="185">
        <f t="shared" ca="1" si="163"/>
        <v>77.200526716296807</v>
      </c>
      <c r="T259" s="185">
        <f t="shared" ca="1" si="163"/>
        <v>78.658978967745981</v>
      </c>
      <c r="U259" s="185">
        <f t="shared" ca="1" si="163"/>
        <v>80.145346046572286</v>
      </c>
      <c r="V259" s="185">
        <f t="shared" ca="1" si="163"/>
        <v>81.866684931027947</v>
      </c>
      <c r="W259" s="185">
        <f t="shared" ca="1" si="163"/>
        <v>83.637594295500094</v>
      </c>
      <c r="X259" s="185">
        <f t="shared" ca="1" si="163"/>
        <v>85.458880517158164</v>
      </c>
      <c r="Y259" s="185">
        <f t="shared" ca="1" si="163"/>
        <v>87.304692065094699</v>
      </c>
      <c r="Z259" s="185">
        <f t="shared" ca="1" si="163"/>
        <v>89.652485272572278</v>
      </c>
      <c r="AA259" s="185">
        <f t="shared" ca="1" si="163"/>
        <v>91.406214579794721</v>
      </c>
      <c r="AB259" s="185">
        <f t="shared" ca="1" si="163"/>
        <v>92.450345116175029</v>
      </c>
      <c r="AC259" s="185">
        <f t="shared" ca="1" si="163"/>
        <v>94.443158540187198</v>
      </c>
      <c r="AD259" s="185">
        <f t="shared" ca="1" si="163"/>
        <v>96.395770455943008</v>
      </c>
      <c r="AE259" s="185">
        <f t="shared" ca="1" si="163"/>
        <v>98.562209227436441</v>
      </c>
      <c r="AF259" s="185">
        <f t="shared" ca="1" si="163"/>
        <v>101.17596655225012</v>
      </c>
      <c r="AG259" s="185">
        <f t="shared" ca="1" si="163"/>
        <v>103.83314866847228</v>
      </c>
      <c r="AH259" s="185">
        <f t="shared" ca="1" si="163"/>
        <v>106.77927015163336</v>
      </c>
      <c r="AI259" s="185">
        <f t="shared" ca="1" si="163"/>
        <v>109.78206322499815</v>
      </c>
      <c r="AJ259" s="185">
        <f t="shared" ca="1" si="163"/>
        <v>112.78879527754526</v>
      </c>
      <c r="AK259" s="185">
        <f t="shared" ca="1" si="163"/>
        <v>115.89086079742454</v>
      </c>
      <c r="AL259" s="185">
        <f t="shared" ca="1" si="163"/>
        <v>119.07437260581408</v>
      </c>
      <c r="AM259" s="185">
        <f t="shared" ca="1" si="163"/>
        <v>136.51597966445598</v>
      </c>
      <c r="AN259" s="185">
        <f t="shared" ca="1" si="163"/>
        <v>149.35611485826087</v>
      </c>
      <c r="AO259" s="185">
        <f t="shared" ca="1" si="163"/>
        <v>180.40476908818135</v>
      </c>
      <c r="AP259" s="185">
        <f t="shared" ca="1" si="163"/>
        <v>210.68651134062844</v>
      </c>
    </row>
    <row r="260" spans="1:42">
      <c r="A260" s="57" t="str">
        <f>'[4]TS BYDem'!A187</f>
        <v>*</v>
      </c>
      <c r="B260" s="185" t="s">
        <v>288</v>
      </c>
      <c r="C260" s="185" t="s">
        <v>137</v>
      </c>
      <c r="D260" s="186" t="str">
        <f>'[4]TS BYDem'!D187</f>
        <v>IOTS</v>
      </c>
      <c r="E260" s="185" t="s">
        <v>137</v>
      </c>
      <c r="F260" s="185" t="s">
        <v>137</v>
      </c>
      <c r="G260" s="185" t="s">
        <v>137</v>
      </c>
      <c r="H260" s="185" t="s">
        <v>137</v>
      </c>
      <c r="I260" s="185">
        <v>0</v>
      </c>
      <c r="J260" s="185">
        <f>INDEX('[4]TS BYDem'!$J$10:$J$203,MATCH(D260,'[4]TS BYDem'!$D$10:$D$203,0))</f>
        <v>73.690487252999532</v>
      </c>
      <c r="K260" s="185">
        <f t="shared" ca="1" si="157"/>
        <v>75.553311897168641</v>
      </c>
      <c r="L260" s="185">
        <f t="shared" ca="1" si="163"/>
        <v>77.169558490328399</v>
      </c>
      <c r="M260" s="185">
        <f t="shared" ca="1" si="163"/>
        <v>78.056422005549408</v>
      </c>
      <c r="N260" s="185">
        <f t="shared" ca="1" si="163"/>
        <v>79.515188161426948</v>
      </c>
      <c r="O260" s="185">
        <f t="shared" ca="1" si="163"/>
        <v>80.04564858174605</v>
      </c>
      <c r="P260" s="185">
        <f t="shared" ca="1" si="163"/>
        <v>81.388376520678776</v>
      </c>
      <c r="Q260" s="185">
        <f t="shared" ca="1" si="163"/>
        <v>81.334501634240127</v>
      </c>
      <c r="R260" s="185">
        <f t="shared" ca="1" si="163"/>
        <v>75.590609895472312</v>
      </c>
      <c r="S260" s="185">
        <f t="shared" ca="1" si="163"/>
        <v>77.200526716296807</v>
      </c>
      <c r="T260" s="185">
        <f t="shared" ca="1" si="163"/>
        <v>78.658978967745981</v>
      </c>
      <c r="U260" s="185">
        <f t="shared" ca="1" si="163"/>
        <v>80.145346046572286</v>
      </c>
      <c r="V260" s="185">
        <f t="shared" ca="1" si="163"/>
        <v>81.866684931027947</v>
      </c>
      <c r="W260" s="185">
        <f t="shared" ca="1" si="163"/>
        <v>83.637594295500094</v>
      </c>
      <c r="X260" s="185">
        <f t="shared" ca="1" si="163"/>
        <v>85.458880517158164</v>
      </c>
      <c r="Y260" s="185">
        <f t="shared" ca="1" si="163"/>
        <v>87.304692065094699</v>
      </c>
      <c r="Z260" s="185">
        <f t="shared" ca="1" si="163"/>
        <v>89.652485272572278</v>
      </c>
      <c r="AA260" s="185">
        <f t="shared" ca="1" si="163"/>
        <v>91.406214579794721</v>
      </c>
      <c r="AB260" s="185">
        <f t="shared" ca="1" si="163"/>
        <v>92.450345116175029</v>
      </c>
      <c r="AC260" s="185">
        <f t="shared" ca="1" si="163"/>
        <v>94.443158540187198</v>
      </c>
      <c r="AD260" s="185">
        <f t="shared" ca="1" si="163"/>
        <v>96.395770455943008</v>
      </c>
      <c r="AE260" s="185">
        <f t="shared" ca="1" si="163"/>
        <v>98.562209227436441</v>
      </c>
      <c r="AF260" s="185">
        <f t="shared" ca="1" si="163"/>
        <v>101.17596655225012</v>
      </c>
      <c r="AG260" s="185">
        <f t="shared" ca="1" si="163"/>
        <v>103.83314866847228</v>
      </c>
      <c r="AH260" s="185">
        <f t="shared" ca="1" si="163"/>
        <v>106.77927015163336</v>
      </c>
      <c r="AI260" s="185">
        <f t="shared" ca="1" si="163"/>
        <v>109.78206322499815</v>
      </c>
      <c r="AJ260" s="185">
        <f t="shared" ca="1" si="163"/>
        <v>112.78879527754526</v>
      </c>
      <c r="AK260" s="185">
        <f t="shared" ca="1" si="163"/>
        <v>115.89086079742454</v>
      </c>
      <c r="AL260" s="185">
        <f t="shared" ca="1" si="163"/>
        <v>119.07437260581408</v>
      </c>
      <c r="AM260" s="185">
        <f t="shared" ca="1" si="163"/>
        <v>136.51597966445598</v>
      </c>
      <c r="AN260" s="185">
        <f t="shared" ca="1" si="163"/>
        <v>149.35611485826087</v>
      </c>
      <c r="AO260" s="185">
        <f t="shared" ca="1" si="163"/>
        <v>180.40476908818135</v>
      </c>
      <c r="AP260" s="185">
        <f t="shared" ca="1" si="163"/>
        <v>210.68651134062844</v>
      </c>
    </row>
    <row r="261" spans="1:42">
      <c r="A261" s="57" t="str">
        <f>'[4]TS BYDem'!A188</f>
        <v/>
      </c>
      <c r="B261" s="185" t="s">
        <v>288</v>
      </c>
      <c r="C261" s="185" t="s">
        <v>137</v>
      </c>
      <c r="D261" s="186" t="str">
        <f>'[4]TS BYDem'!D188</f>
        <v>IOTR</v>
      </c>
      <c r="E261" s="185" t="s">
        <v>137</v>
      </c>
      <c r="F261" s="185" t="s">
        <v>137</v>
      </c>
      <c r="G261" s="185" t="s">
        <v>137</v>
      </c>
      <c r="H261" s="185" t="s">
        <v>137</v>
      </c>
      <c r="I261" s="185">
        <v>0</v>
      </c>
      <c r="J261" s="185">
        <f>INDEX('[4]TS BYDem'!$J$10:$J$203,MATCH(D261,'[4]TS BYDem'!$D$10:$D$203,0))</f>
        <v>9.4685659246785185</v>
      </c>
      <c r="K261" s="185">
        <f t="shared" ca="1" si="157"/>
        <v>9.7079221646348923</v>
      </c>
      <c r="L261" s="185">
        <f t="shared" ca="1" si="163"/>
        <v>9.9155953391293021</v>
      </c>
      <c r="M261" s="192">
        <f t="shared" ref="M261" si="164">O261</f>
        <v>4.2</v>
      </c>
      <c r="N261" s="192">
        <f t="shared" ref="N261" si="165">O261</f>
        <v>4.2</v>
      </c>
      <c r="O261" s="192">
        <f>INDEX('[4]TS BYDem'!$O$10:$O$203,MATCH(D261,'[4]TS BYDem'!$D$10:$D$203,0))</f>
        <v>4.2</v>
      </c>
      <c r="P261" s="185">
        <f t="shared" ca="1" si="163"/>
        <v>4.270453015790836</v>
      </c>
      <c r="Q261" s="185">
        <f t="shared" ca="1" si="163"/>
        <v>4.2676261972560194</v>
      </c>
      <c r="R261" s="185">
        <f t="shared" ca="1" si="163"/>
        <v>3.966243851928553</v>
      </c>
      <c r="S261" s="185">
        <f t="shared" ca="1" si="163"/>
        <v>4.0507162844375806</v>
      </c>
      <c r="T261" s="185">
        <f t="shared" ca="1" si="163"/>
        <v>4.1272413618730006</v>
      </c>
      <c r="U261" s="185">
        <f t="shared" ca="1" si="163"/>
        <v>4.2052311319814297</v>
      </c>
      <c r="V261" s="185">
        <f t="shared" ca="1" si="163"/>
        <v>4.2955498868770263</v>
      </c>
      <c r="W261" s="185">
        <f t="shared" ca="1" si="163"/>
        <v>4.3884696078433345</v>
      </c>
      <c r="X261" s="185">
        <f t="shared" ca="1" si="163"/>
        <v>4.4840326055389808</v>
      </c>
      <c r="Y261" s="185">
        <f t="shared" ca="1" si="163"/>
        <v>4.5808824485809341</v>
      </c>
      <c r="Z261" s="185">
        <f t="shared" ca="1" si="163"/>
        <v>4.7040712995193532</v>
      </c>
      <c r="AA261" s="185">
        <f t="shared" ca="1" si="163"/>
        <v>4.796089581847494</v>
      </c>
      <c r="AB261" s="185">
        <f t="shared" ca="1" si="163"/>
        <v>4.8508751739502154</v>
      </c>
      <c r="AC261" s="185">
        <f t="shared" ca="1" si="163"/>
        <v>4.9554382142796776</v>
      </c>
      <c r="AD261" s="185">
        <f t="shared" ca="1" si="163"/>
        <v>5.0578918790507146</v>
      </c>
      <c r="AE261" s="185">
        <f t="shared" ca="1" si="163"/>
        <v>5.1715650518151293</v>
      </c>
      <c r="AF261" s="185">
        <f t="shared" ca="1" si="163"/>
        <v>5.3087090560017707</v>
      </c>
      <c r="AG261" s="185">
        <f t="shared" ca="1" si="163"/>
        <v>5.4481315616078794</v>
      </c>
      <c r="AH261" s="185">
        <f t="shared" ca="1" si="163"/>
        <v>5.6027147331920286</v>
      </c>
      <c r="AI261" s="185">
        <f t="shared" ca="1" si="163"/>
        <v>5.7602714665259152</v>
      </c>
      <c r="AJ261" s="185">
        <f t="shared" ca="1" si="163"/>
        <v>5.9180348783346322</v>
      </c>
      <c r="AK261" s="185">
        <f t="shared" ca="1" si="163"/>
        <v>6.0808004429135423</v>
      </c>
      <c r="AL261" s="185">
        <f t="shared" ca="1" si="163"/>
        <v>6.247839499153824</v>
      </c>
      <c r="AM261" s="185">
        <f t="shared" ca="1" si="163"/>
        <v>7.1630016715420588</v>
      </c>
      <c r="AN261" s="185">
        <f t="shared" ca="1" si="163"/>
        <v>7.8367243381640463</v>
      </c>
      <c r="AO261" s="185">
        <f t="shared" ca="1" si="163"/>
        <v>9.4658490948020226</v>
      </c>
      <c r="AP261" s="185">
        <f t="shared" ca="1" si="163"/>
        <v>11.054733933812262</v>
      </c>
    </row>
    <row r="262" spans="1:42">
      <c r="A262" s="57" t="str">
        <f>'[4]TS BYDem'!A189</f>
        <v>*</v>
      </c>
      <c r="B262" s="185" t="s">
        <v>288</v>
      </c>
      <c r="C262" s="185" t="s">
        <v>137</v>
      </c>
      <c r="D262" s="186">
        <f>'[4]TS BYDem'!D189</f>
        <v>0</v>
      </c>
      <c r="E262" s="185" t="s">
        <v>137</v>
      </c>
      <c r="F262" s="185" t="s">
        <v>137</v>
      </c>
      <c r="G262" s="185" t="s">
        <v>137</v>
      </c>
      <c r="H262" s="185" t="s">
        <v>137</v>
      </c>
      <c r="I262" s="185">
        <v>0</v>
      </c>
      <c r="J262" s="185" t="str">
        <f>INDEX('[4]TS BYDem'!$J$10:$J$203,MATCH(D262,'[4]TS BYDem'!$D$10:$D$203,0))</f>
        <v/>
      </c>
    </row>
  </sheetData>
  <mergeCells count="1">
    <mergeCell ref="B2:C2"/>
  </mergeCells>
  <conditionalFormatting sqref="B78:O97">
    <cfRule type="expression" dxfId="22" priority="23">
      <formula>INDIRECT(ADDRESS(ROW(),1))="*"</formula>
    </cfRule>
  </conditionalFormatting>
  <conditionalFormatting sqref="P78:AP97">
    <cfRule type="expression" dxfId="21" priority="22">
      <formula>INDIRECT(ADDRESS(ROW(),1))="*"</formula>
    </cfRule>
  </conditionalFormatting>
  <conditionalFormatting sqref="B99:AP118">
    <cfRule type="expression" dxfId="20" priority="21">
      <formula>INDIRECT(ADDRESS(ROW(),1))="*"</formula>
    </cfRule>
  </conditionalFormatting>
  <conditionalFormatting sqref="B120:AP139">
    <cfRule type="expression" dxfId="19" priority="20">
      <formula>INDIRECT(ADDRESS(ROW(),1))="*"</formula>
    </cfRule>
  </conditionalFormatting>
  <conditionalFormatting sqref="B141:AP141 B151:AP151 B142:L150 P142:AP150 B153:AP158 B152:L152 P152:AP152 B160:AP160 B159:L159 P159:AP159">
    <cfRule type="expression" dxfId="18" priority="19">
      <formula>INDIRECT(ADDRESS(ROW(),1))="*"</formula>
    </cfRule>
  </conditionalFormatting>
  <conditionalFormatting sqref="B162:AP162 B172:AP172 B163:L171 P163:AP171 B174:AP179 B173:L173 P173:AP173">
    <cfRule type="expression" dxfId="17" priority="18">
      <formula>INDIRECT(ADDRESS(ROW(),1))="*"</formula>
    </cfRule>
  </conditionalFormatting>
  <conditionalFormatting sqref="B181:AQ198">
    <cfRule type="expression" dxfId="16" priority="17">
      <formula>INDIRECT(ADDRESS(ROW(),1))="*"</formula>
    </cfRule>
  </conditionalFormatting>
  <conditionalFormatting sqref="B200:AP200 B210:AP210 B201:L209 P201:AP209 B212:AP217 B211:L211 P211:AP211">
    <cfRule type="expression" dxfId="15" priority="16">
      <formula>INDIRECT(ADDRESS(ROW(),1))="*"</formula>
    </cfRule>
  </conditionalFormatting>
  <conditionalFormatting sqref="B219:AP236">
    <cfRule type="expression" dxfId="14" priority="15">
      <formula>INDIRECT(ADDRESS(ROW(),1))="*"</formula>
    </cfRule>
  </conditionalFormatting>
  <conditionalFormatting sqref="B238:AP240 B250:AP250 B246:E246 G246:L246 B247:L249 B241:L245 P241:AP249 B252:AP260 B251:L251 P251:AP251 B261:L261 P261:AP261">
    <cfRule type="expression" dxfId="13" priority="14">
      <formula>INDIRECT(ADDRESS(ROW(),1))="*"</formula>
    </cfRule>
  </conditionalFormatting>
  <conditionalFormatting sqref="F246">
    <cfRule type="expression" dxfId="12" priority="13">
      <formula>INDIRECT(ADDRESS(ROW(),1))="*"</formula>
    </cfRule>
  </conditionalFormatting>
  <conditionalFormatting sqref="O142:O150">
    <cfRule type="expression" dxfId="11" priority="12">
      <formula>INDIRECT(ADDRESS(ROW(),1))="*"</formula>
    </cfRule>
  </conditionalFormatting>
  <conditionalFormatting sqref="O152">
    <cfRule type="expression" dxfId="10" priority="11">
      <formula>INDIRECT(ADDRESS(ROW(),1))="*"</formula>
    </cfRule>
  </conditionalFormatting>
  <conditionalFormatting sqref="O159">
    <cfRule type="expression" dxfId="9" priority="10">
      <formula>INDIRECT(ADDRESS(ROW(),1))="*"</formula>
    </cfRule>
  </conditionalFormatting>
  <conditionalFormatting sqref="O163:O171">
    <cfRule type="expression" dxfId="8" priority="9">
      <formula>INDIRECT(ADDRESS(ROW(),1))="*"</formula>
    </cfRule>
  </conditionalFormatting>
  <conditionalFormatting sqref="O173">
    <cfRule type="expression" dxfId="7" priority="8">
      <formula>INDIRECT(ADDRESS(ROW(),1))="*"</formula>
    </cfRule>
  </conditionalFormatting>
  <conditionalFormatting sqref="O201:O209">
    <cfRule type="expression" dxfId="6" priority="7">
      <formula>INDIRECT(ADDRESS(ROW(),1))="*"</formula>
    </cfRule>
  </conditionalFormatting>
  <conditionalFormatting sqref="O211">
    <cfRule type="expression" dxfId="5" priority="6">
      <formula>INDIRECT(ADDRESS(ROW(),1))="*"</formula>
    </cfRule>
  </conditionalFormatting>
  <conditionalFormatting sqref="O241:O249">
    <cfRule type="expression" dxfId="4" priority="5">
      <formula>INDIRECT(ADDRESS(ROW(),1))="*"</formula>
    </cfRule>
  </conditionalFormatting>
  <conditionalFormatting sqref="O251">
    <cfRule type="expression" dxfId="3" priority="4">
      <formula>INDIRECT(ADDRESS(ROW(),1))="*"</formula>
    </cfRule>
  </conditionalFormatting>
  <conditionalFormatting sqref="O261">
    <cfRule type="expression" dxfId="2" priority="3">
      <formula>INDIRECT(ADDRESS(ROW(),1))="*"</formula>
    </cfRule>
  </conditionalFormatting>
  <conditionalFormatting sqref="M142:N150">
    <cfRule type="expression" dxfId="1" priority="2">
      <formula>INDIRECT(ADDRESS(ROW(),1))="*"</formula>
    </cfRule>
  </conditionalFormatting>
  <conditionalFormatting sqref="M261:N261 M251:N251 M241:N249 M211:N211 M201:N209 M173:N173 M163:N171 M159:N159 M152:N15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[12]ITEMS_Comm!A27</f>
        <v/>
      </c>
      <c r="B9" s="314" t="str">
        <f>[12]ITEMS_Comm!B27</f>
        <v>E</v>
      </c>
      <c r="C9" s="55" t="str">
        <f>[12]ITEMS_Comm!C27</f>
        <v>RLEL</v>
      </c>
      <c r="D9" s="55" t="str">
        <f>[12]ITEMS_Comm!D27</f>
        <v>Residential - Lighting - Low Income Electrified</v>
      </c>
      <c r="E9" s="314" t="str">
        <f>[12]ITEMS_Comm!E27</f>
        <v>PJ</v>
      </c>
      <c r="F9" s="314" t="str">
        <f>[12]ITEMS_Comm!F27</f>
        <v>COM,DEM,DAYNITE,RES</v>
      </c>
    </row>
    <row r="10" spans="1:8">
      <c r="A10" s="55" t="str">
        <f>[12]ITEMS_Comm!A28</f>
        <v/>
      </c>
      <c r="B10" s="314" t="str">
        <f>[12]ITEMS_Comm!B28</f>
        <v>E</v>
      </c>
      <c r="C10" s="55" t="str">
        <f>[12]ITEMS_Comm!C28</f>
        <v>RLNL</v>
      </c>
      <c r="D10" s="55" t="str">
        <f>[12]ITEMS_Comm!D28</f>
        <v>Residential - Lighting - Low Income Electrified paraffin</v>
      </c>
      <c r="E10" s="314" t="str">
        <f>[12]ITEMS_Comm!E28</f>
        <v>PJ</v>
      </c>
      <c r="F10" s="314" t="str">
        <f>[12]ITEMS_Comm!F28</f>
        <v>COM,DEM,DAYNITE,RES</v>
      </c>
    </row>
    <row r="11" spans="1:8">
      <c r="A11" s="55" t="str">
        <f>[12]ITEMS_Comm!A29</f>
        <v/>
      </c>
      <c r="B11" s="314" t="str">
        <f>[12]ITEMS_Comm!B29</f>
        <v>E</v>
      </c>
      <c r="C11" s="55" t="str">
        <f>[12]ITEMS_Comm!C29</f>
        <v>RLEK</v>
      </c>
      <c r="D11" s="55" t="str">
        <f>[12]ITEMS_Comm!D29</f>
        <v>Residential - Cooking - Low Income Electrified</v>
      </c>
      <c r="E11" s="314" t="str">
        <f>[12]ITEMS_Comm!E29</f>
        <v>PJ</v>
      </c>
      <c r="F11" s="314" t="str">
        <f>[12]ITEMS_Comm!F29</f>
        <v>COM,DEM,DAYNITE,RES</v>
      </c>
    </row>
    <row r="12" spans="1:8">
      <c r="A12" s="55" t="str">
        <f>[12]ITEMS_Comm!A30</f>
        <v/>
      </c>
      <c r="B12" s="314" t="str">
        <f>[12]ITEMS_Comm!B30</f>
        <v>E</v>
      </c>
      <c r="C12" s="55" t="str">
        <f>[12]ITEMS_Comm!C30</f>
        <v>RLEH</v>
      </c>
      <c r="D12" s="55" t="str">
        <f>[12]ITEMS_Comm!D30</f>
        <v>Residential - Space Heating - Low Income Electrified</v>
      </c>
      <c r="E12" s="314" t="str">
        <f>[12]ITEMS_Comm!E30</f>
        <v>PJ</v>
      </c>
      <c r="F12" s="314" t="str">
        <f>[12]ITEMS_Comm!F30</f>
        <v>COM,DEM,DAYNITE,RES</v>
      </c>
    </row>
    <row r="13" spans="1:8">
      <c r="A13" s="55" t="str">
        <f>[12]ITEMS_Comm!A31</f>
        <v/>
      </c>
      <c r="B13" s="314" t="str">
        <f>[12]ITEMS_Comm!B31</f>
        <v>E</v>
      </c>
      <c r="C13" s="55" t="str">
        <f>[12]ITEMS_Comm!C31</f>
        <v>RLEWG</v>
      </c>
      <c r="D13" s="55" t="str">
        <f>[12]ITEMS_Comm!D31</f>
        <v>Residential - Water Heating Geyser - Low Income Electrified</v>
      </c>
      <c r="E13" s="314" t="str">
        <f>[12]ITEMS_Comm!E31</f>
        <v>PJ</v>
      </c>
      <c r="F13" s="314" t="str">
        <f>[12]ITEMS_Comm!F31</f>
        <v>COM,DEM,DAYNITE,RES</v>
      </c>
    </row>
    <row r="14" spans="1:8">
      <c r="A14" s="55" t="str">
        <f>[12]ITEMS_Comm!A32</f>
        <v/>
      </c>
      <c r="B14" s="314" t="str">
        <f>[12]ITEMS_Comm!B32</f>
        <v>E</v>
      </c>
      <c r="C14" s="55" t="str">
        <f>[12]ITEMS_Comm!C32</f>
        <v>RLEW</v>
      </c>
      <c r="D14" s="55" t="str">
        <f>[12]ITEMS_Comm!D32</f>
        <v>Residential - Water Heating - Low Income Electrified</v>
      </c>
      <c r="E14" s="314" t="str">
        <f>[12]ITEMS_Comm!E32</f>
        <v>PJ</v>
      </c>
      <c r="F14" s="314" t="str">
        <f>[12]ITEMS_Comm!F32</f>
        <v>COM,DEM,DAYNITE,RES</v>
      </c>
    </row>
    <row r="15" spans="1:8">
      <c r="A15" s="55" t="str">
        <f>[12]ITEMS_Comm!A33</f>
        <v/>
      </c>
      <c r="B15" s="314" t="str">
        <f>[12]ITEMS_Comm!B33</f>
        <v>E</v>
      </c>
      <c r="C15" s="55" t="str">
        <f>[12]ITEMS_Comm!C33</f>
        <v>RLER</v>
      </c>
      <c r="D15" s="55" t="str">
        <f>[12]ITEMS_Comm!D33</f>
        <v>Residential - Refrigeration - Low Income Electrified</v>
      </c>
      <c r="E15" s="314" t="str">
        <f>[12]ITEMS_Comm!E33</f>
        <v>PJ</v>
      </c>
      <c r="F15" s="314" t="str">
        <f>[12]ITEMS_Comm!F33</f>
        <v>COM,DEM,DAYNITE,RES</v>
      </c>
    </row>
    <row r="16" spans="1:8">
      <c r="A16" s="55" t="str">
        <f>[12]ITEMS_Comm!A34</f>
        <v/>
      </c>
      <c r="B16" s="314" t="str">
        <f>[12]ITEMS_Comm!B34</f>
        <v>E</v>
      </c>
      <c r="C16" s="55" t="str">
        <f>[12]ITEMS_Comm!C34</f>
        <v>RLEO</v>
      </c>
      <c r="D16" s="55" t="str">
        <f>[12]ITEMS_Comm!D34</f>
        <v>Residential - Other - Low Income Electrified</v>
      </c>
      <c r="E16" s="314" t="str">
        <f>[12]ITEMS_Comm!E34</f>
        <v>PJ</v>
      </c>
      <c r="F16" s="314" t="str">
        <f>[12]ITEMS_Comm!F34</f>
        <v>COM,DEM,DAYNITE,RES</v>
      </c>
    </row>
    <row r="17" spans="1:6">
      <c r="A17" s="55" t="str">
        <f>[12]ITEMS_Comm!A35</f>
        <v>*</v>
      </c>
      <c r="B17" s="314" t="str">
        <f>[12]ITEMS_Comm!B35</f>
        <v>E</v>
      </c>
      <c r="C17" s="55">
        <f>[12]ITEMS_Comm!C35</f>
        <v>0</v>
      </c>
      <c r="D17" s="55" t="str">
        <f>[12]ITEMS_Comm!D35</f>
        <v/>
      </c>
      <c r="E17" s="314" t="str">
        <f>[12]ITEMS_Comm!E35</f>
        <v/>
      </c>
      <c r="F17" s="314" t="str">
        <f>[12]ITEMS_Comm!F35</f>
        <v/>
      </c>
    </row>
    <row r="18" spans="1:6">
      <c r="A18" s="55" t="str">
        <f>[12]ITEMS_Comm!A36</f>
        <v>*</v>
      </c>
      <c r="B18" s="314" t="str">
        <f>[12]ITEMS_Comm!B36</f>
        <v>E</v>
      </c>
      <c r="C18" s="55">
        <f>[12]ITEMS_Comm!C36</f>
        <v>0</v>
      </c>
      <c r="D18" s="55" t="str">
        <f>[12]ITEMS_Comm!D36</f>
        <v/>
      </c>
      <c r="E18" s="314" t="str">
        <f>[12]ITEMS_Comm!E36</f>
        <v/>
      </c>
      <c r="F18" s="314" t="str">
        <f>[12]ITEMS_Comm!F36</f>
        <v/>
      </c>
    </row>
    <row r="19" spans="1:6">
      <c r="A19" s="55" t="str">
        <f>[12]ITEMS_Comm!A37</f>
        <v>*</v>
      </c>
      <c r="B19" s="314" t="str">
        <f>[12]ITEMS_Comm!B37</f>
        <v>E</v>
      </c>
      <c r="C19" s="55">
        <f>[12]ITEMS_Comm!C37</f>
        <v>0</v>
      </c>
      <c r="D19" s="55" t="str">
        <f>[12]ITEMS_Comm!D37</f>
        <v/>
      </c>
      <c r="E19" s="314" t="str">
        <f>[12]ITEMS_Comm!E37</f>
        <v/>
      </c>
      <c r="F19" s="314" t="str">
        <f>[12]ITEMS_Comm!F37</f>
        <v/>
      </c>
    </row>
    <row r="20" spans="1:6">
      <c r="A20" s="55" t="str">
        <f>[12]ITEMS_Comm!A38</f>
        <v/>
      </c>
      <c r="B20" s="314" t="str">
        <f>[12]ITEMS_Comm!B38</f>
        <v>E</v>
      </c>
      <c r="C20" s="55" t="str">
        <f>[12]ITEMS_Comm!C38</f>
        <v>RMEL</v>
      </c>
      <c r="D20" s="55" t="str">
        <f>[12]ITEMS_Comm!D38</f>
        <v>Residential - Lighting - Middle Income Electrified</v>
      </c>
      <c r="E20" s="314" t="str">
        <f>[12]ITEMS_Comm!E38</f>
        <v>PJ</v>
      </c>
      <c r="F20" s="314" t="str">
        <f>[12]ITEMS_Comm!F38</f>
        <v>COM,DEM,DAYNITE,RES</v>
      </c>
    </row>
    <row r="21" spans="1:6">
      <c r="A21" s="55" t="str">
        <f>[12]ITEMS_Comm!A39</f>
        <v/>
      </c>
      <c r="B21" s="314" t="str">
        <f>[12]ITEMS_Comm!B39</f>
        <v>E</v>
      </c>
      <c r="C21" s="55" t="str">
        <f>[12]ITEMS_Comm!C39</f>
        <v>RMNL</v>
      </c>
      <c r="D21" s="55" t="str">
        <f>[12]ITEMS_Comm!D39</f>
        <v>Residential - Lighting - Middle Income Electrified paraffin</v>
      </c>
      <c r="E21" s="314" t="str">
        <f>[12]ITEMS_Comm!E39</f>
        <v>PJ</v>
      </c>
      <c r="F21" s="314" t="str">
        <f>[12]ITEMS_Comm!F39</f>
        <v>COM,DEM,DAYNITE,RES</v>
      </c>
    </row>
    <row r="22" spans="1:6">
      <c r="A22" s="55" t="str">
        <f>[12]ITEMS_Comm!A40</f>
        <v/>
      </c>
      <c r="B22" s="314" t="str">
        <f>[12]ITEMS_Comm!B40</f>
        <v>E</v>
      </c>
      <c r="C22" s="55" t="str">
        <f>[12]ITEMS_Comm!C40</f>
        <v>RMEK</v>
      </c>
      <c r="D22" s="55" t="str">
        <f>[12]ITEMS_Comm!D40</f>
        <v>Residential - Cooking - Middle Income Electrified</v>
      </c>
      <c r="E22" s="314" t="str">
        <f>[12]ITEMS_Comm!E40</f>
        <v>PJ</v>
      </c>
      <c r="F22" s="314" t="str">
        <f>[12]ITEMS_Comm!F40</f>
        <v>COM,DEM,DAYNITE,RES</v>
      </c>
    </row>
    <row r="23" spans="1:6">
      <c r="A23" s="55" t="str">
        <f>[12]ITEMS_Comm!A41</f>
        <v/>
      </c>
      <c r="B23" s="314" t="str">
        <f>[12]ITEMS_Comm!B41</f>
        <v>E</v>
      </c>
      <c r="C23" s="55" t="str">
        <f>[12]ITEMS_Comm!C41</f>
        <v>RMEH</v>
      </c>
      <c r="D23" s="55" t="str">
        <f>[12]ITEMS_Comm!D41</f>
        <v>Residential - Space Heating - Middle Income Electrified</v>
      </c>
      <c r="E23" s="314" t="str">
        <f>[12]ITEMS_Comm!E41</f>
        <v>PJ</v>
      </c>
      <c r="F23" s="314" t="str">
        <f>[12]ITEMS_Comm!F41</f>
        <v>COM,DEM,DAYNITE,RES</v>
      </c>
    </row>
    <row r="24" spans="1:6">
      <c r="A24" s="55" t="str">
        <f>[12]ITEMS_Comm!A42</f>
        <v/>
      </c>
      <c r="B24" s="314" t="str">
        <f>[12]ITEMS_Comm!B42</f>
        <v>E</v>
      </c>
      <c r="C24" s="55" t="str">
        <f>[12]ITEMS_Comm!C42</f>
        <v>RMEWG</v>
      </c>
      <c r="D24" s="55" t="str">
        <f>[12]ITEMS_Comm!D42</f>
        <v>Residential - Water Heating Geyser - Middle Income Electrified</v>
      </c>
      <c r="E24" s="314" t="str">
        <f>[12]ITEMS_Comm!E42</f>
        <v>PJ</v>
      </c>
      <c r="F24" s="314" t="str">
        <f>[12]ITEMS_Comm!F42</f>
        <v>COM,DEM,DAYNITE,RES</v>
      </c>
    </row>
    <row r="25" spans="1:6">
      <c r="A25" s="55" t="str">
        <f>[12]ITEMS_Comm!A43</f>
        <v/>
      </c>
      <c r="B25" s="314" t="str">
        <f>[12]ITEMS_Comm!B43</f>
        <v>E</v>
      </c>
      <c r="C25" s="55" t="str">
        <f>[12]ITEMS_Comm!C43</f>
        <v>RMEW</v>
      </c>
      <c r="D25" s="55">
        <f>[12]ITEMS_Comm!D43</f>
        <v>0</v>
      </c>
      <c r="E25" s="314" t="str">
        <f>[12]ITEMS_Comm!E43</f>
        <v>PJ</v>
      </c>
      <c r="F25" s="314" t="str">
        <f>[12]ITEMS_Comm!F43</f>
        <v>COM,DEM,DAYNITE,RES</v>
      </c>
    </row>
    <row r="26" spans="1:6">
      <c r="A26" s="55" t="str">
        <f>[12]ITEMS_Comm!A44</f>
        <v/>
      </c>
      <c r="B26" s="314" t="str">
        <f>[12]ITEMS_Comm!B44</f>
        <v>E</v>
      </c>
      <c r="C26" s="55" t="str">
        <f>[12]ITEMS_Comm!C44</f>
        <v>RMER</v>
      </c>
      <c r="D26" s="55" t="str">
        <f>[12]ITEMS_Comm!D44</f>
        <v>Residential - Refrigeration - Middle Income Electrified</v>
      </c>
      <c r="E26" s="314" t="str">
        <f>[12]ITEMS_Comm!E44</f>
        <v>PJ</v>
      </c>
      <c r="F26" s="314" t="str">
        <f>[12]ITEMS_Comm!F44</f>
        <v>COM,DEM,DAYNITE,RES</v>
      </c>
    </row>
    <row r="27" spans="1:6">
      <c r="A27" s="55" t="str">
        <f>[12]ITEMS_Comm!A45</f>
        <v/>
      </c>
      <c r="B27" s="314" t="str">
        <f>[12]ITEMS_Comm!B45</f>
        <v>E</v>
      </c>
      <c r="C27" s="55" t="str">
        <f>[12]ITEMS_Comm!C45</f>
        <v>RMEO</v>
      </c>
      <c r="D27" s="55" t="str">
        <f>[12]ITEMS_Comm!D45</f>
        <v>Residential - Other - Middle Income Electrified</v>
      </c>
      <c r="E27" s="314" t="str">
        <f>[12]ITEMS_Comm!E45</f>
        <v>PJ</v>
      </c>
      <c r="F27" s="314" t="str">
        <f>[12]ITEMS_Comm!F45</f>
        <v>COM,DEM,DAYNITE,RES</v>
      </c>
    </row>
    <row r="28" spans="1:6">
      <c r="A28" s="55" t="str">
        <f>[12]ITEMS_Comm!A46</f>
        <v>*</v>
      </c>
      <c r="B28" s="314" t="str">
        <f>[12]ITEMS_Comm!B46</f>
        <v>E</v>
      </c>
      <c r="C28" s="55">
        <f>[12]ITEMS_Comm!C46</f>
        <v>0</v>
      </c>
      <c r="D28" s="55" t="str">
        <f>[12]ITEMS_Comm!D46</f>
        <v/>
      </c>
      <c r="E28" s="314" t="str">
        <f>[12]ITEMS_Comm!E46</f>
        <v/>
      </c>
      <c r="F28" s="314" t="str">
        <f>[12]ITEMS_Comm!F46</f>
        <v/>
      </c>
    </row>
    <row r="29" spans="1:6">
      <c r="A29" s="55" t="str">
        <f>[12]ITEMS_Comm!A47</f>
        <v>*</v>
      </c>
      <c r="B29" s="314" t="str">
        <f>[12]ITEMS_Comm!B47</f>
        <v>E</v>
      </c>
      <c r="C29" s="55">
        <f>[12]ITEMS_Comm!C47</f>
        <v>0</v>
      </c>
      <c r="D29" s="55" t="str">
        <f>[12]ITEMS_Comm!D47</f>
        <v/>
      </c>
      <c r="E29" s="314" t="str">
        <f>[12]ITEMS_Comm!E47</f>
        <v/>
      </c>
      <c r="F29" s="314" t="str">
        <f>[12]ITEMS_Comm!F47</f>
        <v/>
      </c>
    </row>
    <row r="30" spans="1:6">
      <c r="A30" s="55" t="str">
        <f>[12]ITEMS_Comm!A48</f>
        <v>*</v>
      </c>
      <c r="B30" s="314" t="str">
        <f>[12]ITEMS_Comm!B48</f>
        <v>E</v>
      </c>
      <c r="C30" s="55">
        <f>[12]ITEMS_Comm!C48</f>
        <v>0</v>
      </c>
      <c r="D30" s="55" t="str">
        <f>[12]ITEMS_Comm!D48</f>
        <v/>
      </c>
      <c r="E30" s="314" t="str">
        <f>[12]ITEMS_Comm!E48</f>
        <v/>
      </c>
      <c r="F30" s="314" t="str">
        <f>[12]ITEMS_Comm!F48</f>
        <v/>
      </c>
    </row>
    <row r="31" spans="1:6">
      <c r="A31" s="55" t="str">
        <f>[12]ITEMS_Comm!A49</f>
        <v/>
      </c>
      <c r="B31" s="314" t="str">
        <f>[12]ITEMS_Comm!B49</f>
        <v>E</v>
      </c>
      <c r="C31" s="55" t="str">
        <f>[12]ITEMS_Comm!C49</f>
        <v>RHEL</v>
      </c>
      <c r="D31" s="55" t="str">
        <f>[12]ITEMS_Comm!D49</f>
        <v>Residential - Lighting - High Income Electrified</v>
      </c>
      <c r="E31" s="314" t="str">
        <f>[12]ITEMS_Comm!E49</f>
        <v>PJ</v>
      </c>
      <c r="F31" s="314" t="str">
        <f>[12]ITEMS_Comm!F49</f>
        <v>COM,DEM,DAYNITE,RES</v>
      </c>
    </row>
    <row r="32" spans="1:6">
      <c r="A32" s="55" t="str">
        <f>[12]ITEMS_Comm!A50</f>
        <v/>
      </c>
      <c r="B32" s="314" t="str">
        <f>[12]ITEMS_Comm!B50</f>
        <v>E</v>
      </c>
      <c r="C32" s="55" t="str">
        <f>[12]ITEMS_Comm!C50</f>
        <v>RHEK</v>
      </c>
      <c r="D32" s="55" t="str">
        <f>[12]ITEMS_Comm!D50</f>
        <v>Residential - Cooking - High Income Electrified</v>
      </c>
      <c r="E32" s="314" t="str">
        <f>[12]ITEMS_Comm!E50</f>
        <v>PJ</v>
      </c>
      <c r="F32" s="314" t="str">
        <f>[12]ITEMS_Comm!F50</f>
        <v>COM,DEM,DAYNITE,RES</v>
      </c>
    </row>
    <row r="33" spans="1:6">
      <c r="A33" s="55" t="str">
        <f>[12]ITEMS_Comm!A51</f>
        <v/>
      </c>
      <c r="B33" s="314" t="str">
        <f>[12]ITEMS_Comm!B51</f>
        <v>E</v>
      </c>
      <c r="C33" s="55" t="str">
        <f>[12]ITEMS_Comm!C51</f>
        <v>RHEH</v>
      </c>
      <c r="D33" s="55" t="str">
        <f>[12]ITEMS_Comm!D51</f>
        <v>Residential - Space Heating - High Income Electrified</v>
      </c>
      <c r="E33" s="314" t="str">
        <f>[12]ITEMS_Comm!E51</f>
        <v>PJ</v>
      </c>
      <c r="F33" s="314" t="str">
        <f>[12]ITEMS_Comm!F51</f>
        <v>COM,DEM,DAYNITE,RES</v>
      </c>
    </row>
    <row r="34" spans="1:6">
      <c r="A34" s="55" t="str">
        <f>[12]ITEMS_Comm!A52</f>
        <v/>
      </c>
      <c r="B34" s="314" t="str">
        <f>[12]ITEMS_Comm!B52</f>
        <v>E</v>
      </c>
      <c r="C34" s="55" t="str">
        <f>[12]ITEMS_Comm!C52</f>
        <v>RHEWG</v>
      </c>
      <c r="D34" s="55" t="str">
        <f>[12]ITEMS_Comm!D52</f>
        <v>Residential - Water Heating Geyser - High Income Electrified</v>
      </c>
      <c r="E34" s="314" t="str">
        <f>[12]ITEMS_Comm!E52</f>
        <v>PJ</v>
      </c>
      <c r="F34" s="314" t="str">
        <f>[12]ITEMS_Comm!F52</f>
        <v>COM,DEM,DAYNITE,RES</v>
      </c>
    </row>
    <row r="35" spans="1:6">
      <c r="A35" s="55" t="str">
        <f>[12]ITEMS_Comm!A53</f>
        <v/>
      </c>
      <c r="B35" s="314" t="str">
        <f>[12]ITEMS_Comm!B53</f>
        <v>E</v>
      </c>
      <c r="C35" s="55" t="str">
        <f>[12]ITEMS_Comm!C53</f>
        <v>RHEW</v>
      </c>
      <c r="D35" s="55" t="str">
        <f>[12]ITEMS_Comm!D53</f>
        <v xml:space="preserve">Residential -water heating non geyser high income </v>
      </c>
      <c r="E35" s="314" t="str">
        <f>[12]ITEMS_Comm!E53</f>
        <v>PJ</v>
      </c>
      <c r="F35" s="314" t="str">
        <f>[12]ITEMS_Comm!F53</f>
        <v>COM,DEM,DAYNITE,RES</v>
      </c>
    </row>
    <row r="36" spans="1:6">
      <c r="A36" s="55" t="str">
        <f>[12]ITEMS_Comm!A54</f>
        <v/>
      </c>
      <c r="B36" s="314" t="str">
        <f>[12]ITEMS_Comm!B54</f>
        <v>E</v>
      </c>
      <c r="C36" s="55" t="str">
        <f>[12]ITEMS_Comm!C54</f>
        <v>RHER</v>
      </c>
      <c r="D36" s="55" t="str">
        <f>[12]ITEMS_Comm!D54</f>
        <v>Residential - Refrigeration - High Income Electrified</v>
      </c>
      <c r="E36" s="314" t="str">
        <f>[12]ITEMS_Comm!E54</f>
        <v>PJ</v>
      </c>
      <c r="F36" s="314" t="str">
        <f>[12]ITEMS_Comm!F54</f>
        <v>COM,DEM,DAYNITE,RES</v>
      </c>
    </row>
    <row r="37" spans="1:6">
      <c r="A37" s="55" t="str">
        <f>[12]ITEMS_Comm!A55</f>
        <v/>
      </c>
      <c r="B37" s="314" t="str">
        <f>[12]ITEMS_Comm!B55</f>
        <v>E</v>
      </c>
      <c r="C37" s="55" t="str">
        <f>[12]ITEMS_Comm!C55</f>
        <v>RHEO</v>
      </c>
      <c r="D37" s="55" t="str">
        <f>[12]ITEMS_Comm!D55</f>
        <v>Residential - Other - High Income Electrified</v>
      </c>
      <c r="E37" s="314" t="str">
        <f>[12]ITEMS_Comm!E55</f>
        <v>PJ</v>
      </c>
      <c r="F37" s="314" t="str">
        <f>[12]ITEMS_Comm!F55</f>
        <v>COM,DEM,DAYNITE,RES</v>
      </c>
    </row>
    <row r="38" spans="1:6">
      <c r="A38" s="55" t="str">
        <f>[12]ITEMS_Comm!A56</f>
        <v>*</v>
      </c>
      <c r="B38" s="314" t="str">
        <f>[12]ITEMS_Comm!B56</f>
        <v>E</v>
      </c>
      <c r="C38" s="55">
        <f>[12]ITEMS_Comm!C56</f>
        <v>0</v>
      </c>
      <c r="D38" s="55" t="str">
        <f>[12]ITEMS_Comm!D56</f>
        <v/>
      </c>
      <c r="E38" s="314" t="str">
        <f>[12]ITEMS_Comm!E56</f>
        <v/>
      </c>
      <c r="F38" s="314" t="str">
        <f>[12]ITEMS_Comm!F56</f>
        <v/>
      </c>
    </row>
    <row r="39" spans="1:6">
      <c r="A39" s="55" t="str">
        <f>[12]ITEMS_Comm!A57</f>
        <v>*</v>
      </c>
      <c r="B39" s="314" t="str">
        <f>[12]ITEMS_Comm!B57</f>
        <v>E</v>
      </c>
      <c r="C39" s="55">
        <f>[12]ITEMS_Comm!C57</f>
        <v>0</v>
      </c>
      <c r="D39" s="55">
        <f>[12]ITEMS_Comm!D57</f>
        <v>0</v>
      </c>
      <c r="E39" s="314">
        <f>[12]ITEMS_Comm!E57</f>
        <v>0</v>
      </c>
      <c r="F39" s="314">
        <f>[12]ITEMS_Comm!F57</f>
        <v>0</v>
      </c>
    </row>
    <row r="40" spans="1:6">
      <c r="A40" s="55" t="str">
        <f>[12]ITEMS_Comm!A58</f>
        <v>*</v>
      </c>
      <c r="B40" s="314" t="str">
        <f>[12]ITEMS_Comm!B58</f>
        <v>E</v>
      </c>
      <c r="C40" s="55">
        <f>[12]ITEMS_Comm!C58</f>
        <v>0</v>
      </c>
      <c r="D40" s="55">
        <f>[12]ITEMS_Comm!D58</f>
        <v>0</v>
      </c>
      <c r="E40" s="314">
        <f>[12]ITEMS_Comm!E58</f>
        <v>0</v>
      </c>
      <c r="F40" s="314">
        <f>[12]ITEMS_Comm!F58</f>
        <v>0</v>
      </c>
    </row>
    <row r="41" spans="1:6">
      <c r="A41" s="55" t="str">
        <f>[12]ITEMS_Comm!A59</f>
        <v>*</v>
      </c>
      <c r="B41" s="314" t="str">
        <f>[12]ITEMS_Comm!B59</f>
        <v>E</v>
      </c>
      <c r="C41" s="55">
        <f>[12]ITEMS_Comm!C59</f>
        <v>0</v>
      </c>
      <c r="D41" s="55">
        <f>[12]ITEMS_Comm!D59</f>
        <v>0</v>
      </c>
      <c r="E41" s="314">
        <f>[12]ITEMS_Comm!E59</f>
        <v>0</v>
      </c>
      <c r="F41" s="314">
        <f>[12]ITEMS_Comm!F59</f>
        <v>0</v>
      </c>
    </row>
    <row r="42" spans="1:6">
      <c r="A42" s="55" t="str">
        <f>[12]ITEMS_Comm!A60</f>
        <v>*</v>
      </c>
      <c r="B42" s="314" t="str">
        <f>[12]ITEMS_Comm!B60</f>
        <v>E</v>
      </c>
      <c r="C42" s="55">
        <f>[12]ITEMS_Comm!C60</f>
        <v>0</v>
      </c>
      <c r="D42" s="55">
        <f>[12]ITEMS_Comm!D60</f>
        <v>0</v>
      </c>
      <c r="E42" s="314">
        <f>[12]ITEMS_Comm!E60</f>
        <v>0</v>
      </c>
      <c r="F42" s="314">
        <f>[12]ITEMS_Comm!F60</f>
        <v>0</v>
      </c>
    </row>
    <row r="43" spans="1:6">
      <c r="A43" s="55" t="str">
        <f>[12]ITEMS_Comm!A61</f>
        <v>*</v>
      </c>
      <c r="B43" s="314" t="str">
        <f>[12]ITEMS_Comm!B61</f>
        <v>E</v>
      </c>
      <c r="C43" s="55">
        <f>[12]ITEMS_Comm!C61</f>
        <v>0</v>
      </c>
      <c r="D43" s="55">
        <f>[12]ITEMS_Comm!D61</f>
        <v>0</v>
      </c>
      <c r="E43" s="314">
        <f>[12]ITEMS_Comm!E61</f>
        <v>0</v>
      </c>
      <c r="F43" s="314">
        <f>[12]ITEMS_Comm!F61</f>
        <v>0</v>
      </c>
    </row>
    <row r="44" spans="1:6">
      <c r="A44" s="55" t="str">
        <f>[12]ITEMS_Comm!A62</f>
        <v>*</v>
      </c>
      <c r="B44" s="314" t="str">
        <f>[12]ITEMS_Comm!B62</f>
        <v>E</v>
      </c>
      <c r="C44" s="55">
        <f>[12]ITEMS_Comm!C62</f>
        <v>0</v>
      </c>
      <c r="D44" s="55">
        <f>[12]ITEMS_Comm!D62</f>
        <v>0</v>
      </c>
      <c r="E44" s="314">
        <f>[12]ITEMS_Comm!E62</f>
        <v>0</v>
      </c>
      <c r="F44" s="314">
        <f>[12]ITEMS_Comm!F62</f>
        <v>0</v>
      </c>
    </row>
    <row r="45" spans="1:6">
      <c r="A45" s="55" t="str">
        <f>[12]ITEMS_Comm!A63</f>
        <v>*</v>
      </c>
      <c r="B45" s="314" t="str">
        <f>[12]ITEMS_Comm!B63</f>
        <v>E</v>
      </c>
      <c r="C45" s="55">
        <f>[12]ITEMS_Comm!C63</f>
        <v>0</v>
      </c>
      <c r="D45" s="55">
        <f>[12]ITEMS_Comm!D63</f>
        <v>0</v>
      </c>
      <c r="E45" s="314">
        <f>[12]ITEMS_Comm!E63</f>
        <v>0</v>
      </c>
      <c r="F45" s="314">
        <f>[12]ITEMS_Comm!F63</f>
        <v>0</v>
      </c>
    </row>
    <row r="46" spans="1:6">
      <c r="A46" s="55" t="str">
        <f>[12]ITEMS_Comm!A64</f>
        <v>*</v>
      </c>
      <c r="B46" s="314" t="str">
        <f>[12]ITEMS_Comm!B64</f>
        <v>E</v>
      </c>
      <c r="C46" s="55">
        <f>[12]ITEMS_Comm!C64</f>
        <v>0</v>
      </c>
      <c r="D46" s="55">
        <f>[12]ITEMS_Comm!D64</f>
        <v>0</v>
      </c>
      <c r="E46" s="314">
        <f>[12]ITEMS_Comm!E64</f>
        <v>0</v>
      </c>
      <c r="F46" s="314">
        <f>[12]ITEMS_Comm!F64</f>
        <v>0</v>
      </c>
    </row>
    <row r="47" spans="1:6">
      <c r="A47" s="55" t="str">
        <f>[12]ITEMS_Comm!A65</f>
        <v>*</v>
      </c>
      <c r="B47" s="314" t="str">
        <f>[12]ITEMS_Comm!B65</f>
        <v>E</v>
      </c>
      <c r="C47" s="55">
        <f>[12]ITEMS_Comm!C65</f>
        <v>0</v>
      </c>
      <c r="D47" s="55">
        <f>[12]ITEMS_Comm!D65</f>
        <v>0</v>
      </c>
      <c r="E47" s="314">
        <f>[12]ITEMS_Comm!E65</f>
        <v>0</v>
      </c>
      <c r="F47" s="314">
        <f>[12]ITEMS_Comm!F65</f>
        <v>0</v>
      </c>
    </row>
    <row r="48" spans="1:6">
      <c r="A48" s="55" t="str">
        <f>[12]ITEMS_Comm!A66</f>
        <v>*</v>
      </c>
      <c r="B48" s="314" t="str">
        <f>[12]ITEMS_Comm!B66</f>
        <v>E</v>
      </c>
      <c r="C48" s="55">
        <f>[12]ITEMS_Comm!C66</f>
        <v>0</v>
      </c>
      <c r="D48" s="55">
        <f>[12]ITEMS_Comm!D66</f>
        <v>0</v>
      </c>
      <c r="E48" s="314">
        <f>[12]ITEMS_Comm!E66</f>
        <v>0</v>
      </c>
      <c r="F48" s="314">
        <f>[12]ITEMS_Comm!F66</f>
        <v>0</v>
      </c>
    </row>
    <row r="49" spans="1:6">
      <c r="A49" s="55" t="str">
        <f>[12]ITEMS_Comm!A67</f>
        <v>*</v>
      </c>
      <c r="B49" s="314" t="str">
        <f>[12]ITEMS_Comm!B67</f>
        <v>E</v>
      </c>
      <c r="C49" s="55">
        <f>[12]ITEMS_Comm!C67</f>
        <v>0</v>
      </c>
      <c r="D49" s="55">
        <f>[12]ITEMS_Comm!D67</f>
        <v>0</v>
      </c>
      <c r="E49" s="314">
        <f>[12]ITEMS_Comm!E67</f>
        <v>0</v>
      </c>
      <c r="F49" s="314">
        <f>[12]ITEMS_Comm!F67</f>
        <v>0</v>
      </c>
    </row>
    <row r="50" spans="1:6">
      <c r="A50" s="18" t="str">
        <f>[12]ITEMS_Comm!A68</f>
        <v>*</v>
      </c>
      <c r="B50" s="18" t="str">
        <f>[12]ITEMS_Comm!B68</f>
        <v>E</v>
      </c>
      <c r="C50" s="18">
        <f>[12]ITEMS_Comm!C68</f>
        <v>0</v>
      </c>
      <c r="D50" s="18">
        <f>[12]ITEMS_Comm!D68</f>
        <v>0</v>
      </c>
      <c r="E50" s="18">
        <f>[12]ITEMS_Comm!E68</f>
        <v>0</v>
      </c>
      <c r="F50" s="18">
        <f>[12]ITEMS_Comm!F68</f>
        <v>0</v>
      </c>
    </row>
    <row r="51" spans="1:6">
      <c r="A51" s="18" t="str">
        <f>[12]ITEMS_Comm!A69</f>
        <v>*</v>
      </c>
      <c r="B51" s="18" t="str">
        <f>[12]ITEMS_Comm!B69</f>
        <v>E</v>
      </c>
      <c r="C51" s="18">
        <f>[12]ITEMS_Comm!C69</f>
        <v>0</v>
      </c>
      <c r="D51" s="18">
        <f>[12]ITEMS_Comm!D69</f>
        <v>0</v>
      </c>
      <c r="E51" s="18">
        <f>[12]ITEMS_Comm!E69</f>
        <v>0</v>
      </c>
      <c r="F51" s="18">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81" zoomScale="90" zoomScaleNormal="90" workbookViewId="0">
      <selection activeCell="O127" sqref="O127"/>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67" t="s">
        <v>197</v>
      </c>
      <c r="C2" s="367"/>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0.46414111634904792</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0.46414111634904792</v>
      </c>
      <c r="S17" s="190">
        <f t="shared" si="5"/>
        <v>0.52788120222525303</v>
      </c>
      <c r="T17" s="190">
        <f t="shared" si="5"/>
        <v>0.52383260915917396</v>
      </c>
      <c r="U17" s="190">
        <f t="shared" si="5"/>
        <v>0.52034685091659905</v>
      </c>
      <c r="V17" s="190">
        <f t="shared" si="5"/>
        <v>0.51572378402125685</v>
      </c>
      <c r="W17" s="190">
        <f t="shared" si="5"/>
        <v>0.50988755919505768</v>
      </c>
      <c r="X17" s="190">
        <f t="shared" si="5"/>
        <v>0.50324889160351005</v>
      </c>
      <c r="Y17" s="190">
        <f t="shared" si="5"/>
        <v>0.49601707660007893</v>
      </c>
      <c r="Z17" s="190">
        <f t="shared" si="5"/>
        <v>0.49136339512897215</v>
      </c>
      <c r="AA17" s="190">
        <f t="shared" si="5"/>
        <v>0.48571895984819768</v>
      </c>
      <c r="AB17" s="190">
        <f t="shared" si="5"/>
        <v>0.47466654804405328</v>
      </c>
      <c r="AC17" s="190">
        <f t="shared" si="5"/>
        <v>0.46217361746123109</v>
      </c>
      <c r="AD17" s="190">
        <f t="shared" si="5"/>
        <v>0.44944005911984014</v>
      </c>
      <c r="AE17" s="190">
        <f t="shared" si="5"/>
        <v>0.43728258607884407</v>
      </c>
      <c r="AF17" s="190">
        <f t="shared" si="5"/>
        <v>0.42493536627630624</v>
      </c>
      <c r="AG17" s="190">
        <f t="shared" si="5"/>
        <v>0.41251246275599407</v>
      </c>
      <c r="AH17" s="190">
        <f t="shared" si="5"/>
        <v>0.40063550399999726</v>
      </c>
      <c r="AI17" s="190">
        <f t="shared" si="5"/>
        <v>0.38997000180602304</v>
      </c>
      <c r="AJ17" s="190">
        <f t="shared" si="5"/>
        <v>0.37975302984569581</v>
      </c>
      <c r="AK17" s="190">
        <f t="shared" si="5"/>
        <v>0.36957459490707095</v>
      </c>
      <c r="AL17" s="190">
        <f t="shared" si="5"/>
        <v>0.35957196491383964</v>
      </c>
      <c r="AM17" s="190">
        <f t="shared" si="5"/>
        <v>0.31341712199850241</v>
      </c>
      <c r="AN17" s="190">
        <f t="shared" si="5"/>
        <v>0.2864956603087741</v>
      </c>
      <c r="AO17" s="190">
        <f t="shared" si="5"/>
        <v>0.2864956603087741</v>
      </c>
      <c r="AP17" s="190">
        <f t="shared" si="5"/>
        <v>0.2864956603087741</v>
      </c>
      <c r="AQ17" s="190"/>
      <c r="AR17" s="190"/>
      <c r="AS17" s="190"/>
      <c r="AT17" s="190"/>
      <c r="AU17" s="190"/>
      <c r="AV17" s="190"/>
    </row>
    <row r="18" spans="1:48">
      <c r="A18" s="313" t="s">
        <v>16</v>
      </c>
      <c r="C18" s="313" t="s">
        <v>51</v>
      </c>
      <c r="D18" s="313" t="s">
        <v>48</v>
      </c>
      <c r="E18" s="313">
        <f>E23/$E$25</f>
        <v>0.3</v>
      </c>
      <c r="F18" s="313">
        <f>F23/$F$25</f>
        <v>0.33198982627744406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0.33198982627744406</v>
      </c>
      <c r="S18" s="190">
        <f t="shared" si="6"/>
        <v>0.27216999559030686</v>
      </c>
      <c r="T18" s="190">
        <f t="shared" si="6"/>
        <v>0.27621858865638588</v>
      </c>
      <c r="U18" s="190">
        <f t="shared" si="6"/>
        <v>0.27970434689896073</v>
      </c>
      <c r="V18" s="190">
        <f t="shared" si="6"/>
        <v>0.28432741379430299</v>
      </c>
      <c r="W18" s="190">
        <f t="shared" si="6"/>
        <v>0.29016363862050226</v>
      </c>
      <c r="X18" s="190">
        <f t="shared" si="6"/>
        <v>0.29680230621204973</v>
      </c>
      <c r="Y18" s="190">
        <f t="shared" si="6"/>
        <v>0.30403412121548079</v>
      </c>
      <c r="Z18" s="190">
        <f t="shared" si="6"/>
        <v>0.30868780268658758</v>
      </c>
      <c r="AA18" s="190">
        <f t="shared" si="6"/>
        <v>0.31433223796736215</v>
      </c>
      <c r="AB18" s="190">
        <f t="shared" si="6"/>
        <v>0.31620894259745658</v>
      </c>
      <c r="AC18" s="190">
        <f t="shared" si="6"/>
        <v>0.31859197840687864</v>
      </c>
      <c r="AD18" s="190">
        <f t="shared" si="6"/>
        <v>0.32118363218579671</v>
      </c>
      <c r="AE18" s="190">
        <f t="shared" si="6"/>
        <v>0.32417680546678712</v>
      </c>
      <c r="AF18" s="190">
        <f t="shared" si="6"/>
        <v>0.32639381775026532</v>
      </c>
      <c r="AG18" s="190">
        <f t="shared" si="6"/>
        <v>0.32919756573534503</v>
      </c>
      <c r="AH18" s="190">
        <f t="shared" si="6"/>
        <v>0.33175102950442359</v>
      </c>
      <c r="AI18" s="190">
        <f t="shared" si="6"/>
        <v>0.3347464414719622</v>
      </c>
      <c r="AJ18" s="190">
        <f t="shared" si="6"/>
        <v>0.33713049734375561</v>
      </c>
      <c r="AK18" s="190">
        <f t="shared" si="6"/>
        <v>0.33947000979441466</v>
      </c>
      <c r="AL18" s="190">
        <f t="shared" si="6"/>
        <v>0.34177381554915015</v>
      </c>
      <c r="AM18" s="190">
        <f t="shared" si="6"/>
        <v>0.35199820741026577</v>
      </c>
      <c r="AN18" s="190">
        <f t="shared" si="6"/>
        <v>0.36185939030896008</v>
      </c>
      <c r="AO18" s="190">
        <f t="shared" si="6"/>
        <v>0.36185939030896008</v>
      </c>
      <c r="AP18" s="190">
        <f t="shared" si="6"/>
        <v>0.36185939030896008</v>
      </c>
      <c r="AQ18" s="190"/>
      <c r="AR18" s="190"/>
      <c r="AS18" s="190"/>
      <c r="AT18" s="190"/>
      <c r="AU18" s="190"/>
      <c r="AV18" s="190"/>
    </row>
    <row r="19" spans="1:48">
      <c r="A19" s="313" t="s">
        <v>16</v>
      </c>
      <c r="C19" s="313" t="s">
        <v>50</v>
      </c>
      <c r="D19" s="313" t="s">
        <v>48</v>
      </c>
      <c r="E19" s="313">
        <f>E24/$E$25</f>
        <v>0.19999999999999996</v>
      </c>
      <c r="F19" s="313">
        <f>F24/$F$25</f>
        <v>0.20386905737350794</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0.20386905737350794</v>
      </c>
      <c r="S19" s="190">
        <f t="shared" si="7"/>
        <v>0.19994880218444019</v>
      </c>
      <c r="T19" s="190">
        <f t="shared" si="7"/>
        <v>0.19994880218444019</v>
      </c>
      <c r="U19" s="190">
        <f t="shared" si="7"/>
        <v>0.19994880218444014</v>
      </c>
      <c r="V19" s="190">
        <f t="shared" si="7"/>
        <v>0.19994880218444019</v>
      </c>
      <c r="W19" s="190">
        <f t="shared" si="7"/>
        <v>0.19994880218444019</v>
      </c>
      <c r="X19" s="190">
        <f t="shared" si="7"/>
        <v>0.19994880218444017</v>
      </c>
      <c r="Y19" s="190">
        <f t="shared" si="7"/>
        <v>0.19994880218444019</v>
      </c>
      <c r="Z19" s="190">
        <f t="shared" si="7"/>
        <v>0.19994880218444019</v>
      </c>
      <c r="AA19" s="190">
        <f t="shared" si="7"/>
        <v>0.19994880218444017</v>
      </c>
      <c r="AB19" s="190">
        <f t="shared" si="7"/>
        <v>0.20912450935849011</v>
      </c>
      <c r="AC19" s="190">
        <f t="shared" si="7"/>
        <v>0.21923440413189033</v>
      </c>
      <c r="AD19" s="190">
        <f t="shared" si="7"/>
        <v>0.22937630869436315</v>
      </c>
      <c r="AE19" s="190">
        <f t="shared" si="7"/>
        <v>0.23854060845436886</v>
      </c>
      <c r="AF19" s="190">
        <f t="shared" si="7"/>
        <v>0.24867081597342847</v>
      </c>
      <c r="AG19" s="190">
        <f t="shared" si="7"/>
        <v>0.25828997150866084</v>
      </c>
      <c r="AH19" s="190">
        <f t="shared" si="7"/>
        <v>0.2676134664955791</v>
      </c>
      <c r="AI19" s="190">
        <f t="shared" si="7"/>
        <v>0.27528355672201471</v>
      </c>
      <c r="AJ19" s="190">
        <f t="shared" si="7"/>
        <v>0.28311647281054875</v>
      </c>
      <c r="AK19" s="190">
        <f t="shared" si="7"/>
        <v>0.29095539529851427</v>
      </c>
      <c r="AL19" s="190">
        <f t="shared" si="7"/>
        <v>0.29865421953701016</v>
      </c>
      <c r="AM19" s="190">
        <f t="shared" si="7"/>
        <v>0.33458467059123181</v>
      </c>
      <c r="AN19" s="190">
        <f t="shared" si="7"/>
        <v>0.35164494938226587</v>
      </c>
      <c r="AO19" s="190">
        <f t="shared" si="7"/>
        <v>0.35164494938226587</v>
      </c>
      <c r="AP19" s="190">
        <f t="shared" si="7"/>
        <v>0.35164494938226587</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31.307149562782904</v>
      </c>
      <c r="H22" s="10">
        <f t="shared" si="8"/>
        <v>25.664559024746566</v>
      </c>
      <c r="I22" s="24">
        <f t="shared" si="8"/>
        <v>21.635553204092911</v>
      </c>
      <c r="J22" s="10" cm="1">
        <f t="array" ref="J22">INDEX(Drivers!$C$34:$AG$36,$B22,J$21)</f>
        <v>26.162716441035041</v>
      </c>
      <c r="K22" s="10" cm="1">
        <f t="array" ref="K22">INDEX(Drivers!$C$34:$AG$36,$B22,K$21)</f>
        <v>26.124793740612695</v>
      </c>
      <c r="L22" s="10" cm="1">
        <f t="array" ref="L22">INDEX(Drivers!$C$34:$AG$36,$B22,L$21)</f>
        <v>25.810272238913001</v>
      </c>
      <c r="M22" s="10" cm="1">
        <f t="array" ref="M22">INDEX(Drivers!$C$34:$AG$36,$B22,M$21)</f>
        <v>25.676476665132281</v>
      </c>
      <c r="N22" s="10" cm="1">
        <f t="array" ref="N22">INDEX(Drivers!$C$34:$AG$36,$B22,N$21)</f>
        <v>25.758415053648385</v>
      </c>
      <c r="O22" s="10" cm="1">
        <f t="array" ref="O22">INDEX(Drivers!$C$34:$AG$36,$B22,O$21)</f>
        <v>25.755361891142741</v>
      </c>
      <c r="P22" s="10" cm="1">
        <f t="array" ref="P22">INDEX(Drivers!$C$34:$AG$36,$B22,P$21)</f>
        <v>25.706039736299225</v>
      </c>
      <c r="Q22" s="10" cm="1">
        <f t="array" ref="Q22">INDEX(Drivers!$C$34:$AG$36,$B22,Q$21)</f>
        <v>25.946710085536886</v>
      </c>
      <c r="R22" s="10" cm="1">
        <f t="array" ref="R22">INDEX(Drivers!$C$34:$AG$36,$B22,R$21)</f>
        <v>26.998265626975765</v>
      </c>
      <c r="S22" s="10" cm="1">
        <f t="array" ref="S22">INDEX(Drivers!$C$34:$AG$36,$B22,S$21)</f>
        <v>31.668427610918933</v>
      </c>
      <c r="T22" s="10" cm="1">
        <f t="array" ref="T22">INDEX(Drivers!$C$34:$AG$36,$B22,T$21)</f>
        <v>31.787385252912461</v>
      </c>
      <c r="U22" s="10" cm="1">
        <f t="array" ref="U22">INDEX(Drivers!$C$34:$AG$36,$B22,U$21)</f>
        <v>31.939431201225272</v>
      </c>
      <c r="V22" s="10" cm="1">
        <f t="array" ref="V22">INDEX(Drivers!$C$34:$AG$36,$B22,V$21)</f>
        <v>32.020151283001468</v>
      </c>
      <c r="W22" s="10" cm="1">
        <f t="array" ref="W22">INDEX(Drivers!$C$34:$AG$36,$B22,W$21)</f>
        <v>32.022306235883391</v>
      </c>
      <c r="X22" s="10" cm="1">
        <f t="array" ref="X22">INDEX(Drivers!$C$34:$AG$36,$B22,X$21)</f>
        <v>31.916580837677873</v>
      </c>
      <c r="Y22" s="10" cm="1">
        <f t="array" ref="Y22">INDEX(Drivers!$C$34:$AG$36,$B22,Y$21)</f>
        <v>31.767680311491013</v>
      </c>
      <c r="Z22" s="10" cm="1">
        <f t="array" ref="Z22">INDEX(Drivers!$C$34:$AG$36,$B22,Z$21)</f>
        <v>31.779496882487813</v>
      </c>
      <c r="AA22" s="10" cm="1">
        <f t="array" ref="AA22">INDEX(Drivers!$C$34:$AG$36,$B22,AA$21)</f>
        <v>31.723757106032064</v>
      </c>
      <c r="AB22" s="10" cm="1">
        <f t="array" ref="AB22">INDEX(Drivers!$C$34:$AG$36,$B22,AB$21)</f>
        <v>31.307149562782904</v>
      </c>
      <c r="AC22" s="10" cm="1">
        <f t="array" ref="AC22">INDEX(Drivers!$C$34:$AG$36,$B22,AC$21)</f>
        <v>30.743316318041238</v>
      </c>
      <c r="AD22" s="10" cm="1">
        <f t="array" ref="AD22">INDEX(Drivers!$C$34:$AG$36,$B22,AD$21)</f>
        <v>30.151436128065892</v>
      </c>
      <c r="AE22" s="10" cm="1">
        <f t="array" ref="AE22">INDEX(Drivers!$C$34:$AG$36,$B22,AE$21)</f>
        <v>29.586191725971005</v>
      </c>
      <c r="AF22" s="10" cm="1">
        <f t="array" ref="AF22">INDEX(Drivers!$C$34:$AG$36,$B22,AF$21)</f>
        <v>28.996155703017145</v>
      </c>
      <c r="AG22" s="10" cm="1">
        <f t="array" ref="AG22">INDEX(Drivers!$C$34:$AG$36,$B22,AG$21)</f>
        <v>28.388685274105651</v>
      </c>
      <c r="AH22" s="10" cm="1">
        <f t="array" ref="AH22">INDEX(Drivers!$C$34:$AG$36,$B22,AH$21)</f>
        <v>27.773179119110477</v>
      </c>
      <c r="AI22" s="10" cm="1">
        <f t="array" ref="AI22">INDEX(Drivers!$C$34:$AG$36,$B22,AI$21)</f>
        <v>27.231735331761076</v>
      </c>
      <c r="AJ22" s="10" cm="1">
        <f t="array" ref="AJ22">INDEX(Drivers!$C$34:$AG$36,$B22,AJ$21)</f>
        <v>26.712425253147284</v>
      </c>
      <c r="AK22" s="10" cm="1">
        <f t="array" ref="AK22">INDEX(Drivers!$C$34:$AG$36,$B22,AK$21)</f>
        <v>26.186782271629554</v>
      </c>
      <c r="AL22" s="10" cm="1">
        <f t="array" ref="AL22">INDEX(Drivers!$C$34:$AG$36,$B22,AL$21)</f>
        <v>25.664559024746566</v>
      </c>
      <c r="AM22" s="10" cm="1">
        <f t="array" ref="AM22">INDEX(Drivers!$C$34:$AG$36,$B22,AM$21)</f>
        <v>23.073626230156357</v>
      </c>
      <c r="AN22" s="10" cm="1">
        <f t="array" ref="AN22">INDEX(Drivers!$C$34:$AG$36,$B22,AN$21)</f>
        <v>21.635553204092911</v>
      </c>
      <c r="AO22" s="10">
        <f t="shared" ref="AO22:AP24" si="9">AN22</f>
        <v>21.635553204092911</v>
      </c>
      <c r="AP22" s="10">
        <f t="shared" si="9"/>
        <v>21.635553204092911</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20.855905476762679</v>
      </c>
      <c r="H23" s="10">
        <f t="shared" si="8"/>
        <v>24.394210667608149</v>
      </c>
      <c r="I23" s="24">
        <f t="shared" si="8"/>
        <v>27.326864508147526</v>
      </c>
      <c r="J23" s="10" cm="1">
        <f t="array" ref="J23">INDEX(Drivers!$C$34:$AG$36,$B23,J$21)</f>
        <v>15.697629864621025</v>
      </c>
      <c r="K23" s="10" cm="1">
        <f t="array" ref="K23">INDEX(Drivers!$C$34:$AG$36,$B23,K$21)</f>
        <v>15.706931206012538</v>
      </c>
      <c r="L23" s="10" cm="1">
        <f t="array" ref="L23">INDEX(Drivers!$C$34:$AG$36,$B23,L$21)</f>
        <v>16.206450010480257</v>
      </c>
      <c r="M23" s="10" cm="1">
        <f t="array" ref="M23">INDEX(Drivers!$C$34:$AG$36,$B23,M$21)</f>
        <v>16.65350655721161</v>
      </c>
      <c r="N23" s="10" cm="1">
        <f t="array" ref="N23">INDEX(Drivers!$C$34:$AG$36,$B23,N$21)</f>
        <v>17.096293177200256</v>
      </c>
      <c r="O23" s="10" cm="1">
        <f t="array" ref="O23">INDEX(Drivers!$C$34:$AG$36,$B23,O$21)</f>
        <v>17.422744808714206</v>
      </c>
      <c r="P23" s="10" cm="1">
        <f t="array" ref="P23">INDEX(Drivers!$C$34:$AG$36,$B23,P$21)</f>
        <v>17.892835083270921</v>
      </c>
      <c r="Q23" s="10" cm="1">
        <f t="array" ref="Q23">INDEX(Drivers!$C$34:$AG$36,$B23,Q$21)</f>
        <v>18.376375848815535</v>
      </c>
      <c r="R23" s="10" cm="1">
        <f t="array" ref="R23">INDEX(Drivers!$C$34:$AG$36,$B23,R$21)</f>
        <v>19.311259441517389</v>
      </c>
      <c r="S23" s="10" cm="1">
        <f t="array" ref="S23">INDEX(Drivers!$C$34:$AG$36,$B23,S$21)</f>
        <v>16.327908186315465</v>
      </c>
      <c r="T23" s="10" cm="1">
        <f t="array" ref="T23">INDEX(Drivers!$C$34:$AG$36,$B23,T$21)</f>
        <v>16.761588603141515</v>
      </c>
      <c r="U23" s="10" cm="1">
        <f t="array" ref="U23">INDEX(Drivers!$C$34:$AG$36,$B23,U$21)</f>
        <v>17.168543883231603</v>
      </c>
      <c r="V23" s="10" cm="1">
        <f t="array" ref="V23">INDEX(Drivers!$C$34:$AG$36,$B23,V$21)</f>
        <v>17.653261466069765</v>
      </c>
      <c r="W23" s="10" cm="1">
        <f t="array" ref="W23">INDEX(Drivers!$C$34:$AG$36,$B23,W$21)</f>
        <v>18.223054724246328</v>
      </c>
      <c r="X23" s="10" cm="1">
        <f t="array" ref="X23">INDEX(Drivers!$C$34:$AG$36,$B23,X$21)</f>
        <v>18.823518455932224</v>
      </c>
      <c r="Y23" s="10" cm="1">
        <f t="array" ref="Y23">INDEX(Drivers!$C$34:$AG$36,$B23,Y$21)</f>
        <v>19.47202873086923</v>
      </c>
      <c r="Z23" s="10" cm="1">
        <f t="array" ref="Z23">INDEX(Drivers!$C$34:$AG$36,$B23,Z$21)</f>
        <v>19.964741290029401</v>
      </c>
      <c r="AA23" s="10" cm="1">
        <f t="array" ref="AA23">INDEX(Drivers!$C$34:$AG$36,$B23,AA$21)</f>
        <v>20.529978016482133</v>
      </c>
      <c r="AB23" s="10" cm="1">
        <f t="array" ref="AB23">INDEX(Drivers!$C$34:$AG$36,$B23,AB$21)</f>
        <v>20.855905476762679</v>
      </c>
      <c r="AC23" s="10" cm="1">
        <f t="array" ref="AC23">INDEX(Drivers!$C$34:$AG$36,$B23,AC$21)</f>
        <v>21.192412544783217</v>
      </c>
      <c r="AD23" s="10" cm="1">
        <f t="array" ref="AD23">INDEX(Drivers!$C$34:$AG$36,$B23,AD$21)</f>
        <v>21.547139768082058</v>
      </c>
      <c r="AE23" s="10" cm="1">
        <f t="array" ref="AE23">INDEX(Drivers!$C$34:$AG$36,$B23,AE$21)</f>
        <v>21.933544634507442</v>
      </c>
      <c r="AF23" s="10" cm="1">
        <f t="array" ref="AF23">INDEX(Drivers!$C$34:$AG$36,$B23,AF$21)</f>
        <v>22.272012901451461</v>
      </c>
      <c r="AG23" s="10" cm="1">
        <f t="array" ref="AG23">INDEX(Drivers!$C$34:$AG$36,$B23,AG$21)</f>
        <v>22.655039375599134</v>
      </c>
      <c r="AH23" s="10" cm="1">
        <f t="array" ref="AH23">INDEX(Drivers!$C$34:$AG$36,$B23,AH$21)</f>
        <v>22.997913747993049</v>
      </c>
      <c r="AI23" s="10" cm="1">
        <f t="array" ref="AI23">INDEX(Drivers!$C$34:$AG$36,$B23,AI$21)</f>
        <v>23.375455689403577</v>
      </c>
      <c r="AJ23" s="10" cm="1">
        <f t="array" ref="AJ23">INDEX(Drivers!$C$34:$AG$36,$B23,AJ$21)</f>
        <v>23.714289296152963</v>
      </c>
      <c r="AK23" s="10" cm="1">
        <f t="array" ref="AK23">INDEX(Drivers!$C$34:$AG$36,$B23,AK$21)</f>
        <v>24.053675108456993</v>
      </c>
      <c r="AL23" s="10" cm="1">
        <f t="array" ref="AL23">INDEX(Drivers!$C$34:$AG$36,$B23,AL$21)</f>
        <v>24.394210667608149</v>
      </c>
      <c r="AM23" s="10" cm="1">
        <f t="array" ref="AM23">INDEX(Drivers!$C$34:$AG$36,$B23,AM$21)</f>
        <v>25.913948222357597</v>
      </c>
      <c r="AN23" s="10" cm="1">
        <f t="array" ref="AN23">INDEX(Drivers!$C$34:$AG$36,$B23,AN$21)</f>
        <v>27.326864508147526</v>
      </c>
      <c r="AO23" s="10">
        <f t="shared" si="9"/>
        <v>27.326864508147526</v>
      </c>
      <c r="AP23" s="10">
        <f t="shared" si="9"/>
        <v>27.326864508147526</v>
      </c>
      <c r="AQ23" s="10"/>
      <c r="AR23" s="10"/>
      <c r="AS23" s="10"/>
      <c r="AT23" s="10"/>
      <c r="AU23" s="10"/>
      <c r="AV23" s="10"/>
    </row>
    <row r="24" spans="1:48">
      <c r="A24" s="313" t="s">
        <v>16</v>
      </c>
      <c r="B24" s="313">
        <v>3</v>
      </c>
      <c r="C24" s="313" t="s">
        <v>406</v>
      </c>
      <c r="D24" s="313" t="s">
        <v>47</v>
      </c>
      <c r="E24" s="10">
        <f t="shared" si="8"/>
        <v>10.465086576414015</v>
      </c>
      <c r="F24" s="10">
        <f t="shared" si="8"/>
        <v>11.858701524628286</v>
      </c>
      <c r="G24" s="10">
        <f t="shared" si="8"/>
        <v>13.793034960454417</v>
      </c>
      <c r="H24" s="10">
        <f t="shared" si="8"/>
        <v>21.316536307645276</v>
      </c>
      <c r="I24" s="24">
        <f t="shared" si="8"/>
        <v>26.555491287759555</v>
      </c>
      <c r="J24" s="10" cm="1">
        <f t="array" ref="J24">INDEX(Drivers!$C$34:$AG$36,$B24,J$21)</f>
        <v>10.465086576414015</v>
      </c>
      <c r="K24" s="10" cm="1">
        <f t="array" ref="K24">INDEX(Drivers!$C$34:$AG$36,$B24,K$21)</f>
        <v>11.272661511798107</v>
      </c>
      <c r="L24" s="10" cm="1">
        <f t="array" ref="L24">INDEX(Drivers!$C$34:$AG$36,$B24,L$21)</f>
        <v>11.895643442036015</v>
      </c>
      <c r="M24" s="10" cm="1">
        <f t="array" ref="M24">INDEX(Drivers!$C$34:$AG$36,$B24,M$21)</f>
        <v>12.420508234977223</v>
      </c>
      <c r="N24" s="10" cm="1">
        <f t="array" ref="N24">INDEX(Drivers!$C$34:$AG$36,$B24,N$21)</f>
        <v>12.765232238976191</v>
      </c>
      <c r="O24" s="10" cm="1">
        <f t="array" ref="O24">INDEX(Drivers!$C$34:$AG$36,$B24,O$21)</f>
        <v>13.343841341791148</v>
      </c>
      <c r="P24" s="10" cm="1">
        <f t="array" ref="P24">INDEX(Drivers!$C$34:$AG$36,$B24,P$21)</f>
        <v>13.837125797729508</v>
      </c>
      <c r="Q24" s="10" cm="1">
        <f t="array" ref="Q24">INDEX(Drivers!$C$34:$AG$36,$B24,Q$21)</f>
        <v>14.041748987467024</v>
      </c>
      <c r="R24" s="10" cm="1">
        <f t="array" ref="R24">INDEX(Drivers!$C$34:$AG$36,$B24,R$21)</f>
        <v>11.858701524628286</v>
      </c>
      <c r="S24" s="10" cm="1">
        <f t="array" ref="S24">INDEX(Drivers!$C$34:$AG$36,$B24,S$21)</f>
        <v>11.995244651969873</v>
      </c>
      <c r="T24" s="10" cm="1">
        <f t="array" ref="T24">INDEX(Drivers!$C$34:$AG$36,$B24,T$21)</f>
        <v>12.133359960345405</v>
      </c>
      <c r="U24" s="10" cm="1">
        <f t="array" ref="U24">INDEX(Drivers!$C$34:$AG$36,$B24,U$21)</f>
        <v>12.27306555211749</v>
      </c>
      <c r="V24" s="10" cm="1">
        <f t="array" ref="V24">INDEX(Drivers!$C$34:$AG$36,$B24,V$21)</f>
        <v>12.414379738082467</v>
      </c>
      <c r="W24" s="10" cm="1">
        <f t="array" ref="W24">INDEX(Drivers!$C$34:$AG$36,$B24,W$21)</f>
        <v>12.557321039870306</v>
      </c>
      <c r="X24" s="10" cm="1">
        <f t="array" ref="X24">INDEX(Drivers!$C$34:$AG$36,$B24,X$21)</f>
        <v>12.680966048395041</v>
      </c>
      <c r="Y24" s="10" cm="1">
        <f t="array" ref="Y24">INDEX(Drivers!$C$34:$AG$36,$B24,Y$21)</f>
        <v>12.80582852106556</v>
      </c>
      <c r="Z24" s="10" cm="1">
        <f t="array" ref="Z24">INDEX(Drivers!$C$34:$AG$36,$B24,Z$21)</f>
        <v>12.931920445579246</v>
      </c>
      <c r="AA24" s="10" cm="1">
        <f t="array" ref="AA24">INDEX(Drivers!$C$34:$AG$36,$B24,AA$21)</f>
        <v>13.059253927669733</v>
      </c>
      <c r="AB24" s="10" cm="1">
        <f t="array" ref="AB24">INDEX(Drivers!$C$34:$AG$36,$B24,AB$21)</f>
        <v>13.793034960454417</v>
      </c>
      <c r="AC24" s="10" cm="1">
        <f t="array" ref="AC24">INDEX(Drivers!$C$34:$AG$36,$B24,AC$21)</f>
        <v>14.583248327863213</v>
      </c>
      <c r="AD24" s="10" cm="1">
        <f t="array" ref="AD24">INDEX(Drivers!$C$34:$AG$36,$B24,AD$21)</f>
        <v>15.388092317435159</v>
      </c>
      <c r="AE24" s="10" cm="1">
        <f t="array" ref="AE24">INDEX(Drivers!$C$34:$AG$36,$B24,AE$21)</f>
        <v>16.139467705417008</v>
      </c>
      <c r="AF24" s="10" cm="1">
        <f t="array" ref="AF24">INDEX(Drivers!$C$34:$AG$36,$B24,AF$21)</f>
        <v>16.968457490246561</v>
      </c>
      <c r="AG24" s="10" cm="1">
        <f t="array" ref="AG24">INDEX(Drivers!$C$34:$AG$36,$B24,AG$21)</f>
        <v>17.775251350295218</v>
      </c>
      <c r="AH24" s="10" cm="1">
        <f t="array" ref="AH24">INDEX(Drivers!$C$34:$AG$36,$B24,AH$21)</f>
        <v>18.551717622280027</v>
      </c>
      <c r="AI24" s="10" cm="1">
        <f t="array" ref="AI24">INDEX(Drivers!$C$34:$AG$36,$B24,AI$21)</f>
        <v>19.2231426087194</v>
      </c>
      <c r="AJ24" s="10" cm="1">
        <f t="array" ref="AJ24">INDEX(Drivers!$C$34:$AG$36,$B24,AJ$21)</f>
        <v>19.914857877393196</v>
      </c>
      <c r="AK24" s="10" cm="1">
        <f t="array" ref="AK24">INDEX(Drivers!$C$34:$AG$36,$B24,AK$21)</f>
        <v>20.616096702626265</v>
      </c>
      <c r="AL24" s="10" cm="1">
        <f t="array" ref="AL24">INDEX(Drivers!$C$34:$AG$36,$B24,AL$21)</f>
        <v>21.316536307645276</v>
      </c>
      <c r="AM24" s="10" cm="1">
        <f t="array" ref="AM24">INDEX(Drivers!$C$34:$AG$36,$B24,AM$21)</f>
        <v>24.631971547486032</v>
      </c>
      <c r="AN24" s="10" cm="1">
        <f t="array" ref="AN24">INDEX(Drivers!$C$34:$AG$36,$B24,AN$21)</f>
        <v>26.555491287759555</v>
      </c>
      <c r="AO24" s="10">
        <f t="shared" si="9"/>
        <v>26.555491287759555</v>
      </c>
      <c r="AP24" s="10">
        <f t="shared" si="9"/>
        <v>26.555491287759555</v>
      </c>
      <c r="AQ24" s="10"/>
      <c r="AR24" s="10"/>
      <c r="AS24" s="10"/>
      <c r="AT24" s="10"/>
      <c r="AU24" s="10"/>
      <c r="AV24" s="10"/>
    </row>
    <row r="25" spans="1:48">
      <c r="A25" s="313" t="s">
        <v>16</v>
      </c>
      <c r="E25" s="47">
        <f t="shared" ref="E25:AP25" si="10">SUM(E22:E24)</f>
        <v>52.325432882070082</v>
      </c>
      <c r="F25" s="47">
        <f t="shared" si="10"/>
        <v>58.168226593121446</v>
      </c>
      <c r="G25" s="47">
        <f t="shared" si="10"/>
        <v>65.956090000000003</v>
      </c>
      <c r="H25" s="47">
        <f t="shared" si="10"/>
        <v>71.375305999999995</v>
      </c>
      <c r="I25" s="47">
        <f t="shared" si="10"/>
        <v>75.517908999999989</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58.168226593121446</v>
      </c>
      <c r="S25" s="47">
        <f t="shared" si="10"/>
        <v>59.991580449204264</v>
      </c>
      <c r="T25" s="47">
        <f t="shared" si="10"/>
        <v>60.682333816399378</v>
      </c>
      <c r="U25" s="47">
        <f t="shared" si="10"/>
        <v>61.381040636574369</v>
      </c>
      <c r="V25" s="47">
        <f t="shared" si="10"/>
        <v>62.087792487153699</v>
      </c>
      <c r="W25" s="47">
        <f t="shared" si="10"/>
        <v>62.802682000000019</v>
      </c>
      <c r="X25" s="47">
        <f t="shared" si="10"/>
        <v>63.421065342005143</v>
      </c>
      <c r="Y25" s="47">
        <f t="shared" si="10"/>
        <v>64.04553756342581</v>
      </c>
      <c r="Z25" s="47">
        <f t="shared" si="10"/>
        <v>64.676158618096466</v>
      </c>
      <c r="AA25" s="47">
        <f t="shared" si="10"/>
        <v>65.31298905018393</v>
      </c>
      <c r="AB25" s="47">
        <f t="shared" si="10"/>
        <v>65.956090000000003</v>
      </c>
      <c r="AC25" s="47">
        <f t="shared" si="10"/>
        <v>66.518977190687664</v>
      </c>
      <c r="AD25" s="47">
        <f t="shared" si="10"/>
        <v>67.08666821358311</v>
      </c>
      <c r="AE25" s="47">
        <f t="shared" si="10"/>
        <v>67.659204065895452</v>
      </c>
      <c r="AF25" s="47">
        <f t="shared" si="10"/>
        <v>68.236626094715163</v>
      </c>
      <c r="AG25" s="47">
        <f t="shared" si="10"/>
        <v>68.818976000000006</v>
      </c>
      <c r="AH25" s="47">
        <f t="shared" si="10"/>
        <v>69.322810489383556</v>
      </c>
      <c r="AI25" s="47">
        <f t="shared" si="10"/>
        <v>69.830333629884052</v>
      </c>
      <c r="AJ25" s="47">
        <f t="shared" si="10"/>
        <v>70.341572426693432</v>
      </c>
      <c r="AK25" s="47">
        <f t="shared" si="10"/>
        <v>70.856554082712819</v>
      </c>
      <c r="AL25" s="47">
        <f t="shared" si="10"/>
        <v>71.375305999999995</v>
      </c>
      <c r="AM25" s="47">
        <f t="shared" si="10"/>
        <v>73.619545999999985</v>
      </c>
      <c r="AN25" s="47">
        <f t="shared" si="10"/>
        <v>75.517908999999989</v>
      </c>
      <c r="AO25" s="47">
        <f t="shared" si="10"/>
        <v>75.517908999999989</v>
      </c>
      <c r="AP25" s="47">
        <f t="shared" si="10"/>
        <v>75.517908999999989</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0.87397279410244599</v>
      </c>
      <c r="G31" s="80">
        <f>(G29*G22+G30*G23+G24)/G25</f>
        <v>0.91298957066351916</v>
      </c>
      <c r="H31" s="80">
        <f>(H29*H22+H30*H23+H24)/H25</f>
        <v>0.94695411273115848</v>
      </c>
      <c r="I31" s="80">
        <f>(I29*I22+I30*I23+I24)/I25</f>
        <v>0.98567521698456118</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[12]RES!B26</f>
        <v>LE</v>
      </c>
      <c r="C34" s="313" t="str">
        <f>[12]RES!A26</f>
        <v>Low Income Electrified</v>
      </c>
      <c r="D34" s="313" t="s">
        <v>47</v>
      </c>
      <c r="E34" s="10">
        <f t="shared" ref="E34:AP34" si="11">E22</f>
        <v>26.162716441035041</v>
      </c>
      <c r="F34" s="10">
        <f t="shared" si="11"/>
        <v>26.998265626975765</v>
      </c>
      <c r="G34" s="10">
        <f t="shared" si="11"/>
        <v>31.307149562782904</v>
      </c>
      <c r="H34" s="10">
        <f t="shared" si="11"/>
        <v>25.664559024746566</v>
      </c>
      <c r="I34" s="10">
        <f t="shared" si="11"/>
        <v>21.635553204092911</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31.668427610918933</v>
      </c>
      <c r="T34" s="10">
        <f t="shared" si="11"/>
        <v>31.787385252912461</v>
      </c>
      <c r="U34" s="10">
        <f t="shared" si="11"/>
        <v>31.939431201225272</v>
      </c>
      <c r="V34" s="10">
        <f t="shared" si="11"/>
        <v>32.020151283001468</v>
      </c>
      <c r="W34" s="10">
        <f t="shared" si="11"/>
        <v>32.022306235883391</v>
      </c>
      <c r="X34" s="10">
        <f t="shared" si="11"/>
        <v>31.916580837677873</v>
      </c>
      <c r="Y34" s="10">
        <f t="shared" si="11"/>
        <v>31.767680311491013</v>
      </c>
      <c r="Z34" s="10">
        <f t="shared" si="11"/>
        <v>31.779496882487813</v>
      </c>
      <c r="AA34" s="10">
        <f t="shared" si="11"/>
        <v>31.723757106032064</v>
      </c>
      <c r="AB34" s="10">
        <f t="shared" si="11"/>
        <v>31.307149562782904</v>
      </c>
      <c r="AC34" s="10">
        <f t="shared" si="11"/>
        <v>30.743316318041238</v>
      </c>
      <c r="AD34" s="10">
        <f t="shared" si="11"/>
        <v>30.151436128065892</v>
      </c>
      <c r="AE34" s="10">
        <f t="shared" si="11"/>
        <v>29.586191725971005</v>
      </c>
      <c r="AF34" s="10">
        <f t="shared" si="11"/>
        <v>28.996155703017145</v>
      </c>
      <c r="AG34" s="10">
        <f t="shared" si="11"/>
        <v>28.388685274105651</v>
      </c>
      <c r="AH34" s="10">
        <f t="shared" si="11"/>
        <v>27.773179119110477</v>
      </c>
      <c r="AI34" s="10">
        <f t="shared" si="11"/>
        <v>27.231735331761076</v>
      </c>
      <c r="AJ34" s="10">
        <f t="shared" si="11"/>
        <v>26.712425253147284</v>
      </c>
      <c r="AK34" s="10">
        <f t="shared" si="11"/>
        <v>26.186782271629554</v>
      </c>
      <c r="AL34" s="10">
        <f t="shared" si="11"/>
        <v>25.664559024746566</v>
      </c>
      <c r="AM34" s="10">
        <f t="shared" si="11"/>
        <v>23.073626230156357</v>
      </c>
      <c r="AN34" s="10">
        <f t="shared" si="11"/>
        <v>21.635553204092911</v>
      </c>
      <c r="AO34" s="10">
        <f t="shared" si="11"/>
        <v>21.635553204092911</v>
      </c>
      <c r="AP34" s="10">
        <f t="shared" si="11"/>
        <v>21.635553204092911</v>
      </c>
      <c r="AQ34" s="10"/>
      <c r="AR34" s="10"/>
      <c r="AS34" s="10"/>
      <c r="AT34" s="10"/>
      <c r="AU34" s="10"/>
      <c r="AV34" s="10"/>
    </row>
    <row r="35" spans="1:48">
      <c r="A35" s="313" t="s">
        <v>16</v>
      </c>
      <c r="B35" s="313" t="str">
        <f>[12]RES!B27</f>
        <v>ME</v>
      </c>
      <c r="C35" s="313" t="str">
        <f>[12]RES!A27</f>
        <v>Middle Income Electrified</v>
      </c>
      <c r="D35" s="313" t="s">
        <v>47</v>
      </c>
      <c r="E35" s="10">
        <f t="shared" ref="E35:AP35" si="12">E23</f>
        <v>15.697629864621025</v>
      </c>
      <c r="F35" s="10">
        <f t="shared" si="12"/>
        <v>19.311259441517389</v>
      </c>
      <c r="G35" s="10">
        <f t="shared" si="12"/>
        <v>20.855905476762679</v>
      </c>
      <c r="H35" s="10">
        <f t="shared" si="12"/>
        <v>24.394210667608149</v>
      </c>
      <c r="I35" s="10">
        <f t="shared" si="12"/>
        <v>27.326864508147526</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16.327908186315465</v>
      </c>
      <c r="T35" s="10">
        <f t="shared" si="12"/>
        <v>16.761588603141515</v>
      </c>
      <c r="U35" s="10">
        <f t="shared" si="12"/>
        <v>17.168543883231603</v>
      </c>
      <c r="V35" s="10">
        <f t="shared" si="12"/>
        <v>17.653261466069765</v>
      </c>
      <c r="W35" s="10">
        <f t="shared" si="12"/>
        <v>18.223054724246328</v>
      </c>
      <c r="X35" s="10">
        <f t="shared" si="12"/>
        <v>18.823518455932224</v>
      </c>
      <c r="Y35" s="10">
        <f t="shared" si="12"/>
        <v>19.47202873086923</v>
      </c>
      <c r="Z35" s="10">
        <f t="shared" si="12"/>
        <v>19.964741290029401</v>
      </c>
      <c r="AA35" s="10">
        <f t="shared" si="12"/>
        <v>20.529978016482133</v>
      </c>
      <c r="AB35" s="10">
        <f t="shared" si="12"/>
        <v>20.855905476762679</v>
      </c>
      <c r="AC35" s="10">
        <f t="shared" si="12"/>
        <v>21.192412544783217</v>
      </c>
      <c r="AD35" s="10">
        <f t="shared" si="12"/>
        <v>21.547139768082058</v>
      </c>
      <c r="AE35" s="10">
        <f t="shared" si="12"/>
        <v>21.933544634507442</v>
      </c>
      <c r="AF35" s="10">
        <f t="shared" si="12"/>
        <v>22.272012901451461</v>
      </c>
      <c r="AG35" s="10">
        <f t="shared" si="12"/>
        <v>22.655039375599134</v>
      </c>
      <c r="AH35" s="10">
        <f t="shared" si="12"/>
        <v>22.997913747993049</v>
      </c>
      <c r="AI35" s="10">
        <f t="shared" si="12"/>
        <v>23.375455689403577</v>
      </c>
      <c r="AJ35" s="10">
        <f t="shared" si="12"/>
        <v>23.714289296152963</v>
      </c>
      <c r="AK35" s="10">
        <f t="shared" si="12"/>
        <v>24.053675108456993</v>
      </c>
      <c r="AL35" s="10">
        <f t="shared" si="12"/>
        <v>24.394210667608149</v>
      </c>
      <c r="AM35" s="10">
        <f t="shared" si="12"/>
        <v>25.913948222357597</v>
      </c>
      <c r="AN35" s="10">
        <f t="shared" si="12"/>
        <v>27.326864508147526</v>
      </c>
      <c r="AO35" s="10">
        <f t="shared" si="12"/>
        <v>27.326864508147526</v>
      </c>
      <c r="AP35" s="10">
        <f t="shared" si="12"/>
        <v>27.326864508147526</v>
      </c>
      <c r="AQ35" s="10"/>
      <c r="AR35" s="10"/>
      <c r="AS35" s="10"/>
      <c r="AT35" s="10"/>
      <c r="AU35" s="10"/>
      <c r="AV35" s="10"/>
    </row>
    <row r="36" spans="1:48">
      <c r="A36" s="313" t="s">
        <v>16</v>
      </c>
      <c r="B36" s="313" t="str">
        <f>[12]RES!B28</f>
        <v>HE</v>
      </c>
      <c r="C36" s="313" t="str">
        <f>[12]RES!A28</f>
        <v>High Income Electrified</v>
      </c>
      <c r="D36" s="313" t="s">
        <v>47</v>
      </c>
      <c r="E36" s="10">
        <f t="shared" ref="E36:AP36" si="13">E24</f>
        <v>10.465086576414015</v>
      </c>
      <c r="F36" s="10">
        <f t="shared" si="13"/>
        <v>11.858701524628286</v>
      </c>
      <c r="G36" s="10">
        <f t="shared" si="13"/>
        <v>13.793034960454417</v>
      </c>
      <c r="H36" s="10">
        <f t="shared" si="13"/>
        <v>21.316536307645276</v>
      </c>
      <c r="I36" s="10">
        <f t="shared" si="13"/>
        <v>26.555491287759555</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11.858701524628286</v>
      </c>
      <c r="S36" s="10">
        <f t="shared" si="13"/>
        <v>11.995244651969873</v>
      </c>
      <c r="T36" s="10">
        <f t="shared" si="13"/>
        <v>12.133359960345405</v>
      </c>
      <c r="U36" s="10">
        <f t="shared" si="13"/>
        <v>12.27306555211749</v>
      </c>
      <c r="V36" s="10">
        <f t="shared" si="13"/>
        <v>12.414379738082467</v>
      </c>
      <c r="W36" s="10">
        <f t="shared" si="13"/>
        <v>12.557321039870306</v>
      </c>
      <c r="X36" s="10">
        <f t="shared" si="13"/>
        <v>12.680966048395041</v>
      </c>
      <c r="Y36" s="10">
        <f t="shared" si="13"/>
        <v>12.80582852106556</v>
      </c>
      <c r="Z36" s="10">
        <f t="shared" si="13"/>
        <v>12.931920445579246</v>
      </c>
      <c r="AA36" s="10">
        <f t="shared" si="13"/>
        <v>13.059253927669733</v>
      </c>
      <c r="AB36" s="10">
        <f t="shared" si="13"/>
        <v>13.793034960454417</v>
      </c>
      <c r="AC36" s="10">
        <f t="shared" si="13"/>
        <v>14.583248327863213</v>
      </c>
      <c r="AD36" s="10">
        <f t="shared" si="13"/>
        <v>15.388092317435159</v>
      </c>
      <c r="AE36" s="10">
        <f t="shared" si="13"/>
        <v>16.139467705417008</v>
      </c>
      <c r="AF36" s="10">
        <f t="shared" si="13"/>
        <v>16.968457490246561</v>
      </c>
      <c r="AG36" s="10">
        <f t="shared" si="13"/>
        <v>17.775251350295218</v>
      </c>
      <c r="AH36" s="10">
        <f t="shared" si="13"/>
        <v>18.551717622280027</v>
      </c>
      <c r="AI36" s="10">
        <f t="shared" si="13"/>
        <v>19.2231426087194</v>
      </c>
      <c r="AJ36" s="10">
        <f t="shared" si="13"/>
        <v>19.914857877393196</v>
      </c>
      <c r="AK36" s="10">
        <f t="shared" si="13"/>
        <v>20.616096702626265</v>
      </c>
      <c r="AL36" s="10">
        <f t="shared" si="13"/>
        <v>21.316536307645276</v>
      </c>
      <c r="AM36" s="10">
        <f t="shared" si="13"/>
        <v>24.631971547486032</v>
      </c>
      <c r="AN36" s="10">
        <f t="shared" si="13"/>
        <v>26.555491287759555</v>
      </c>
      <c r="AO36" s="10">
        <f t="shared" si="13"/>
        <v>26.555491287759555</v>
      </c>
      <c r="AP36" s="10">
        <f t="shared" si="13"/>
        <v>26.555491287759555</v>
      </c>
      <c r="AQ36" s="10"/>
      <c r="AR36" s="10"/>
      <c r="AS36" s="10"/>
      <c r="AT36" s="10"/>
      <c r="AU36" s="10"/>
      <c r="AV36" s="10"/>
    </row>
    <row r="37" spans="1:48">
      <c r="A37" s="313" t="s">
        <v>16</v>
      </c>
      <c r="B37" s="313" t="str">
        <f>[12]RES!B29</f>
        <v>LN</v>
      </c>
      <c r="C37" s="313" t="str">
        <f>[12]RES!A29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[12]RES!B30</f>
        <v>MN</v>
      </c>
      <c r="C38" s="313" t="str">
        <f>[12]RES!A30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1.2745428649667478</v>
      </c>
      <c r="H45" s="10">
        <f t="shared" si="16"/>
        <v>1.6420266846273521</v>
      </c>
      <c r="I45" s="10">
        <f t="shared" si="16"/>
        <v>2.1559883273273681</v>
      </c>
      <c r="J45" s="51" cm="1">
        <f t="array" ref="J45">INDEX(Drivers!$C$37:$AG$37,1,J21)/Drivers!$C$37</f>
        <v>1</v>
      </c>
      <c r="K45" s="51" cm="1">
        <f t="array" ref="K45">INDEX(Drivers!$C$37:$AG$37,1,K21)/Drivers!$C$37</f>
        <v>1.0290422887134598</v>
      </c>
      <c r="L45" s="51" cm="1">
        <f t="array" ref="L45">INDEX(Drivers!$C$37:$AG$37,1,L21)/Drivers!$C$37</f>
        <v>1.0452868351525575</v>
      </c>
      <c r="M45" s="51" cm="1">
        <f t="array" ref="M45">INDEX(Drivers!$C$37:$AG$37,1,M21)/Drivers!$C$37</f>
        <v>1.0565585612531558</v>
      </c>
      <c r="N45" s="51" cm="1">
        <f t="array" ref="N45">INDEX(Drivers!$C$37:$AG$37,1,N21)/Drivers!$C$37</f>
        <v>1.0602052961680555</v>
      </c>
      <c r="O45" s="51" cm="1">
        <f t="array" ref="O45">INDEX(Drivers!$C$37:$AG$37,1,O21)/Drivers!$C$37</f>
        <v>1.0761183212512533</v>
      </c>
      <c r="P45" s="51" cm="1">
        <f t="array" ref="P45">INDEX(Drivers!$C$37:$AG$37,1,P21)/Drivers!$C$37</f>
        <v>1.0860639619282519</v>
      </c>
      <c r="Q45" s="51" cm="1">
        <f t="array" ref="Q45">INDEX(Drivers!$C$37:$AG$37,1,Q21)/Drivers!$C$37</f>
        <v>1.0814226629456525</v>
      </c>
      <c r="R45" s="51" cm="1">
        <f t="array" ref="R45">INDEX(Drivers!$C$37:$AG$37,1,R21)/Drivers!$C$37</f>
        <v>0.99257493956446474</v>
      </c>
      <c r="S45" s="51" cm="1">
        <f t="array" ref="S45">INDEX(Drivers!$C$37:$AG$37,1,S21)/Drivers!$C$37</f>
        <v>1.0076816382228684</v>
      </c>
      <c r="T45" s="51" cm="1">
        <f t="array" ref="T45">INDEX(Drivers!$C$37:$AG$37,1,T21)/Drivers!$C$37</f>
        <v>1.0148234209363416</v>
      </c>
      <c r="U45" s="51" cm="1">
        <f t="array" ref="U45">INDEX(Drivers!$C$37:$AG$37,1,U21)/Drivers!$C$37</f>
        <v>1.0190743688862527</v>
      </c>
      <c r="V45" s="51" cm="1">
        <f t="array" ref="V45">INDEX(Drivers!$C$37:$AG$37,1,V21)/Drivers!$C$37</f>
        <v>1.0275720080915971</v>
      </c>
      <c r="W45" s="51" cm="1">
        <f t="array" ref="W45">INDEX(Drivers!$C$37:$AG$37,1,W21)/Drivers!$C$37</f>
        <v>1.0367618856926835</v>
      </c>
      <c r="X45" s="51" cm="1">
        <f t="array" ref="X45">INDEX(Drivers!$C$37:$AG$37,1,X21)/Drivers!$C$37</f>
        <v>1.0497756996607503</v>
      </c>
      <c r="Y45" s="51" cm="1">
        <f t="array" ref="Y45">INDEX(Drivers!$C$37:$AG$37,1,Y21)/Drivers!$C$37</f>
        <v>1.0624985586568996</v>
      </c>
      <c r="Z45" s="51" cm="1">
        <f t="array" ref="Z45">INDEX(Drivers!$C$37:$AG$37,1,Z21)/Drivers!$C$37</f>
        <v>1.0662836023248863</v>
      </c>
      <c r="AA45" s="51" cm="1">
        <f t="array" ref="AA45">INDEX(Drivers!$C$37:$AG$37,1,AA21)/Drivers!$C$37</f>
        <v>1.0783611029845257</v>
      </c>
      <c r="AB45" s="51" cm="1">
        <f t="array" ref="AB45">INDEX(Drivers!$C$37:$AG$37,1,AB21)/Drivers!$C$37</f>
        <v>1.2745428649667478</v>
      </c>
      <c r="AC45" s="51" cm="1">
        <f t="array" ref="AC45">INDEX(Drivers!$C$37:$AG$37,1,AC21)/Drivers!$C$37</f>
        <v>1.3066569597212556</v>
      </c>
      <c r="AD45" s="51" cm="1">
        <f t="array" ref="AD45">INDEX(Drivers!$C$37:$AG$37,1,AD21)/Drivers!$C$37</f>
        <v>1.3412974174333483</v>
      </c>
      <c r="AE45" s="51" cm="1">
        <f t="array" ref="AE45">INDEX(Drivers!$C$37:$AG$37,1,AE21)/Drivers!$C$37</f>
        <v>1.3735439649887435</v>
      </c>
      <c r="AF45" s="51" cm="1">
        <f t="array" ref="AF45">INDEX(Drivers!$C$37:$AG$37,1,AF21)/Drivers!$C$37</f>
        <v>1.4123796511755968</v>
      </c>
      <c r="AG45" s="51" cm="1">
        <f t="array" ref="AG45">INDEX(Drivers!$C$37:$AG$37,1,AG21)/Drivers!$C$37</f>
        <v>1.4508373385428424</v>
      </c>
      <c r="AH45" s="51" cm="1">
        <f t="array" ref="AH45">INDEX(Drivers!$C$37:$AG$37,1,AH21)/Drivers!$C$37</f>
        <v>1.4907533454095525</v>
      </c>
      <c r="AI45" s="51" cm="1">
        <f t="array" ref="AI45">INDEX(Drivers!$C$37:$AG$37,1,AI21)/Drivers!$C$37</f>
        <v>1.5247546037373296</v>
      </c>
      <c r="AJ45" s="51" cm="1">
        <f t="array" ref="AJ45">INDEX(Drivers!$C$37:$AG$37,1,AJ21)/Drivers!$C$37</f>
        <v>1.5621710397905322</v>
      </c>
      <c r="AK45" s="51" cm="1">
        <f t="array" ref="AK45">INDEX(Drivers!$C$37:$AG$37,1,AK21)/Drivers!$C$37</f>
        <v>1.6014636653008949</v>
      </c>
      <c r="AL45" s="51" cm="1">
        <f t="array" ref="AL45">INDEX(Drivers!$C$37:$AG$37,1,AL21)/Drivers!$C$37</f>
        <v>1.6420266846273521</v>
      </c>
      <c r="AM45" s="51" cm="1">
        <f t="array" ref="AM45">INDEX(Drivers!$C$37:$AG$37,1,AM21)/Drivers!$C$37</f>
        <v>2.031535018901832</v>
      </c>
      <c r="AN45" s="51" cm="1">
        <f t="array" ref="AN45">INDEX(Drivers!$C$37:$AG$37,1,AN21)/Drivers!$C$37</f>
        <v>2.1559883273273681</v>
      </c>
      <c r="AO45" s="36">
        <f>AN45</f>
        <v>2.1559883273273681</v>
      </c>
      <c r="AP45" s="36">
        <f>AO45</f>
        <v>2.1559883273273681</v>
      </c>
      <c r="AQ45" s="36"/>
      <c r="AR45" s="36"/>
      <c r="AS45" s="10"/>
      <c r="AT45" s="10"/>
      <c r="AU45" s="10"/>
      <c r="AV45" s="10"/>
    </row>
    <row r="46" spans="1:48">
      <c r="A46" s="313" t="s">
        <v>16</v>
      </c>
      <c r="H46" s="109">
        <f>I46^(1/40)-1</f>
        <v>1.9391857117281752E-2</v>
      </c>
      <c r="I46" s="186">
        <f>I45/E45</f>
        <v>2.1559883273273681</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2.5319256700349069E-2</v>
      </c>
      <c r="H50" s="59">
        <f t="shared" si="17"/>
        <v>2.5658010941803866E-2</v>
      </c>
      <c r="I50" s="59">
        <f t="shared" si="17"/>
        <v>2.7605971838843502E-2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[12]RES!$B32</f>
        <v>0</v>
      </c>
      <c r="C54" s="313" t="str">
        <f>[12]RES!A32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[12]RES!$B33</f>
        <v>Demand</v>
      </c>
      <c r="C55" s="313" t="str">
        <f>[12]RES!A33</f>
        <v>End use demands</v>
      </c>
      <c r="E55" s="313">
        <v>0.1</v>
      </c>
      <c r="F55" s="12">
        <v>0.1</v>
      </c>
      <c r="G55" s="12">
        <v>0.1</v>
      </c>
      <c r="H55" s="40"/>
      <c r="J55" s="313"/>
    </row>
    <row r="56" spans="1:47">
      <c r="A56" s="313" t="s">
        <v>16</v>
      </c>
      <c r="B56" s="313" t="str">
        <f>[12]RES!$B34</f>
        <v>L</v>
      </c>
      <c r="C56" s="313" t="str">
        <f>[12]RES!A34</f>
        <v>Lighting</v>
      </c>
      <c r="E56" s="313">
        <v>0.5</v>
      </c>
      <c r="F56" s="12">
        <v>0.4</v>
      </c>
      <c r="G56" s="12">
        <v>0.3</v>
      </c>
      <c r="H56" s="40"/>
      <c r="J56" s="313"/>
    </row>
    <row r="57" spans="1:47">
      <c r="A57" s="313" t="s">
        <v>16</v>
      </c>
      <c r="B57" s="313" t="str">
        <f>[12]RES!$B35</f>
        <v>K</v>
      </c>
      <c r="C57" s="313" t="str">
        <f>[12]RES!A35</f>
        <v>Cooking</v>
      </c>
      <c r="E57" s="313">
        <v>0.3</v>
      </c>
      <c r="F57" s="12">
        <v>0.25</v>
      </c>
      <c r="G57" s="12">
        <v>0.2</v>
      </c>
      <c r="H57" s="40"/>
      <c r="J57" s="313"/>
    </row>
    <row r="58" spans="1:47">
      <c r="A58" s="313" t="s">
        <v>16</v>
      </c>
      <c r="B58" s="313" t="str">
        <f>[12]RES!$B36</f>
        <v>H</v>
      </c>
      <c r="C58" s="313" t="str">
        <f>[12]RES!A36</f>
        <v>Space Heating</v>
      </c>
      <c r="E58" s="313">
        <v>0.2</v>
      </c>
      <c r="F58" s="12">
        <v>0.15</v>
      </c>
      <c r="G58" s="12">
        <v>0.1</v>
      </c>
      <c r="H58" s="40"/>
      <c r="J58" s="313"/>
    </row>
    <row r="59" spans="1:47">
      <c r="A59" s="313" t="s">
        <v>16</v>
      </c>
      <c r="B59" s="313" t="str">
        <f>[12]RES!$B37</f>
        <v>WG</v>
      </c>
      <c r="C59" s="313" t="str">
        <f>[12]RES!A37</f>
        <v>Water Heating Geyser</v>
      </c>
      <c r="E59" s="313">
        <v>0.5</v>
      </c>
      <c r="F59" s="12">
        <v>0.4</v>
      </c>
      <c r="G59" s="12">
        <v>0.3</v>
      </c>
      <c r="H59" s="40"/>
      <c r="J59" s="313"/>
    </row>
    <row r="60" spans="1:47">
      <c r="A60" s="313" t="s">
        <v>16</v>
      </c>
      <c r="B60" s="313" t="str">
        <f>[12]RES!$B38</f>
        <v>W</v>
      </c>
      <c r="C60" s="313" t="str">
        <f>[12]RES!A38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0.39872545713503321</v>
      </c>
      <c r="H63" s="186">
        <f t="shared" si="19"/>
        <v>0.39835797331537259</v>
      </c>
      <c r="I63" s="186">
        <f t="shared" si="19"/>
        <v>0.39784401167267258</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0.39897922826789528</v>
      </c>
      <c r="T63" s="313" cm="1">
        <f t="array" ref="T63">IF(T$7=-1,U63,IF(T$7=99,S63,IF(T$7=0,INDEX($E63:$I63,0,T$5),(INDEX($E63:$I63,0,T$7+1)-INDEX($E63:$I63,0,T$7))/(INDEX($E$4:$I$4,0,T$7+1)-INDEX($E$4:$I$4,0,T$7))+S63)))</f>
        <v>0.39895103147535504</v>
      </c>
      <c r="U63" s="313" cm="1">
        <f t="array" ref="U63">IF(U$7=-1,V63,IF(U$7=99,T63,IF(U$7=0,INDEX($E63:$I63,0,U$5),(INDEX($E63:$I63,0,U$7+1)-INDEX($E63:$I63,0,U$7))/(INDEX($E$4:$I$4,0,U$7+1)-INDEX($E$4:$I$4,0,U$7))+T63)))</f>
        <v>0.39892283468281481</v>
      </c>
      <c r="V63" s="313" cm="1">
        <f t="array" ref="V63">IF(V$7=-1,W63,IF(V$7=99,U63,IF(V$7=0,INDEX($E63:$I63,0,V$5),(INDEX($E63:$I63,0,V$7+1)-INDEX($E63:$I63,0,V$7))/(INDEX($E$4:$I$4,0,V$7+1)-INDEX($E$4:$I$4,0,V$7))+U63)))</f>
        <v>0.39889463789027457</v>
      </c>
      <c r="W63" s="313" cm="1">
        <f t="array" ref="W63">IF(W$7=-1,X63,IF(W$7=99,V63,IF(W$7=0,INDEX($E63:$I63,0,W$5),(INDEX($E63:$I63,0,W$7+1)-INDEX($E63:$I63,0,W$7))/(INDEX($E$4:$I$4,0,W$7+1)-INDEX($E$4:$I$4,0,W$7))+V63)))</f>
        <v>0.39886644109773434</v>
      </c>
      <c r="X63" s="313" cm="1">
        <f t="array" ref="X63">IF(X$7=-1,Y63,IF(X$7=99,W63,IF(X$7=0,INDEX($E63:$I63,0,X$5),(INDEX($E63:$I63,0,X$7+1)-INDEX($E63:$I63,0,X$7))/(INDEX($E$4:$I$4,0,X$7+1)-INDEX($E$4:$I$4,0,X$7))+W63)))</f>
        <v>0.3988382443051941</v>
      </c>
      <c r="Y63" s="313" cm="1">
        <f t="array" ref="Y63">IF(Y$7=-1,Z63,IF(Y$7=99,X63,IF(Y$7=0,INDEX($E63:$I63,0,Y$5),(INDEX($E63:$I63,0,Y$7+1)-INDEX($E63:$I63,0,Y$7))/(INDEX($E$4:$I$4,0,Y$7+1)-INDEX($E$4:$I$4,0,Y$7))+X63)))</f>
        <v>0.39881004751265386</v>
      </c>
      <c r="Z63" s="313" cm="1">
        <f t="array" ref="Z63">IF(Z$7=-1,AA63,IF(Z$7=99,Y63,IF(Z$7=0,INDEX($E63:$I63,0,Z$5),(INDEX($E63:$I63,0,Z$7+1)-INDEX($E63:$I63,0,Z$7))/(INDEX($E$4:$I$4,0,Z$7+1)-INDEX($E$4:$I$4,0,Z$7))+Y63)))</f>
        <v>0.39878185072011363</v>
      </c>
      <c r="AA63" s="313" cm="1">
        <f t="array" ref="AA63">IF(AA$7=-1,AB63,IF(AA$7=99,Z63,IF(AA$7=0,INDEX($E63:$I63,0,AA$5),(INDEX($E63:$I63,0,AA$7+1)-INDEX($E63:$I63,0,AA$7))/(INDEX($E$4:$I$4,0,AA$7+1)-INDEX($E$4:$I$4,0,AA$7))+Z63)))</f>
        <v>0.39875365392757339</v>
      </c>
      <c r="AB63" s="313" cm="1">
        <f t="array" ref="AB63">IF(AB$7=-1,AC63,IF(AB$7=99,AA63,IF(AB$7=0,INDEX($E63:$I63,0,AB$5),(INDEX($E63:$I63,0,AB$7+1)-INDEX($E63:$I63,0,AB$7))/(INDEX($E$4:$I$4,0,AB$7+1)-INDEX($E$4:$I$4,0,AB$7))+AA63)))</f>
        <v>0.39872545713503321</v>
      </c>
      <c r="AC63" s="313" cm="1">
        <f t="array" ref="AC63">IF(AC$7=-1,AD63,IF(AC$7=99,AB63,IF(AC$7=0,INDEX($E63:$I63,0,AC$5),(INDEX($E63:$I63,0,AC$7+1)-INDEX($E63:$I63,0,AC$7))/(INDEX($E$4:$I$4,0,AC$7+1)-INDEX($E$4:$I$4,0,AC$7))+AB63)))</f>
        <v>0.39868870875306717</v>
      </c>
      <c r="AD63" s="313" cm="1">
        <f t="array" ref="AD63">IF(AD$7=-1,AE63,IF(AD$7=99,AC63,IF(AD$7=0,INDEX($E63:$I63,0,AD$5),(INDEX($E63:$I63,0,AD$7+1)-INDEX($E63:$I63,0,AD$7))/(INDEX($E$4:$I$4,0,AD$7+1)-INDEX($E$4:$I$4,0,AD$7))+AC63)))</f>
        <v>0.39865196037110112</v>
      </c>
      <c r="AE63" s="313" cm="1">
        <f t="array" ref="AE63">IF(AE$7=-1,AF63,IF(AE$7=99,AD63,IF(AE$7=0,INDEX($E63:$I63,0,AE$5),(INDEX($E63:$I63,0,AE$7+1)-INDEX($E63:$I63,0,AE$7))/(INDEX($E$4:$I$4,0,AE$7+1)-INDEX($E$4:$I$4,0,AE$7))+AD63)))</f>
        <v>0.39861521198913508</v>
      </c>
      <c r="AF63" s="313" cm="1">
        <f t="array" ref="AF63">IF(AF$7=-1,AG63,IF(AF$7=99,AE63,IF(AF$7=0,INDEX($E63:$I63,0,AF$5),(INDEX($E63:$I63,0,AF$7+1)-INDEX($E63:$I63,0,AF$7))/(INDEX($E$4:$I$4,0,AF$7+1)-INDEX($E$4:$I$4,0,AF$7))+AE63)))</f>
        <v>0.39857846360716903</v>
      </c>
      <c r="AG63" s="313" cm="1">
        <f t="array" ref="AG63">IF(AG$7=-1,AH63,IF(AG$7=99,AF63,IF(AG$7=0,INDEX($E63:$I63,0,AG$5),(INDEX($E63:$I63,0,AG$7+1)-INDEX($E63:$I63,0,AG$7))/(INDEX($E$4:$I$4,0,AG$7+1)-INDEX($E$4:$I$4,0,AG$7))+AF63)))</f>
        <v>0.39854171522520299</v>
      </c>
      <c r="AH63" s="313" cm="1">
        <f t="array" ref="AH63">IF(AH$7=-1,AI63,IF(AH$7=99,AG63,IF(AH$7=0,INDEX($E63:$I63,0,AH$5),(INDEX($E63:$I63,0,AH$7+1)-INDEX($E63:$I63,0,AH$7))/(INDEX($E$4:$I$4,0,AH$7+1)-INDEX($E$4:$I$4,0,AH$7))+AG63)))</f>
        <v>0.39850496684323694</v>
      </c>
      <c r="AI63" s="313" cm="1">
        <f t="array" ref="AI63">IF(AI$7=-1,AJ63,IF(AI$7=99,AH63,IF(AI$7=0,INDEX($E63:$I63,0,AI$5),(INDEX($E63:$I63,0,AI$7+1)-INDEX($E63:$I63,0,AI$7))/(INDEX($E$4:$I$4,0,AI$7+1)-INDEX($E$4:$I$4,0,AI$7))+AH63)))</f>
        <v>0.3984682184612709</v>
      </c>
      <c r="AJ63" s="313" cm="1">
        <f t="array" ref="AJ63">IF(AJ$7=-1,AK63,IF(AJ$7=99,AI63,IF(AJ$7=0,INDEX($E63:$I63,0,AJ$5),(INDEX($E63:$I63,0,AJ$7+1)-INDEX($E63:$I63,0,AJ$7))/(INDEX($E$4:$I$4,0,AJ$7+1)-INDEX($E$4:$I$4,0,AJ$7))+AI63)))</f>
        <v>0.39843147007930485</v>
      </c>
      <c r="AK63" s="313" cm="1">
        <f t="array" ref="AK63">IF(AK$7=-1,AL63,IF(AK$7=99,AJ63,IF(AK$7=0,INDEX($E63:$I63,0,AK$5),(INDEX($E63:$I63,0,AK$7+1)-INDEX($E63:$I63,0,AK$7))/(INDEX($E$4:$I$4,0,AK$7+1)-INDEX($E$4:$I$4,0,AK$7))+AJ63)))</f>
        <v>0.39839472169733881</v>
      </c>
      <c r="AL63" s="313" cm="1">
        <f t="array" ref="AL63">IF(AL$7=-1,AM63,IF(AL$7=99,AK63,IF(AL$7=0,INDEX($E63:$I63,0,AL$5),(INDEX($E63:$I63,0,AL$7+1)-INDEX($E63:$I63,0,AL$7))/(INDEX($E$4:$I$4,0,AL$7+1)-INDEX($E$4:$I$4,0,AL$7))+AK63)))</f>
        <v>0.39835797331537259</v>
      </c>
      <c r="AM63" s="313" cm="1">
        <f t="array" ref="AM63">IF(AM$7=-1,AN63,IF(AM$7=99,AL63,IF(AM$7=0,INDEX($E63:$I63,0,AM$5),(INDEX($E63:$I63,0,AM$7+1)-INDEX($E63:$I63,0,AM$7))/(INDEX($E$4:$I$4,0,AM$7+1)-INDEX($E$4:$I$4,0,AM$7))+AL63)))</f>
        <v>0.39830657715110257</v>
      </c>
      <c r="AN63" s="313" cm="1">
        <f t="array" ref="AN63">IF(AN$7=-1,AO63,IF(AN$7=99,AM63,IF(AN$7=0,INDEX($E63:$I63,0,AN$5),(INDEX($E63:$I63,0,AN$7+1)-INDEX($E63:$I63,0,AN$7))/(INDEX($E$4:$I$4,0,AN$7+1)-INDEX($E$4:$I$4,0,AN$7))+AM63)))</f>
        <v>0.39784401167267258</v>
      </c>
      <c r="AO63" s="313" cm="1">
        <f t="array" ref="AO63">IF(AO$7=-1,AP63,IF(AO$7=99,AN63,IF(AO$7=0,INDEX($E63:$I63,0,AO$5),(INDEX($E63:$I63,0,AO$7+1)-INDEX($E63:$I63,0,AO$7))/(INDEX($E$4:$I$4,0,AO$7+1)-INDEX($E$4:$I$4,0,AO$7))+AN63)))</f>
        <v>0.39784401167267258</v>
      </c>
      <c r="AP63" s="313" cm="1">
        <f t="array" ref="AP63">IF(AP$7=-1,AQ63,IF(AP$7=99,AO63,IF(AP$7=0,INDEX($E63:$I63,0,AP$5),(INDEX($E63:$I63,0,AP$7+1)-INDEX($E63:$I63,0,AP$7))/(INDEX($E$4:$I$4,0,AP$7+1)-INDEX($E$4:$I$4,0,AP$7))+AO63)))</f>
        <v>0.39784401167267258</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0.69745091427006645</v>
      </c>
      <c r="H65" s="186">
        <f t="shared" si="19"/>
        <v>0.69671594663074521</v>
      </c>
      <c r="I65" s="186">
        <f t="shared" si="19"/>
        <v>0.69568802334534519</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0.69795845653579058</v>
      </c>
      <c r="T65" s="313" cm="1">
        <f t="array" ref="T65">IF(T$7=-1,U65,IF(T$7=99,S65,IF(T$7=0,INDEX($E65:$I65,0,T$5),(INDEX($E65:$I65,0,T$7+1)-INDEX($E65:$I65,0,T$7))/(INDEX($E$4:$I$4,0,T$7+1)-INDEX($E$4:$I$4,0,T$7))+S65)))</f>
        <v>0.69790206295071011</v>
      </c>
      <c r="U65" s="313" cm="1">
        <f t="array" ref="U65">IF(U$7=-1,V65,IF(U$7=99,T65,IF(U$7=0,INDEX($E65:$I65,0,U$5),(INDEX($E65:$I65,0,U$7+1)-INDEX($E65:$I65,0,U$7))/(INDEX($E$4:$I$4,0,U$7+1)-INDEX($E$4:$I$4,0,U$7))+T65)))</f>
        <v>0.69784566936562964</v>
      </c>
      <c r="V65" s="313" cm="1">
        <f t="array" ref="V65">IF(V$7=-1,W65,IF(V$7=99,U65,IF(V$7=0,INDEX($E65:$I65,0,V$5),(INDEX($E65:$I65,0,V$7+1)-INDEX($E65:$I65,0,V$7))/(INDEX($E$4:$I$4,0,V$7+1)-INDEX($E$4:$I$4,0,V$7))+U65)))</f>
        <v>0.69778927578054917</v>
      </c>
      <c r="W65" s="313" cm="1">
        <f t="array" ref="W65">IF(W$7=-1,X65,IF(W$7=99,V65,IF(W$7=0,INDEX($E65:$I65,0,W$5),(INDEX($E65:$I65,0,W$7+1)-INDEX($E65:$I65,0,W$7))/(INDEX($E$4:$I$4,0,W$7+1)-INDEX($E$4:$I$4,0,W$7))+V65)))</f>
        <v>0.6977328821954687</v>
      </c>
      <c r="X65" s="313" cm="1">
        <f t="array" ref="X65">IF(X$7=-1,Y65,IF(X$7=99,W65,IF(X$7=0,INDEX($E65:$I65,0,X$5),(INDEX($E65:$I65,0,X$7+1)-INDEX($E65:$I65,0,X$7))/(INDEX($E$4:$I$4,0,X$7+1)-INDEX($E$4:$I$4,0,X$7))+W65)))</f>
        <v>0.69767648861038822</v>
      </c>
      <c r="Y65" s="313" cm="1">
        <f t="array" ref="Y65">IF(Y$7=-1,Z65,IF(Y$7=99,X65,IF(Y$7=0,INDEX($E65:$I65,0,Y$5),(INDEX($E65:$I65,0,Y$7+1)-INDEX($E65:$I65,0,Y$7))/(INDEX($E$4:$I$4,0,Y$7+1)-INDEX($E$4:$I$4,0,Y$7))+X65)))</f>
        <v>0.69762009502530775</v>
      </c>
      <c r="Z65" s="313" cm="1">
        <f t="array" ref="Z65">IF(Z$7=-1,AA65,IF(Z$7=99,Y65,IF(Z$7=0,INDEX($E65:$I65,0,Z$5),(INDEX($E65:$I65,0,Z$7+1)-INDEX($E65:$I65,0,Z$7))/(INDEX($E$4:$I$4,0,Z$7+1)-INDEX($E$4:$I$4,0,Z$7))+Y65)))</f>
        <v>0.69756370144022728</v>
      </c>
      <c r="AA65" s="313" cm="1">
        <f t="array" ref="AA65">IF(AA$7=-1,AB65,IF(AA$7=99,Z65,IF(AA$7=0,INDEX($E65:$I65,0,AA$5),(INDEX($E65:$I65,0,AA$7+1)-INDEX($E65:$I65,0,AA$7))/(INDEX($E$4:$I$4,0,AA$7+1)-INDEX($E$4:$I$4,0,AA$7))+Z65)))</f>
        <v>0.69750730785514681</v>
      </c>
      <c r="AB65" s="313" cm="1">
        <f t="array" ref="AB65">IF(AB$7=-1,AC65,IF(AB$7=99,AA65,IF(AB$7=0,INDEX($E65:$I65,0,AB$5),(INDEX($E65:$I65,0,AB$7+1)-INDEX($E65:$I65,0,AB$7))/(INDEX($E$4:$I$4,0,AB$7+1)-INDEX($E$4:$I$4,0,AB$7))+AA65)))</f>
        <v>0.69745091427006645</v>
      </c>
      <c r="AC65" s="313" cm="1">
        <f t="array" ref="AC65">IF(AC$7=-1,AD65,IF(AC$7=99,AB65,IF(AC$7=0,INDEX($E65:$I65,0,AC$5),(INDEX($E65:$I65,0,AC$7+1)-INDEX($E65:$I65,0,AC$7))/(INDEX($E$4:$I$4,0,AC$7+1)-INDEX($E$4:$I$4,0,AC$7))+AB65)))</f>
        <v>0.69737741750613436</v>
      </c>
      <c r="AD65" s="313" cm="1">
        <f t="array" ref="AD65">IF(AD$7=-1,AE65,IF(AD$7=99,AC65,IF(AD$7=0,INDEX($E65:$I65,0,AD$5),(INDEX($E65:$I65,0,AD$7+1)-INDEX($E65:$I65,0,AD$7))/(INDEX($E$4:$I$4,0,AD$7+1)-INDEX($E$4:$I$4,0,AD$7))+AC65)))</f>
        <v>0.69730392074220227</v>
      </c>
      <c r="AE65" s="313" cm="1">
        <f t="array" ref="AE65">IF(AE$7=-1,AF65,IF(AE$7=99,AD65,IF(AE$7=0,INDEX($E65:$I65,0,AE$5),(INDEX($E65:$I65,0,AE$7+1)-INDEX($E65:$I65,0,AE$7))/(INDEX($E$4:$I$4,0,AE$7+1)-INDEX($E$4:$I$4,0,AE$7))+AD65)))</f>
        <v>0.69723042397827018</v>
      </c>
      <c r="AF65" s="313" cm="1">
        <f t="array" ref="AF65">IF(AF$7=-1,AG65,IF(AF$7=99,AE65,IF(AF$7=0,INDEX($E65:$I65,0,AF$5),(INDEX($E65:$I65,0,AF$7+1)-INDEX($E65:$I65,0,AF$7))/(INDEX($E$4:$I$4,0,AF$7+1)-INDEX($E$4:$I$4,0,AF$7))+AE65)))</f>
        <v>0.69715692721433808</v>
      </c>
      <c r="AG65" s="313" cm="1">
        <f t="array" ref="AG65">IF(AG$7=-1,AH65,IF(AG$7=99,AF65,IF(AG$7=0,INDEX($E65:$I65,0,AG$5),(INDEX($E65:$I65,0,AG$7+1)-INDEX($E65:$I65,0,AG$7))/(INDEX($E$4:$I$4,0,AG$7+1)-INDEX($E$4:$I$4,0,AG$7))+AF65)))</f>
        <v>0.69708343045040599</v>
      </c>
      <c r="AH65" s="313" cm="1">
        <f t="array" ref="AH65">IF(AH$7=-1,AI65,IF(AH$7=99,AG65,IF(AH$7=0,INDEX($E65:$I65,0,AH$5),(INDEX($E65:$I65,0,AH$7+1)-INDEX($E65:$I65,0,AH$7))/(INDEX($E$4:$I$4,0,AH$7+1)-INDEX($E$4:$I$4,0,AH$7))+AG65)))</f>
        <v>0.6970099336864739</v>
      </c>
      <c r="AI65" s="313" cm="1">
        <f t="array" ref="AI65">IF(AI$7=-1,AJ65,IF(AI$7=99,AH65,IF(AI$7=0,INDEX($E65:$I65,0,AI$5),(INDEX($E65:$I65,0,AI$7+1)-INDEX($E65:$I65,0,AI$7))/(INDEX($E$4:$I$4,0,AI$7+1)-INDEX($E$4:$I$4,0,AI$7))+AH65)))</f>
        <v>0.69693643692254181</v>
      </c>
      <c r="AJ65" s="313" cm="1">
        <f t="array" ref="AJ65">IF(AJ$7=-1,AK65,IF(AJ$7=99,AI65,IF(AJ$7=0,INDEX($E65:$I65,0,AJ$5),(INDEX($E65:$I65,0,AJ$7+1)-INDEX($E65:$I65,0,AJ$7))/(INDEX($E$4:$I$4,0,AJ$7+1)-INDEX($E$4:$I$4,0,AJ$7))+AI65)))</f>
        <v>0.69686294015860972</v>
      </c>
      <c r="AK65" s="313" cm="1">
        <f t="array" ref="AK65">IF(AK$7=-1,AL65,IF(AK$7=99,AJ65,IF(AK$7=0,INDEX($E65:$I65,0,AK$5),(INDEX($E65:$I65,0,AK$7+1)-INDEX($E65:$I65,0,AK$7))/(INDEX($E$4:$I$4,0,AK$7+1)-INDEX($E$4:$I$4,0,AK$7))+AJ65)))</f>
        <v>0.69678944339467763</v>
      </c>
      <c r="AL65" s="313" cm="1">
        <f t="array" ref="AL65">IF(AL$7=-1,AM65,IF(AL$7=99,AK65,IF(AL$7=0,INDEX($E65:$I65,0,AL$5),(INDEX($E65:$I65,0,AL$7+1)-INDEX($E65:$I65,0,AL$7))/(INDEX($E$4:$I$4,0,AL$7+1)-INDEX($E$4:$I$4,0,AL$7))+AK65)))</f>
        <v>0.69671594663074521</v>
      </c>
      <c r="AM65" s="313" cm="1">
        <f t="array" ref="AM65">IF(AM$7=-1,AN65,IF(AM$7=99,AL65,IF(AM$7=0,INDEX($E65:$I65,0,AM$5),(INDEX($E65:$I65,0,AM$7+1)-INDEX($E65:$I65,0,AM$7))/(INDEX($E$4:$I$4,0,AM$7+1)-INDEX($E$4:$I$4,0,AM$7))+AL65)))</f>
        <v>0.69661315430220516</v>
      </c>
      <c r="AN65" s="313" cm="1">
        <f t="array" ref="AN65">IF(AN$7=-1,AO65,IF(AN$7=99,AM65,IF(AN$7=0,INDEX($E65:$I65,0,AN$5),(INDEX($E65:$I65,0,AN$7+1)-INDEX($E65:$I65,0,AN$7))/(INDEX($E$4:$I$4,0,AN$7+1)-INDEX($E$4:$I$4,0,AN$7))+AM65)))</f>
        <v>0.69568802334534519</v>
      </c>
      <c r="AO65" s="313" cm="1">
        <f t="array" ref="AO65">IF(AO$7=-1,AP65,IF(AO$7=99,AN65,IF(AO$7=0,INDEX($E65:$I65,0,AO$5),(INDEX($E65:$I65,0,AO$7+1)-INDEX($E65:$I65,0,AO$7))/(INDEX($E$4:$I$4,0,AO$7+1)-INDEX($E$4:$I$4,0,AO$7))+AN65)))</f>
        <v>0.69568802334534519</v>
      </c>
      <c r="AP65" s="313" cm="1">
        <f t="array" ref="AP65">IF(AP$7=-1,AQ65,IF(AP$7=99,AO65,IF(AP$7=0,INDEX($E65:$I65,0,AP$5),(INDEX($E65:$I65,0,AP$7+1)-INDEX($E65:$I65,0,AP$7))/(INDEX($E$4:$I$4,0,AP$7+1)-INDEX($E$4:$I$4,0,AP$7))+AO65)))</f>
        <v>0.69568802334534519</v>
      </c>
    </row>
    <row r="66" spans="1:42">
      <c r="A66" s="313" t="s">
        <v>16</v>
      </c>
      <c r="C66" s="313" t="str">
        <f t="shared" si="18"/>
        <v>Cooking</v>
      </c>
      <c r="E66" s="186">
        <f t="shared" si="19"/>
        <v>0.39899999999999997</v>
      </c>
      <c r="F66" s="186">
        <f t="shared" si="19"/>
        <v>0.39900742506043552</v>
      </c>
      <c r="G66" s="186">
        <f t="shared" si="19"/>
        <v>0.39872545713503321</v>
      </c>
      <c r="H66" s="186">
        <f t="shared" si="19"/>
        <v>0.39835797331537259</v>
      </c>
      <c r="I66" s="186">
        <f t="shared" si="19"/>
        <v>0.39784401167267258</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0.39897922826789528</v>
      </c>
      <c r="T66" s="313" cm="1">
        <f t="array" ref="T66">IF(T$7=-1,U66,IF(T$7=99,S66,IF(T$7=0,INDEX($E66:$I66,0,T$5),(INDEX($E66:$I66,0,T$7+1)-INDEX($E66:$I66,0,T$7))/(INDEX($E$4:$I$4,0,T$7+1)-INDEX($E$4:$I$4,0,T$7))+S66)))</f>
        <v>0.39895103147535504</v>
      </c>
      <c r="U66" s="313" cm="1">
        <f t="array" ref="U66">IF(U$7=-1,V66,IF(U$7=99,T66,IF(U$7=0,INDEX($E66:$I66,0,U$5),(INDEX($E66:$I66,0,U$7+1)-INDEX($E66:$I66,0,U$7))/(INDEX($E$4:$I$4,0,U$7+1)-INDEX($E$4:$I$4,0,U$7))+T66)))</f>
        <v>0.39892283468281481</v>
      </c>
      <c r="V66" s="313" cm="1">
        <f t="array" ref="V66">IF(V$7=-1,W66,IF(V$7=99,U66,IF(V$7=0,INDEX($E66:$I66,0,V$5),(INDEX($E66:$I66,0,V$7+1)-INDEX($E66:$I66,0,V$7))/(INDEX($E$4:$I$4,0,V$7+1)-INDEX($E$4:$I$4,0,V$7))+U66)))</f>
        <v>0.39889463789027457</v>
      </c>
      <c r="W66" s="313" cm="1">
        <f t="array" ref="W66">IF(W$7=-1,X66,IF(W$7=99,V66,IF(W$7=0,INDEX($E66:$I66,0,W$5),(INDEX($E66:$I66,0,W$7+1)-INDEX($E66:$I66,0,W$7))/(INDEX($E$4:$I$4,0,W$7+1)-INDEX($E$4:$I$4,0,W$7))+V66)))</f>
        <v>0.39886644109773434</v>
      </c>
      <c r="X66" s="313" cm="1">
        <f t="array" ref="X66">IF(X$7=-1,Y66,IF(X$7=99,W66,IF(X$7=0,INDEX($E66:$I66,0,X$5),(INDEX($E66:$I66,0,X$7+1)-INDEX($E66:$I66,0,X$7))/(INDEX($E$4:$I$4,0,X$7+1)-INDEX($E$4:$I$4,0,X$7))+W66)))</f>
        <v>0.3988382443051941</v>
      </c>
      <c r="Y66" s="313" cm="1">
        <f t="array" ref="Y66">IF(Y$7=-1,Z66,IF(Y$7=99,X66,IF(Y$7=0,INDEX($E66:$I66,0,Y$5),(INDEX($E66:$I66,0,Y$7+1)-INDEX($E66:$I66,0,Y$7))/(INDEX($E$4:$I$4,0,Y$7+1)-INDEX($E$4:$I$4,0,Y$7))+X66)))</f>
        <v>0.39881004751265386</v>
      </c>
      <c r="Z66" s="313" cm="1">
        <f t="array" ref="Z66">IF(Z$7=-1,AA66,IF(Z$7=99,Y66,IF(Z$7=0,INDEX($E66:$I66,0,Z$5),(INDEX($E66:$I66,0,Z$7+1)-INDEX($E66:$I66,0,Z$7))/(INDEX($E$4:$I$4,0,Z$7+1)-INDEX($E$4:$I$4,0,Z$7))+Y66)))</f>
        <v>0.39878185072011363</v>
      </c>
      <c r="AA66" s="313" cm="1">
        <f t="array" ref="AA66">IF(AA$7=-1,AB66,IF(AA$7=99,Z66,IF(AA$7=0,INDEX($E66:$I66,0,AA$5),(INDEX($E66:$I66,0,AA$7+1)-INDEX($E66:$I66,0,AA$7))/(INDEX($E$4:$I$4,0,AA$7+1)-INDEX($E$4:$I$4,0,AA$7))+Z66)))</f>
        <v>0.39875365392757339</v>
      </c>
      <c r="AB66" s="313" cm="1">
        <f t="array" ref="AB66">IF(AB$7=-1,AC66,IF(AB$7=99,AA66,IF(AB$7=0,INDEX($E66:$I66,0,AB$5),(INDEX($E66:$I66,0,AB$7+1)-INDEX($E66:$I66,0,AB$7))/(INDEX($E$4:$I$4,0,AB$7+1)-INDEX($E$4:$I$4,0,AB$7))+AA66)))</f>
        <v>0.39872545713503321</v>
      </c>
      <c r="AC66" s="313" cm="1">
        <f t="array" ref="AC66">IF(AC$7=-1,AD66,IF(AC$7=99,AB66,IF(AC$7=0,INDEX($E66:$I66,0,AC$5),(INDEX($E66:$I66,0,AC$7+1)-INDEX($E66:$I66,0,AC$7))/(INDEX($E$4:$I$4,0,AC$7+1)-INDEX($E$4:$I$4,0,AC$7))+AB66)))</f>
        <v>0.39868870875306717</v>
      </c>
      <c r="AD66" s="313" cm="1">
        <f t="array" ref="AD66">IF(AD$7=-1,AE66,IF(AD$7=99,AC66,IF(AD$7=0,INDEX($E66:$I66,0,AD$5),(INDEX($E66:$I66,0,AD$7+1)-INDEX($E66:$I66,0,AD$7))/(INDEX($E$4:$I$4,0,AD$7+1)-INDEX($E$4:$I$4,0,AD$7))+AC66)))</f>
        <v>0.39865196037110112</v>
      </c>
      <c r="AE66" s="313" cm="1">
        <f t="array" ref="AE66">IF(AE$7=-1,AF66,IF(AE$7=99,AD66,IF(AE$7=0,INDEX($E66:$I66,0,AE$5),(INDEX($E66:$I66,0,AE$7+1)-INDEX($E66:$I66,0,AE$7))/(INDEX($E$4:$I$4,0,AE$7+1)-INDEX($E$4:$I$4,0,AE$7))+AD66)))</f>
        <v>0.39861521198913508</v>
      </c>
      <c r="AF66" s="313" cm="1">
        <f t="array" ref="AF66">IF(AF$7=-1,AG66,IF(AF$7=99,AE66,IF(AF$7=0,INDEX($E66:$I66,0,AF$5),(INDEX($E66:$I66,0,AF$7+1)-INDEX($E66:$I66,0,AF$7))/(INDEX($E$4:$I$4,0,AF$7+1)-INDEX($E$4:$I$4,0,AF$7))+AE66)))</f>
        <v>0.39857846360716903</v>
      </c>
      <c r="AG66" s="313" cm="1">
        <f t="array" ref="AG66">IF(AG$7=-1,AH66,IF(AG$7=99,AF66,IF(AG$7=0,INDEX($E66:$I66,0,AG$5),(INDEX($E66:$I66,0,AG$7+1)-INDEX($E66:$I66,0,AG$7))/(INDEX($E$4:$I$4,0,AG$7+1)-INDEX($E$4:$I$4,0,AG$7))+AF66)))</f>
        <v>0.39854171522520299</v>
      </c>
      <c r="AH66" s="313" cm="1">
        <f t="array" ref="AH66">IF(AH$7=-1,AI66,IF(AH$7=99,AG66,IF(AH$7=0,INDEX($E66:$I66,0,AH$5),(INDEX($E66:$I66,0,AH$7+1)-INDEX($E66:$I66,0,AH$7))/(INDEX($E$4:$I$4,0,AH$7+1)-INDEX($E$4:$I$4,0,AH$7))+AG66)))</f>
        <v>0.39850496684323694</v>
      </c>
      <c r="AI66" s="313" cm="1">
        <f t="array" ref="AI66">IF(AI$7=-1,AJ66,IF(AI$7=99,AH66,IF(AI$7=0,INDEX($E66:$I66,0,AI$5),(INDEX($E66:$I66,0,AI$7+1)-INDEX($E66:$I66,0,AI$7))/(INDEX($E$4:$I$4,0,AI$7+1)-INDEX($E$4:$I$4,0,AI$7))+AH66)))</f>
        <v>0.3984682184612709</v>
      </c>
      <c r="AJ66" s="313" cm="1">
        <f t="array" ref="AJ66">IF(AJ$7=-1,AK66,IF(AJ$7=99,AI66,IF(AJ$7=0,INDEX($E66:$I66,0,AJ$5),(INDEX($E66:$I66,0,AJ$7+1)-INDEX($E66:$I66,0,AJ$7))/(INDEX($E$4:$I$4,0,AJ$7+1)-INDEX($E$4:$I$4,0,AJ$7))+AI66)))</f>
        <v>0.39843147007930485</v>
      </c>
      <c r="AK66" s="313" cm="1">
        <f t="array" ref="AK66">IF(AK$7=-1,AL66,IF(AK$7=99,AJ66,IF(AK$7=0,INDEX($E66:$I66,0,AK$5),(INDEX($E66:$I66,0,AK$7+1)-INDEX($E66:$I66,0,AK$7))/(INDEX($E$4:$I$4,0,AK$7+1)-INDEX($E$4:$I$4,0,AK$7))+AJ66)))</f>
        <v>0.39839472169733881</v>
      </c>
      <c r="AL66" s="313" cm="1">
        <f t="array" ref="AL66">IF(AL$7=-1,AM66,IF(AL$7=99,AK66,IF(AL$7=0,INDEX($E66:$I66,0,AL$5),(INDEX($E66:$I66,0,AL$7+1)-INDEX($E66:$I66,0,AL$7))/(INDEX($E$4:$I$4,0,AL$7+1)-INDEX($E$4:$I$4,0,AL$7))+AK66)))</f>
        <v>0.39835797331537259</v>
      </c>
      <c r="AM66" s="313" cm="1">
        <f t="array" ref="AM66">IF(AM$7=-1,AN66,IF(AM$7=99,AL66,IF(AM$7=0,INDEX($E66:$I66,0,AM$5),(INDEX($E66:$I66,0,AM$7+1)-INDEX($E66:$I66,0,AM$7))/(INDEX($E$4:$I$4,0,AM$7+1)-INDEX($E$4:$I$4,0,AM$7))+AL66)))</f>
        <v>0.39830657715110257</v>
      </c>
      <c r="AN66" s="313" cm="1">
        <f t="array" ref="AN66">IF(AN$7=-1,AO66,IF(AN$7=99,AM66,IF(AN$7=0,INDEX($E66:$I66,0,AN$5),(INDEX($E66:$I66,0,AN$7+1)-INDEX($E66:$I66,0,AN$7))/(INDEX($E$4:$I$4,0,AN$7+1)-INDEX($E$4:$I$4,0,AN$7))+AM66)))</f>
        <v>0.39784401167267258</v>
      </c>
      <c r="AO66" s="313" cm="1">
        <f t="array" ref="AO66">IF(AO$7=-1,AP66,IF(AO$7=99,AN66,IF(AO$7=0,INDEX($E66:$I66,0,AO$5),(INDEX($E66:$I66,0,AO$7+1)-INDEX($E66:$I66,0,AO$7))/(INDEX($E$4:$I$4,0,AO$7+1)-INDEX($E$4:$I$4,0,AO$7))+AN66)))</f>
        <v>0.39784401167267258</v>
      </c>
      <c r="AP66" s="313" cm="1">
        <f t="array" ref="AP66">IF(AP$7=-1,AQ66,IF(AP$7=99,AO66,IF(AP$7=0,INDEX($E66:$I66,0,AP$5),(INDEX($E66:$I66,0,AP$7+1)-INDEX($E66:$I66,0,AP$7))/(INDEX($E$4:$I$4,0,AP$7+1)-INDEX($E$4:$I$4,0,AP$7))+AO66)))</f>
        <v>0.39784401167267258</v>
      </c>
    </row>
    <row r="67" spans="1:42">
      <c r="A67" s="313" t="s">
        <v>16</v>
      </c>
      <c r="C67" s="313" t="str">
        <f t="shared" si="18"/>
        <v>Space Heating</v>
      </c>
      <c r="E67" s="186">
        <f t="shared" si="19"/>
        <v>0.29899999999999999</v>
      </c>
      <c r="F67" s="186">
        <f t="shared" si="19"/>
        <v>0.29900742506043554</v>
      </c>
      <c r="G67" s="186">
        <f t="shared" si="19"/>
        <v>0.29872545713503323</v>
      </c>
      <c r="H67" s="186">
        <f t="shared" si="19"/>
        <v>0.29835797331537262</v>
      </c>
      <c r="I67" s="186">
        <f t="shared" si="19"/>
        <v>0.2978440116726726</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0.2989792282678953</v>
      </c>
      <c r="T67" s="313" cm="1">
        <f t="array" ref="T67">IF(T$7=-1,U67,IF(T$7=99,S67,IF(T$7=0,INDEX($E67:$I67,0,T$5),(INDEX($E67:$I67,0,T$7+1)-INDEX($E67:$I67,0,T$7))/(INDEX($E$4:$I$4,0,T$7+1)-INDEX($E$4:$I$4,0,T$7))+S67)))</f>
        <v>0.29895103147535507</v>
      </c>
      <c r="U67" s="313" cm="1">
        <f t="array" ref="U67">IF(U$7=-1,V67,IF(U$7=99,T67,IF(U$7=0,INDEX($E67:$I67,0,U$5),(INDEX($E67:$I67,0,U$7+1)-INDEX($E67:$I67,0,U$7))/(INDEX($E$4:$I$4,0,U$7+1)-INDEX($E$4:$I$4,0,U$7))+T67)))</f>
        <v>0.29892283468281483</v>
      </c>
      <c r="V67" s="313" cm="1">
        <f t="array" ref="V67">IF(V$7=-1,W67,IF(V$7=99,U67,IF(V$7=0,INDEX($E67:$I67,0,V$5),(INDEX($E67:$I67,0,V$7+1)-INDEX($E67:$I67,0,V$7))/(INDEX($E$4:$I$4,0,V$7+1)-INDEX($E$4:$I$4,0,V$7))+U67)))</f>
        <v>0.29889463789027459</v>
      </c>
      <c r="W67" s="313" cm="1">
        <f t="array" ref="W67">IF(W$7=-1,X67,IF(W$7=99,V67,IF(W$7=0,INDEX($E67:$I67,0,W$5),(INDEX($E67:$I67,0,W$7+1)-INDEX($E67:$I67,0,W$7))/(INDEX($E$4:$I$4,0,W$7+1)-INDEX($E$4:$I$4,0,W$7))+V67)))</f>
        <v>0.29886644109773436</v>
      </c>
      <c r="X67" s="313" cm="1">
        <f t="array" ref="X67">IF(X$7=-1,Y67,IF(X$7=99,W67,IF(X$7=0,INDEX($E67:$I67,0,X$5),(INDEX($E67:$I67,0,X$7+1)-INDEX($E67:$I67,0,X$7))/(INDEX($E$4:$I$4,0,X$7+1)-INDEX($E$4:$I$4,0,X$7))+W67)))</f>
        <v>0.29883824430519412</v>
      </c>
      <c r="Y67" s="313" cm="1">
        <f t="array" ref="Y67">IF(Y$7=-1,Z67,IF(Y$7=99,X67,IF(Y$7=0,INDEX($E67:$I67,0,Y$5),(INDEX($E67:$I67,0,Y$7+1)-INDEX($E67:$I67,0,Y$7))/(INDEX($E$4:$I$4,0,Y$7+1)-INDEX($E$4:$I$4,0,Y$7))+X67)))</f>
        <v>0.29881004751265389</v>
      </c>
      <c r="Z67" s="313" cm="1">
        <f t="array" ref="Z67">IF(Z$7=-1,AA67,IF(Z$7=99,Y67,IF(Z$7=0,INDEX($E67:$I67,0,Z$5),(INDEX($E67:$I67,0,Z$7+1)-INDEX($E67:$I67,0,Z$7))/(INDEX($E$4:$I$4,0,Z$7+1)-INDEX($E$4:$I$4,0,Z$7))+Y67)))</f>
        <v>0.29878185072011365</v>
      </c>
      <c r="AA67" s="313" cm="1">
        <f t="array" ref="AA67">IF(AA$7=-1,AB67,IF(AA$7=99,Z67,IF(AA$7=0,INDEX($E67:$I67,0,AA$5),(INDEX($E67:$I67,0,AA$7+1)-INDEX($E67:$I67,0,AA$7))/(INDEX($E$4:$I$4,0,AA$7+1)-INDEX($E$4:$I$4,0,AA$7))+Z67)))</f>
        <v>0.29875365392757341</v>
      </c>
      <c r="AB67" s="313" cm="1">
        <f t="array" ref="AB67">IF(AB$7=-1,AC67,IF(AB$7=99,AA67,IF(AB$7=0,INDEX($E67:$I67,0,AB$5),(INDEX($E67:$I67,0,AB$7+1)-INDEX($E67:$I67,0,AB$7))/(INDEX($E$4:$I$4,0,AB$7+1)-INDEX($E$4:$I$4,0,AB$7))+AA67)))</f>
        <v>0.29872545713503323</v>
      </c>
      <c r="AC67" s="313" cm="1">
        <f t="array" ref="AC67">IF(AC$7=-1,AD67,IF(AC$7=99,AB67,IF(AC$7=0,INDEX($E67:$I67,0,AC$5),(INDEX($E67:$I67,0,AC$7+1)-INDEX($E67:$I67,0,AC$7))/(INDEX($E$4:$I$4,0,AC$7+1)-INDEX($E$4:$I$4,0,AC$7))+AB67)))</f>
        <v>0.29868870875306719</v>
      </c>
      <c r="AD67" s="313" cm="1">
        <f t="array" ref="AD67">IF(AD$7=-1,AE67,IF(AD$7=99,AC67,IF(AD$7=0,INDEX($E67:$I67,0,AD$5),(INDEX($E67:$I67,0,AD$7+1)-INDEX($E67:$I67,0,AD$7))/(INDEX($E$4:$I$4,0,AD$7+1)-INDEX($E$4:$I$4,0,AD$7))+AC67)))</f>
        <v>0.29865196037110114</v>
      </c>
      <c r="AE67" s="313" cm="1">
        <f t="array" ref="AE67">IF(AE$7=-1,AF67,IF(AE$7=99,AD67,IF(AE$7=0,INDEX($E67:$I67,0,AE$5),(INDEX($E67:$I67,0,AE$7+1)-INDEX($E67:$I67,0,AE$7))/(INDEX($E$4:$I$4,0,AE$7+1)-INDEX($E$4:$I$4,0,AE$7))+AD67)))</f>
        <v>0.2986152119891351</v>
      </c>
      <c r="AF67" s="313" cm="1">
        <f t="array" ref="AF67">IF(AF$7=-1,AG67,IF(AF$7=99,AE67,IF(AF$7=0,INDEX($E67:$I67,0,AF$5),(INDEX($E67:$I67,0,AF$7+1)-INDEX($E67:$I67,0,AF$7))/(INDEX($E$4:$I$4,0,AF$7+1)-INDEX($E$4:$I$4,0,AF$7))+AE67)))</f>
        <v>0.29857846360716905</v>
      </c>
      <c r="AG67" s="313" cm="1">
        <f t="array" ref="AG67">IF(AG$7=-1,AH67,IF(AG$7=99,AF67,IF(AG$7=0,INDEX($E67:$I67,0,AG$5),(INDEX($E67:$I67,0,AG$7+1)-INDEX($E67:$I67,0,AG$7))/(INDEX($E$4:$I$4,0,AG$7+1)-INDEX($E$4:$I$4,0,AG$7))+AF67)))</f>
        <v>0.29854171522520301</v>
      </c>
      <c r="AH67" s="313" cm="1">
        <f t="array" ref="AH67">IF(AH$7=-1,AI67,IF(AH$7=99,AG67,IF(AH$7=0,INDEX($E67:$I67,0,AH$5),(INDEX($E67:$I67,0,AH$7+1)-INDEX($E67:$I67,0,AH$7))/(INDEX($E$4:$I$4,0,AH$7+1)-INDEX($E$4:$I$4,0,AH$7))+AG67)))</f>
        <v>0.29850496684323696</v>
      </c>
      <c r="AI67" s="313" cm="1">
        <f t="array" ref="AI67">IF(AI$7=-1,AJ67,IF(AI$7=99,AH67,IF(AI$7=0,INDEX($E67:$I67,0,AI$5),(INDEX($E67:$I67,0,AI$7+1)-INDEX($E67:$I67,0,AI$7))/(INDEX($E$4:$I$4,0,AI$7+1)-INDEX($E$4:$I$4,0,AI$7))+AH67)))</f>
        <v>0.29846821846127092</v>
      </c>
      <c r="AJ67" s="313" cm="1">
        <f t="array" ref="AJ67">IF(AJ$7=-1,AK67,IF(AJ$7=99,AI67,IF(AJ$7=0,INDEX($E67:$I67,0,AJ$5),(INDEX($E67:$I67,0,AJ$7+1)-INDEX($E67:$I67,0,AJ$7))/(INDEX($E$4:$I$4,0,AJ$7+1)-INDEX($E$4:$I$4,0,AJ$7))+AI67)))</f>
        <v>0.29843147007930487</v>
      </c>
      <c r="AK67" s="313" cm="1">
        <f t="array" ref="AK67">IF(AK$7=-1,AL67,IF(AK$7=99,AJ67,IF(AK$7=0,INDEX($E67:$I67,0,AK$5),(INDEX($E67:$I67,0,AK$7+1)-INDEX($E67:$I67,0,AK$7))/(INDEX($E$4:$I$4,0,AK$7+1)-INDEX($E$4:$I$4,0,AK$7))+AJ67)))</f>
        <v>0.29839472169733883</v>
      </c>
      <c r="AL67" s="313" cm="1">
        <f t="array" ref="AL67">IF(AL$7=-1,AM67,IF(AL$7=99,AK67,IF(AL$7=0,INDEX($E67:$I67,0,AL$5),(INDEX($E67:$I67,0,AL$7+1)-INDEX($E67:$I67,0,AL$7))/(INDEX($E$4:$I$4,0,AL$7+1)-INDEX($E$4:$I$4,0,AL$7))+AK67)))</f>
        <v>0.29835797331537262</v>
      </c>
      <c r="AM67" s="313" cm="1">
        <f t="array" ref="AM67">IF(AM$7=-1,AN67,IF(AM$7=99,AL67,IF(AM$7=0,INDEX($E67:$I67,0,AM$5),(INDEX($E67:$I67,0,AM$7+1)-INDEX($E67:$I67,0,AM$7))/(INDEX($E$4:$I$4,0,AM$7+1)-INDEX($E$4:$I$4,0,AM$7))+AL67)))</f>
        <v>0.29830657715110259</v>
      </c>
      <c r="AN67" s="313" cm="1">
        <f t="array" ref="AN67">IF(AN$7=-1,AO67,IF(AN$7=99,AM67,IF(AN$7=0,INDEX($E67:$I67,0,AN$5),(INDEX($E67:$I67,0,AN$7+1)-INDEX($E67:$I67,0,AN$7))/(INDEX($E$4:$I$4,0,AN$7+1)-INDEX($E$4:$I$4,0,AN$7))+AM67)))</f>
        <v>0.2978440116726726</v>
      </c>
      <c r="AO67" s="313" cm="1">
        <f t="array" ref="AO67">IF(AO$7=-1,AP67,IF(AO$7=99,AN67,IF(AO$7=0,INDEX($E67:$I67,0,AO$5),(INDEX($E67:$I67,0,AO$7+1)-INDEX($E67:$I67,0,AO$7))/(INDEX($E$4:$I$4,0,AO$7+1)-INDEX($E$4:$I$4,0,AO$7))+AN67)))</f>
        <v>0.2978440116726726</v>
      </c>
      <c r="AP67" s="313" cm="1">
        <f t="array" ref="AP67">IF(AP$7=-1,AQ67,IF(AP$7=99,AO67,IF(AP$7=0,INDEX($E67:$I67,0,AP$5),(INDEX($E67:$I67,0,AP$7+1)-INDEX($E67:$I67,0,AP$7))/(INDEX($E$4:$I$4,0,AP$7+1)-INDEX($E$4:$I$4,0,AP$7))+AO67)))</f>
        <v>0.2978440116726726</v>
      </c>
    </row>
    <row r="68" spans="1:42">
      <c r="A68" s="313" t="s">
        <v>16</v>
      </c>
      <c r="C68" s="313" t="str">
        <f t="shared" si="18"/>
        <v>Water Heating Geyser</v>
      </c>
      <c r="E68" s="186">
        <f t="shared" si="19"/>
        <v>0.69799999999999995</v>
      </c>
      <c r="F68" s="186">
        <f t="shared" si="19"/>
        <v>0.69801485012087106</v>
      </c>
      <c r="G68" s="186">
        <f t="shared" si="19"/>
        <v>0.69745091427006645</v>
      </c>
      <c r="H68" s="186">
        <f t="shared" si="19"/>
        <v>0.69671594663074521</v>
      </c>
      <c r="I68" s="186">
        <f t="shared" si="19"/>
        <v>0.69568802334534519</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0.69795845653579058</v>
      </c>
      <c r="T68" s="313" cm="1">
        <f t="array" ref="T68">IF(T$7=-1,U68,IF(T$7=99,S68,IF(T$7=0,INDEX($E68:$I68,0,T$5),(INDEX($E68:$I68,0,T$7+1)-INDEX($E68:$I68,0,T$7))/(INDEX($E$4:$I$4,0,T$7+1)-INDEX($E$4:$I$4,0,T$7))+S68)))</f>
        <v>0.69790206295071011</v>
      </c>
      <c r="U68" s="313" cm="1">
        <f t="array" ref="U68">IF(U$7=-1,V68,IF(U$7=99,T68,IF(U$7=0,INDEX($E68:$I68,0,U$5),(INDEX($E68:$I68,0,U$7+1)-INDEX($E68:$I68,0,U$7))/(INDEX($E$4:$I$4,0,U$7+1)-INDEX($E$4:$I$4,0,U$7))+T68)))</f>
        <v>0.69784566936562964</v>
      </c>
      <c r="V68" s="313" cm="1">
        <f t="array" ref="V68">IF(V$7=-1,W68,IF(V$7=99,U68,IF(V$7=0,INDEX($E68:$I68,0,V$5),(INDEX($E68:$I68,0,V$7+1)-INDEX($E68:$I68,0,V$7))/(INDEX($E$4:$I$4,0,V$7+1)-INDEX($E$4:$I$4,0,V$7))+U68)))</f>
        <v>0.69778927578054917</v>
      </c>
      <c r="W68" s="313" cm="1">
        <f t="array" ref="W68">IF(W$7=-1,X68,IF(W$7=99,V68,IF(W$7=0,INDEX($E68:$I68,0,W$5),(INDEX($E68:$I68,0,W$7+1)-INDEX($E68:$I68,0,W$7))/(INDEX($E$4:$I$4,0,W$7+1)-INDEX($E$4:$I$4,0,W$7))+V68)))</f>
        <v>0.6977328821954687</v>
      </c>
      <c r="X68" s="313" cm="1">
        <f t="array" ref="X68">IF(X$7=-1,Y68,IF(X$7=99,W68,IF(X$7=0,INDEX($E68:$I68,0,X$5),(INDEX($E68:$I68,0,X$7+1)-INDEX($E68:$I68,0,X$7))/(INDEX($E$4:$I$4,0,X$7+1)-INDEX($E$4:$I$4,0,X$7))+W68)))</f>
        <v>0.69767648861038822</v>
      </c>
      <c r="Y68" s="313" cm="1">
        <f t="array" ref="Y68">IF(Y$7=-1,Z68,IF(Y$7=99,X68,IF(Y$7=0,INDEX($E68:$I68,0,Y$5),(INDEX($E68:$I68,0,Y$7+1)-INDEX($E68:$I68,0,Y$7))/(INDEX($E$4:$I$4,0,Y$7+1)-INDEX($E$4:$I$4,0,Y$7))+X68)))</f>
        <v>0.69762009502530775</v>
      </c>
      <c r="Z68" s="313" cm="1">
        <f t="array" ref="Z68">IF(Z$7=-1,AA68,IF(Z$7=99,Y68,IF(Z$7=0,INDEX($E68:$I68,0,Z$5),(INDEX($E68:$I68,0,Z$7+1)-INDEX($E68:$I68,0,Z$7))/(INDEX($E$4:$I$4,0,Z$7+1)-INDEX($E$4:$I$4,0,Z$7))+Y68)))</f>
        <v>0.69756370144022728</v>
      </c>
      <c r="AA68" s="313" cm="1">
        <f t="array" ref="AA68">IF(AA$7=-1,AB68,IF(AA$7=99,Z68,IF(AA$7=0,INDEX($E68:$I68,0,AA$5),(INDEX($E68:$I68,0,AA$7+1)-INDEX($E68:$I68,0,AA$7))/(INDEX($E$4:$I$4,0,AA$7+1)-INDEX($E$4:$I$4,0,AA$7))+Z68)))</f>
        <v>0.69750730785514681</v>
      </c>
      <c r="AB68" s="313" cm="1">
        <f t="array" ref="AB68">IF(AB$7=-1,AC68,IF(AB$7=99,AA68,IF(AB$7=0,INDEX($E68:$I68,0,AB$5),(INDEX($E68:$I68,0,AB$7+1)-INDEX($E68:$I68,0,AB$7))/(INDEX($E$4:$I$4,0,AB$7+1)-INDEX($E$4:$I$4,0,AB$7))+AA68)))</f>
        <v>0.69745091427006645</v>
      </c>
      <c r="AC68" s="313" cm="1">
        <f t="array" ref="AC68">IF(AC$7=-1,AD68,IF(AC$7=99,AB68,IF(AC$7=0,INDEX($E68:$I68,0,AC$5),(INDEX($E68:$I68,0,AC$7+1)-INDEX($E68:$I68,0,AC$7))/(INDEX($E$4:$I$4,0,AC$7+1)-INDEX($E$4:$I$4,0,AC$7))+AB68)))</f>
        <v>0.69737741750613436</v>
      </c>
      <c r="AD68" s="313" cm="1">
        <f t="array" ref="AD68">IF(AD$7=-1,AE68,IF(AD$7=99,AC68,IF(AD$7=0,INDEX($E68:$I68,0,AD$5),(INDEX($E68:$I68,0,AD$7+1)-INDEX($E68:$I68,0,AD$7))/(INDEX($E$4:$I$4,0,AD$7+1)-INDEX($E$4:$I$4,0,AD$7))+AC68)))</f>
        <v>0.69730392074220227</v>
      </c>
      <c r="AE68" s="313" cm="1">
        <f t="array" ref="AE68">IF(AE$7=-1,AF68,IF(AE$7=99,AD68,IF(AE$7=0,INDEX($E68:$I68,0,AE$5),(INDEX($E68:$I68,0,AE$7+1)-INDEX($E68:$I68,0,AE$7))/(INDEX($E$4:$I$4,0,AE$7+1)-INDEX($E$4:$I$4,0,AE$7))+AD68)))</f>
        <v>0.69723042397827018</v>
      </c>
      <c r="AF68" s="313" cm="1">
        <f t="array" ref="AF68">IF(AF$7=-1,AG68,IF(AF$7=99,AE68,IF(AF$7=0,INDEX($E68:$I68,0,AF$5),(INDEX($E68:$I68,0,AF$7+1)-INDEX($E68:$I68,0,AF$7))/(INDEX($E$4:$I$4,0,AF$7+1)-INDEX($E$4:$I$4,0,AF$7))+AE68)))</f>
        <v>0.69715692721433808</v>
      </c>
      <c r="AG68" s="313" cm="1">
        <f t="array" ref="AG68">IF(AG$7=-1,AH68,IF(AG$7=99,AF68,IF(AG$7=0,INDEX($E68:$I68,0,AG$5),(INDEX($E68:$I68,0,AG$7+1)-INDEX($E68:$I68,0,AG$7))/(INDEX($E$4:$I$4,0,AG$7+1)-INDEX($E$4:$I$4,0,AG$7))+AF68)))</f>
        <v>0.69708343045040599</v>
      </c>
      <c r="AH68" s="313" cm="1">
        <f t="array" ref="AH68">IF(AH$7=-1,AI68,IF(AH$7=99,AG68,IF(AH$7=0,INDEX($E68:$I68,0,AH$5),(INDEX($E68:$I68,0,AH$7+1)-INDEX($E68:$I68,0,AH$7))/(INDEX($E$4:$I$4,0,AH$7+1)-INDEX($E$4:$I$4,0,AH$7))+AG68)))</f>
        <v>0.6970099336864739</v>
      </c>
      <c r="AI68" s="313" cm="1">
        <f t="array" ref="AI68">IF(AI$7=-1,AJ68,IF(AI$7=99,AH68,IF(AI$7=0,INDEX($E68:$I68,0,AI$5),(INDEX($E68:$I68,0,AI$7+1)-INDEX($E68:$I68,0,AI$7))/(INDEX($E$4:$I$4,0,AI$7+1)-INDEX($E$4:$I$4,0,AI$7))+AH68)))</f>
        <v>0.69693643692254181</v>
      </c>
      <c r="AJ68" s="313" cm="1">
        <f t="array" ref="AJ68">IF(AJ$7=-1,AK68,IF(AJ$7=99,AI68,IF(AJ$7=0,INDEX($E68:$I68,0,AJ$5),(INDEX($E68:$I68,0,AJ$7+1)-INDEX($E68:$I68,0,AJ$7))/(INDEX($E$4:$I$4,0,AJ$7+1)-INDEX($E$4:$I$4,0,AJ$7))+AI68)))</f>
        <v>0.69686294015860972</v>
      </c>
      <c r="AK68" s="313" cm="1">
        <f t="array" ref="AK68">IF(AK$7=-1,AL68,IF(AK$7=99,AJ68,IF(AK$7=0,INDEX($E68:$I68,0,AK$5),(INDEX($E68:$I68,0,AK$7+1)-INDEX($E68:$I68,0,AK$7))/(INDEX($E$4:$I$4,0,AK$7+1)-INDEX($E$4:$I$4,0,AK$7))+AJ68)))</f>
        <v>0.69678944339467763</v>
      </c>
      <c r="AL68" s="313" cm="1">
        <f t="array" ref="AL68">IF(AL$7=-1,AM68,IF(AL$7=99,AK68,IF(AL$7=0,INDEX($E68:$I68,0,AL$5),(INDEX($E68:$I68,0,AL$7+1)-INDEX($E68:$I68,0,AL$7))/(INDEX($E$4:$I$4,0,AL$7+1)-INDEX($E$4:$I$4,0,AL$7))+AK68)))</f>
        <v>0.69671594663074521</v>
      </c>
      <c r="AM68" s="313" cm="1">
        <f t="array" ref="AM68">IF(AM$7=-1,AN68,IF(AM$7=99,AL68,IF(AM$7=0,INDEX($E68:$I68,0,AM$5),(INDEX($E68:$I68,0,AM$7+1)-INDEX($E68:$I68,0,AM$7))/(INDEX($E$4:$I$4,0,AM$7+1)-INDEX($E$4:$I$4,0,AM$7))+AL68)))</f>
        <v>0.69661315430220516</v>
      </c>
      <c r="AN68" s="313" cm="1">
        <f t="array" ref="AN68">IF(AN$7=-1,AO68,IF(AN$7=99,AM68,IF(AN$7=0,INDEX($E68:$I68,0,AN$5),(INDEX($E68:$I68,0,AN$7+1)-INDEX($E68:$I68,0,AN$7))/(INDEX($E$4:$I$4,0,AN$7+1)-INDEX($E$4:$I$4,0,AN$7))+AM68)))</f>
        <v>0.69568802334534519</v>
      </c>
      <c r="AO68" s="313" cm="1">
        <f t="array" ref="AO68">IF(AO$7=-1,AP68,IF(AO$7=99,AN68,IF(AO$7=0,INDEX($E68:$I68,0,AO$5),(INDEX($E68:$I68,0,AO$7+1)-INDEX($E68:$I68,0,AO$7))/(INDEX($E$4:$I$4,0,AO$7+1)-INDEX($E$4:$I$4,0,AO$7))+AN68)))</f>
        <v>0.69568802334534519</v>
      </c>
      <c r="AP68" s="313" cm="1">
        <f t="array" ref="AP68">IF(AP$7=-1,AQ68,IF(AP$7=99,AO68,IF(AP$7=0,INDEX($E68:$I68,0,AP$5),(INDEX($E68:$I68,0,AP$7+1)-INDEX($E68:$I68,0,AP$7))/(INDEX($E$4:$I$4,0,AP$7+1)-INDEX($E$4:$I$4,0,AP$7))+AO68)))</f>
        <v>0.69568802334534519</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35.820138900294964</v>
      </c>
      <c r="K74" s="186">
        <f t="shared" si="21"/>
        <v>33.524436823808017</v>
      </c>
      <c r="L74" s="186">
        <f t="shared" si="21"/>
        <v>31.22873474732107</v>
      </c>
      <c r="M74" s="186">
        <f t="shared" si="21"/>
        <v>28.933032670834123</v>
      </c>
      <c r="N74" s="186">
        <f t="shared" si="21"/>
        <v>26.63733059434718</v>
      </c>
      <c r="O74" s="186">
        <f t="shared" si="21"/>
        <v>24.341628517860237</v>
      </c>
      <c r="P74" s="186">
        <f t="shared" ca="1" si="21"/>
        <v>24.762929800202013</v>
      </c>
      <c r="Q74" s="186">
        <f t="shared" ca="1" si="21"/>
        <v>25.205603112190705</v>
      </c>
      <c r="R74" s="186">
        <f t="shared" ca="1" si="21"/>
        <v>25.428841917788439</v>
      </c>
      <c r="S74" s="186">
        <f t="shared" ca="1" si="21"/>
        <v>25.472186113507739</v>
      </c>
      <c r="T74" s="186">
        <f t="shared" ca="1" si="21"/>
        <v>25.81780111189854</v>
      </c>
      <c r="U74" s="186">
        <f t="shared" ca="1" si="21"/>
        <v>26.160640235222868</v>
      </c>
      <c r="V74" s="186">
        <f t="shared" ca="1" si="21"/>
        <v>26.522990518338357</v>
      </c>
      <c r="W74" s="186">
        <f t="shared" ca="1" si="21"/>
        <v>26.906443505705862</v>
      </c>
      <c r="X74" s="186">
        <f t="shared" ca="1" si="21"/>
        <v>27.261046555485851</v>
      </c>
      <c r="Y74" s="186">
        <f t="shared" ca="1" si="21"/>
        <v>27.6281147972432</v>
      </c>
      <c r="Z74" s="186">
        <f t="shared" ca="1" si="21"/>
        <v>27.964255998121402</v>
      </c>
      <c r="AA74" s="186">
        <f t="shared" ca="1" si="21"/>
        <v>28.318119749093619</v>
      </c>
      <c r="AB74" s="186">
        <f t="shared" ca="1" si="21"/>
        <v>28.5961535110536</v>
      </c>
      <c r="AC74" s="186">
        <f t="shared" ca="1" si="21"/>
        <v>28.843779177252937</v>
      </c>
      <c r="AD74" s="186">
        <f t="shared" ca="1" si="21"/>
        <v>29.096433029931074</v>
      </c>
      <c r="AE74" s="186">
        <f t="shared" ca="1" si="21"/>
        <v>29.360052945722508</v>
      </c>
      <c r="AF74" s="186">
        <f t="shared" ca="1" si="21"/>
        <v>29.611815332437246</v>
      </c>
      <c r="AG74" s="186">
        <f t="shared" ca="1" si="21"/>
        <v>29.875914705548624</v>
      </c>
      <c r="AH74" s="186">
        <f t="shared" ca="1" si="21"/>
        <v>30.103333023047636</v>
      </c>
      <c r="AI74" s="186">
        <f t="shared" ca="1" si="21"/>
        <v>30.344234540942779</v>
      </c>
      <c r="AJ74" s="186">
        <f t="shared" ca="1" si="21"/>
        <v>30.577377033137232</v>
      </c>
      <c r="AK74" s="186">
        <f t="shared" ca="1" si="21"/>
        <v>30.811615541329758</v>
      </c>
      <c r="AL74" s="186">
        <f t="shared" ca="1" si="21"/>
        <v>31.047550913564891</v>
      </c>
      <c r="AM74" s="186">
        <f t="shared" ca="1" si="21"/>
        <v>32.065366794390322</v>
      </c>
      <c r="AN74" s="186">
        <f t="shared" ca="1" si="21"/>
        <v>32.992989522502455</v>
      </c>
      <c r="AO74" s="186">
        <f t="shared" ca="1" si="21"/>
        <v>32.992989522502455</v>
      </c>
      <c r="AP74" s="186">
        <f t="shared" ca="1" si="21"/>
        <v>32.992989522502455</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35.820138900294964</v>
      </c>
      <c r="K77" s="186">
        <f>K$74</f>
        <v>33.524436823808017</v>
      </c>
      <c r="L77" s="186">
        <f>L$74</f>
        <v>31.22873474732107</v>
      </c>
      <c r="M77" s="186">
        <f>M$74</f>
        <v>28.933032670834123</v>
      </c>
      <c r="N77" s="186">
        <f t="shared" ref="N77:AP77" si="26">(($M$74*(1-N$75))+((N74-$M$74)*(1-N$76)))</f>
        <v>26.63733059434718</v>
      </c>
      <c r="O77" s="186">
        <f t="shared" si="26"/>
        <v>24.341628517860237</v>
      </c>
      <c r="P77" s="186">
        <f t="shared" ca="1" si="26"/>
        <v>24.762929800202013</v>
      </c>
      <c r="Q77" s="186">
        <f t="shared" ca="1" si="26"/>
        <v>25.205603112190705</v>
      </c>
      <c r="R77" s="186">
        <f t="shared" ca="1" si="26"/>
        <v>25.428841917788439</v>
      </c>
      <c r="S77" s="186">
        <f t="shared" ca="1" si="26"/>
        <v>24.962742391237583</v>
      </c>
      <c r="T77" s="186">
        <f t="shared" ca="1" si="26"/>
        <v>24.785089067422597</v>
      </c>
      <c r="U77" s="186">
        <f t="shared" ca="1" si="26"/>
        <v>24.591001821109497</v>
      </c>
      <c r="V77" s="186">
        <f t="shared" ca="1" si="26"/>
        <v>24.401151276871293</v>
      </c>
      <c r="W77" s="186">
        <f t="shared" ca="1" si="26"/>
        <v>24.215799155135279</v>
      </c>
      <c r="X77" s="186">
        <f t="shared" ca="1" si="26"/>
        <v>23.989720968827548</v>
      </c>
      <c r="Y77" s="186">
        <f t="shared" ca="1" si="26"/>
        <v>23.760178725629149</v>
      </c>
      <c r="Z77" s="186">
        <f t="shared" ca="1" si="26"/>
        <v>23.489975038421974</v>
      </c>
      <c r="AA77" s="186">
        <f t="shared" ca="1" si="26"/>
        <v>23.220858194256767</v>
      </c>
      <c r="AB77" s="186">
        <f t="shared" ca="1" si="26"/>
        <v>22.876922808842885</v>
      </c>
      <c r="AC77" s="186">
        <f t="shared" ca="1" si="26"/>
        <v>23.075023341802353</v>
      </c>
      <c r="AD77" s="186">
        <f t="shared" ca="1" si="26"/>
        <v>23.277146423944863</v>
      </c>
      <c r="AE77" s="186">
        <f t="shared" ca="1" si="26"/>
        <v>23.48804235657801</v>
      </c>
      <c r="AF77" s="186">
        <f t="shared" ca="1" si="26"/>
        <v>23.6894522659498</v>
      </c>
      <c r="AG77" s="186">
        <f t="shared" ca="1" si="26"/>
        <v>23.900731764438902</v>
      </c>
      <c r="AH77" s="186">
        <f t="shared" ca="1" si="26"/>
        <v>24.082666418438112</v>
      </c>
      <c r="AI77" s="186">
        <f t="shared" ca="1" si="26"/>
        <v>24.275387632754224</v>
      </c>
      <c r="AJ77" s="186">
        <f t="shared" ca="1" si="26"/>
        <v>24.461901626509789</v>
      </c>
      <c r="AK77" s="186">
        <f t="shared" ca="1" si="26"/>
        <v>24.64929243306381</v>
      </c>
      <c r="AL77" s="186">
        <f t="shared" ca="1" si="26"/>
        <v>24.838040730851915</v>
      </c>
      <c r="AM77" s="186">
        <f t="shared" ca="1" si="26"/>
        <v>25.652293435512259</v>
      </c>
      <c r="AN77" s="186">
        <f t="shared" ca="1" si="26"/>
        <v>26.394391618001968</v>
      </c>
      <c r="AO77" s="186">
        <f t="shared" ca="1" si="26"/>
        <v>26.394391618001968</v>
      </c>
      <c r="AP77" s="186">
        <f t="shared" ca="1" si="26"/>
        <v>26.394391618001968</v>
      </c>
    </row>
    <row r="78" spans="1:42">
      <c r="A78" s="313" t="s">
        <v>16</v>
      </c>
      <c r="D78" s="313" t="s">
        <v>551</v>
      </c>
      <c r="E78" s="212">
        <f>DriversGams!A164</f>
        <v>-1</v>
      </c>
      <c r="F78" s="336" t="s">
        <v>653</v>
      </c>
      <c r="G78" s="186" t="s">
        <v>41</v>
      </c>
    </row>
    <row r="79" spans="1:42">
      <c r="A79" s="313" t="s">
        <v>16</v>
      </c>
      <c r="B79" s="228"/>
      <c r="D79" s="186"/>
      <c r="F79" s="91">
        <v>1</v>
      </c>
      <c r="G79" s="91" t="s">
        <v>631</v>
      </c>
      <c r="O79" s="5"/>
    </row>
    <row r="80" spans="1:42">
      <c r="A80" s="313" t="s">
        <v>16</v>
      </c>
      <c r="B80" s="228"/>
      <c r="D80" s="186"/>
      <c r="F80" s="91">
        <v>2</v>
      </c>
      <c r="G80" s="91" t="s">
        <v>635</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631</v>
      </c>
      <c r="J81" s="42">
        <f t="shared" ref="J81:O81" si="28">J102</f>
        <v>14.790068346157758</v>
      </c>
      <c r="K81" s="42">
        <f t="shared" si="28"/>
        <v>13.766817038571885</v>
      </c>
      <c r="L81" s="42">
        <f t="shared" si="28"/>
        <v>12.743565730986013</v>
      </c>
      <c r="M81" s="42">
        <f t="shared" si="28"/>
        <v>11.72031442340014</v>
      </c>
      <c r="N81" s="42">
        <f t="shared" si="28"/>
        <v>10.697063115814267</v>
      </c>
      <c r="O81" s="42">
        <f t="shared" si="28"/>
        <v>9.673811808228395</v>
      </c>
      <c r="P81" s="24">
        <f t="shared" ref="P81:AP81" ca="1" si="29">OFFSET(P$33,$BB81,$J$96)/OFFSET(O$33,$BB81,$J$96)*O81</f>
        <v>9.6552862194228819</v>
      </c>
      <c r="Q81" s="24">
        <f t="shared" ca="1" si="29"/>
        <v>9.7456829172517097</v>
      </c>
      <c r="R81" s="24">
        <f t="shared" ca="1" si="29"/>
        <v>10.140651174998371</v>
      </c>
      <c r="S81" s="24">
        <f t="shared" ca="1" si="29"/>
        <v>11.894781764875486</v>
      </c>
      <c r="T81" s="24">
        <f t="shared" ca="1" si="29"/>
        <v>11.939462707300594</v>
      </c>
      <c r="U81" s="24">
        <f t="shared" ca="1" si="29"/>
        <v>11.996571743329616</v>
      </c>
      <c r="V81" s="24">
        <f t="shared" ca="1" si="29"/>
        <v>12.026890512817232</v>
      </c>
      <c r="W81" s="24">
        <f t="shared" ca="1" si="29"/>
        <v>12.02769992130947</v>
      </c>
      <c r="X81" s="24">
        <f t="shared" ca="1" si="29"/>
        <v>11.987989059939594</v>
      </c>
      <c r="Y81" s="24">
        <f t="shared" ca="1" si="29"/>
        <v>11.932061456415093</v>
      </c>
      <c r="Z81" s="24">
        <f t="shared" ca="1" si="29"/>
        <v>11.936499805389756</v>
      </c>
      <c r="AA81" s="24">
        <f t="shared" ca="1" si="29"/>
        <v>11.915563733516851</v>
      </c>
      <c r="AB81" s="24">
        <f t="shared" ca="1" si="29"/>
        <v>11.759084356977135</v>
      </c>
      <c r="AC81" s="24">
        <f t="shared" ca="1" si="29"/>
        <v>11.547306447433204</v>
      </c>
      <c r="AD81" s="24">
        <f t="shared" ca="1" si="29"/>
        <v>11.324993998668543</v>
      </c>
      <c r="AE81" s="24">
        <f t="shared" ca="1" si="29"/>
        <v>11.112686053059711</v>
      </c>
      <c r="AF81" s="24">
        <f t="shared" ca="1" si="29"/>
        <v>10.891066280436982</v>
      </c>
      <c r="AG81" s="24">
        <f t="shared" ca="1" si="29"/>
        <v>10.662898078678012</v>
      </c>
      <c r="AH81" s="24">
        <f t="shared" ca="1" si="29"/>
        <v>10.431711627662651</v>
      </c>
      <c r="AI81" s="24">
        <f t="shared" ca="1" si="29"/>
        <v>10.228343283405223</v>
      </c>
      <c r="AJ81" s="24">
        <f t="shared" ca="1" si="29"/>
        <v>10.033288444266901</v>
      </c>
      <c r="AK81" s="24">
        <f t="shared" ca="1" si="29"/>
        <v>9.8358549427299913</v>
      </c>
      <c r="AL81" s="24">
        <f t="shared" ca="1" si="29"/>
        <v>9.6397059065184152</v>
      </c>
      <c r="AM81" s="24">
        <f t="shared" ca="1" si="29"/>
        <v>8.6665417021648139</v>
      </c>
      <c r="AN81" s="24">
        <f t="shared" ca="1" si="29"/>
        <v>8.1263960082535398</v>
      </c>
      <c r="AO81" s="24">
        <f t="shared" ca="1" si="29"/>
        <v>8.1263960082535398</v>
      </c>
      <c r="AP81" s="24">
        <f t="shared" ca="1" si="29"/>
        <v>8.1263960082535398</v>
      </c>
      <c r="BB81" s="313">
        <v>1</v>
      </c>
    </row>
    <row r="82" spans="1:54">
      <c r="A82" s="313" t="s">
        <v>16</v>
      </c>
      <c r="B82" s="228"/>
      <c r="D82" s="186" t="str">
        <f>D113</f>
        <v>RMEH</v>
      </c>
      <c r="H82" s="313" t="s">
        <v>648</v>
      </c>
      <c r="J82" s="42">
        <f t="shared" ref="J82:O82" si="30">J113</f>
        <v>13.489057936190237</v>
      </c>
      <c r="K82" s="42">
        <f t="shared" si="30"/>
        <v>12.842186247672119</v>
      </c>
      <c r="L82" s="42">
        <f t="shared" si="30"/>
        <v>12.195314559154001</v>
      </c>
      <c r="M82" s="42">
        <f t="shared" si="30"/>
        <v>11.548442870635881</v>
      </c>
      <c r="N82" s="42">
        <f t="shared" si="30"/>
        <v>10.901571182117763</v>
      </c>
      <c r="O82" s="42">
        <f t="shared" si="30"/>
        <v>10.254699493599645</v>
      </c>
      <c r="P82" s="24">
        <f t="shared" ref="P82:AP82" ca="1" si="31">OFFSET(P$33,$BB82,$J$96)/OFFSET(O$33,$BB82,$J$96)*O82</f>
        <v>10.531385776580256</v>
      </c>
      <c r="Q82" s="24">
        <f t="shared" ca="1" si="31"/>
        <v>10.815988765260034</v>
      </c>
      <c r="R82" s="24">
        <f t="shared" ca="1" si="31"/>
        <v>11.366243642428371</v>
      </c>
      <c r="S82" s="24">
        <f t="shared" ca="1" si="31"/>
        <v>9.6102992753475078</v>
      </c>
      <c r="T82" s="24">
        <f t="shared" ca="1" si="31"/>
        <v>9.8655554017292602</v>
      </c>
      <c r="U82" s="24">
        <f t="shared" ca="1" si="31"/>
        <v>10.105081615909372</v>
      </c>
      <c r="V82" s="24">
        <f t="shared" ca="1" si="31"/>
        <v>10.3903772570866</v>
      </c>
      <c r="W82" s="24">
        <f t="shared" ca="1" si="31"/>
        <v>10.725746838643992</v>
      </c>
      <c r="X82" s="24">
        <f t="shared" ca="1" si="31"/>
        <v>11.079168483330225</v>
      </c>
      <c r="Y82" s="24">
        <f t="shared" ca="1" si="31"/>
        <v>11.460869418573473</v>
      </c>
      <c r="Z82" s="24">
        <f t="shared" ca="1" si="31"/>
        <v>11.750870752254427</v>
      </c>
      <c r="AA82" s="24">
        <f t="shared" ca="1" si="31"/>
        <v>12.083558445046647</v>
      </c>
      <c r="AB82" s="24">
        <f t="shared" ca="1" si="31"/>
        <v>12.275393210382672</v>
      </c>
      <c r="AC82" s="24">
        <f t="shared" ca="1" si="31"/>
        <v>12.473454933601905</v>
      </c>
      <c r="AD82" s="24">
        <f t="shared" ca="1" si="31"/>
        <v>12.682240697100504</v>
      </c>
      <c r="AE82" s="24">
        <f t="shared" ca="1" si="31"/>
        <v>12.909671324797865</v>
      </c>
      <c r="AF82" s="24">
        <f t="shared" ca="1" si="31"/>
        <v>13.108887372770649</v>
      </c>
      <c r="AG82" s="24">
        <f t="shared" ca="1" si="31"/>
        <v>13.334329542394396</v>
      </c>
      <c r="AH82" s="24">
        <f t="shared" ca="1" si="31"/>
        <v>13.536138941060305</v>
      </c>
      <c r="AI82" s="24">
        <f t="shared" ca="1" si="31"/>
        <v>13.758353017998328</v>
      </c>
      <c r="AJ82" s="24">
        <f t="shared" ca="1" si="31"/>
        <v>13.957784098100563</v>
      </c>
      <c r="AK82" s="24">
        <f t="shared" ca="1" si="31"/>
        <v>14.157540195993262</v>
      </c>
      <c r="AL82" s="24">
        <f t="shared" ca="1" si="31"/>
        <v>14.357973013228431</v>
      </c>
      <c r="AM82" s="24">
        <f t="shared" ca="1" si="31"/>
        <v>15.252461918633207</v>
      </c>
      <c r="AN82" s="24">
        <f t="shared" ca="1" si="31"/>
        <v>16.084077836760059</v>
      </c>
      <c r="AO82" s="24">
        <f t="shared" ca="1" si="31"/>
        <v>16.084077836760059</v>
      </c>
      <c r="AP82" s="24">
        <f t="shared" ca="1" si="31"/>
        <v>16.084077836760059</v>
      </c>
      <c r="BB82" s="313">
        <v>2</v>
      </c>
    </row>
    <row r="83" spans="1:54">
      <c r="A83" s="313" t="s">
        <v>16</v>
      </c>
      <c r="B83" s="228"/>
      <c r="D83" s="186" t="str">
        <f>D123</f>
        <v>RHEH</v>
      </c>
      <c r="H83" s="313" t="s">
        <v>647</v>
      </c>
      <c r="J83" s="42">
        <f t="shared" ref="J83:O83" si="32">J123</f>
        <v>7.5410126179469659</v>
      </c>
      <c r="K83" s="42">
        <f t="shared" si="32"/>
        <v>6.9154335375640121</v>
      </c>
      <c r="L83" s="42">
        <f t="shared" si="32"/>
        <v>6.2898544571810575</v>
      </c>
      <c r="M83" s="42">
        <f t="shared" si="32"/>
        <v>5.6642753767981038</v>
      </c>
      <c r="N83" s="42">
        <f t="shared" si="32"/>
        <v>5.03869629641515</v>
      </c>
      <c r="O83" s="42">
        <f t="shared" si="32"/>
        <v>4.4131172160321963</v>
      </c>
      <c r="P83" s="24">
        <f t="shared" ref="P83:AP83" ca="1" si="33">OFFSET(P$33,$BB83,$J$96)/OFFSET(O$33,$BB83,$J$96)*O83</f>
        <v>4.5762578041988755</v>
      </c>
      <c r="Q83" s="24">
        <f t="shared" ca="1" si="33"/>
        <v>4.6439314296789611</v>
      </c>
      <c r="R83" s="24">
        <f t="shared" ca="1" si="33"/>
        <v>3.9219471003616984</v>
      </c>
      <c r="S83" s="24">
        <f t="shared" ca="1" si="33"/>
        <v>3.967105073284745</v>
      </c>
      <c r="T83" s="24">
        <f t="shared" ca="1" si="33"/>
        <v>4.0127830028686891</v>
      </c>
      <c r="U83" s="24">
        <f t="shared" ca="1" si="33"/>
        <v>4.0589868759838801</v>
      </c>
      <c r="V83" s="24">
        <f t="shared" ca="1" si="33"/>
        <v>4.105722748434526</v>
      </c>
      <c r="W83" s="24">
        <f t="shared" ca="1" si="33"/>
        <v>4.1529967457524002</v>
      </c>
      <c r="X83" s="24">
        <f t="shared" ca="1" si="33"/>
        <v>4.1938890122160331</v>
      </c>
      <c r="Y83" s="24">
        <f t="shared" ca="1" si="33"/>
        <v>4.2351839222546337</v>
      </c>
      <c r="Z83" s="24">
        <f t="shared" ca="1" si="33"/>
        <v>4.2768854404772183</v>
      </c>
      <c r="AA83" s="24">
        <f t="shared" ca="1" si="33"/>
        <v>4.318997570530124</v>
      </c>
      <c r="AB83" s="24">
        <f t="shared" ca="1" si="33"/>
        <v>4.5616759436937917</v>
      </c>
      <c r="AC83" s="24">
        <f t="shared" ca="1" si="33"/>
        <v>4.8230177962178287</v>
      </c>
      <c r="AD83" s="24">
        <f t="shared" ca="1" si="33"/>
        <v>5.0891983341620266</v>
      </c>
      <c r="AE83" s="24">
        <f t="shared" ca="1" si="33"/>
        <v>5.3376955678649329</v>
      </c>
      <c r="AF83" s="24">
        <f t="shared" ca="1" si="33"/>
        <v>5.6118616792296123</v>
      </c>
      <c r="AG83" s="24">
        <f t="shared" ca="1" si="33"/>
        <v>5.8786870844762147</v>
      </c>
      <c r="AH83" s="24">
        <f t="shared" ca="1" si="33"/>
        <v>6.1354824543246798</v>
      </c>
      <c r="AI83" s="24">
        <f t="shared" ca="1" si="33"/>
        <v>6.3575382395392275</v>
      </c>
      <c r="AJ83" s="24">
        <f t="shared" ca="1" si="33"/>
        <v>6.5863044907697681</v>
      </c>
      <c r="AK83" s="24">
        <f t="shared" ca="1" si="33"/>
        <v>6.8182204026065065</v>
      </c>
      <c r="AL83" s="24">
        <f t="shared" ca="1" si="33"/>
        <v>7.0498719938180425</v>
      </c>
      <c r="AM83" s="24">
        <f t="shared" ca="1" si="33"/>
        <v>8.1463631735923006</v>
      </c>
      <c r="AN83" s="24">
        <f t="shared" ca="1" si="33"/>
        <v>8.7825156774888598</v>
      </c>
      <c r="AO83" s="24">
        <f t="shared" ca="1" si="33"/>
        <v>8.7825156774888598</v>
      </c>
      <c r="AP83" s="24">
        <f t="shared" ca="1" si="33"/>
        <v>8.7825156774888598</v>
      </c>
      <c r="BB83" s="313">
        <v>3</v>
      </c>
    </row>
    <row r="84" spans="1:54">
      <c r="A84" s="313" t="s">
        <v>16</v>
      </c>
      <c r="B84" s="228"/>
      <c r="D84" s="186" t="s">
        <v>377</v>
      </c>
      <c r="J84" s="42">
        <f t="shared" ref="J84:O84" si="34">J117</f>
        <v>6.2540671774629208</v>
      </c>
      <c r="K84" s="42">
        <f t="shared" si="34"/>
        <v>7.1143299872230452</v>
      </c>
      <c r="L84" s="42">
        <f t="shared" si="34"/>
        <v>7.9745927969831687</v>
      </c>
      <c r="M84" s="42">
        <f t="shared" si="34"/>
        <v>8.8348556067432931</v>
      </c>
      <c r="N84" s="42">
        <f t="shared" si="34"/>
        <v>9.6951184165034174</v>
      </c>
      <c r="O84" s="42">
        <f t="shared" si="34"/>
        <v>10.555381226263542</v>
      </c>
      <c r="P84" s="24">
        <f t="shared" ref="P84:AP84" ca="1" si="35">OFFSET(P$33,$BB117,$J$96)/OFFSET(O$33,$BB117,$J$96)*O84</f>
        <v>10.840180327276789</v>
      </c>
      <c r="Q84" s="24">
        <f t="shared" ca="1" si="35"/>
        <v>11.133128262564798</v>
      </c>
      <c r="R84" s="24">
        <f t="shared" ca="1" si="35"/>
        <v>11.699517360923819</v>
      </c>
      <c r="S84" s="24">
        <f t="shared" ca="1" si="35"/>
        <v>9.892086317408916</v>
      </c>
      <c r="T84" s="24">
        <f t="shared" ca="1" si="35"/>
        <v>10.154826900492832</v>
      </c>
      <c r="U84" s="24">
        <f t="shared" ca="1" si="35"/>
        <v>10.401376348961092</v>
      </c>
      <c r="V84" s="24">
        <f t="shared" ca="1" si="35"/>
        <v>10.69503724625959</v>
      </c>
      <c r="W84" s="24">
        <f t="shared" ca="1" si="35"/>
        <v>11.040240319956697</v>
      </c>
      <c r="X84" s="24">
        <f t="shared" ca="1" si="35"/>
        <v>11.404024767819317</v>
      </c>
      <c r="Y84" s="24">
        <f t="shared" ca="1" si="35"/>
        <v>11.796917693489979</v>
      </c>
      <c r="Z84" s="24">
        <f t="shared" ca="1" si="35"/>
        <v>12.095422260594832</v>
      </c>
      <c r="AA84" s="24">
        <f t="shared" ca="1" si="35"/>
        <v>12.437864808901555</v>
      </c>
      <c r="AB84" s="24">
        <f t="shared" ca="1" si="35"/>
        <v>12.635324430398642</v>
      </c>
      <c r="AC84" s="24">
        <f t="shared" ca="1" si="35"/>
        <v>12.839193592650986</v>
      </c>
      <c r="AD84" s="24">
        <f t="shared" ca="1" si="35"/>
        <v>13.054101238625369</v>
      </c>
      <c r="AE84" s="24">
        <f t="shared" ca="1" si="35"/>
        <v>13.288200441568604</v>
      </c>
      <c r="AF84" s="24">
        <f t="shared" ca="1" si="35"/>
        <v>13.49325777494583</v>
      </c>
      <c r="AG84" s="24">
        <f t="shared" ca="1" si="35"/>
        <v>13.725310215520988</v>
      </c>
      <c r="AH84" s="24">
        <f t="shared" ca="1" si="35"/>
        <v>13.933036940159891</v>
      </c>
      <c r="AI84" s="24">
        <f t="shared" ca="1" si="35"/>
        <v>14.161766635982479</v>
      </c>
      <c r="AJ84" s="24">
        <f t="shared" ca="1" si="35"/>
        <v>14.367045306523575</v>
      </c>
      <c r="AK84" s="24">
        <f t="shared" ca="1" si="35"/>
        <v>14.572658524818685</v>
      </c>
      <c r="AL84" s="24">
        <f t="shared" ca="1" si="35"/>
        <v>14.778968304787535</v>
      </c>
      <c r="AM84" s="24">
        <f t="shared" ca="1" si="35"/>
        <v>15.699684841152497</v>
      </c>
      <c r="AN84" s="24">
        <f t="shared" ca="1" si="35"/>
        <v>16.555684868762938</v>
      </c>
      <c r="AO84" s="24">
        <f t="shared" ca="1" si="35"/>
        <v>16.555684868762938</v>
      </c>
      <c r="AP84" s="24">
        <f t="shared" ca="1" si="35"/>
        <v>16.555684868762938</v>
      </c>
      <c r="BB84" s="313">
        <v>4</v>
      </c>
    </row>
    <row r="85" spans="1:54">
      <c r="A85" s="313" t="s">
        <v>16</v>
      </c>
      <c r="B85" s="228"/>
      <c r="D85" s="186" t="s">
        <v>365</v>
      </c>
      <c r="J85" s="42">
        <f t="shared" ref="J85:O85" si="36">J127</f>
        <v>12.567032680070476</v>
      </c>
      <c r="K85" s="42">
        <f t="shared" si="36"/>
        <v>12.568779819506284</v>
      </c>
      <c r="L85" s="42">
        <f t="shared" si="36"/>
        <v>12.570526958942095</v>
      </c>
      <c r="M85" s="42">
        <f t="shared" si="36"/>
        <v>12.572274098377903</v>
      </c>
      <c r="N85" s="42">
        <f t="shared" si="36"/>
        <v>12.574021237813714</v>
      </c>
      <c r="O85" s="42">
        <f t="shared" si="36"/>
        <v>12.575768377249522</v>
      </c>
      <c r="P85" s="24">
        <f t="shared" ref="P85:AP85" ca="1" si="37">OFFSET(P$33,$BB127,$J$96)/OFFSET(O$33,$BB127,$J$96)*O85</f>
        <v>13.040659326046256</v>
      </c>
      <c r="Q85" s="24">
        <f t="shared" ca="1" si="37"/>
        <v>13.2335043826413</v>
      </c>
      <c r="R85" s="24">
        <f t="shared" ca="1" si="37"/>
        <v>11.176113370113185</v>
      </c>
      <c r="S85" s="24">
        <f t="shared" ca="1" si="37"/>
        <v>11.304797060136931</v>
      </c>
      <c r="T85" s="24">
        <f t="shared" ca="1" si="37"/>
        <v>11.434962436282651</v>
      </c>
      <c r="U85" s="24">
        <f t="shared" ca="1" si="37"/>
        <v>11.56662655893899</v>
      </c>
      <c r="V85" s="24">
        <f t="shared" ca="1" si="37"/>
        <v>11.699806684930847</v>
      </c>
      <c r="W85" s="24">
        <f t="shared" ca="1" si="37"/>
        <v>11.834520269781153</v>
      </c>
      <c r="X85" s="24">
        <f t="shared" ca="1" si="37"/>
        <v>11.951048258115389</v>
      </c>
      <c r="Y85" s="24">
        <f t="shared" ca="1" si="37"/>
        <v>12.068723633226252</v>
      </c>
      <c r="Z85" s="24">
        <f t="shared" ca="1" si="37"/>
        <v>12.187557692797954</v>
      </c>
      <c r="AA85" s="24">
        <f t="shared" ca="1" si="37"/>
        <v>12.30756184575678</v>
      </c>
      <c r="AB85" s="24">
        <f t="shared" ca="1" si="37"/>
        <v>12.999106362178649</v>
      </c>
      <c r="AC85" s="24">
        <f t="shared" ca="1" si="37"/>
        <v>13.743834961882269</v>
      </c>
      <c r="AD85" s="24">
        <f t="shared" ca="1" si="37"/>
        <v>14.502352043539927</v>
      </c>
      <c r="AE85" s="24">
        <f t="shared" ca="1" si="37"/>
        <v>15.210478182152826</v>
      </c>
      <c r="AF85" s="24">
        <f t="shared" ca="1" si="37"/>
        <v>15.991751224456774</v>
      </c>
      <c r="AG85" s="24">
        <f t="shared" ca="1" si="37"/>
        <v>16.752105941833612</v>
      </c>
      <c r="AH85" s="24">
        <f t="shared" ca="1" si="37"/>
        <v>17.483878730426785</v>
      </c>
      <c r="AI85" s="24">
        <f t="shared" ca="1" si="37"/>
        <v>18.11665642133914</v>
      </c>
      <c r="AJ85" s="24">
        <f t="shared" ca="1" si="37"/>
        <v>18.768556483625172</v>
      </c>
      <c r="AK85" s="24">
        <f t="shared" ca="1" si="37"/>
        <v>19.429431925515125</v>
      </c>
      <c r="AL85" s="24">
        <f t="shared" ca="1" si="37"/>
        <v>20.089554150393802</v>
      </c>
      <c r="AM85" s="24">
        <f t="shared" ca="1" si="37"/>
        <v>23.214152575843269</v>
      </c>
      <c r="AN85" s="24">
        <f t="shared" ca="1" si="37"/>
        <v>25.026954309852794</v>
      </c>
      <c r="AO85" s="24">
        <f t="shared" ca="1" si="37"/>
        <v>25.026954309852794</v>
      </c>
      <c r="AP85" s="24">
        <f t="shared" ca="1" si="37"/>
        <v>25.026954309852794</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654</v>
      </c>
    </row>
    <row r="89" spans="1:54">
      <c r="A89" s="313" t="s">
        <v>16</v>
      </c>
      <c r="B89" s="228"/>
      <c r="C89" s="313" t="s">
        <v>655</v>
      </c>
      <c r="D89" s="186" t="str">
        <f>D81</f>
        <v>RLEH</v>
      </c>
      <c r="J89" s="42">
        <f t="shared" ref="J89:O93" si="38">J81</f>
        <v>14.790068346157758</v>
      </c>
      <c r="K89" s="42">
        <f t="shared" si="38"/>
        <v>13.766817038571885</v>
      </c>
      <c r="L89" s="42">
        <f t="shared" si="38"/>
        <v>12.743565730986013</v>
      </c>
      <c r="M89" s="42">
        <f t="shared" si="38"/>
        <v>11.72031442340014</v>
      </c>
      <c r="N89" s="42">
        <f t="shared" si="38"/>
        <v>10.697063115814267</v>
      </c>
      <c r="O89" s="42">
        <f t="shared" si="38"/>
        <v>9.673811808228395</v>
      </c>
      <c r="P89" s="186">
        <f t="shared" ref="P89:AP89" ca="1" si="39">(($M$81*(1-P$75))+((P81-$M$81)*(1-P$76)))</f>
        <v>9.6552862194228819</v>
      </c>
      <c r="Q89" s="186">
        <f t="shared" ca="1" si="39"/>
        <v>9.7456829172517097</v>
      </c>
      <c r="R89" s="186">
        <f t="shared" ca="1" si="39"/>
        <v>10.140651174998371</v>
      </c>
      <c r="S89" s="186">
        <f t="shared" ca="1" si="39"/>
        <v>11.656886129577975</v>
      </c>
      <c r="T89" s="186">
        <f t="shared" ca="1" si="39"/>
        <v>11.461884199008569</v>
      </c>
      <c r="U89" s="186">
        <f t="shared" ca="1" si="39"/>
        <v>11.276777438729837</v>
      </c>
      <c r="V89" s="186">
        <f t="shared" ca="1" si="39"/>
        <v>11.064739271791854</v>
      </c>
      <c r="W89" s="186">
        <f t="shared" ca="1" si="39"/>
        <v>10.824929929178523</v>
      </c>
      <c r="X89" s="186">
        <f t="shared" ca="1" si="39"/>
        <v>10.549430372746842</v>
      </c>
      <c r="Y89" s="186">
        <f t="shared" ca="1" si="39"/>
        <v>10.261572852516979</v>
      </c>
      <c r="Z89" s="186">
        <f t="shared" ca="1" si="39"/>
        <v>10.026659836527394</v>
      </c>
      <c r="AA89" s="186">
        <f t="shared" ca="1" si="39"/>
        <v>9.770762261483819</v>
      </c>
      <c r="AB89" s="186">
        <f t="shared" ca="1" si="39"/>
        <v>9.4072674855817091</v>
      </c>
      <c r="AC89" s="186">
        <f t="shared" ca="1" si="39"/>
        <v>9.2378451579465626</v>
      </c>
      <c r="AD89" s="186">
        <f t="shared" ca="1" si="39"/>
        <v>9.0599951989348337</v>
      </c>
      <c r="AE89" s="186">
        <f t="shared" ca="1" si="39"/>
        <v>8.8901488424477684</v>
      </c>
      <c r="AF89" s="186">
        <f t="shared" ca="1" si="39"/>
        <v>8.7128530243495863</v>
      </c>
      <c r="AG89" s="186">
        <f t="shared" ca="1" si="39"/>
        <v>8.5303184629424091</v>
      </c>
      <c r="AH89" s="186">
        <f t="shared" ca="1" si="39"/>
        <v>8.3453693021301198</v>
      </c>
      <c r="AI89" s="186">
        <f t="shared" ca="1" si="39"/>
        <v>8.1826746267241788</v>
      </c>
      <c r="AJ89" s="186">
        <f t="shared" ca="1" si="39"/>
        <v>8.026630755413521</v>
      </c>
      <c r="AK89" s="186">
        <f t="shared" ca="1" si="39"/>
        <v>7.868683954183993</v>
      </c>
      <c r="AL89" s="186">
        <f t="shared" ca="1" si="39"/>
        <v>7.7117647252147323</v>
      </c>
      <c r="AM89" s="186">
        <f t="shared" ca="1" si="39"/>
        <v>6.9332333617318511</v>
      </c>
      <c r="AN89" s="186">
        <f ca="1">(($M$81*(1-AN$75))+((AN81-$M$81)*(1-AN$76)))</f>
        <v>6.5011168066028322</v>
      </c>
      <c r="AO89" s="186">
        <f t="shared" ca="1" si="39"/>
        <v>6.5011168066028322</v>
      </c>
      <c r="AP89" s="186">
        <f t="shared" ca="1" si="39"/>
        <v>6.5011168066028322</v>
      </c>
      <c r="AR89" s="186">
        <v>5.6509347274363675</v>
      </c>
    </row>
    <row r="90" spans="1:54">
      <c r="A90" s="313" t="s">
        <v>16</v>
      </c>
      <c r="B90" s="228"/>
      <c r="D90" s="186" t="str">
        <f>D82</f>
        <v>RMEH</v>
      </c>
      <c r="J90" s="42">
        <f t="shared" si="38"/>
        <v>13.489057936190237</v>
      </c>
      <c r="K90" s="42">
        <f t="shared" si="38"/>
        <v>12.842186247672119</v>
      </c>
      <c r="L90" s="42">
        <f t="shared" si="38"/>
        <v>12.195314559154001</v>
      </c>
      <c r="M90" s="42">
        <f t="shared" si="38"/>
        <v>11.548442870635881</v>
      </c>
      <c r="N90" s="42">
        <f t="shared" si="38"/>
        <v>10.901571182117763</v>
      </c>
      <c r="O90" s="42">
        <f t="shared" si="38"/>
        <v>10.254699493599645</v>
      </c>
      <c r="P90" s="186">
        <f t="shared" ref="P90:AP90" ca="1" si="40">(($M$82*(1-P$75))+((P82-$M$82)*(1-P$76)))</f>
        <v>10.531385776580256</v>
      </c>
      <c r="Q90" s="186">
        <f t="shared" ca="1" si="40"/>
        <v>10.815988765260034</v>
      </c>
      <c r="R90" s="186">
        <f t="shared" ca="1" si="40"/>
        <v>11.366243642428371</v>
      </c>
      <c r="S90" s="186">
        <f t="shared" ca="1" si="40"/>
        <v>9.4180932898405576</v>
      </c>
      <c r="T90" s="186">
        <f t="shared" ca="1" si="40"/>
        <v>9.4709331856600905</v>
      </c>
      <c r="U90" s="186">
        <f t="shared" ca="1" si="40"/>
        <v>9.4987767189548098</v>
      </c>
      <c r="V90" s="186">
        <f t="shared" ca="1" si="40"/>
        <v>9.5591470765196718</v>
      </c>
      <c r="W90" s="186">
        <f t="shared" ca="1" si="40"/>
        <v>9.6531721547795932</v>
      </c>
      <c r="X90" s="186">
        <f t="shared" ca="1" si="40"/>
        <v>9.7496682653305982</v>
      </c>
      <c r="Y90" s="186">
        <f t="shared" ca="1" si="40"/>
        <v>9.8563476999731883</v>
      </c>
      <c r="Z90" s="186">
        <f t="shared" ca="1" si="40"/>
        <v>9.8707314318937165</v>
      </c>
      <c r="AA90" s="186">
        <f t="shared" ca="1" si="40"/>
        <v>9.9085179249382502</v>
      </c>
      <c r="AB90" s="186">
        <f t="shared" ca="1" si="40"/>
        <v>9.8203145683061379</v>
      </c>
      <c r="AC90" s="186">
        <f t="shared" ca="1" si="40"/>
        <v>9.978763946881525</v>
      </c>
      <c r="AD90" s="186">
        <f t="shared" ca="1" si="40"/>
        <v>10.145792557680403</v>
      </c>
      <c r="AE90" s="186">
        <f t="shared" ca="1" si="40"/>
        <v>10.327737059838292</v>
      </c>
      <c r="AF90" s="186">
        <f t="shared" ca="1" si="40"/>
        <v>10.48710989821652</v>
      </c>
      <c r="AG90" s="186">
        <f t="shared" ca="1" si="40"/>
        <v>10.667463633915517</v>
      </c>
      <c r="AH90" s="186">
        <f t="shared" ca="1" si="40"/>
        <v>10.828911152848244</v>
      </c>
      <c r="AI90" s="186">
        <f t="shared" ca="1" si="40"/>
        <v>11.006682414398663</v>
      </c>
      <c r="AJ90" s="186">
        <f t="shared" ca="1" si="40"/>
        <v>11.16622727848045</v>
      </c>
      <c r="AK90" s="186">
        <f t="shared" ca="1" si="40"/>
        <v>11.326032156794611</v>
      </c>
      <c r="AL90" s="186">
        <f t="shared" ca="1" si="40"/>
        <v>11.486378410582745</v>
      </c>
      <c r="AM90" s="186">
        <f t="shared" ca="1" si="40"/>
        <v>12.201969534906567</v>
      </c>
      <c r="AN90" s="186">
        <f t="shared" ca="1" si="40"/>
        <v>12.867262269408048</v>
      </c>
      <c r="AO90" s="186">
        <f t="shared" ca="1" si="40"/>
        <v>12.867262269408048</v>
      </c>
      <c r="AP90" s="186">
        <f t="shared" ca="1" si="40"/>
        <v>12.867262269408048</v>
      </c>
      <c r="AR90" s="186">
        <v>15.965795038638294</v>
      </c>
    </row>
    <row r="91" spans="1:54">
      <c r="A91" s="313" t="s">
        <v>16</v>
      </c>
      <c r="B91" s="228"/>
      <c r="D91" s="186" t="str">
        <f>D83</f>
        <v>RHEH</v>
      </c>
      <c r="J91" s="42">
        <f t="shared" si="38"/>
        <v>7.5410126179469659</v>
      </c>
      <c r="K91" s="42">
        <f t="shared" si="38"/>
        <v>6.9154335375640121</v>
      </c>
      <c r="L91" s="42">
        <f t="shared" si="38"/>
        <v>6.2898544571810575</v>
      </c>
      <c r="M91" s="42">
        <f t="shared" si="38"/>
        <v>5.6642753767981038</v>
      </c>
      <c r="N91" s="42">
        <f t="shared" si="38"/>
        <v>5.03869629641515</v>
      </c>
      <c r="O91" s="42">
        <f t="shared" si="38"/>
        <v>4.4131172160321963</v>
      </c>
      <c r="P91" s="186">
        <f t="shared" ref="P91:AP91" ca="1" si="41">(($M$83*(1-P$75))+((P83-$M$83)*(1-P$76)))</f>
        <v>4.5762578041988755</v>
      </c>
      <c r="Q91" s="186">
        <f t="shared" ca="1" si="41"/>
        <v>4.6439314296789611</v>
      </c>
      <c r="R91" s="186">
        <f t="shared" ca="1" si="41"/>
        <v>3.9219471003616984</v>
      </c>
      <c r="S91" s="186">
        <f t="shared" ca="1" si="41"/>
        <v>3.8877629718190505</v>
      </c>
      <c r="T91" s="186">
        <f t="shared" ca="1" si="41"/>
        <v>3.8522716827539414</v>
      </c>
      <c r="U91" s="186">
        <f t="shared" ca="1" si="41"/>
        <v>3.8154476634248464</v>
      </c>
      <c r="V91" s="186">
        <f t="shared" ca="1" si="41"/>
        <v>3.7772649285597639</v>
      </c>
      <c r="W91" s="186">
        <f t="shared" ca="1" si="41"/>
        <v>3.7376970711771604</v>
      </c>
      <c r="X91" s="186">
        <f t="shared" ca="1" si="41"/>
        <v>3.6906223307501094</v>
      </c>
      <c r="Y91" s="186">
        <f t="shared" ca="1" si="41"/>
        <v>3.6422581731389849</v>
      </c>
      <c r="Z91" s="186">
        <f t="shared" ca="1" si="41"/>
        <v>3.5925837700008634</v>
      </c>
      <c r="AA91" s="186">
        <f t="shared" ca="1" si="41"/>
        <v>3.5415780078347021</v>
      </c>
      <c r="AB91" s="186">
        <f t="shared" ca="1" si="41"/>
        <v>3.6493407549550332</v>
      </c>
      <c r="AC91" s="186">
        <f t="shared" ca="1" si="41"/>
        <v>3.8584142369742627</v>
      </c>
      <c r="AD91" s="186">
        <f t="shared" ca="1" si="41"/>
        <v>4.0713586673296209</v>
      </c>
      <c r="AE91" s="186">
        <f t="shared" ca="1" si="41"/>
        <v>4.2701564542919463</v>
      </c>
      <c r="AF91" s="186">
        <f t="shared" ca="1" si="41"/>
        <v>4.4894893433836893</v>
      </c>
      <c r="AG91" s="186">
        <f t="shared" ca="1" si="41"/>
        <v>4.7029496675809712</v>
      </c>
      <c r="AH91" s="186">
        <f t="shared" ca="1" si="41"/>
        <v>4.908385963459744</v>
      </c>
      <c r="AI91" s="186">
        <f t="shared" ca="1" si="41"/>
        <v>5.0860305916313822</v>
      </c>
      <c r="AJ91" s="186">
        <f t="shared" ca="1" si="41"/>
        <v>5.2690435926158141</v>
      </c>
      <c r="AK91" s="186">
        <f t="shared" ca="1" si="41"/>
        <v>5.454576322085205</v>
      </c>
      <c r="AL91" s="186">
        <f t="shared" ca="1" si="41"/>
        <v>5.6398975950544337</v>
      </c>
      <c r="AM91" s="186">
        <f t="shared" ca="1" si="41"/>
        <v>6.5170905388738403</v>
      </c>
      <c r="AN91" s="186">
        <f t="shared" ca="1" si="41"/>
        <v>7.0260125419910882</v>
      </c>
      <c r="AO91" s="186">
        <f t="shared" ca="1" si="41"/>
        <v>7.0260125419910882</v>
      </c>
      <c r="AP91" s="186">
        <f t="shared" ca="1" si="41"/>
        <v>7.0260125419910882</v>
      </c>
      <c r="AR91" s="186">
        <v>15.624866478724483</v>
      </c>
    </row>
    <row r="92" spans="1:54">
      <c r="A92" s="313" t="s">
        <v>16</v>
      </c>
      <c r="B92" s="228"/>
      <c r="D92" s="186" t="str">
        <f>D84</f>
        <v>RMEO</v>
      </c>
      <c r="I92" s="313">
        <v>0.1</v>
      </c>
      <c r="J92" s="42">
        <f t="shared" si="38"/>
        <v>6.2540671774629208</v>
      </c>
      <c r="K92" s="42">
        <f t="shared" si="38"/>
        <v>7.1143299872230452</v>
      </c>
      <c r="L92" s="42">
        <f t="shared" si="38"/>
        <v>7.9745927969831687</v>
      </c>
      <c r="M92" s="42">
        <f t="shared" si="38"/>
        <v>8.8348556067432931</v>
      </c>
      <c r="N92" s="42">
        <f t="shared" si="38"/>
        <v>9.6951184165034174</v>
      </c>
      <c r="O92" s="42">
        <f t="shared" si="38"/>
        <v>10.555381226263542</v>
      </c>
      <c r="P92" s="186">
        <f ca="1">OFFSET(P$33,$BB117,$J$96)/OFFSET(O$33,$BB117,$J$96)*O117</f>
        <v>10.840180327276789</v>
      </c>
      <c r="Q92" s="186">
        <f t="shared" ref="Q92:AP92" ca="1" si="42">(($M$84*(1-Q$75*$I$92))+((Q84-$M$84)*(1-Q$76*$I$92)))</f>
        <v>11.133128262564798</v>
      </c>
      <c r="R92" s="186">
        <f t="shared" ca="1" si="42"/>
        <v>11.699517360923819</v>
      </c>
      <c r="S92" s="186">
        <f t="shared" ca="1" si="42"/>
        <v>9.872302144774098</v>
      </c>
      <c r="T92" s="186">
        <f t="shared" ca="1" si="42"/>
        <v>10.11420759289086</v>
      </c>
      <c r="U92" s="186">
        <f t="shared" ca="1" si="42"/>
        <v>10.338968090867326</v>
      </c>
      <c r="V92" s="186">
        <f t="shared" ca="1" si="42"/>
        <v>10.609476948289513</v>
      </c>
      <c r="W92" s="186">
        <f t="shared" ca="1" si="42"/>
        <v>10.92983791675713</v>
      </c>
      <c r="X92" s="186">
        <f t="shared" ca="1" si="42"/>
        <v>11.267176470605484</v>
      </c>
      <c r="Y92" s="186">
        <f t="shared" ca="1" si="42"/>
        <v>11.63176084578112</v>
      </c>
      <c r="Z92" s="186">
        <f t="shared" ca="1" si="42"/>
        <v>11.901895504425314</v>
      </c>
      <c r="AA92" s="186">
        <f t="shared" ca="1" si="42"/>
        <v>12.213983242341326</v>
      </c>
      <c r="AB92" s="186">
        <f t="shared" ca="1" si="42"/>
        <v>12.38261794179067</v>
      </c>
      <c r="AC92" s="186">
        <f t="shared" ca="1" si="42"/>
        <v>12.582409720797965</v>
      </c>
      <c r="AD92" s="186">
        <f t="shared" ca="1" si="42"/>
        <v>12.793019213852862</v>
      </c>
      <c r="AE92" s="186">
        <f t="shared" ca="1" si="42"/>
        <v>13.022436432737232</v>
      </c>
      <c r="AF92" s="186">
        <f t="shared" ca="1" si="42"/>
        <v>13.223392619446914</v>
      </c>
      <c r="AG92" s="186">
        <f t="shared" ca="1" si="42"/>
        <v>13.450804011210568</v>
      </c>
      <c r="AH92" s="186">
        <f t="shared" ca="1" si="42"/>
        <v>13.654376201356694</v>
      </c>
      <c r="AI92" s="186">
        <f t="shared" ca="1" si="42"/>
        <v>13.878531303262829</v>
      </c>
      <c r="AJ92" s="186">
        <f t="shared" ca="1" si="42"/>
        <v>14.079704400393105</v>
      </c>
      <c r="AK92" s="186">
        <f t="shared" ca="1" si="42"/>
        <v>14.28120535432231</v>
      </c>
      <c r="AL92" s="186">
        <f t="shared" ca="1" si="42"/>
        <v>14.483388938691784</v>
      </c>
      <c r="AM92" s="186">
        <f t="shared" ca="1" si="42"/>
        <v>15.385691144329446</v>
      </c>
      <c r="AN92" s="186">
        <f t="shared" ca="1" si="42"/>
        <v>16.22457117138768</v>
      </c>
      <c r="AO92" s="186">
        <f t="shared" ca="1" si="42"/>
        <v>16.22457117138768</v>
      </c>
      <c r="AP92" s="186">
        <f t="shared" ca="1" si="42"/>
        <v>16.22457117138768</v>
      </c>
      <c r="AR92" s="186">
        <v>12.91511152465643</v>
      </c>
    </row>
    <row r="93" spans="1:54">
      <c r="A93" s="313" t="s">
        <v>16</v>
      </c>
      <c r="B93" s="228"/>
      <c r="D93" s="186" t="str">
        <f>D85</f>
        <v>RHEO</v>
      </c>
      <c r="I93" s="313">
        <v>0.1</v>
      </c>
      <c r="J93" s="42">
        <f t="shared" si="38"/>
        <v>12.567032680070476</v>
      </c>
      <c r="K93" s="42">
        <f t="shared" si="38"/>
        <v>12.568779819506284</v>
      </c>
      <c r="L93" s="42">
        <f t="shared" si="38"/>
        <v>12.570526958942095</v>
      </c>
      <c r="M93" s="42">
        <f t="shared" si="38"/>
        <v>12.572274098377903</v>
      </c>
      <c r="N93" s="42">
        <f t="shared" si="38"/>
        <v>12.574021237813714</v>
      </c>
      <c r="O93" s="42">
        <f t="shared" si="38"/>
        <v>12.575768377249522</v>
      </c>
      <c r="P93" s="186">
        <f ca="1">(($M$85*(1-P$75))+((P85-$M$85)*(1-P$76)))</f>
        <v>13.040659326046256</v>
      </c>
      <c r="Q93" s="186">
        <f t="shared" ref="Q93:AP93" ca="1" si="43">(($M$85*(1-Q$75*$I$93))+((Q85-$M$85)*(1-Q$76*$I$93)))</f>
        <v>13.2335043826413</v>
      </c>
      <c r="R93" s="186">
        <f t="shared" ca="1" si="43"/>
        <v>11.176113370113185</v>
      </c>
      <c r="S93" s="186">
        <f t="shared" ca="1" si="43"/>
        <v>11.282187466016657</v>
      </c>
      <c r="T93" s="186">
        <f t="shared" ca="1" si="43"/>
        <v>11.389222586537521</v>
      </c>
      <c r="U93" s="186">
        <f t="shared" ca="1" si="43"/>
        <v>11.497226799585356</v>
      </c>
      <c r="V93" s="186">
        <f t="shared" ca="1" si="43"/>
        <v>11.606208231451399</v>
      </c>
      <c r="W93" s="186">
        <f t="shared" ca="1" si="43"/>
        <v>11.716175067083341</v>
      </c>
      <c r="X93" s="186">
        <f t="shared" ca="1" si="43"/>
        <v>11.807635679018004</v>
      </c>
      <c r="Y93" s="186">
        <f t="shared" ca="1" si="43"/>
        <v>11.899761502361086</v>
      </c>
      <c r="Z93" s="186">
        <f t="shared" ca="1" si="43"/>
        <v>11.992556769713186</v>
      </c>
      <c r="AA93" s="186">
        <f t="shared" ca="1" si="43"/>
        <v>12.086025732533157</v>
      </c>
      <c r="AB93" s="186">
        <f t="shared" ca="1" si="43"/>
        <v>12.739124234935076</v>
      </c>
      <c r="AC93" s="186">
        <f t="shared" ca="1" si="43"/>
        <v>13.468958262644625</v>
      </c>
      <c r="AD93" s="186">
        <f t="shared" ca="1" si="43"/>
        <v>14.21230500266913</v>
      </c>
      <c r="AE93" s="186">
        <f t="shared" ca="1" si="43"/>
        <v>14.90626861850977</v>
      </c>
      <c r="AF93" s="186">
        <f t="shared" ca="1" si="43"/>
        <v>15.671916199967638</v>
      </c>
      <c r="AG93" s="186">
        <f t="shared" ca="1" si="43"/>
        <v>16.417063822996941</v>
      </c>
      <c r="AH93" s="186">
        <f t="shared" ca="1" si="43"/>
        <v>17.13420115581825</v>
      </c>
      <c r="AI93" s="186">
        <f t="shared" ca="1" si="43"/>
        <v>17.754323292912357</v>
      </c>
      <c r="AJ93" s="186">
        <f t="shared" ca="1" si="43"/>
        <v>18.393185353952667</v>
      </c>
      <c r="AK93" s="186">
        <f t="shared" ca="1" si="43"/>
        <v>19.040843287004822</v>
      </c>
      <c r="AL93" s="186">
        <f t="shared" ca="1" si="43"/>
        <v>19.687763067385927</v>
      </c>
      <c r="AM93" s="186">
        <f t="shared" ca="1" si="43"/>
        <v>22.749869524326403</v>
      </c>
      <c r="AN93" s="186">
        <f t="shared" ca="1" si="43"/>
        <v>24.526415223655739</v>
      </c>
      <c r="AO93" s="186">
        <f t="shared" ca="1" si="43"/>
        <v>24.526415223655739</v>
      </c>
      <c r="AP93" s="186">
        <f t="shared" ca="1" si="43"/>
        <v>24.526415223655739</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'[12]TS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'[12]TS BYDem'!A10</f>
        <v/>
      </c>
      <c r="B99" s="22" t="str">
        <f>'[12]TS BYDem'!B10</f>
        <v>COM_PROJ</v>
      </c>
      <c r="C99" s="22" t="str">
        <f>'[12]TS BYDem'!C10</f>
        <v>-</v>
      </c>
      <c r="D99" s="22" t="str">
        <f>'[12]TS BYDem'!D10</f>
        <v>RLEL</v>
      </c>
      <c r="E99" s="111" t="str">
        <f>'[12]TS BYDem'!E10</f>
        <v>-</v>
      </c>
      <c r="F99" s="111" t="str">
        <f>'[12]TS BYDem'!F10</f>
        <v>-</v>
      </c>
      <c r="G99" s="111" t="str">
        <f>'[12]TS BYDem'!G10</f>
        <v>-</v>
      </c>
      <c r="H99" s="111" t="str">
        <f>'[12]TS BYDem'!H10</f>
        <v>-</v>
      </c>
      <c r="I99" s="111">
        <f>'[12]TS BYDem'!I10</f>
        <v>0</v>
      </c>
      <c r="J99" s="24">
        <f>'[12]TS BYDem'!J10</f>
        <v>18.169455852795164</v>
      </c>
      <c r="K99" s="24">
        <f t="shared" ref="K99:N128" si="45">($O99-$J99)*(K$97-$J$97)/($O$97-$J$97)+$J99</f>
        <v>18.169455852795164</v>
      </c>
      <c r="L99" s="24">
        <f t="shared" si="45"/>
        <v>18.169455852795164</v>
      </c>
      <c r="M99" s="24">
        <f t="shared" si="45"/>
        <v>18.169455852795164</v>
      </c>
      <c r="N99" s="24">
        <f t="shared" si="45"/>
        <v>18.169455852795164</v>
      </c>
      <c r="O99" s="24">
        <f>'[12]TS BYDem'!O10</f>
        <v>18.169455852795164</v>
      </c>
      <c r="P99" s="24">
        <f t="shared" ref="P99:AP99" ca="1" si="46">OFFSET(P$21,$BB99,$J$96)/OFFSET(O$21,$BB99,$J$96)*O99</f>
        <v>18.134660895582694</v>
      </c>
      <c r="Q99" s="24">
        <f t="shared" ca="1" si="46"/>
        <v>18.304444931389789</v>
      </c>
      <c r="R99" s="24">
        <f t="shared" ca="1" si="46"/>
        <v>19.046278498617063</v>
      </c>
      <c r="S99" s="24">
        <f t="shared" ca="1" si="46"/>
        <v>22.340905161263144</v>
      </c>
      <c r="T99" s="24">
        <f t="shared" ca="1" si="46"/>
        <v>22.424825380815459</v>
      </c>
      <c r="U99" s="24">
        <f t="shared" ca="1" si="46"/>
        <v>22.532088177476691</v>
      </c>
      <c r="V99" s="24">
        <f t="shared" ca="1" si="46"/>
        <v>22.589033211620084</v>
      </c>
      <c r="W99" s="24">
        <f t="shared" ca="1" si="46"/>
        <v>22.590553451227606</v>
      </c>
      <c r="X99" s="24">
        <f t="shared" ca="1" si="46"/>
        <v>22.515968090581794</v>
      </c>
      <c r="Y99" s="24">
        <f t="shared" ca="1" si="46"/>
        <v>22.410924272970341</v>
      </c>
      <c r="Z99" s="24">
        <f t="shared" ca="1" si="46"/>
        <v>22.419260427048286</v>
      </c>
      <c r="AA99" s="24">
        <f t="shared" ca="1" si="46"/>
        <v>22.379938074994453</v>
      </c>
      <c r="AB99" s="24">
        <f t="shared" ca="1" si="46"/>
        <v>22.086036851746247</v>
      </c>
      <c r="AC99" s="24">
        <f t="shared" ca="1" si="46"/>
        <v>21.688273337804127</v>
      </c>
      <c r="AD99" s="24">
        <f t="shared" ca="1" si="46"/>
        <v>21.270723740661815</v>
      </c>
      <c r="AE99" s="24">
        <f t="shared" ca="1" si="46"/>
        <v>20.871964707365741</v>
      </c>
      <c r="AF99" s="24">
        <f t="shared" ca="1" si="46"/>
        <v>20.455716101893582</v>
      </c>
      <c r="AG99" s="24">
        <f t="shared" ca="1" si="46"/>
        <v>20.02716816742322</v>
      </c>
      <c r="AH99" s="24">
        <f t="shared" ca="1" si="46"/>
        <v>19.592951325214745</v>
      </c>
      <c r="AI99" s="24">
        <f t="shared" ca="1" si="46"/>
        <v>19.21098274591094</v>
      </c>
      <c r="AJ99" s="24">
        <f t="shared" ca="1" si="46"/>
        <v>18.844628680021081</v>
      </c>
      <c r="AK99" s="24">
        <f t="shared" ca="1" si="46"/>
        <v>18.473806985207215</v>
      </c>
      <c r="AL99" s="24">
        <f t="shared" ca="1" si="46"/>
        <v>18.105397786779029</v>
      </c>
      <c r="AM99" s="24">
        <f t="shared" ca="1" si="46"/>
        <v>16.277590465420619</v>
      </c>
      <c r="AN99" s="24">
        <f t="shared" ca="1" si="46"/>
        <v>15.263083099125717</v>
      </c>
      <c r="AO99" s="24">
        <f t="shared" ca="1" si="46"/>
        <v>15.263083099125717</v>
      </c>
      <c r="AP99" s="24">
        <f t="shared" ca="1" si="46"/>
        <v>15.263083099125717</v>
      </c>
      <c r="AQ99" s="186"/>
      <c r="AR99" s="186"/>
      <c r="AS99" s="186"/>
      <c r="AT99" s="186"/>
      <c r="AU99" s="186"/>
      <c r="AV99" s="186"/>
      <c r="BB99" s="313">
        <f>MATCH(MID(D99,2,2),$B$34:$B$38,0)</f>
        <v>1</v>
      </c>
    </row>
    <row r="100" spans="1:54">
      <c r="A100" s="22" t="str">
        <f>'[12]TS BYDem'!A11</f>
        <v/>
      </c>
      <c r="B100" s="22" t="str">
        <f>'[12]TS BYDem'!B11</f>
        <v>COM_PROJ</v>
      </c>
      <c r="C100" s="22" t="str">
        <f>'[12]TS BYDem'!C11</f>
        <v>-</v>
      </c>
      <c r="D100" s="22" t="str">
        <f>'[12]TS BYDem'!D11</f>
        <v>RLNL</v>
      </c>
      <c r="E100" s="111" t="s">
        <v>137</v>
      </c>
      <c r="F100" s="111" t="s">
        <v>137</v>
      </c>
      <c r="G100" s="111" t="s">
        <v>137</v>
      </c>
      <c r="H100" s="111" t="s">
        <v>137</v>
      </c>
      <c r="I100" s="111">
        <v>0</v>
      </c>
      <c r="J100" s="186">
        <f>'[12]TS BYDem'!J11</f>
        <v>4.742986727829742E-2</v>
      </c>
      <c r="K100" s="24">
        <f t="shared" si="45"/>
        <v>4.5708102885957093E-2</v>
      </c>
      <c r="L100" s="24">
        <f t="shared" si="45"/>
        <v>4.3986338493616758E-2</v>
      </c>
      <c r="M100" s="24">
        <f t="shared" si="45"/>
        <v>4.2264574101276431E-2</v>
      </c>
      <c r="N100" s="24">
        <f t="shared" si="45"/>
        <v>4.0542809708936096E-2</v>
      </c>
      <c r="O100" s="24">
        <f>'[12]TS BYDem'!O11</f>
        <v>3.8821045316595769E-2</v>
      </c>
      <c r="P100" s="24">
        <f t="shared" ref="P100:AP100" ca="1" si="47">OFFSET(P$21,$BB100,$J$96)/OFFSET(O$21,$BB100,$J$96)*O100</f>
        <v>3.874670205493301E-2</v>
      </c>
      <c r="Q100" s="24">
        <f t="shared" ca="1" si="47"/>
        <v>3.9109464363364377E-2</v>
      </c>
      <c r="R100" s="24">
        <f t="shared" ca="1" si="47"/>
        <v>4.0694473554835103E-2</v>
      </c>
      <c r="S100" s="24">
        <f t="shared" ca="1" si="47"/>
        <v>4.7733806598602185E-2</v>
      </c>
      <c r="T100" s="24">
        <f t="shared" ca="1" si="47"/>
        <v>4.7913111398515486E-2</v>
      </c>
      <c r="U100" s="24">
        <f t="shared" ca="1" si="47"/>
        <v>4.8142290187561602E-2</v>
      </c>
      <c r="V100" s="24">
        <f t="shared" ca="1" si="47"/>
        <v>4.8263959530273133E-2</v>
      </c>
      <c r="W100" s="24">
        <f t="shared" ca="1" si="47"/>
        <v>4.8267207689776305E-2</v>
      </c>
      <c r="X100" s="24">
        <f t="shared" ca="1" si="47"/>
        <v>4.810784784493316E-2</v>
      </c>
      <c r="Y100" s="24">
        <f t="shared" ca="1" si="47"/>
        <v>4.7883410149233266E-2</v>
      </c>
      <c r="Z100" s="24">
        <f t="shared" ca="1" si="47"/>
        <v>4.7901221261346244E-2</v>
      </c>
      <c r="AA100" s="24">
        <f t="shared" ca="1" si="47"/>
        <v>4.7817204721533238E-2</v>
      </c>
      <c r="AB100" s="24">
        <f t="shared" ca="1" si="47"/>
        <v>4.7189252360231984E-2</v>
      </c>
      <c r="AC100" s="24">
        <f t="shared" ca="1" si="47"/>
        <v>4.6339386765734285E-2</v>
      </c>
      <c r="AD100" s="24">
        <f t="shared" ca="1" si="47"/>
        <v>4.5447246023385401E-2</v>
      </c>
      <c r="AE100" s="24">
        <f t="shared" ca="1" si="47"/>
        <v>4.4595253392048159E-2</v>
      </c>
      <c r="AF100" s="24">
        <f t="shared" ca="1" si="47"/>
        <v>4.3705892361815733E-2</v>
      </c>
      <c r="AG100" s="24">
        <f t="shared" ca="1" si="47"/>
        <v>4.2790252459377592E-2</v>
      </c>
      <c r="AH100" s="24">
        <f t="shared" ca="1" si="47"/>
        <v>4.1862500310652064E-2</v>
      </c>
      <c r="AI100" s="24">
        <f t="shared" ca="1" si="47"/>
        <v>4.104638233514387E-2</v>
      </c>
      <c r="AJ100" s="24">
        <f t="shared" ca="1" si="47"/>
        <v>4.0263626488790803E-2</v>
      </c>
      <c r="AK100" s="24">
        <f t="shared" ca="1" si="47"/>
        <v>3.9471325060758143E-2</v>
      </c>
      <c r="AL100" s="24">
        <f t="shared" ca="1" si="47"/>
        <v>3.8684178197191992E-2</v>
      </c>
      <c r="AM100" s="24">
        <f t="shared" ca="1" si="47"/>
        <v>3.4778866369070058E-2</v>
      </c>
      <c r="AN100" s="24">
        <f t="shared" ca="1" si="47"/>
        <v>3.2611259548038278E-2</v>
      </c>
      <c r="AO100" s="24">
        <f t="shared" ca="1" si="47"/>
        <v>3.2611259548038278E-2</v>
      </c>
      <c r="AP100" s="24">
        <f t="shared" ca="1" si="47"/>
        <v>3.2611259548038278E-2</v>
      </c>
      <c r="AQ100" s="186"/>
      <c r="AR100" s="186"/>
      <c r="AS100" s="186"/>
      <c r="AT100" s="186"/>
      <c r="AU100" s="186"/>
      <c r="AV100" s="186"/>
      <c r="BB100" s="214">
        <v>1</v>
      </c>
    </row>
    <row r="101" spans="1:54">
      <c r="A101" s="22" t="str">
        <f>'[12]TS BYDem'!A12</f>
        <v/>
      </c>
      <c r="B101" s="22" t="str">
        <f>'[12]TS BYDem'!B12</f>
        <v>COM_PROJ</v>
      </c>
      <c r="C101" s="22" t="str">
        <f>'[12]TS BYDem'!C12</f>
        <v>-</v>
      </c>
      <c r="D101" s="22" t="str">
        <f>'[12]TS BYDem'!D12</f>
        <v>RLEK</v>
      </c>
      <c r="E101" s="111" t="s">
        <v>137</v>
      </c>
      <c r="F101" s="111" t="s">
        <v>137</v>
      </c>
      <c r="G101" s="111" t="s">
        <v>137</v>
      </c>
      <c r="H101" s="111" t="s">
        <v>137</v>
      </c>
      <c r="I101" s="111">
        <v>0</v>
      </c>
      <c r="J101" s="186">
        <f>'[12]TS BYDem'!J12</f>
        <v>10.466936775855853</v>
      </c>
      <c r="K101" s="24">
        <f t="shared" si="45"/>
        <v>10.903761154858502</v>
      </c>
      <c r="L101" s="24">
        <f t="shared" si="45"/>
        <v>11.340585533861153</v>
      </c>
      <c r="M101" s="24">
        <f t="shared" si="45"/>
        <v>11.777409912863803</v>
      </c>
      <c r="N101" s="24">
        <f t="shared" si="45"/>
        <v>12.214234291866454</v>
      </c>
      <c r="O101" s="24">
        <f>'[12]TS BYDem'!O12</f>
        <v>12.651058670869103</v>
      </c>
      <c r="P101" s="24">
        <f t="shared" ref="P101:AP101" ca="1" si="48">OFFSET(P$21,$BB101,$J$96)/OFFSET(O$21,$BB101,$J$96)*O101</f>
        <v>12.626831580706817</v>
      </c>
      <c r="Q101" s="24">
        <f t="shared" ca="1" si="48"/>
        <v>12.745049089022679</v>
      </c>
      <c r="R101" s="24">
        <f t="shared" ca="1" si="48"/>
        <v>13.261574188015592</v>
      </c>
      <c r="S101" s="24">
        <f t="shared" ca="1" si="48"/>
        <v>15.555562271391969</v>
      </c>
      <c r="T101" s="24">
        <f t="shared" ca="1" si="48"/>
        <v>15.613994380192036</v>
      </c>
      <c r="U101" s="24">
        <f t="shared" ca="1" si="48"/>
        <v>15.688679497058317</v>
      </c>
      <c r="V101" s="24">
        <f t="shared" ca="1" si="48"/>
        <v>15.72832927929722</v>
      </c>
      <c r="W101" s="24">
        <f t="shared" ca="1" si="48"/>
        <v>15.729387794237038</v>
      </c>
      <c r="X101" s="24">
        <f t="shared" ca="1" si="48"/>
        <v>15.677455376383536</v>
      </c>
      <c r="Y101" s="24">
        <f t="shared" ca="1" si="48"/>
        <v>15.604315293907698</v>
      </c>
      <c r="Z101" s="24">
        <f t="shared" ca="1" si="48"/>
        <v>15.610119605010016</v>
      </c>
      <c r="AA101" s="24">
        <f t="shared" ca="1" si="48"/>
        <v>15.58274017290484</v>
      </c>
      <c r="AB101" s="24">
        <f t="shared" ca="1" si="48"/>
        <v>15.378102144728489</v>
      </c>
      <c r="AC101" s="24">
        <f t="shared" ca="1" si="48"/>
        <v>15.101146709586017</v>
      </c>
      <c r="AD101" s="24">
        <f t="shared" ca="1" si="48"/>
        <v>14.810414587818459</v>
      </c>
      <c r="AE101" s="24">
        <f t="shared" ca="1" si="48"/>
        <v>14.532765990819247</v>
      </c>
      <c r="AF101" s="24">
        <f t="shared" ca="1" si="48"/>
        <v>14.242939725676274</v>
      </c>
      <c r="AG101" s="24">
        <f t="shared" ca="1" si="48"/>
        <v>13.944549663464793</v>
      </c>
      <c r="AH101" s="24">
        <f t="shared" ca="1" si="48"/>
        <v>13.642212444829054</v>
      </c>
      <c r="AI101" s="24">
        <f t="shared" ca="1" si="48"/>
        <v>13.376254732812184</v>
      </c>
      <c r="AJ101" s="24">
        <f t="shared" ca="1" si="48"/>
        <v>13.121169119933411</v>
      </c>
      <c r="AK101" s="24">
        <f t="shared" ca="1" si="48"/>
        <v>12.862972779023199</v>
      </c>
      <c r="AL101" s="24">
        <f t="shared" ca="1" si="48"/>
        <v>12.606456215073054</v>
      </c>
      <c r="AM101" s="24">
        <f t="shared" ca="1" si="48"/>
        <v>11.333787520485153</v>
      </c>
      <c r="AN101" s="24">
        <f t="shared" ca="1" si="48"/>
        <v>10.627404659214641</v>
      </c>
      <c r="AO101" s="24">
        <f t="shared" ca="1" si="48"/>
        <v>10.627404659214641</v>
      </c>
      <c r="AP101" s="24">
        <f t="shared" ca="1" si="48"/>
        <v>10.627404659214641</v>
      </c>
      <c r="AQ101" s="186"/>
      <c r="AR101" s="186"/>
      <c r="AS101" s="186"/>
      <c r="AT101" s="186"/>
      <c r="AU101" s="186"/>
      <c r="AV101" s="186"/>
      <c r="BB101" s="313">
        <f t="shared" ref="BB101:BB110" si="49">MATCH(MID(D101,2,2),$B$34:$B$38,0)</f>
        <v>1</v>
      </c>
    </row>
    <row r="102" spans="1:54">
      <c r="A102" s="22" t="str">
        <f>'[12]TS BYDem'!A13</f>
        <v/>
      </c>
      <c r="B102" s="22" t="str">
        <f>'[12]TS BYDem'!B13</f>
        <v>COM_PROJ</v>
      </c>
      <c r="C102" s="22" t="str">
        <f>'[12]TS BYDem'!C13</f>
        <v>-</v>
      </c>
      <c r="D102" s="22" t="str">
        <f>'[12]TS BYDem'!D13</f>
        <v>RLEH</v>
      </c>
      <c r="E102" s="111" t="s">
        <v>137</v>
      </c>
      <c r="F102" s="111" t="s">
        <v>137</v>
      </c>
      <c r="G102" s="111" t="s">
        <v>137</v>
      </c>
      <c r="H102" s="111" t="s">
        <v>137</v>
      </c>
      <c r="I102" s="111">
        <v>0</v>
      </c>
      <c r="J102" s="186">
        <f>'[12]TS BYDem'!J13</f>
        <v>14.790068346157758</v>
      </c>
      <c r="K102" s="24">
        <f t="shared" si="45"/>
        <v>13.766817038571885</v>
      </c>
      <c r="L102" s="24">
        <f t="shared" si="45"/>
        <v>12.743565730986013</v>
      </c>
      <c r="M102" s="24">
        <f t="shared" si="45"/>
        <v>11.72031442340014</v>
      </c>
      <c r="N102" s="24">
        <f t="shared" si="45"/>
        <v>10.697063115814267</v>
      </c>
      <c r="O102" s="24">
        <f>'[12]TS BYDem'!O13</f>
        <v>9.673811808228395</v>
      </c>
      <c r="P102" s="24">
        <f ca="1">IF(OR($E$78=1,$E$78=2,$E$78=3), P89,P81)</f>
        <v>9.6552862194228819</v>
      </c>
      <c r="Q102" s="24">
        <f t="shared" ref="Q102:AN102" ca="1" si="50">IF(OR($E$78=1,$E$78=2,$E$78=3), Q89,Q81)</f>
        <v>9.7456829172517097</v>
      </c>
      <c r="R102" s="24">
        <f t="shared" ca="1" si="50"/>
        <v>10.140651174998371</v>
      </c>
      <c r="S102" s="24">
        <f t="shared" ca="1" si="50"/>
        <v>11.894781764875486</v>
      </c>
      <c r="T102" s="24">
        <f t="shared" ca="1" si="50"/>
        <v>11.939462707300594</v>
      </c>
      <c r="U102" s="24">
        <f t="shared" ca="1" si="50"/>
        <v>11.996571743329616</v>
      </c>
      <c r="V102" s="24">
        <f t="shared" ca="1" si="50"/>
        <v>12.026890512817232</v>
      </c>
      <c r="W102" s="24">
        <f t="shared" ca="1" si="50"/>
        <v>12.02769992130947</v>
      </c>
      <c r="X102" s="24">
        <f t="shared" ca="1" si="50"/>
        <v>11.987989059939594</v>
      </c>
      <c r="Y102" s="24">
        <f t="shared" ca="1" si="50"/>
        <v>11.932061456415093</v>
      </c>
      <c r="Z102" s="24">
        <f t="shared" ca="1" si="50"/>
        <v>11.936499805389756</v>
      </c>
      <c r="AA102" s="24">
        <f t="shared" ca="1" si="50"/>
        <v>11.915563733516851</v>
      </c>
      <c r="AB102" s="24">
        <f t="shared" ca="1" si="50"/>
        <v>11.759084356977135</v>
      </c>
      <c r="AC102" s="24">
        <f t="shared" ca="1" si="50"/>
        <v>11.547306447433204</v>
      </c>
      <c r="AD102" s="24">
        <f t="shared" ca="1" si="50"/>
        <v>11.324993998668543</v>
      </c>
      <c r="AE102" s="24">
        <f t="shared" ca="1" si="50"/>
        <v>11.112686053059711</v>
      </c>
      <c r="AF102" s="24">
        <f t="shared" ca="1" si="50"/>
        <v>10.891066280436982</v>
      </c>
      <c r="AG102" s="24">
        <f t="shared" ca="1" si="50"/>
        <v>10.662898078678012</v>
      </c>
      <c r="AH102" s="24">
        <f t="shared" ca="1" si="50"/>
        <v>10.431711627662651</v>
      </c>
      <c r="AI102" s="24">
        <f t="shared" ca="1" si="50"/>
        <v>10.228343283405223</v>
      </c>
      <c r="AJ102" s="24">
        <f t="shared" ca="1" si="50"/>
        <v>10.033288444266901</v>
      </c>
      <c r="AK102" s="24">
        <f t="shared" ca="1" si="50"/>
        <v>9.8358549427299913</v>
      </c>
      <c r="AL102" s="24">
        <f t="shared" ca="1" si="50"/>
        <v>9.6397059065184152</v>
      </c>
      <c r="AM102" s="24">
        <f t="shared" ca="1" si="50"/>
        <v>8.6665417021648139</v>
      </c>
      <c r="AN102" s="24">
        <f t="shared" ca="1" si="50"/>
        <v>8.1263960082535398</v>
      </c>
      <c r="AO102" s="24">
        <f t="shared" ref="AO102:AP102" ca="1" si="51">IF($E$78=1, AO89,AO81)</f>
        <v>8.1263960082535398</v>
      </c>
      <c r="AP102" s="24">
        <f t="shared" ca="1" si="51"/>
        <v>8.1263960082535398</v>
      </c>
      <c r="AQ102" s="186"/>
      <c r="AR102" s="186"/>
      <c r="AS102" s="186"/>
      <c r="AT102" s="186"/>
      <c r="AU102" s="186"/>
      <c r="AV102" s="186"/>
      <c r="BB102" s="313">
        <f t="shared" si="49"/>
        <v>1</v>
      </c>
    </row>
    <row r="103" spans="1:54">
      <c r="A103" s="22" t="str">
        <f>'[12]TS BYDem'!A14</f>
        <v/>
      </c>
      <c r="B103" s="22" t="str">
        <f>'[12]TS BYDem'!B14</f>
        <v>COM_PROJ</v>
      </c>
      <c r="C103" s="22" t="str">
        <f>'[12]TS BYDem'!C14</f>
        <v>-</v>
      </c>
      <c r="D103" s="22" t="str">
        <f>'[12]TS BYDem'!D14</f>
        <v>RLEWG</v>
      </c>
      <c r="E103" s="111" t="s">
        <v>137</v>
      </c>
      <c r="F103" s="111" t="s">
        <v>137</v>
      </c>
      <c r="G103" s="111" t="s">
        <v>137</v>
      </c>
      <c r="H103" s="111" t="s">
        <v>137</v>
      </c>
      <c r="I103" s="111">
        <v>0</v>
      </c>
      <c r="J103" s="186">
        <f>'[12]TS BYDem'!J14</f>
        <v>0</v>
      </c>
      <c r="K103" s="24">
        <f t="shared" si="45"/>
        <v>0</v>
      </c>
      <c r="L103" s="24">
        <f t="shared" si="45"/>
        <v>0</v>
      </c>
      <c r="M103" s="24">
        <f t="shared" si="45"/>
        <v>0</v>
      </c>
      <c r="N103" s="24">
        <f t="shared" si="45"/>
        <v>0</v>
      </c>
      <c r="O103" s="24">
        <f>'[12]TS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'[12]TS BYDem'!A15</f>
        <v/>
      </c>
      <c r="B104" s="22" t="str">
        <f>'[12]TS BYDem'!B15</f>
        <v>COM_PROJ</v>
      </c>
      <c r="C104" s="22" t="str">
        <f>'[12]TS BYDem'!C15</f>
        <v>-</v>
      </c>
      <c r="D104" s="22" t="str">
        <f>'[12]TS BYDem'!D15</f>
        <v>RLEW</v>
      </c>
      <c r="E104" s="111" t="s">
        <v>137</v>
      </c>
      <c r="F104" s="111" t="s">
        <v>137</v>
      </c>
      <c r="G104" s="111" t="s">
        <v>137</v>
      </c>
      <c r="H104" s="111" t="s">
        <v>137</v>
      </c>
      <c r="I104" s="111">
        <v>0</v>
      </c>
      <c r="J104" s="186">
        <f>'[12]TS BYDem'!J15</f>
        <v>5.8283293691780411</v>
      </c>
      <c r="K104" s="24">
        <f t="shared" si="45"/>
        <v>5.6872514332332225</v>
      </c>
      <c r="L104" s="24">
        <f t="shared" si="45"/>
        <v>5.5461734972884047</v>
      </c>
      <c r="M104" s="24">
        <f t="shared" si="45"/>
        <v>5.405095561343586</v>
      </c>
      <c r="N104" s="24">
        <f t="shared" si="45"/>
        <v>5.2640176253987683</v>
      </c>
      <c r="O104" s="24">
        <f>'[12]TS BYDem'!O15</f>
        <v>5.1229396894539496</v>
      </c>
      <c r="P104" s="24">
        <f t="shared" ref="P104:AP104" ca="1" si="53">OFFSET(P$21,$BB104,$J$96)/OFFSET(O$21,$BB104,$J$96)*O104</f>
        <v>5.1131291332798527</v>
      </c>
      <c r="Q104" s="24">
        <f t="shared" ca="1" si="53"/>
        <v>5.1610003179052324</v>
      </c>
      <c r="R104" s="24">
        <f t="shared" ca="1" si="53"/>
        <v>5.3701628077072137</v>
      </c>
      <c r="S104" s="24">
        <f t="shared" ca="1" si="53"/>
        <v>6.2990939671621788</v>
      </c>
      <c r="T104" s="24">
        <f t="shared" ca="1" si="53"/>
        <v>6.3227555576344159</v>
      </c>
      <c r="U104" s="24">
        <f t="shared" ca="1" si="53"/>
        <v>6.3529986668760783</v>
      </c>
      <c r="V104" s="24">
        <f t="shared" ca="1" si="53"/>
        <v>6.3690545123507034</v>
      </c>
      <c r="W104" s="24">
        <f t="shared" ca="1" si="53"/>
        <v>6.3694831490631048</v>
      </c>
      <c r="X104" s="24">
        <f t="shared" ca="1" si="53"/>
        <v>6.3484535537136164</v>
      </c>
      <c r="Y104" s="24">
        <f t="shared" ca="1" si="53"/>
        <v>6.3188360931394918</v>
      </c>
      <c r="Z104" s="24">
        <f t="shared" ca="1" si="53"/>
        <v>6.3211865000492686</v>
      </c>
      <c r="AA104" s="24">
        <f t="shared" ca="1" si="53"/>
        <v>6.3100994295474697</v>
      </c>
      <c r="AB104" s="24">
        <f t="shared" ca="1" si="53"/>
        <v>6.227232983047605</v>
      </c>
      <c r="AC104" s="24">
        <f t="shared" ca="1" si="53"/>
        <v>6.1150822114945163</v>
      </c>
      <c r="AD104" s="24">
        <f t="shared" ca="1" si="53"/>
        <v>5.99735268668947</v>
      </c>
      <c r="AE104" s="24">
        <f t="shared" ca="1" si="53"/>
        <v>5.8849212250787755</v>
      </c>
      <c r="AF104" s="24">
        <f t="shared" ca="1" si="53"/>
        <v>5.7675585192867285</v>
      </c>
      <c r="AG104" s="24">
        <f t="shared" ca="1" si="53"/>
        <v>5.6467279759771998</v>
      </c>
      <c r="AH104" s="24">
        <f t="shared" ca="1" si="53"/>
        <v>5.5242990649079147</v>
      </c>
      <c r="AI104" s="24">
        <f t="shared" ca="1" si="53"/>
        <v>5.4166017287359693</v>
      </c>
      <c r="AJ104" s="24">
        <f t="shared" ca="1" si="53"/>
        <v>5.3133069575691563</v>
      </c>
      <c r="AK104" s="24">
        <f t="shared" ca="1" si="53"/>
        <v>5.2087525232777026</v>
      </c>
      <c r="AL104" s="24">
        <f t="shared" ca="1" si="53"/>
        <v>5.1048783005228513</v>
      </c>
      <c r="AM104" s="24">
        <f t="shared" ca="1" si="53"/>
        <v>4.5895218282583841</v>
      </c>
      <c r="AN104" s="24">
        <f t="shared" ca="1" si="53"/>
        <v>4.3034780361854361</v>
      </c>
      <c r="AO104" s="24">
        <f t="shared" ca="1" si="53"/>
        <v>4.3034780361854361</v>
      </c>
      <c r="AP104" s="24">
        <f t="shared" ca="1" si="53"/>
        <v>4.3034780361854361</v>
      </c>
      <c r="AQ104" s="186"/>
      <c r="AR104" s="186"/>
      <c r="AS104" s="186"/>
      <c r="AT104" s="186"/>
      <c r="AU104" s="186"/>
      <c r="AV104" s="186"/>
      <c r="BB104" s="313">
        <f t="shared" si="49"/>
        <v>1</v>
      </c>
    </row>
    <row r="105" spans="1:54">
      <c r="A105" s="22" t="str">
        <f>'[12]TS BYDem'!A16</f>
        <v/>
      </c>
      <c r="B105" s="22" t="str">
        <f>'[12]TS BYDem'!B16</f>
        <v>COM_PROJ</v>
      </c>
      <c r="C105" s="22" t="str">
        <f>'[12]TS BYDem'!C16</f>
        <v>-</v>
      </c>
      <c r="D105" s="22" t="str">
        <f>'[12]TS BYDem'!D16</f>
        <v>RLER</v>
      </c>
      <c r="E105" s="111" t="s">
        <v>137</v>
      </c>
      <c r="F105" s="111" t="s">
        <v>137</v>
      </c>
      <c r="G105" s="111" t="s">
        <v>137</v>
      </c>
      <c r="H105" s="111" t="s">
        <v>137</v>
      </c>
      <c r="I105" s="111">
        <v>0</v>
      </c>
      <c r="J105" s="186">
        <f>'[12]TS BYDem'!J16</f>
        <v>1.5428416184807789</v>
      </c>
      <c r="K105" s="24">
        <f t="shared" si="45"/>
        <v>2.1642644802503535</v>
      </c>
      <c r="L105" s="24">
        <f t="shared" si="45"/>
        <v>2.7856873420199277</v>
      </c>
      <c r="M105" s="24">
        <f t="shared" si="45"/>
        <v>3.407110203789502</v>
      </c>
      <c r="N105" s="24">
        <f t="shared" si="45"/>
        <v>4.0285330655590768</v>
      </c>
      <c r="O105" s="24">
        <f>'[12]TS BYDem'!O16</f>
        <v>4.6499559273286506</v>
      </c>
      <c r="P105" s="24">
        <f t="shared" ref="P105:AP105" ca="1" si="54">OFFSET(P$21,$BB105,$J$96)/OFFSET(O$21,$BB105,$J$96)*O105</f>
        <v>4.6410511467539273</v>
      </c>
      <c r="Q105" s="24">
        <f t="shared" ca="1" si="54"/>
        <v>4.6845025461829053</v>
      </c>
      <c r="R105" s="24">
        <f t="shared" ca="1" si="54"/>
        <v>4.8743537679788052</v>
      </c>
      <c r="S105" s="24">
        <f t="shared" ca="1" si="54"/>
        <v>5.7175198430899306</v>
      </c>
      <c r="T105" s="24">
        <f t="shared" ca="1" si="54"/>
        <v>5.7389968386307721</v>
      </c>
      <c r="U105" s="24">
        <f t="shared" ca="1" si="54"/>
        <v>5.7664477034864747</v>
      </c>
      <c r="V105" s="24">
        <f t="shared" ca="1" si="54"/>
        <v>5.7810211668412546</v>
      </c>
      <c r="W105" s="24">
        <f t="shared" ca="1" si="54"/>
        <v>5.7814102289700946</v>
      </c>
      <c r="X105" s="24">
        <f t="shared" ca="1" si="54"/>
        <v>5.7623222253096227</v>
      </c>
      <c r="Y105" s="24">
        <f t="shared" ca="1" si="54"/>
        <v>5.7354392450878207</v>
      </c>
      <c r="Z105" s="24">
        <f t="shared" ca="1" si="54"/>
        <v>5.7375726468462389</v>
      </c>
      <c r="AA105" s="24">
        <f t="shared" ca="1" si="54"/>
        <v>5.7275092082110586</v>
      </c>
      <c r="AB105" s="24">
        <f t="shared" ca="1" si="54"/>
        <v>5.652293541535939</v>
      </c>
      <c r="AC105" s="24">
        <f t="shared" ca="1" si="54"/>
        <v>5.5504972728796211</v>
      </c>
      <c r="AD105" s="24">
        <f t="shared" ca="1" si="54"/>
        <v>5.4436373184640416</v>
      </c>
      <c r="AE105" s="24">
        <f t="shared" ca="1" si="54"/>
        <v>5.3415862749174803</v>
      </c>
      <c r="AF105" s="24">
        <f t="shared" ca="1" si="54"/>
        <v>5.2350592723512586</v>
      </c>
      <c r="AG105" s="24">
        <f t="shared" ca="1" si="54"/>
        <v>5.1253846060222523</v>
      </c>
      <c r="AH105" s="24">
        <f t="shared" ca="1" si="54"/>
        <v>5.0142591438437787</v>
      </c>
      <c r="AI105" s="24">
        <f t="shared" ca="1" si="54"/>
        <v>4.916505139883677</v>
      </c>
      <c r="AJ105" s="24">
        <f t="shared" ca="1" si="54"/>
        <v>4.8227472269342124</v>
      </c>
      <c r="AK105" s="24">
        <f t="shared" ca="1" si="54"/>
        <v>4.7278459513125473</v>
      </c>
      <c r="AL105" s="24">
        <f t="shared" ca="1" si="54"/>
        <v>4.6335620855879718</v>
      </c>
      <c r="AM105" s="24">
        <f t="shared" ca="1" si="54"/>
        <v>4.1657867401497803</v>
      </c>
      <c r="AN105" s="24">
        <f t="shared" ca="1" si="54"/>
        <v>3.9061524077052101</v>
      </c>
      <c r="AO105" s="24">
        <f t="shared" ca="1" si="54"/>
        <v>3.9061524077052101</v>
      </c>
      <c r="AP105" s="24">
        <f t="shared" ca="1" si="54"/>
        <v>3.9061524077052101</v>
      </c>
      <c r="AQ105" s="186"/>
      <c r="AR105" s="186"/>
      <c r="AS105" s="186"/>
      <c r="AT105" s="186"/>
      <c r="AU105" s="186"/>
      <c r="AV105" s="186"/>
      <c r="BB105" s="313">
        <f t="shared" si="49"/>
        <v>1</v>
      </c>
    </row>
    <row r="106" spans="1:54">
      <c r="A106" s="22" t="str">
        <f>'[12]TS BYDem'!A17</f>
        <v/>
      </c>
      <c r="B106" s="22" t="str">
        <f>'[12]TS BYDem'!B17</f>
        <v>COM_PROJ</v>
      </c>
      <c r="C106" s="22" t="str">
        <f>'[12]TS BYDem'!C17</f>
        <v>-</v>
      </c>
      <c r="D106" s="22" t="str">
        <f>'[12]TS BYDem'!D17</f>
        <v>RLEO</v>
      </c>
      <c r="E106" s="111" t="s">
        <v>137</v>
      </c>
      <c r="F106" s="111" t="s">
        <v>137</v>
      </c>
      <c r="G106" s="111" t="s">
        <v>137</v>
      </c>
      <c r="H106" s="111" t="s">
        <v>137</v>
      </c>
      <c r="I106" s="111">
        <v>0</v>
      </c>
      <c r="J106" s="186">
        <f>'[12]TS BYDem'!J17</f>
        <v>2.1367353578815207</v>
      </c>
      <c r="K106" s="24">
        <f t="shared" si="45"/>
        <v>2.9741097576269331</v>
      </c>
      <c r="L106" s="24">
        <f t="shared" si="45"/>
        <v>3.8114841573723459</v>
      </c>
      <c r="M106" s="360">
        <f>($O106-$J106)*(M$97-$J$97)/($O$97-$J$97)+$J106-0.52</f>
        <v>4.1288585571177592</v>
      </c>
      <c r="N106" s="24">
        <f t="shared" si="45"/>
        <v>5.4862329568631711</v>
      </c>
      <c r="O106" s="24">
        <f>'[12]TS BYDem'!O17</f>
        <v>6.3236073566085835</v>
      </c>
      <c r="P106" s="24">
        <f t="shared" ref="P106:AP106" ca="1" si="55">OFFSET(P$21,$BB106,$J$96)/OFFSET(O$21,$BB106,$J$96)*O106</f>
        <v>6.3114974921644151</v>
      </c>
      <c r="Q106" s="24">
        <f t="shared" ca="1" si="55"/>
        <v>6.3705882864382168</v>
      </c>
      <c r="R106" s="24">
        <f t="shared" ca="1" si="55"/>
        <v>6.6287723642170748</v>
      </c>
      <c r="S106" s="24">
        <f t="shared" ca="1" si="55"/>
        <v>7.7754178977971291</v>
      </c>
      <c r="T106" s="24">
        <f t="shared" ca="1" si="55"/>
        <v>7.8046250750526651</v>
      </c>
      <c r="U106" s="24">
        <f t="shared" ca="1" si="55"/>
        <v>7.8419562871457904</v>
      </c>
      <c r="V106" s="24">
        <f t="shared" ca="1" si="55"/>
        <v>7.8617751545763248</v>
      </c>
      <c r="W106" s="24">
        <f t="shared" ca="1" si="55"/>
        <v>7.8623042512341348</v>
      </c>
      <c r="X106" s="24">
        <f t="shared" ca="1" si="55"/>
        <v>7.8363459320034234</v>
      </c>
      <c r="Y106" s="24">
        <f t="shared" ca="1" si="55"/>
        <v>7.7997870023802323</v>
      </c>
      <c r="Z106" s="24">
        <f t="shared" ca="1" si="55"/>
        <v>7.8026882761266885</v>
      </c>
      <c r="AA106" s="24">
        <f t="shared" ca="1" si="55"/>
        <v>7.7890027196223359</v>
      </c>
      <c r="AB106" s="24">
        <f t="shared" ca="1" si="55"/>
        <v>7.6867147946285499</v>
      </c>
      <c r="AC106" s="24">
        <f t="shared" ca="1" si="55"/>
        <v>7.5482791527836168</v>
      </c>
      <c r="AD106" s="24">
        <f t="shared" ca="1" si="55"/>
        <v>7.4029572606130341</v>
      </c>
      <c r="AE106" s="24">
        <f t="shared" ca="1" si="55"/>
        <v>7.2641751431465238</v>
      </c>
      <c r="AF106" s="24">
        <f t="shared" ca="1" si="55"/>
        <v>7.1193060416683478</v>
      </c>
      <c r="AG106" s="24">
        <f t="shared" ca="1" si="55"/>
        <v>6.9701563426882709</v>
      </c>
      <c r="AH106" s="24">
        <f t="shared" ca="1" si="55"/>
        <v>6.819033665157427</v>
      </c>
      <c r="AI106" s="24">
        <f t="shared" ca="1" si="55"/>
        <v>6.6860952140751246</v>
      </c>
      <c r="AJ106" s="24">
        <f t="shared" ca="1" si="55"/>
        <v>6.5585911608467953</v>
      </c>
      <c r="AK106" s="24">
        <f t="shared" ca="1" si="55"/>
        <v>6.4295322161919231</v>
      </c>
      <c r="AL106" s="24">
        <f t="shared" ca="1" si="55"/>
        <v>6.301312904821387</v>
      </c>
      <c r="AM106" s="24">
        <f t="shared" ca="1" si="55"/>
        <v>5.6651719043727171</v>
      </c>
      <c r="AN106" s="24">
        <f t="shared" ca="1" si="55"/>
        <v>5.3120877890964131</v>
      </c>
      <c r="AO106" s="24">
        <f t="shared" ca="1" si="55"/>
        <v>5.3120877890964131</v>
      </c>
      <c r="AP106" s="24">
        <f t="shared" ca="1" si="55"/>
        <v>5.3120877890964131</v>
      </c>
      <c r="AQ106" s="186"/>
      <c r="AR106" s="186"/>
      <c r="AS106" s="186"/>
      <c r="AT106" s="186"/>
      <c r="AU106" s="186"/>
      <c r="AV106" s="186"/>
      <c r="BB106" s="313">
        <f t="shared" si="49"/>
        <v>1</v>
      </c>
    </row>
    <row r="107" spans="1:54">
      <c r="A107" s="22" t="str">
        <f>'[12]TS BYDem'!A18</f>
        <v>*</v>
      </c>
      <c r="B107" s="22" t="str">
        <f>'[12]TS BYDem'!B18</f>
        <v>COM_PROJ</v>
      </c>
      <c r="C107" s="22" t="str">
        <f>'[12]TS BYDem'!C18</f>
        <v>-</v>
      </c>
      <c r="D107" s="22">
        <f>'[12]TS BYDem'!D18</f>
        <v>0</v>
      </c>
      <c r="E107" s="111" t="s">
        <v>137</v>
      </c>
      <c r="F107" s="111" t="s">
        <v>137</v>
      </c>
      <c r="G107" s="111" t="s">
        <v>137</v>
      </c>
      <c r="H107" s="111" t="s">
        <v>137</v>
      </c>
      <c r="I107" s="111">
        <v>0</v>
      </c>
      <c r="J107" s="186">
        <f>'[12]TS BYDem'!J18</f>
        <v>0</v>
      </c>
      <c r="K107" s="24">
        <f t="shared" si="45"/>
        <v>0</v>
      </c>
      <c r="L107" s="24">
        <f t="shared" si="45"/>
        <v>0</v>
      </c>
      <c r="M107" s="24">
        <f t="shared" si="45"/>
        <v>0</v>
      </c>
      <c r="N107" s="24">
        <f t="shared" si="45"/>
        <v>0</v>
      </c>
      <c r="O107" s="24">
        <f>'[12]TS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'[12]TS BYDem'!A19</f>
        <v>*</v>
      </c>
      <c r="B108" s="22" t="str">
        <f>'[12]TS BYDem'!B19</f>
        <v>COM_PROJ</v>
      </c>
      <c r="C108" s="22" t="str">
        <f>'[12]TS BYDem'!C19</f>
        <v>-</v>
      </c>
      <c r="D108" s="22">
        <f>'[12]TS BYDem'!D19</f>
        <v>0</v>
      </c>
      <c r="E108" s="111" t="s">
        <v>137</v>
      </c>
      <c r="F108" s="111" t="s">
        <v>137</v>
      </c>
      <c r="G108" s="111" t="s">
        <v>137</v>
      </c>
      <c r="H108" s="111" t="s">
        <v>137</v>
      </c>
      <c r="I108" s="111">
        <v>0</v>
      </c>
      <c r="J108" s="186">
        <f>'[12]TS BYDem'!J19</f>
        <v>0</v>
      </c>
      <c r="K108" s="24">
        <f t="shared" si="45"/>
        <v>0</v>
      </c>
      <c r="L108" s="24">
        <f t="shared" si="45"/>
        <v>0</v>
      </c>
      <c r="M108" s="24">
        <f t="shared" si="45"/>
        <v>0</v>
      </c>
      <c r="N108" s="24">
        <f t="shared" si="45"/>
        <v>0</v>
      </c>
      <c r="O108" s="24">
        <f>'[12]TS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'[12]TS BYDem'!A20</f>
        <v>*</v>
      </c>
      <c r="B109" s="22" t="str">
        <f>'[12]TS BYDem'!B20</f>
        <v>COM_PROJ</v>
      </c>
      <c r="C109" s="22" t="str">
        <f>'[12]TS BYDem'!C20</f>
        <v>-</v>
      </c>
      <c r="D109" s="22">
        <f>'[12]TS BYDem'!D20</f>
        <v>0</v>
      </c>
      <c r="E109" s="111" t="s">
        <v>137</v>
      </c>
      <c r="F109" s="111" t="s">
        <v>137</v>
      </c>
      <c r="G109" s="111" t="s">
        <v>137</v>
      </c>
      <c r="H109" s="111" t="s">
        <v>137</v>
      </c>
      <c r="I109" s="111">
        <v>0</v>
      </c>
      <c r="J109" s="186">
        <f>'[12]TS BYDem'!J20</f>
        <v>0</v>
      </c>
      <c r="K109" s="24">
        <f t="shared" si="45"/>
        <v>0</v>
      </c>
      <c r="L109" s="24">
        <f t="shared" si="45"/>
        <v>0</v>
      </c>
      <c r="M109" s="24">
        <f t="shared" si="45"/>
        <v>0</v>
      </c>
      <c r="N109" s="24">
        <f t="shared" si="45"/>
        <v>0</v>
      </c>
      <c r="O109" s="24">
        <f>'[12]TS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'[12]TS BYDem'!A21</f>
        <v/>
      </c>
      <c r="B110" s="22" t="str">
        <f>'[12]TS BYDem'!B21</f>
        <v>COM_PROJ</v>
      </c>
      <c r="C110" s="22" t="str">
        <f>'[12]TS BYDem'!C21</f>
        <v>-</v>
      </c>
      <c r="D110" s="22" t="str">
        <f>'[12]TS BYDem'!D21</f>
        <v>RMEL</v>
      </c>
      <c r="E110" s="111" t="s">
        <v>137</v>
      </c>
      <c r="F110" s="111" t="s">
        <v>137</v>
      </c>
      <c r="G110" s="111" t="s">
        <v>137</v>
      </c>
      <c r="H110" s="111" t="s">
        <v>137</v>
      </c>
      <c r="I110" s="111">
        <v>0</v>
      </c>
      <c r="J110" s="186">
        <f>'[12]TS BYDem'!J21</f>
        <v>17.255151562670893</v>
      </c>
      <c r="K110" s="24">
        <f t="shared" si="45"/>
        <v>17.315139453434956</v>
      </c>
      <c r="L110" s="24">
        <f t="shared" si="45"/>
        <v>17.375127344199019</v>
      </c>
      <c r="M110" s="24">
        <f t="shared" si="45"/>
        <v>17.435115234963078</v>
      </c>
      <c r="N110" s="24">
        <f t="shared" si="45"/>
        <v>17.495103125727141</v>
      </c>
      <c r="O110" s="24">
        <f>'[12]TS BYDem'!O21</f>
        <v>17.555091016491204</v>
      </c>
      <c r="P110" s="24">
        <f t="shared" ref="P110:AP110" ca="1" si="59">OFFSET(P$33,$BB110,$J$96)/OFFSET(O$33,$BB110,$J$96)*O110</f>
        <v>18.02875217874865</v>
      </c>
      <c r="Q110" s="24">
        <f t="shared" ca="1" si="59"/>
        <v>18.51596600426906</v>
      </c>
      <c r="R110" s="24">
        <f t="shared" ca="1" si="59"/>
        <v>19.457951135767782</v>
      </c>
      <c r="S110" s="24">
        <f t="shared" ca="1" si="59"/>
        <v>16.451937824189113</v>
      </c>
      <c r="T110" s="24">
        <f t="shared" ca="1" si="59"/>
        <v>16.888912553087355</v>
      </c>
      <c r="U110" s="24">
        <f t="shared" ca="1" si="59"/>
        <v>17.298959136450609</v>
      </c>
      <c r="V110" s="24">
        <f t="shared" ca="1" si="59"/>
        <v>17.787358718573945</v>
      </c>
      <c r="W110" s="24">
        <f t="shared" ca="1" si="59"/>
        <v>18.361480225701207</v>
      </c>
      <c r="X110" s="24">
        <f t="shared" ca="1" si="59"/>
        <v>18.966505184602948</v>
      </c>
      <c r="Y110" s="24">
        <f t="shared" ca="1" si="59"/>
        <v>19.619941656676779</v>
      </c>
      <c r="Z110" s="24">
        <f t="shared" ca="1" si="59"/>
        <v>20.116396946356449</v>
      </c>
      <c r="AA110" s="24">
        <f t="shared" ca="1" si="59"/>
        <v>20.685927309550326</v>
      </c>
      <c r="AB110" s="24">
        <f t="shared" ca="1" si="59"/>
        <v>21.014330571654991</v>
      </c>
      <c r="AC110" s="24">
        <f t="shared" ca="1" si="59"/>
        <v>21.353393806044927</v>
      </c>
      <c r="AD110" s="24">
        <f t="shared" ca="1" si="59"/>
        <v>21.710815599189925</v>
      </c>
      <c r="AE110" s="24">
        <f t="shared" ca="1" si="59"/>
        <v>22.10015566436266</v>
      </c>
      <c r="AF110" s="24">
        <f t="shared" ca="1" si="59"/>
        <v>22.441194995285098</v>
      </c>
      <c r="AG110" s="24">
        <f t="shared" ca="1" si="59"/>
        <v>22.827131005323253</v>
      </c>
      <c r="AH110" s="24">
        <f t="shared" ca="1" si="59"/>
        <v>23.172609911240929</v>
      </c>
      <c r="AI110" s="24">
        <f t="shared" ca="1" si="59"/>
        <v>23.553019727074865</v>
      </c>
      <c r="AJ110" s="24">
        <f t="shared" ca="1" si="59"/>
        <v>23.894427172987541</v>
      </c>
      <c r="AK110" s="24">
        <f t="shared" ca="1" si="59"/>
        <v>24.236391019104548</v>
      </c>
      <c r="AL110" s="24">
        <f t="shared" ca="1" si="59"/>
        <v>24.579513345746228</v>
      </c>
      <c r="AM110" s="24">
        <f t="shared" ca="1" si="59"/>
        <v>26.110795091976158</v>
      </c>
      <c r="AN110" s="24">
        <f t="shared" ca="1" si="59"/>
        <v>27.534444136259864</v>
      </c>
      <c r="AO110" s="24">
        <f t="shared" ca="1" si="59"/>
        <v>27.534444136259864</v>
      </c>
      <c r="AP110" s="24">
        <f t="shared" ca="1" si="59"/>
        <v>27.534444136259864</v>
      </c>
      <c r="AQ110" s="186"/>
      <c r="AR110" s="186"/>
      <c r="AS110" s="186"/>
      <c r="AT110" s="186"/>
      <c r="AU110" s="186"/>
      <c r="AV110" s="186"/>
      <c r="BB110" s="313">
        <f t="shared" si="49"/>
        <v>2</v>
      </c>
    </row>
    <row r="111" spans="1:54" s="315" customFormat="1">
      <c r="A111" s="319" t="str">
        <f>'[12]TS BYDem'!A22</f>
        <v/>
      </c>
      <c r="B111" s="319" t="str">
        <f>'[12]TS BYDem'!B22</f>
        <v>COM_PROJ</v>
      </c>
      <c r="C111" s="319" t="str">
        <f>'[12]TS BYDem'!C22</f>
        <v>-</v>
      </c>
      <c r="D111" s="319" t="str">
        <f>'[12]TS BYDem'!D22</f>
        <v>RMNL</v>
      </c>
      <c r="E111" s="318" t="s">
        <v>137</v>
      </c>
      <c r="F111" s="318" t="s">
        <v>137</v>
      </c>
      <c r="G111" s="318" t="s">
        <v>137</v>
      </c>
      <c r="H111" s="318" t="s">
        <v>137</v>
      </c>
      <c r="I111" s="318">
        <v>0</v>
      </c>
      <c r="J111" s="316">
        <f>'[12]TS BYDem'!J22</f>
        <v>3.3422499241462768E-2</v>
      </c>
      <c r="K111" s="317">
        <f t="shared" si="45"/>
        <v>4.0888581808950081E-2</v>
      </c>
      <c r="L111" s="317">
        <f t="shared" si="45"/>
        <v>4.8354664376437387E-2</v>
      </c>
      <c r="M111" s="317">
        <f t="shared" si="45"/>
        <v>5.58207469439247E-2</v>
      </c>
      <c r="N111" s="317">
        <f t="shared" si="45"/>
        <v>6.3286829511412013E-2</v>
      </c>
      <c r="O111" s="317">
        <f>'[12]TS BYDem'!O22</f>
        <v>7.0752912078899319E-2</v>
      </c>
      <c r="P111" s="24">
        <f t="shared" ref="P111:AP111" ca="1" si="60">OFFSET(P$33,$BB111,$J$96)/OFFSET(O$33,$BB111,$J$96)*O111</f>
        <v>7.2661925625847515E-2</v>
      </c>
      <c r="Q111" s="24">
        <f t="shared" ca="1" si="60"/>
        <v>7.4625560956948167E-2</v>
      </c>
      <c r="R111" s="24">
        <f t="shared" ca="1" si="60"/>
        <v>7.8422077370673984E-2</v>
      </c>
      <c r="S111" s="24">
        <f t="shared" ca="1" si="60"/>
        <v>6.6306834257304104E-2</v>
      </c>
      <c r="T111" s="24">
        <f t="shared" ca="1" si="60"/>
        <v>6.8067989157919243E-2</v>
      </c>
      <c r="U111" s="24">
        <f t="shared" ca="1" si="60"/>
        <v>6.9720614589123195E-2</v>
      </c>
      <c r="V111" s="24">
        <f t="shared" ca="1" si="60"/>
        <v>7.1689028917529804E-2</v>
      </c>
      <c r="W111" s="24">
        <f t="shared" ca="1" si="60"/>
        <v>7.4002931390505955E-2</v>
      </c>
      <c r="X111" s="24">
        <f t="shared" ca="1" si="60"/>
        <v>7.6441385152010322E-2</v>
      </c>
      <c r="Y111" s="24">
        <f t="shared" ca="1" si="60"/>
        <v>7.9074953568964421E-2</v>
      </c>
      <c r="Z111" s="24">
        <f t="shared" ca="1" si="60"/>
        <v>8.1075835104059454E-2</v>
      </c>
      <c r="AA111" s="24">
        <f t="shared" ca="1" si="60"/>
        <v>8.3371233725203941E-2</v>
      </c>
      <c r="AB111" s="24">
        <f t="shared" ca="1" si="60"/>
        <v>8.4694809154592918E-2</v>
      </c>
      <c r="AC111" s="24">
        <f t="shared" ca="1" si="60"/>
        <v>8.6061347852082012E-2</v>
      </c>
      <c r="AD111" s="24">
        <f t="shared" ca="1" si="60"/>
        <v>8.7501877706453859E-2</v>
      </c>
      <c r="AE111" s="24">
        <f t="shared" ca="1" si="60"/>
        <v>8.9071048915767559E-2</v>
      </c>
      <c r="AF111" s="24">
        <f t="shared" ca="1" si="60"/>
        <v>9.0445551945887701E-2</v>
      </c>
      <c r="AG111" s="24">
        <f t="shared" ca="1" si="60"/>
        <v>9.2001003669872475E-2</v>
      </c>
      <c r="AH111" s="24">
        <f t="shared" ca="1" si="60"/>
        <v>9.3393399678104255E-2</v>
      </c>
      <c r="AI111" s="24">
        <f t="shared" ca="1" si="60"/>
        <v>9.4926578983660956E-2</v>
      </c>
      <c r="AJ111" s="24">
        <f t="shared" ca="1" si="60"/>
        <v>9.6302565640810703E-2</v>
      </c>
      <c r="AK111" s="24">
        <f t="shared" ca="1" si="60"/>
        <v>9.7680794777632057E-2</v>
      </c>
      <c r="AL111" s="24">
        <f t="shared" ca="1" si="60"/>
        <v>9.9063692980004253E-2</v>
      </c>
      <c r="AM111" s="24">
        <f t="shared" ca="1" si="60"/>
        <v>0.10523527264639577</v>
      </c>
      <c r="AN111" s="24">
        <f t="shared" ca="1" si="60"/>
        <v>0.11097305637914835</v>
      </c>
      <c r="AO111" s="24">
        <f t="shared" ca="1" si="60"/>
        <v>0.11097305637914835</v>
      </c>
      <c r="AP111" s="24">
        <f t="shared" ca="1" si="60"/>
        <v>0.11097305637914835</v>
      </c>
      <c r="AQ111" s="316"/>
      <c r="AR111" s="316"/>
      <c r="AS111" s="316"/>
      <c r="AT111" s="316"/>
      <c r="AU111" s="316"/>
      <c r="AV111" s="316"/>
      <c r="BB111" s="320">
        <v>2</v>
      </c>
    </row>
    <row r="112" spans="1:54">
      <c r="A112" s="22" t="str">
        <f>'[12]TS BYDem'!A23</f>
        <v/>
      </c>
      <c r="B112" s="22" t="str">
        <f>'[12]TS BYDem'!B23</f>
        <v>COM_PROJ</v>
      </c>
      <c r="C112" s="22" t="str">
        <f>'[12]TS BYDem'!C23</f>
        <v>-</v>
      </c>
      <c r="D112" s="22" t="str">
        <f>'[12]TS BYDem'!D23</f>
        <v>RMEK</v>
      </c>
      <c r="E112" s="111" t="s">
        <v>137</v>
      </c>
      <c r="F112" s="111" t="s">
        <v>137</v>
      </c>
      <c r="G112" s="111" t="s">
        <v>137</v>
      </c>
      <c r="H112" s="111" t="s">
        <v>137</v>
      </c>
      <c r="I112" s="111">
        <v>0</v>
      </c>
      <c r="J112" s="186">
        <f>'[12]TS BYDem'!J23</f>
        <v>9.253140976110279</v>
      </c>
      <c r="K112" s="24">
        <f t="shared" si="45"/>
        <v>9.4719495219741479</v>
      </c>
      <c r="L112" s="24">
        <f t="shared" si="45"/>
        <v>9.690758067838015</v>
      </c>
      <c r="M112" s="24">
        <f t="shared" si="45"/>
        <v>9.9095666137018839</v>
      </c>
      <c r="N112" s="24">
        <f t="shared" si="45"/>
        <v>10.128375159565751</v>
      </c>
      <c r="O112" s="24">
        <f>'[12]TS BYDem'!O23</f>
        <v>10.34718370542962</v>
      </c>
      <c r="P112" s="24">
        <f t="shared" ref="P112:AP112" ca="1" si="61">OFFSET(P$33,$BB112,$J$96)/OFFSET(O$33,$BB112,$J$96)*O112</f>
        <v>10.626365343132385</v>
      </c>
      <c r="Q112" s="24">
        <f t="shared" ca="1" si="61"/>
        <v>10.913535085046513</v>
      </c>
      <c r="R112" s="24">
        <f t="shared" ca="1" si="61"/>
        <v>11.468752554112573</v>
      </c>
      <c r="S112" s="24">
        <f t="shared" ca="1" si="61"/>
        <v>9.6969718252828248</v>
      </c>
      <c r="T112" s="24">
        <f t="shared" ca="1" si="61"/>
        <v>9.9545300339126168</v>
      </c>
      <c r="U112" s="24">
        <f t="shared" ca="1" si="61"/>
        <v>10.196216466746126</v>
      </c>
      <c r="V112" s="24">
        <f t="shared" ca="1" si="61"/>
        <v>10.484085107993153</v>
      </c>
      <c r="W112" s="24">
        <f t="shared" ca="1" si="61"/>
        <v>10.822479292216029</v>
      </c>
      <c r="X112" s="24">
        <f t="shared" ca="1" si="61"/>
        <v>11.179088345979714</v>
      </c>
      <c r="Y112" s="24">
        <f t="shared" ca="1" si="61"/>
        <v>11.564231733161488</v>
      </c>
      <c r="Z112" s="24">
        <f t="shared" ca="1" si="61"/>
        <v>11.856848506211666</v>
      </c>
      <c r="AA112" s="24">
        <f t="shared" ca="1" si="61"/>
        <v>12.192536614479017</v>
      </c>
      <c r="AB112" s="24">
        <f t="shared" ca="1" si="61"/>
        <v>12.386101482884838</v>
      </c>
      <c r="AC112" s="24">
        <f t="shared" ca="1" si="61"/>
        <v>12.58594946833214</v>
      </c>
      <c r="AD112" s="24">
        <f t="shared" ca="1" si="61"/>
        <v>12.796618211121409</v>
      </c>
      <c r="AE112" s="24">
        <f t="shared" ca="1" si="61"/>
        <v>13.026099970825292</v>
      </c>
      <c r="AF112" s="24">
        <f t="shared" ca="1" si="61"/>
        <v>13.22711269155208</v>
      </c>
      <c r="AG112" s="24">
        <f t="shared" ca="1" si="61"/>
        <v>13.454588059845754</v>
      </c>
      <c r="AH112" s="24">
        <f t="shared" ca="1" si="61"/>
        <v>13.658217519956382</v>
      </c>
      <c r="AI112" s="24">
        <f t="shared" ca="1" si="61"/>
        <v>13.882435682316506</v>
      </c>
      <c r="AJ112" s="24">
        <f t="shared" ca="1" si="61"/>
        <v>14.08366537448623</v>
      </c>
      <c r="AK112" s="24">
        <f t="shared" ca="1" si="61"/>
        <v>14.28522301568923</v>
      </c>
      <c r="AL112" s="24">
        <f t="shared" ca="1" si="61"/>
        <v>14.487463479373565</v>
      </c>
      <c r="AM112" s="24">
        <f t="shared" ca="1" si="61"/>
        <v>15.390019525259508</v>
      </c>
      <c r="AN112" s="24">
        <f t="shared" ca="1" si="61"/>
        <v>16.229135550315988</v>
      </c>
      <c r="AO112" s="24">
        <f t="shared" ca="1" si="61"/>
        <v>16.229135550315988</v>
      </c>
      <c r="AP112" s="24">
        <f t="shared" ca="1" si="61"/>
        <v>16.229135550315988</v>
      </c>
      <c r="AQ112" s="186"/>
      <c r="AR112" s="186"/>
      <c r="AS112" s="186"/>
      <c r="AT112" s="186"/>
      <c r="AU112" s="186"/>
      <c r="AV112" s="186"/>
      <c r="BB112" s="313">
        <f t="shared" ref="BB112:BB128" si="62">MATCH(MID(D112,2,2),$B$34:$B$38,0)</f>
        <v>2</v>
      </c>
    </row>
    <row r="113" spans="1:54">
      <c r="A113" s="22" t="str">
        <f>'[12]TS BYDem'!A24</f>
        <v/>
      </c>
      <c r="B113" s="22" t="str">
        <f>'[12]TS BYDem'!B24</f>
        <v>COM_PROJ</v>
      </c>
      <c r="C113" s="22" t="str">
        <f>'[12]TS BYDem'!C24</f>
        <v>-</v>
      </c>
      <c r="D113" s="22" t="str">
        <f>'[12]TS BYDem'!D24</f>
        <v>RMEH</v>
      </c>
      <c r="E113" s="111" t="s">
        <v>137</v>
      </c>
      <c r="F113" s="111" t="s">
        <v>137</v>
      </c>
      <c r="G113" s="111" t="s">
        <v>137</v>
      </c>
      <c r="H113" s="111" t="s">
        <v>137</v>
      </c>
      <c r="I113" s="111">
        <v>0</v>
      </c>
      <c r="J113" s="186">
        <f>'[12]TS BYDem'!J24</f>
        <v>13.489057936190237</v>
      </c>
      <c r="K113" s="24">
        <f t="shared" si="45"/>
        <v>12.842186247672119</v>
      </c>
      <c r="L113" s="24">
        <f t="shared" si="45"/>
        <v>12.195314559154001</v>
      </c>
      <c r="M113" s="24">
        <f t="shared" si="45"/>
        <v>11.548442870635881</v>
      </c>
      <c r="N113" s="24">
        <f t="shared" si="45"/>
        <v>10.901571182117763</v>
      </c>
      <c r="O113" s="24">
        <f>'[12]TS BYDem'!O24</f>
        <v>10.254699493599645</v>
      </c>
      <c r="P113" s="24">
        <f ca="1">IF(OR($E$78=1,$E$78=2,$E$78=3), P90,P82)</f>
        <v>10.531385776580256</v>
      </c>
      <c r="Q113" s="24">
        <f t="shared" ref="Q113:AN113" ca="1" si="63">IF(OR($E$78=1,$E$78=2,$E$78=3), Q90,Q82)</f>
        <v>10.815988765260034</v>
      </c>
      <c r="R113" s="24">
        <f t="shared" ca="1" si="63"/>
        <v>11.366243642428371</v>
      </c>
      <c r="S113" s="24">
        <f t="shared" ca="1" si="63"/>
        <v>9.6102992753475078</v>
      </c>
      <c r="T113" s="24">
        <f t="shared" ca="1" si="63"/>
        <v>9.8655554017292602</v>
      </c>
      <c r="U113" s="24">
        <f t="shared" ca="1" si="63"/>
        <v>10.105081615909372</v>
      </c>
      <c r="V113" s="24">
        <f t="shared" ca="1" si="63"/>
        <v>10.3903772570866</v>
      </c>
      <c r="W113" s="24">
        <f t="shared" ca="1" si="63"/>
        <v>10.725746838643992</v>
      </c>
      <c r="X113" s="24">
        <f t="shared" ca="1" si="63"/>
        <v>11.079168483330225</v>
      </c>
      <c r="Y113" s="24">
        <f t="shared" ca="1" si="63"/>
        <v>11.460869418573473</v>
      </c>
      <c r="Z113" s="24">
        <f t="shared" ca="1" si="63"/>
        <v>11.750870752254427</v>
      </c>
      <c r="AA113" s="24">
        <f t="shared" ca="1" si="63"/>
        <v>12.083558445046647</v>
      </c>
      <c r="AB113" s="24">
        <f t="shared" ca="1" si="63"/>
        <v>12.275393210382672</v>
      </c>
      <c r="AC113" s="24">
        <f t="shared" ca="1" si="63"/>
        <v>12.473454933601905</v>
      </c>
      <c r="AD113" s="24">
        <f t="shared" ca="1" si="63"/>
        <v>12.682240697100504</v>
      </c>
      <c r="AE113" s="24">
        <f t="shared" ca="1" si="63"/>
        <v>12.909671324797865</v>
      </c>
      <c r="AF113" s="24">
        <f t="shared" ca="1" si="63"/>
        <v>13.108887372770649</v>
      </c>
      <c r="AG113" s="24">
        <f t="shared" ca="1" si="63"/>
        <v>13.334329542394396</v>
      </c>
      <c r="AH113" s="24">
        <f t="shared" ca="1" si="63"/>
        <v>13.536138941060305</v>
      </c>
      <c r="AI113" s="24">
        <f t="shared" ca="1" si="63"/>
        <v>13.758353017998328</v>
      </c>
      <c r="AJ113" s="24">
        <f t="shared" ca="1" si="63"/>
        <v>13.957784098100563</v>
      </c>
      <c r="AK113" s="24">
        <f t="shared" ca="1" si="63"/>
        <v>14.157540195993262</v>
      </c>
      <c r="AL113" s="24">
        <f t="shared" ca="1" si="63"/>
        <v>14.357973013228431</v>
      </c>
      <c r="AM113" s="24">
        <f t="shared" ca="1" si="63"/>
        <v>15.252461918633207</v>
      </c>
      <c r="AN113" s="24">
        <f t="shared" ca="1" si="63"/>
        <v>16.084077836760059</v>
      </c>
      <c r="AO113" s="24">
        <f t="shared" ref="AO113:AP113" ca="1" si="64">IF($E$78=1, AO90,AO82)</f>
        <v>16.084077836760059</v>
      </c>
      <c r="AP113" s="24">
        <f t="shared" ca="1" si="64"/>
        <v>16.084077836760059</v>
      </c>
      <c r="AQ113" s="186"/>
      <c r="AR113" s="186"/>
      <c r="AS113" s="186"/>
      <c r="AT113" s="186"/>
      <c r="AU113" s="186"/>
      <c r="AV113" s="186"/>
      <c r="BB113" s="313">
        <f t="shared" si="62"/>
        <v>2</v>
      </c>
    </row>
    <row r="114" spans="1:54">
      <c r="A114" s="22" t="str">
        <f>'[12]TS BYDem'!A25</f>
        <v/>
      </c>
      <c r="B114" s="22" t="str">
        <f>'[12]TS BYDem'!B25</f>
        <v>COM_PROJ</v>
      </c>
      <c r="C114" s="22" t="str">
        <f>'[12]TS BYDem'!C25</f>
        <v>-</v>
      </c>
      <c r="D114" s="22" t="str">
        <f>'[12]TS BYDem'!D25</f>
        <v>RMEWG</v>
      </c>
      <c r="E114" s="111" t="s">
        <v>137</v>
      </c>
      <c r="F114" s="111" t="s">
        <v>137</v>
      </c>
      <c r="G114" s="111" t="s">
        <v>137</v>
      </c>
      <c r="H114" s="111" t="s">
        <v>137</v>
      </c>
      <c r="I114" s="111">
        <v>0</v>
      </c>
      <c r="J114" s="186">
        <f>'[12]TS BYDem'!J25</f>
        <v>9.3726694794443084</v>
      </c>
      <c r="K114" s="24">
        <f t="shared" si="45"/>
        <v>8.3655450914408522</v>
      </c>
      <c r="L114" s="24">
        <f t="shared" si="45"/>
        <v>7.358420703437397</v>
      </c>
      <c r="M114" s="24">
        <f t="shared" si="45"/>
        <v>6.3512963154339417</v>
      </c>
      <c r="N114" s="24">
        <f t="shared" si="45"/>
        <v>5.3441719274304855</v>
      </c>
      <c r="O114" s="24">
        <f>'[12]TS BYDem'!O25</f>
        <v>4.3370475394270303</v>
      </c>
      <c r="P114" s="24">
        <f t="shared" ref="P114:AP114" ca="1" si="65">OFFSET(P$33,$BB114,$J$96)/OFFSET(O$33,$BB114,$J$96)*O114</f>
        <v>4.4540672106073735</v>
      </c>
      <c r="Q114" s="24">
        <f t="shared" ca="1" si="65"/>
        <v>4.5744351153458398</v>
      </c>
      <c r="R114" s="24">
        <f t="shared" ca="1" si="65"/>
        <v>4.8071558852299452</v>
      </c>
      <c r="S114" s="24">
        <f t="shared" ca="1" si="65"/>
        <v>4.064509628128798</v>
      </c>
      <c r="T114" s="24">
        <f t="shared" ca="1" si="65"/>
        <v>4.1724657857459579</v>
      </c>
      <c r="U114" s="24">
        <f t="shared" ca="1" si="65"/>
        <v>4.273769249439507</v>
      </c>
      <c r="V114" s="24">
        <f t="shared" ca="1" si="65"/>
        <v>4.3944300995550298</v>
      </c>
      <c r="W114" s="24">
        <f t="shared" ca="1" si="65"/>
        <v>4.5362688554737165</v>
      </c>
      <c r="X114" s="24">
        <f t="shared" ca="1" si="65"/>
        <v>4.6857424188310208</v>
      </c>
      <c r="Y114" s="24">
        <f t="shared" ca="1" si="65"/>
        <v>4.8471762183321143</v>
      </c>
      <c r="Z114" s="24">
        <f t="shared" ca="1" si="65"/>
        <v>4.9698272595894952</v>
      </c>
      <c r="AA114" s="24">
        <f t="shared" ca="1" si="65"/>
        <v>5.1105317571052646</v>
      </c>
      <c r="AB114" s="24">
        <f t="shared" ca="1" si="65"/>
        <v>5.1916649485260811</v>
      </c>
      <c r="AC114" s="24">
        <f t="shared" ca="1" si="65"/>
        <v>5.2754317239326927</v>
      </c>
      <c r="AD114" s="24">
        <f t="shared" ca="1" si="65"/>
        <v>5.3637340464350887</v>
      </c>
      <c r="AE114" s="24">
        <f t="shared" ca="1" si="65"/>
        <v>5.4599218913213114</v>
      </c>
      <c r="AF114" s="24">
        <f t="shared" ca="1" si="65"/>
        <v>5.5441768683895329</v>
      </c>
      <c r="AG114" s="24">
        <f t="shared" ca="1" si="65"/>
        <v>5.6395237293736136</v>
      </c>
      <c r="AH114" s="24">
        <f t="shared" ca="1" si="65"/>
        <v>5.7248755192006593</v>
      </c>
      <c r="AI114" s="24">
        <f t="shared" ca="1" si="65"/>
        <v>5.818857114293877</v>
      </c>
      <c r="AJ114" s="24">
        <f t="shared" ca="1" si="65"/>
        <v>5.903203035476893</v>
      </c>
      <c r="AK114" s="24">
        <f t="shared" ca="1" si="65"/>
        <v>5.9876864173050786</v>
      </c>
      <c r="AL114" s="24">
        <f t="shared" ca="1" si="65"/>
        <v>6.072456005858383</v>
      </c>
      <c r="AM114" s="24">
        <f t="shared" ca="1" si="65"/>
        <v>6.4507645958518651</v>
      </c>
      <c r="AN114" s="24">
        <f t="shared" ca="1" si="65"/>
        <v>6.8024821448362625</v>
      </c>
      <c r="AO114" s="24">
        <f t="shared" ca="1" si="65"/>
        <v>6.8024821448362625</v>
      </c>
      <c r="AP114" s="24">
        <f t="shared" ca="1" si="65"/>
        <v>6.8024821448362625</v>
      </c>
      <c r="AQ114" s="186"/>
      <c r="AR114" s="186"/>
      <c r="AS114" s="186"/>
      <c r="AT114" s="186"/>
      <c r="AU114" s="186"/>
      <c r="AV114" s="186"/>
      <c r="BB114" s="313">
        <f t="shared" si="62"/>
        <v>2</v>
      </c>
    </row>
    <row r="115" spans="1:54">
      <c r="A115" s="22" t="str">
        <f>'[12]TS BYDem'!A26</f>
        <v/>
      </c>
      <c r="B115" s="22" t="str">
        <f>'[12]TS BYDem'!B26</f>
        <v>COM_PROJ</v>
      </c>
      <c r="C115" s="22" t="str">
        <f>'[12]TS BYDem'!C26</f>
        <v>-</v>
      </c>
      <c r="D115" s="22" t="str">
        <f>'[12]TS BYDem'!D26</f>
        <v>RMEW</v>
      </c>
      <c r="E115" s="111" t="s">
        <v>137</v>
      </c>
      <c r="F115" s="111" t="s">
        <v>137</v>
      </c>
      <c r="G115" s="111" t="s">
        <v>137</v>
      </c>
      <c r="H115" s="111" t="s">
        <v>137</v>
      </c>
      <c r="I115" s="111">
        <v>0</v>
      </c>
      <c r="J115" s="186">
        <f>'[12]TS BYDem'!J26</f>
        <v>6.1812621863565074</v>
      </c>
      <c r="K115" s="24">
        <f t="shared" si="45"/>
        <v>6.0657182368398672</v>
      </c>
      <c r="L115" s="24">
        <f t="shared" si="45"/>
        <v>5.9501742873232271</v>
      </c>
      <c r="M115" s="24">
        <f t="shared" si="45"/>
        <v>5.834630337806586</v>
      </c>
      <c r="N115" s="24">
        <f t="shared" si="45"/>
        <v>5.7190863882899459</v>
      </c>
      <c r="O115" s="24">
        <f>'[12]TS BYDem'!O26</f>
        <v>5.6035424387733057</v>
      </c>
      <c r="P115" s="24">
        <f t="shared" ref="P115:AP115" ca="1" si="66">OFFSET(P$33,$BB115,$J$96)/OFFSET(O$33,$BB115,$J$96)*O115</f>
        <v>5.7547339319882918</v>
      </c>
      <c r="Q115" s="24">
        <f t="shared" ca="1" si="66"/>
        <v>5.9102514024187238</v>
      </c>
      <c r="R115" s="24">
        <f t="shared" ca="1" si="66"/>
        <v>6.2109307697935767</v>
      </c>
      <c r="S115" s="24">
        <f t="shared" ca="1" si="66"/>
        <v>5.2514186176136164</v>
      </c>
      <c r="T115" s="24">
        <f t="shared" ca="1" si="66"/>
        <v>5.3908998903539604</v>
      </c>
      <c r="U115" s="24">
        <f t="shared" ca="1" si="66"/>
        <v>5.5217857644056263</v>
      </c>
      <c r="V115" s="24">
        <f t="shared" ca="1" si="66"/>
        <v>5.6776817254653755</v>
      </c>
      <c r="W115" s="24">
        <f t="shared" ca="1" si="66"/>
        <v>5.8609399169027174</v>
      </c>
      <c r="X115" s="24">
        <f t="shared" ca="1" si="66"/>
        <v>6.0540624151306197</v>
      </c>
      <c r="Y115" s="24">
        <f t="shared" ca="1" si="66"/>
        <v>6.2626377508476692</v>
      </c>
      <c r="Z115" s="24">
        <f t="shared" ca="1" si="66"/>
        <v>6.4211050742047622</v>
      </c>
      <c r="AA115" s="24">
        <f t="shared" ca="1" si="66"/>
        <v>6.6028977836432317</v>
      </c>
      <c r="AB115" s="24">
        <f t="shared" ca="1" si="66"/>
        <v>6.7077233077323051</v>
      </c>
      <c r="AC115" s="24">
        <f t="shared" ca="1" si="66"/>
        <v>6.8159514690985397</v>
      </c>
      <c r="AD115" s="24">
        <f t="shared" ca="1" si="66"/>
        <v>6.9300396378553408</v>
      </c>
      <c r="AE115" s="24">
        <f t="shared" ca="1" si="66"/>
        <v>7.0543160415641406</v>
      </c>
      <c r="AF115" s="24">
        <f t="shared" ca="1" si="66"/>
        <v>7.1631749681467216</v>
      </c>
      <c r="AG115" s="24">
        <f t="shared" ca="1" si="66"/>
        <v>7.2863648057196571</v>
      </c>
      <c r="AH115" s="24">
        <f t="shared" ca="1" si="66"/>
        <v>7.3966408338639766</v>
      </c>
      <c r="AI115" s="24">
        <f t="shared" ca="1" si="66"/>
        <v>7.5180667236613541</v>
      </c>
      <c r="AJ115" s="24">
        <f t="shared" ca="1" si="66"/>
        <v>7.627043151655247</v>
      </c>
      <c r="AK115" s="24">
        <f t="shared" ca="1" si="66"/>
        <v>7.7361971812437416</v>
      </c>
      <c r="AL115" s="24">
        <f t="shared" ca="1" si="66"/>
        <v>7.8457209950035853</v>
      </c>
      <c r="AM115" s="24">
        <f t="shared" ca="1" si="66"/>
        <v>8.334502411326504</v>
      </c>
      <c r="AN115" s="24">
        <f t="shared" ca="1" si="66"/>
        <v>8.7889277304586457</v>
      </c>
      <c r="AO115" s="24">
        <f t="shared" ca="1" si="66"/>
        <v>8.7889277304586457</v>
      </c>
      <c r="AP115" s="24">
        <f t="shared" ca="1" si="66"/>
        <v>8.7889277304586457</v>
      </c>
      <c r="AQ115" s="186"/>
      <c r="AR115" s="186"/>
      <c r="AS115" s="186"/>
      <c r="AT115" s="186"/>
      <c r="AU115" s="186"/>
      <c r="AV115" s="186"/>
      <c r="BB115" s="313">
        <f t="shared" si="62"/>
        <v>2</v>
      </c>
    </row>
    <row r="116" spans="1:54">
      <c r="A116" s="22" t="str">
        <f>'[12]TS BYDem'!A27</f>
        <v/>
      </c>
      <c r="B116" s="22" t="str">
        <f>'[12]TS BYDem'!B27</f>
        <v>COM_PROJ</v>
      </c>
      <c r="C116" s="22" t="str">
        <f>'[12]TS BYDem'!C27</f>
        <v>-</v>
      </c>
      <c r="D116" s="22" t="str">
        <f>'[12]TS BYDem'!D27</f>
        <v>RMER</v>
      </c>
      <c r="E116" s="111" t="s">
        <v>137</v>
      </c>
      <c r="F116" s="111" t="s">
        <v>137</v>
      </c>
      <c r="G116" s="111" t="s">
        <v>137</v>
      </c>
      <c r="H116" s="111" t="s">
        <v>137</v>
      </c>
      <c r="I116" s="111">
        <v>0</v>
      </c>
      <c r="J116" s="186">
        <f>'[12]TS BYDem'!J27</f>
        <v>3.4996903643039099</v>
      </c>
      <c r="K116" s="24">
        <f t="shared" si="45"/>
        <v>4.2219545382302819</v>
      </c>
      <c r="L116" s="24">
        <f t="shared" si="45"/>
        <v>4.944218712156653</v>
      </c>
      <c r="M116" s="24">
        <f t="shared" si="45"/>
        <v>5.6664828860830259</v>
      </c>
      <c r="N116" s="24">
        <f t="shared" si="45"/>
        <v>6.388747060009397</v>
      </c>
      <c r="O116" s="24">
        <f>'[12]TS BYDem'!O27</f>
        <v>7.1110112339357689</v>
      </c>
      <c r="P116" s="24">
        <f t="shared" ref="P116:AP116" ca="1" si="67">OFFSET(P$33,$BB116,$J$96)/OFFSET(O$33,$BB116,$J$96)*O116</f>
        <v>7.3028763654083253</v>
      </c>
      <c r="Q116" s="24">
        <f t="shared" ca="1" si="67"/>
        <v>7.5002312514268503</v>
      </c>
      <c r="R116" s="24">
        <f t="shared" ca="1" si="67"/>
        <v>7.8817995865608212</v>
      </c>
      <c r="S116" s="24">
        <f t="shared" ca="1" si="67"/>
        <v>6.6641588230970479</v>
      </c>
      <c r="T116" s="24">
        <f t="shared" ca="1" si="67"/>
        <v>6.8411634426243646</v>
      </c>
      <c r="U116" s="24">
        <f t="shared" ca="1" si="67"/>
        <v>7.0072603234661637</v>
      </c>
      <c r="V116" s="24">
        <f t="shared" ca="1" si="67"/>
        <v>7.2050955219203345</v>
      </c>
      <c r="W116" s="24">
        <f t="shared" ca="1" si="67"/>
        <v>7.4376539565642181</v>
      </c>
      <c r="X116" s="24">
        <f t="shared" ca="1" si="67"/>
        <v>7.682730400515446</v>
      </c>
      <c r="Y116" s="24">
        <f t="shared" ca="1" si="67"/>
        <v>7.9474168147992206</v>
      </c>
      <c r="Z116" s="24">
        <f t="shared" ca="1" si="67"/>
        <v>8.1485151251835184</v>
      </c>
      <c r="AA116" s="24">
        <f t="shared" ca="1" si="67"/>
        <v>8.3792138328652204</v>
      </c>
      <c r="AB116" s="24">
        <f t="shared" ca="1" si="67"/>
        <v>8.5122395906863364</v>
      </c>
      <c r="AC116" s="24">
        <f t="shared" ca="1" si="67"/>
        <v>8.6495833655774188</v>
      </c>
      <c r="AD116" s="24">
        <f t="shared" ca="1" si="67"/>
        <v>8.7943636110298602</v>
      </c>
      <c r="AE116" s="24">
        <f t="shared" ca="1" si="67"/>
        <v>8.952072937325223</v>
      </c>
      <c r="AF116" s="24">
        <f t="shared" ca="1" si="67"/>
        <v>9.0902171663198335</v>
      </c>
      <c r="AG116" s="24">
        <f t="shared" ca="1" si="67"/>
        <v>9.246547617719008</v>
      </c>
      <c r="AH116" s="24">
        <f t="shared" ca="1" si="67"/>
        <v>9.3864901779005887</v>
      </c>
      <c r="AI116" s="24">
        <f t="shared" ca="1" si="67"/>
        <v>9.5405821430948095</v>
      </c>
      <c r="AJ116" s="24">
        <f t="shared" ca="1" si="67"/>
        <v>9.6788754838102609</v>
      </c>
      <c r="AK116" s="24">
        <f t="shared" ca="1" si="67"/>
        <v>9.8173942046219942</v>
      </c>
      <c r="AL116" s="24">
        <f t="shared" ca="1" si="67"/>
        <v>9.9563821891941657</v>
      </c>
      <c r="AM116" s="24">
        <f t="shared" ca="1" si="67"/>
        <v>10.576655914322263</v>
      </c>
      <c r="AN116" s="24">
        <f t="shared" ca="1" si="67"/>
        <v>11.153331041644206</v>
      </c>
      <c r="AO116" s="24">
        <f t="shared" ca="1" si="67"/>
        <v>11.153331041644206</v>
      </c>
      <c r="AP116" s="24">
        <f t="shared" ca="1" si="67"/>
        <v>11.153331041644206</v>
      </c>
      <c r="AQ116" s="186"/>
      <c r="AR116" s="186"/>
      <c r="AS116" s="186"/>
      <c r="AT116" s="186"/>
      <c r="AU116" s="186"/>
      <c r="AV116" s="186"/>
      <c r="BB116" s="313">
        <f t="shared" si="62"/>
        <v>2</v>
      </c>
    </row>
    <row r="117" spans="1:54">
      <c r="A117" s="22" t="str">
        <f>'[12]TS BYDem'!A28</f>
        <v/>
      </c>
      <c r="B117" s="22" t="str">
        <f>'[12]TS BYDem'!B28</f>
        <v>COM_PROJ</v>
      </c>
      <c r="C117" s="22" t="str">
        <f>'[12]TS BYDem'!C28</f>
        <v>-</v>
      </c>
      <c r="D117" s="22" t="str">
        <f>'[12]TS BYDem'!D28</f>
        <v>RMEO</v>
      </c>
      <c r="E117" s="111" t="s">
        <v>137</v>
      </c>
      <c r="F117" s="111" t="s">
        <v>137</v>
      </c>
      <c r="G117" s="111" t="s">
        <v>137</v>
      </c>
      <c r="H117" s="111" t="s">
        <v>137</v>
      </c>
      <c r="I117" s="111">
        <v>0</v>
      </c>
      <c r="J117" s="186">
        <f>'[12]TS BYDem'!J28</f>
        <v>6.2540671774629208</v>
      </c>
      <c r="K117" s="24">
        <f t="shared" si="45"/>
        <v>7.1143299872230452</v>
      </c>
      <c r="L117" s="24">
        <f t="shared" si="45"/>
        <v>7.9745927969831687</v>
      </c>
      <c r="M117" s="24">
        <f t="shared" si="45"/>
        <v>8.8348556067432931</v>
      </c>
      <c r="N117" s="24">
        <f t="shared" si="45"/>
        <v>9.6951184165034174</v>
      </c>
      <c r="O117" s="24">
        <f>'[12]TS BYDem'!O28</f>
        <v>10.555381226263542</v>
      </c>
      <c r="P117" s="24">
        <f ca="1">IF(OR($E$78=1,$E$78=2,$E$78=3), P92,P84)</f>
        <v>10.840180327276789</v>
      </c>
      <c r="Q117" s="24">
        <f t="shared" ref="Q117:AN117" ca="1" si="68">IF(OR($E$78=1,$E$78=2,$E$78=3), Q92,Q84)</f>
        <v>11.133128262564798</v>
      </c>
      <c r="R117" s="24">
        <f t="shared" ca="1" si="68"/>
        <v>11.699517360923819</v>
      </c>
      <c r="S117" s="24">
        <f t="shared" ca="1" si="68"/>
        <v>9.892086317408916</v>
      </c>
      <c r="T117" s="24">
        <f t="shared" ca="1" si="68"/>
        <v>10.154826900492832</v>
      </c>
      <c r="U117" s="24">
        <f t="shared" ca="1" si="68"/>
        <v>10.401376348961092</v>
      </c>
      <c r="V117" s="24">
        <f t="shared" ca="1" si="68"/>
        <v>10.69503724625959</v>
      </c>
      <c r="W117" s="24">
        <f t="shared" ca="1" si="68"/>
        <v>11.040240319956697</v>
      </c>
      <c r="X117" s="24">
        <f t="shared" ca="1" si="68"/>
        <v>11.404024767819317</v>
      </c>
      <c r="Y117" s="24">
        <f t="shared" ca="1" si="68"/>
        <v>11.796917693489979</v>
      </c>
      <c r="Z117" s="24">
        <f t="shared" ca="1" si="68"/>
        <v>12.095422260594832</v>
      </c>
      <c r="AA117" s="24">
        <f t="shared" ca="1" si="68"/>
        <v>12.437864808901555</v>
      </c>
      <c r="AB117" s="24">
        <f t="shared" ca="1" si="68"/>
        <v>12.635324430398642</v>
      </c>
      <c r="AC117" s="24">
        <f t="shared" ca="1" si="68"/>
        <v>12.839193592650986</v>
      </c>
      <c r="AD117" s="24">
        <f t="shared" ca="1" si="68"/>
        <v>13.054101238625369</v>
      </c>
      <c r="AE117" s="24">
        <f t="shared" ca="1" si="68"/>
        <v>13.288200441568604</v>
      </c>
      <c r="AF117" s="24">
        <f t="shared" ca="1" si="68"/>
        <v>13.49325777494583</v>
      </c>
      <c r="AG117" s="24">
        <f t="shared" ca="1" si="68"/>
        <v>13.725310215520988</v>
      </c>
      <c r="AH117" s="24">
        <f t="shared" ca="1" si="68"/>
        <v>13.933036940159891</v>
      </c>
      <c r="AI117" s="24">
        <f t="shared" ca="1" si="68"/>
        <v>14.161766635982479</v>
      </c>
      <c r="AJ117" s="24">
        <f t="shared" ca="1" si="68"/>
        <v>14.367045306523575</v>
      </c>
      <c r="AK117" s="24">
        <f t="shared" ca="1" si="68"/>
        <v>14.572658524818685</v>
      </c>
      <c r="AL117" s="24">
        <f t="shared" ca="1" si="68"/>
        <v>14.778968304787535</v>
      </c>
      <c r="AM117" s="24">
        <f t="shared" ca="1" si="68"/>
        <v>15.699684841152497</v>
      </c>
      <c r="AN117" s="24">
        <f t="shared" ca="1" si="68"/>
        <v>16.555684868762938</v>
      </c>
      <c r="AO117" s="24">
        <f t="shared" ref="AO117:AP117" ca="1" si="69">IF($E$78=1, AO92,AO84)</f>
        <v>16.555684868762938</v>
      </c>
      <c r="AP117" s="24">
        <f t="shared" ca="1" si="69"/>
        <v>16.555684868762938</v>
      </c>
      <c r="AQ117" s="186"/>
      <c r="AR117" s="186"/>
      <c r="AS117" s="186"/>
      <c r="AT117" s="186"/>
      <c r="AU117" s="186"/>
      <c r="AV117" s="186"/>
      <c r="BB117" s="313">
        <f t="shared" si="62"/>
        <v>2</v>
      </c>
    </row>
    <row r="118" spans="1:54">
      <c r="A118" s="22" t="str">
        <f>'[12]TS BYDem'!A29</f>
        <v>*</v>
      </c>
      <c r="B118" s="22" t="str">
        <f>'[12]TS BYDem'!B29</f>
        <v>COM_PROJ</v>
      </c>
      <c r="C118" s="22" t="str">
        <f>'[12]TS BYDem'!C29</f>
        <v>-</v>
      </c>
      <c r="D118" s="22">
        <f>'[12]TS BYDem'!D29</f>
        <v>0</v>
      </c>
      <c r="E118" s="111" t="s">
        <v>137</v>
      </c>
      <c r="F118" s="111" t="s">
        <v>137</v>
      </c>
      <c r="G118" s="111" t="s">
        <v>137</v>
      </c>
      <c r="H118" s="111" t="s">
        <v>137</v>
      </c>
      <c r="I118" s="111">
        <v>0</v>
      </c>
      <c r="J118" s="186">
        <f>'[12]TS BYDem'!J29</f>
        <v>0</v>
      </c>
      <c r="K118" s="24">
        <f t="shared" si="45"/>
        <v>0</v>
      </c>
      <c r="L118" s="24">
        <f t="shared" si="45"/>
        <v>0</v>
      </c>
      <c r="M118" s="24">
        <f t="shared" si="45"/>
        <v>0</v>
      </c>
      <c r="N118" s="24">
        <f t="shared" si="45"/>
        <v>0</v>
      </c>
      <c r="O118" s="24">
        <f>'[12]TS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'[12]TS BYDem'!A30</f>
        <v>*</v>
      </c>
      <c r="B119" s="22" t="str">
        <f>'[12]TS BYDem'!B30</f>
        <v>COM_PROJ</v>
      </c>
      <c r="C119" s="22" t="str">
        <f>'[12]TS BYDem'!C30</f>
        <v>-</v>
      </c>
      <c r="D119" s="22">
        <f>'[12]TS BYDem'!D30</f>
        <v>0</v>
      </c>
      <c r="E119" s="111" t="s">
        <v>137</v>
      </c>
      <c r="F119" s="111" t="s">
        <v>137</v>
      </c>
      <c r="G119" s="111" t="s">
        <v>137</v>
      </c>
      <c r="H119" s="111" t="s">
        <v>137</v>
      </c>
      <c r="I119" s="111">
        <v>0</v>
      </c>
      <c r="J119" s="186">
        <f>'[12]TS BYDem'!J30</f>
        <v>0</v>
      </c>
      <c r="K119" s="24">
        <f t="shared" si="45"/>
        <v>0</v>
      </c>
      <c r="L119" s="24">
        <f t="shared" si="45"/>
        <v>0</v>
      </c>
      <c r="M119" s="24">
        <f t="shared" si="45"/>
        <v>0</v>
      </c>
      <c r="N119" s="24">
        <f t="shared" si="45"/>
        <v>0</v>
      </c>
      <c r="O119" s="24">
        <f>'[12]TS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'[12]TS BYDem'!A31</f>
        <v>*</v>
      </c>
      <c r="B120" s="22" t="str">
        <f>'[12]TS BYDem'!B31</f>
        <v>COM_PROJ</v>
      </c>
      <c r="C120" s="22" t="str">
        <f>'[12]TS BYDem'!C31</f>
        <v>-</v>
      </c>
      <c r="D120" s="22">
        <f>'[12]TS BYDem'!D31</f>
        <v>0</v>
      </c>
      <c r="E120" s="111" t="s">
        <v>137</v>
      </c>
      <c r="F120" s="111" t="s">
        <v>137</v>
      </c>
      <c r="G120" s="111" t="s">
        <v>137</v>
      </c>
      <c r="H120" s="111" t="s">
        <v>137</v>
      </c>
      <c r="I120" s="111">
        <v>0</v>
      </c>
      <c r="J120" s="186">
        <f>'[12]TS BYDem'!J31</f>
        <v>0</v>
      </c>
      <c r="K120" s="24">
        <f t="shared" si="45"/>
        <v>0</v>
      </c>
      <c r="L120" s="24">
        <f t="shared" si="45"/>
        <v>0</v>
      </c>
      <c r="M120" s="24">
        <f t="shared" si="45"/>
        <v>0</v>
      </c>
      <c r="N120" s="24">
        <f t="shared" si="45"/>
        <v>0</v>
      </c>
      <c r="O120" s="24">
        <f>'[12]TS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'[12]TS BYDem'!A32</f>
        <v/>
      </c>
      <c r="B121" s="319" t="str">
        <f>'[12]TS BYDem'!B32</f>
        <v>COM_PROJ</v>
      </c>
      <c r="C121" s="319" t="str">
        <f>'[12]TS BYDem'!C32</f>
        <v>-</v>
      </c>
      <c r="D121" s="319" t="str">
        <f>'[12]TS BYDem'!D32</f>
        <v>RHEL</v>
      </c>
      <c r="E121" s="318" t="s">
        <v>137</v>
      </c>
      <c r="F121" s="318" t="s">
        <v>137</v>
      </c>
      <c r="G121" s="318" t="s">
        <v>137</v>
      </c>
      <c r="H121" s="318" t="s">
        <v>137</v>
      </c>
      <c r="I121" s="318">
        <v>0</v>
      </c>
      <c r="J121" s="316">
        <f>'[12]TS BYDem'!J32</f>
        <v>19.26548276515534</v>
      </c>
      <c r="K121" s="317">
        <f t="shared" si="45"/>
        <v>19.332459613862554</v>
      </c>
      <c r="L121" s="317">
        <f t="shared" si="45"/>
        <v>19.399436462569771</v>
      </c>
      <c r="M121" s="317">
        <f t="shared" si="45"/>
        <v>19.466413311276984</v>
      </c>
      <c r="N121" s="317">
        <f t="shared" si="45"/>
        <v>19.533390159984201</v>
      </c>
      <c r="O121" s="317">
        <f>'[12]TS BYDem'!O32</f>
        <v>19.600367008691414</v>
      </c>
      <c r="P121" s="24">
        <f t="shared" ref="P121:AP121" ca="1" si="73">OFFSET(P$33,$BB121,$J$96)/OFFSET(O$33,$BB121,$J$96)*O121</f>
        <v>20.324937702273772</v>
      </c>
      <c r="Q121" s="24">
        <f t="shared" ca="1" si="73"/>
        <v>20.625502548228848</v>
      </c>
      <c r="R121" s="24">
        <f t="shared" ca="1" si="73"/>
        <v>17.418889821575402</v>
      </c>
      <c r="S121" s="24">
        <f t="shared" ca="1" si="73"/>
        <v>17.619453912518825</v>
      </c>
      <c r="T121" s="24">
        <f t="shared" ca="1" si="73"/>
        <v>17.822327332873478</v>
      </c>
      <c r="U121" s="24">
        <f t="shared" ca="1" si="73"/>
        <v>18.027536672655071</v>
      </c>
      <c r="V121" s="24">
        <f t="shared" ca="1" si="73"/>
        <v>18.235108828041341</v>
      </c>
      <c r="W121" s="24">
        <f t="shared" ca="1" si="73"/>
        <v>18.445071004897208</v>
      </c>
      <c r="X121" s="24">
        <f t="shared" ca="1" si="73"/>
        <v>18.626689437236294</v>
      </c>
      <c r="Y121" s="24">
        <f t="shared" ca="1" si="73"/>
        <v>18.810096166023612</v>
      </c>
      <c r="Z121" s="24">
        <f t="shared" ca="1" si="73"/>
        <v>18.995308799627118</v>
      </c>
      <c r="AA121" s="24">
        <f t="shared" ca="1" si="73"/>
        <v>19.182345119794661</v>
      </c>
      <c r="AB121" s="24">
        <f t="shared" ca="1" si="73"/>
        <v>20.260173998166643</v>
      </c>
      <c r="AC121" s="24">
        <f t="shared" ca="1" si="73"/>
        <v>21.420894634725656</v>
      </c>
      <c r="AD121" s="24">
        <f t="shared" ca="1" si="73"/>
        <v>22.603105751920491</v>
      </c>
      <c r="AE121" s="24">
        <f t="shared" ca="1" si="73"/>
        <v>23.706778449198328</v>
      </c>
      <c r="AF121" s="24">
        <f t="shared" ca="1" si="73"/>
        <v>24.924456598460129</v>
      </c>
      <c r="AG121" s="24">
        <f t="shared" ca="1" si="73"/>
        <v>26.109531821723376</v>
      </c>
      <c r="AH121" s="24">
        <f t="shared" ca="1" si="73"/>
        <v>27.250059763486941</v>
      </c>
      <c r="AI121" s="24">
        <f t="shared" ca="1" si="73"/>
        <v>28.236295721778909</v>
      </c>
      <c r="AJ121" s="24">
        <f t="shared" ca="1" si="73"/>
        <v>29.252335465076854</v>
      </c>
      <c r="AK121" s="24">
        <f t="shared" ca="1" si="73"/>
        <v>30.282364074025143</v>
      </c>
      <c r="AL121" s="24">
        <f t="shared" ca="1" si="73"/>
        <v>31.311218732450858</v>
      </c>
      <c r="AM121" s="24">
        <f t="shared" ca="1" si="73"/>
        <v>36.181161789320633</v>
      </c>
      <c r="AN121" s="24">
        <f t="shared" ca="1" si="73"/>
        <v>39.006562053916639</v>
      </c>
      <c r="AO121" s="24">
        <f t="shared" ca="1" si="73"/>
        <v>39.006562053916639</v>
      </c>
      <c r="AP121" s="24">
        <f t="shared" ca="1" si="73"/>
        <v>39.006562053916639</v>
      </c>
      <c r="AQ121" s="316"/>
      <c r="AR121" s="316"/>
      <c r="AS121" s="316"/>
      <c r="AU121" s="316"/>
      <c r="AV121" s="316"/>
      <c r="BB121" s="315">
        <f t="shared" si="62"/>
        <v>3</v>
      </c>
    </row>
    <row r="122" spans="1:54">
      <c r="A122" s="22" t="str">
        <f>'[12]TS BYDem'!A33</f>
        <v/>
      </c>
      <c r="B122" s="22" t="str">
        <f>'[12]TS BYDem'!B33</f>
        <v>COM_PROJ</v>
      </c>
      <c r="C122" s="22" t="str">
        <f>'[12]TS BYDem'!C33</f>
        <v>-</v>
      </c>
      <c r="D122" s="22" t="str">
        <f>'[12]TS BYDem'!D33</f>
        <v>RHEK</v>
      </c>
      <c r="E122" s="111" t="s">
        <v>137</v>
      </c>
      <c r="F122" s="111" t="s">
        <v>137</v>
      </c>
      <c r="G122" s="111" t="s">
        <v>137</v>
      </c>
      <c r="H122" s="111" t="s">
        <v>137</v>
      </c>
      <c r="I122" s="111">
        <v>0</v>
      </c>
      <c r="J122" s="186">
        <f>'[12]TS BYDem'!J33</f>
        <v>4.1434823331544619</v>
      </c>
      <c r="K122" s="24">
        <f t="shared" si="45"/>
        <v>4.7072467193450924</v>
      </c>
      <c r="L122" s="24">
        <f t="shared" si="45"/>
        <v>5.2710111055357238</v>
      </c>
      <c r="M122" s="24">
        <f t="shared" si="45"/>
        <v>5.8347754917263543</v>
      </c>
      <c r="N122" s="24">
        <f t="shared" si="45"/>
        <v>6.3985398779169849</v>
      </c>
      <c r="O122" s="24">
        <f>'[12]TS BYDem'!O33</f>
        <v>6.9623042641076154</v>
      </c>
      <c r="P122" s="24">
        <f t="shared" ref="P122:AP122" ca="1" si="74">OFFSET(P$33,$BB122,$J$96)/OFFSET(O$33,$BB122,$J$96)*O122</f>
        <v>7.2196811605370996</v>
      </c>
      <c r="Q122" s="24">
        <f t="shared" ca="1" si="74"/>
        <v>7.326445687329171</v>
      </c>
      <c r="R122" s="24">
        <f t="shared" ca="1" si="74"/>
        <v>6.1874153084479362</v>
      </c>
      <c r="S122" s="24">
        <f t="shared" ca="1" si="74"/>
        <v>6.2586582716528119</v>
      </c>
      <c r="T122" s="24">
        <f t="shared" ca="1" si="74"/>
        <v>6.3307215385795468</v>
      </c>
      <c r="U122" s="24">
        <f t="shared" ca="1" si="74"/>
        <v>6.4036145543461673</v>
      </c>
      <c r="V122" s="24">
        <f t="shared" ca="1" si="74"/>
        <v>6.4773468728234178</v>
      </c>
      <c r="W122" s="24">
        <f t="shared" ca="1" si="74"/>
        <v>6.5519281578869428</v>
      </c>
      <c r="X122" s="24">
        <f t="shared" ca="1" si="74"/>
        <v>6.6164413777340121</v>
      </c>
      <c r="Y122" s="24">
        <f t="shared" ca="1" si="74"/>
        <v>6.6815898236450373</v>
      </c>
      <c r="Z122" s="24">
        <f t="shared" ca="1" si="74"/>
        <v>6.7473797503404143</v>
      </c>
      <c r="AA122" s="24">
        <f t="shared" ca="1" si="74"/>
        <v>6.8138174741273234</v>
      </c>
      <c r="AB122" s="24">
        <f t="shared" ca="1" si="74"/>
        <v>7.1966762538909874</v>
      </c>
      <c r="AC122" s="24">
        <f t="shared" ca="1" si="74"/>
        <v>7.6089792599402637</v>
      </c>
      <c r="AD122" s="24">
        <f t="shared" ca="1" si="74"/>
        <v>8.0289159630984841</v>
      </c>
      <c r="AE122" s="24">
        <f t="shared" ca="1" si="74"/>
        <v>8.4209548021176346</v>
      </c>
      <c r="AF122" s="24">
        <f t="shared" ca="1" si="74"/>
        <v>8.8534898545050087</v>
      </c>
      <c r="AG122" s="24">
        <f t="shared" ca="1" si="74"/>
        <v>9.2744439252402806</v>
      </c>
      <c r="AH122" s="24">
        <f t="shared" ca="1" si="74"/>
        <v>9.6795742245225949</v>
      </c>
      <c r="AI122" s="24">
        <f t="shared" ca="1" si="74"/>
        <v>10.029898012581645</v>
      </c>
      <c r="AJ122" s="24">
        <f t="shared" ca="1" si="74"/>
        <v>10.390808491152239</v>
      </c>
      <c r="AK122" s="24">
        <f t="shared" ca="1" si="74"/>
        <v>10.756687996013218</v>
      </c>
      <c r="AL122" s="24">
        <f t="shared" ca="1" si="74"/>
        <v>11.122150498441258</v>
      </c>
      <c r="AM122" s="24">
        <f t="shared" ca="1" si="74"/>
        <v>12.85201735735113</v>
      </c>
      <c r="AN122" s="24">
        <f t="shared" ca="1" si="74"/>
        <v>13.855636131493711</v>
      </c>
      <c r="AO122" s="24">
        <f t="shared" ca="1" si="74"/>
        <v>13.855636131493711</v>
      </c>
      <c r="AP122" s="24">
        <f t="shared" ca="1" si="74"/>
        <v>13.855636131493711</v>
      </c>
      <c r="AQ122" s="186"/>
      <c r="AR122" s="186"/>
      <c r="AS122" s="186"/>
      <c r="AU122" s="186"/>
      <c r="AV122" s="186"/>
      <c r="BB122" s="313">
        <f t="shared" si="62"/>
        <v>3</v>
      </c>
    </row>
    <row r="123" spans="1:54">
      <c r="A123" s="22" t="str">
        <f>'[12]TS BYDem'!A34</f>
        <v/>
      </c>
      <c r="B123" s="22" t="str">
        <f>'[12]TS BYDem'!B34</f>
        <v>COM_PROJ</v>
      </c>
      <c r="C123" s="22" t="str">
        <f>'[12]TS BYDem'!C34</f>
        <v>-</v>
      </c>
      <c r="D123" s="22" t="str">
        <f>'[12]TS BYDem'!D34</f>
        <v>RHEH</v>
      </c>
      <c r="E123" s="111" t="s">
        <v>137</v>
      </c>
      <c r="F123" s="111" t="s">
        <v>137</v>
      </c>
      <c r="G123" s="111" t="s">
        <v>137</v>
      </c>
      <c r="H123" s="111" t="s">
        <v>137</v>
      </c>
      <c r="I123" s="111">
        <v>0</v>
      </c>
      <c r="J123" s="186">
        <f>'[12]TS BYDem'!J34</f>
        <v>7.5410126179469659</v>
      </c>
      <c r="K123" s="24">
        <f t="shared" si="45"/>
        <v>6.9154335375640121</v>
      </c>
      <c r="L123" s="24">
        <f t="shared" si="45"/>
        <v>6.2898544571810575</v>
      </c>
      <c r="M123" s="24">
        <f t="shared" si="45"/>
        <v>5.6642753767981038</v>
      </c>
      <c r="N123" s="24">
        <f t="shared" si="45"/>
        <v>5.03869629641515</v>
      </c>
      <c r="O123" s="24">
        <f>'[12]TS BYDem'!O34</f>
        <v>4.4131172160321963</v>
      </c>
      <c r="P123" s="24">
        <f ca="1">IF(OR($E$78=1,$E$78=2,$E$78=3), P91,P83)</f>
        <v>4.5762578041988755</v>
      </c>
      <c r="Q123" s="24">
        <f t="shared" ref="Q123:AP123" ca="1" si="75">IF(OR($E$78=1,$E$78=2,$E$78=3), Q91,Q83)</f>
        <v>4.6439314296789611</v>
      </c>
      <c r="R123" s="24">
        <f t="shared" ca="1" si="75"/>
        <v>3.9219471003616984</v>
      </c>
      <c r="S123" s="24">
        <f t="shared" ca="1" si="75"/>
        <v>3.967105073284745</v>
      </c>
      <c r="T123" s="24">
        <f t="shared" ca="1" si="75"/>
        <v>4.0127830028686891</v>
      </c>
      <c r="U123" s="24">
        <f t="shared" ca="1" si="75"/>
        <v>4.0589868759838801</v>
      </c>
      <c r="V123" s="24">
        <f t="shared" ca="1" si="75"/>
        <v>4.105722748434526</v>
      </c>
      <c r="W123" s="24">
        <f t="shared" ca="1" si="75"/>
        <v>4.1529967457524002</v>
      </c>
      <c r="X123" s="24">
        <f t="shared" ca="1" si="75"/>
        <v>4.1938890122160331</v>
      </c>
      <c r="Y123" s="24">
        <f t="shared" ca="1" si="75"/>
        <v>4.2351839222546337</v>
      </c>
      <c r="Z123" s="24">
        <f t="shared" ca="1" si="75"/>
        <v>4.2768854404772183</v>
      </c>
      <c r="AA123" s="24">
        <f t="shared" ca="1" si="75"/>
        <v>4.318997570530124</v>
      </c>
      <c r="AB123" s="24">
        <f t="shared" ca="1" si="75"/>
        <v>4.5616759436937917</v>
      </c>
      <c r="AC123" s="24">
        <f t="shared" ca="1" si="75"/>
        <v>4.8230177962178287</v>
      </c>
      <c r="AD123" s="24">
        <f t="shared" ca="1" si="75"/>
        <v>5.0891983341620266</v>
      </c>
      <c r="AE123" s="24">
        <f t="shared" ca="1" si="75"/>
        <v>5.3376955678649329</v>
      </c>
      <c r="AF123" s="24">
        <f t="shared" ca="1" si="75"/>
        <v>5.6118616792296123</v>
      </c>
      <c r="AG123" s="24">
        <f t="shared" ca="1" si="75"/>
        <v>5.8786870844762147</v>
      </c>
      <c r="AH123" s="24">
        <f t="shared" ca="1" si="75"/>
        <v>6.1354824543246798</v>
      </c>
      <c r="AI123" s="24">
        <f t="shared" ca="1" si="75"/>
        <v>6.3575382395392275</v>
      </c>
      <c r="AJ123" s="24">
        <f t="shared" ca="1" si="75"/>
        <v>6.5863044907697681</v>
      </c>
      <c r="AK123" s="24">
        <f t="shared" ca="1" si="75"/>
        <v>6.8182204026065065</v>
      </c>
      <c r="AL123" s="24">
        <f t="shared" ca="1" si="75"/>
        <v>7.0498719938180425</v>
      </c>
      <c r="AM123" s="24">
        <f t="shared" ca="1" si="75"/>
        <v>8.1463631735923006</v>
      </c>
      <c r="AN123" s="24">
        <f t="shared" ca="1" si="75"/>
        <v>8.7825156774888598</v>
      </c>
      <c r="AO123" s="24">
        <f t="shared" ca="1" si="75"/>
        <v>8.7825156774888598</v>
      </c>
      <c r="AP123" s="24">
        <f t="shared" ca="1" si="75"/>
        <v>8.7825156774888598</v>
      </c>
      <c r="AQ123" s="186"/>
      <c r="AR123" s="186"/>
      <c r="AS123" s="186"/>
      <c r="AU123" s="186"/>
      <c r="AV123" s="186"/>
      <c r="BB123" s="313">
        <f t="shared" si="62"/>
        <v>3</v>
      </c>
    </row>
    <row r="124" spans="1:54">
      <c r="A124" s="22" t="str">
        <f>'[12]TS BYDem'!A35</f>
        <v/>
      </c>
      <c r="B124" s="22" t="str">
        <f>'[12]TS BYDem'!B35</f>
        <v>COM_PROJ</v>
      </c>
      <c r="C124" s="22" t="str">
        <f>'[12]TS BYDem'!C35</f>
        <v>-</v>
      </c>
      <c r="D124" s="22" t="str">
        <f>'[12]TS BYDem'!D35</f>
        <v>RHEWG</v>
      </c>
      <c r="E124" s="111" t="s">
        <v>137</v>
      </c>
      <c r="F124" s="111" t="s">
        <v>137</v>
      </c>
      <c r="G124" s="111" t="s">
        <v>137</v>
      </c>
      <c r="H124" s="111" t="s">
        <v>137</v>
      </c>
      <c r="I124" s="111">
        <v>0</v>
      </c>
      <c r="J124" s="186">
        <f>'[12]TS BYDem'!J35</f>
        <v>31.73694672752956</v>
      </c>
      <c r="K124" s="24">
        <f t="shared" si="45"/>
        <v>31.370682009456175</v>
      </c>
      <c r="L124" s="24">
        <f t="shared" si="45"/>
        <v>31.004417291382794</v>
      </c>
      <c r="M124" s="24">
        <f t="shared" si="45"/>
        <v>30.638152573309409</v>
      </c>
      <c r="N124" s="24">
        <f t="shared" si="45"/>
        <v>30.271887855236027</v>
      </c>
      <c r="O124" s="24">
        <f>'[12]TS BYDem'!O35</f>
        <v>29.905623137162642</v>
      </c>
      <c r="P124" s="24">
        <f t="shared" ref="P124:AP124" ca="1" si="76">OFFSET(P$33,$BB124,$J$96)/OFFSET(O$33,$BB124,$J$96)*O124</f>
        <v>31.011150298409056</v>
      </c>
      <c r="Q124" s="24">
        <f t="shared" ca="1" si="76"/>
        <v>31.469742681267295</v>
      </c>
      <c r="R124" s="24">
        <f t="shared" ca="1" si="76"/>
        <v>26.577193898501935</v>
      </c>
      <c r="S124" s="24">
        <f t="shared" ca="1" si="76"/>
        <v>26.883208276495058</v>
      </c>
      <c r="T124" s="24">
        <f t="shared" ca="1" si="76"/>
        <v>27.192746156626747</v>
      </c>
      <c r="U124" s="24">
        <f t="shared" ca="1" si="76"/>
        <v>27.505848109106157</v>
      </c>
      <c r="V124" s="24">
        <f t="shared" ca="1" si="76"/>
        <v>27.822555171274825</v>
      </c>
      <c r="W124" s="24">
        <f t="shared" ca="1" si="76"/>
        <v>28.142908852985251</v>
      </c>
      <c r="X124" s="24">
        <f t="shared" ca="1" si="76"/>
        <v>28.420016541320194</v>
      </c>
      <c r="Y124" s="24">
        <f t="shared" ca="1" si="76"/>
        <v>28.699852756096234</v>
      </c>
      <c r="Z124" s="24">
        <f t="shared" ca="1" si="76"/>
        <v>28.982444363607037</v>
      </c>
      <c r="AA124" s="24">
        <f t="shared" ca="1" si="76"/>
        <v>29.267818494683869</v>
      </c>
      <c r="AB124" s="24">
        <f t="shared" ca="1" si="76"/>
        <v>30.912335876866049</v>
      </c>
      <c r="AC124" s="24">
        <f t="shared" ca="1" si="76"/>
        <v>32.683326894996931</v>
      </c>
      <c r="AD124" s="24">
        <f t="shared" ca="1" si="76"/>
        <v>34.487107412153335</v>
      </c>
      <c r="AE124" s="24">
        <f t="shared" ca="1" si="76"/>
        <v>36.171056479889202</v>
      </c>
      <c r="AF124" s="24">
        <f t="shared" ca="1" si="76"/>
        <v>38.028951478387611</v>
      </c>
      <c r="AG124" s="24">
        <f t="shared" ca="1" si="76"/>
        <v>39.837101958446688</v>
      </c>
      <c r="AH124" s="24">
        <f t="shared" ca="1" si="76"/>
        <v>41.577283598344572</v>
      </c>
      <c r="AI124" s="24">
        <f t="shared" ca="1" si="76"/>
        <v>43.082051385596692</v>
      </c>
      <c r="AJ124" s="24">
        <f t="shared" ca="1" si="76"/>
        <v>44.632292850053659</v>
      </c>
      <c r="AK124" s="24">
        <f t="shared" ca="1" si="76"/>
        <v>46.203878085475225</v>
      </c>
      <c r="AL124" s="24">
        <f t="shared" ca="1" si="76"/>
        <v>47.773672144134942</v>
      </c>
      <c r="AM124" s="24">
        <f t="shared" ca="1" si="76"/>
        <v>55.20407799794414</v>
      </c>
      <c r="AN124" s="24">
        <f t="shared" ca="1" si="76"/>
        <v>59.514984803269769</v>
      </c>
      <c r="AO124" s="24">
        <f t="shared" ca="1" si="76"/>
        <v>59.514984803269769</v>
      </c>
      <c r="AP124" s="24">
        <f t="shared" ca="1" si="76"/>
        <v>59.514984803269769</v>
      </c>
      <c r="AQ124" s="186"/>
      <c r="AR124" s="186"/>
      <c r="AS124" s="186"/>
      <c r="AU124" s="186"/>
      <c r="AV124" s="186"/>
      <c r="BB124" s="313">
        <f t="shared" si="62"/>
        <v>3</v>
      </c>
    </row>
    <row r="125" spans="1:54">
      <c r="A125" s="22"/>
      <c r="B125" s="22" t="str">
        <f>'[12]TS BYDem'!B36</f>
        <v>COM_PROJ</v>
      </c>
      <c r="C125" s="22" t="str">
        <f>'[12]TS BYDem'!C36</f>
        <v>-</v>
      </c>
      <c r="D125" s="22" t="str">
        <f>'[12]TS BYDem'!D36</f>
        <v>RHEW</v>
      </c>
      <c r="E125" s="111" t="s">
        <v>137</v>
      </c>
      <c r="F125" s="111" t="s">
        <v>137</v>
      </c>
      <c r="G125" s="111" t="s">
        <v>137</v>
      </c>
      <c r="H125" s="111" t="s">
        <v>137</v>
      </c>
      <c r="I125" s="111">
        <v>0</v>
      </c>
      <c r="J125" s="186">
        <f>'[12]TS BYDem'!J36</f>
        <v>0.56043977372187515</v>
      </c>
      <c r="K125" s="24">
        <f t="shared" si="45"/>
        <v>1.5265636940029812</v>
      </c>
      <c r="L125" s="24">
        <f t="shared" si="45"/>
        <v>2.4926876142840872</v>
      </c>
      <c r="M125" s="24">
        <f t="shared" si="45"/>
        <v>3.4588115345651933</v>
      </c>
      <c r="N125" s="24">
        <f t="shared" si="45"/>
        <v>4.4249354548462989</v>
      </c>
      <c r="O125" s="24">
        <f>'[12]TS BYDem'!O36</f>
        <v>5.391059375127405</v>
      </c>
      <c r="P125" s="24">
        <f t="shared" ref="P125:AP125" ca="1" si="77">OFFSET(P$33,$BB125,$J$96)/OFFSET(O$33,$BB125,$J$96)*O125</f>
        <v>5.5903517469920541</v>
      </c>
      <c r="Q125" s="24">
        <f t="shared" ca="1" si="77"/>
        <v>5.6730217770941085</v>
      </c>
      <c r="R125" s="24">
        <f t="shared" ca="1" si="77"/>
        <v>4.7910464755723412</v>
      </c>
      <c r="S125" s="24">
        <f t="shared" ca="1" si="77"/>
        <v>4.8462114080613592</v>
      </c>
      <c r="T125" s="24">
        <f t="shared" ca="1" si="77"/>
        <v>4.9020115190634712</v>
      </c>
      <c r="U125" s="24">
        <f t="shared" ca="1" si="77"/>
        <v>4.9584541221332348</v>
      </c>
      <c r="V125" s="24">
        <f t="shared" ca="1" si="77"/>
        <v>5.0155466150347365</v>
      </c>
      <c r="W125" s="24">
        <f t="shared" ca="1" si="77"/>
        <v>5.0732964807111829</v>
      </c>
      <c r="X125" s="24">
        <f t="shared" ca="1" si="77"/>
        <v>5.1232504306511712</v>
      </c>
      <c r="Y125" s="24">
        <f t="shared" ca="1" si="77"/>
        <v>5.1736962495611882</v>
      </c>
      <c r="Z125" s="24">
        <f t="shared" ca="1" si="77"/>
        <v>5.2246387806034615</v>
      </c>
      <c r="AA125" s="24">
        <f t="shared" ca="1" si="77"/>
        <v>5.2760829146281685</v>
      </c>
      <c r="AB125" s="24">
        <f t="shared" ca="1" si="77"/>
        <v>5.5725385614511946</v>
      </c>
      <c r="AC125" s="24">
        <f t="shared" ca="1" si="77"/>
        <v>5.8917934951394537</v>
      </c>
      <c r="AD125" s="24">
        <f t="shared" ca="1" si="77"/>
        <v>6.2169593618758725</v>
      </c>
      <c r="AE125" s="24">
        <f t="shared" ca="1" si="77"/>
        <v>6.5205233226472927</v>
      </c>
      <c r="AF125" s="24">
        <f t="shared" ca="1" si="77"/>
        <v>6.8554443575215211</v>
      </c>
      <c r="AG125" s="24">
        <f t="shared" ca="1" si="77"/>
        <v>7.181397993480048</v>
      </c>
      <c r="AH125" s="24">
        <f t="shared" ca="1" si="77"/>
        <v>7.4950989486873016</v>
      </c>
      <c r="AI125" s="24">
        <f t="shared" ca="1" si="77"/>
        <v>7.7663620636422417</v>
      </c>
      <c r="AJ125" s="24">
        <f t="shared" ca="1" si="77"/>
        <v>8.0458226768633878</v>
      </c>
      <c r="AK125" s="24">
        <f t="shared" ca="1" si="77"/>
        <v>8.3291309121866224</v>
      </c>
      <c r="AL125" s="24">
        <f t="shared" ca="1" si="77"/>
        <v>8.61211625371058</v>
      </c>
      <c r="AM125" s="24">
        <f t="shared" ca="1" si="77"/>
        <v>9.9515887320285881</v>
      </c>
      <c r="AN125" s="24">
        <f t="shared" ca="1" si="77"/>
        <v>10.72871196539373</v>
      </c>
      <c r="AO125" s="24">
        <f t="shared" ca="1" si="77"/>
        <v>10.72871196539373</v>
      </c>
      <c r="AP125" s="24">
        <f t="shared" ca="1" si="77"/>
        <v>10.72871196539373</v>
      </c>
      <c r="AQ125" s="186"/>
      <c r="AR125" s="186"/>
      <c r="AS125" s="186"/>
      <c r="AU125" s="186"/>
      <c r="AV125" s="186"/>
      <c r="BB125" s="313">
        <f t="shared" si="62"/>
        <v>3</v>
      </c>
    </row>
    <row r="126" spans="1:54">
      <c r="A126" s="22" t="str">
        <f>'[12]TS BYDem'!A37</f>
        <v/>
      </c>
      <c r="B126" s="22" t="str">
        <f>'[12]TS BYDem'!B37</f>
        <v>COM_PROJ</v>
      </c>
      <c r="C126" s="22" t="str">
        <f>'[12]TS BYDem'!C37</f>
        <v>-</v>
      </c>
      <c r="D126" s="22" t="str">
        <f>'[12]TS BYDem'!D37</f>
        <v>RHER</v>
      </c>
      <c r="E126" s="111" t="s">
        <v>137</v>
      </c>
      <c r="F126" s="111" t="s">
        <v>137</v>
      </c>
      <c r="G126" s="111" t="s">
        <v>137</v>
      </c>
      <c r="H126" s="111" t="s">
        <v>137</v>
      </c>
      <c r="I126" s="111">
        <v>0</v>
      </c>
      <c r="J126" s="186">
        <f>'[12]TS BYDem'!J37</f>
        <v>5.6147013164057418</v>
      </c>
      <c r="K126" s="24">
        <f t="shared" si="45"/>
        <v>6.0452058663220871</v>
      </c>
      <c r="L126" s="24">
        <f t="shared" si="45"/>
        <v>6.4757104162384325</v>
      </c>
      <c r="M126" s="24">
        <f t="shared" si="45"/>
        <v>6.9062149661547778</v>
      </c>
      <c r="N126" s="24">
        <f t="shared" si="45"/>
        <v>7.3367195160711223</v>
      </c>
      <c r="O126" s="24">
        <f>'[12]TS BYDem'!O37</f>
        <v>7.7672240659874676</v>
      </c>
      <c r="P126" s="24">
        <f t="shared" ref="P126:AP126" ca="1" si="78">OFFSET(P$33,$BB126,$J$96)/OFFSET(O$33,$BB126,$J$96)*O126</f>
        <v>8.0543565939756689</v>
      </c>
      <c r="Q126" s="24">
        <f t="shared" ca="1" si="78"/>
        <v>8.1734642874110452</v>
      </c>
      <c r="R126" s="24">
        <f t="shared" ca="1" si="78"/>
        <v>6.9027493293839814</v>
      </c>
      <c r="S126" s="24">
        <f t="shared" ca="1" si="78"/>
        <v>6.982228771440238</v>
      </c>
      <c r="T126" s="24">
        <f t="shared" ca="1" si="78"/>
        <v>7.0626233534513361</v>
      </c>
      <c r="U126" s="24">
        <f t="shared" ca="1" si="78"/>
        <v>7.1439436124959856</v>
      </c>
      <c r="V126" s="24">
        <f t="shared" ca="1" si="78"/>
        <v>7.22620020697864</v>
      </c>
      <c r="W126" s="24">
        <f t="shared" ca="1" si="78"/>
        <v>7.3094039180264412</v>
      </c>
      <c r="X126" s="24">
        <f t="shared" ca="1" si="78"/>
        <v>7.3813755835501293</v>
      </c>
      <c r="Y126" s="24">
        <f t="shared" ca="1" si="78"/>
        <v>7.4540559143352212</v>
      </c>
      <c r="Z126" s="24">
        <f t="shared" ca="1" si="78"/>
        <v>7.5274518882173505</v>
      </c>
      <c r="AA126" s="24">
        <f t="shared" ca="1" si="78"/>
        <v>7.6015705517390533</v>
      </c>
      <c r="AB126" s="24">
        <f t="shared" ca="1" si="78"/>
        <v>8.0286920642798556</v>
      </c>
      <c r="AC126" s="24">
        <f t="shared" ca="1" si="78"/>
        <v>8.4886618831190468</v>
      </c>
      <c r="AD126" s="24">
        <f t="shared" ca="1" si="78"/>
        <v>8.957147939348598</v>
      </c>
      <c r="AE126" s="24">
        <f t="shared" ca="1" si="78"/>
        <v>9.3945108280877943</v>
      </c>
      <c r="AF126" s="24">
        <f t="shared" ca="1" si="78"/>
        <v>9.8770517428257367</v>
      </c>
      <c r="AG126" s="24">
        <f t="shared" ca="1" si="78"/>
        <v>10.346672785638562</v>
      </c>
      <c r="AH126" s="24">
        <f t="shared" ca="1" si="78"/>
        <v>10.79864065303966</v>
      </c>
      <c r="AI126" s="24">
        <f t="shared" ca="1" si="78"/>
        <v>11.189465767007718</v>
      </c>
      <c r="AJ126" s="24">
        <f t="shared" ca="1" si="78"/>
        <v>11.592101510646806</v>
      </c>
      <c r="AK126" s="24">
        <f t="shared" ca="1" si="78"/>
        <v>12.000280755276822</v>
      </c>
      <c r="AL126" s="24">
        <f t="shared" ca="1" si="78"/>
        <v>12.407994787355095</v>
      </c>
      <c r="AM126" s="24">
        <f t="shared" ca="1" si="78"/>
        <v>14.337853493293322</v>
      </c>
      <c r="AN126" s="24">
        <f t="shared" ca="1" si="78"/>
        <v>15.457501759138861</v>
      </c>
      <c r="AO126" s="24">
        <f t="shared" ca="1" si="78"/>
        <v>15.457501759138861</v>
      </c>
      <c r="AP126" s="24">
        <f t="shared" ca="1" si="78"/>
        <v>15.457501759138861</v>
      </c>
      <c r="AQ126" s="186"/>
      <c r="AR126" s="186"/>
      <c r="AS126" s="186"/>
      <c r="AU126" s="186"/>
      <c r="AV126" s="186"/>
      <c r="BB126" s="313">
        <f t="shared" si="62"/>
        <v>3</v>
      </c>
    </row>
    <row r="127" spans="1:54">
      <c r="A127" s="22" t="str">
        <f>'[12]TS BYDem'!A38</f>
        <v/>
      </c>
      <c r="B127" s="22" t="str">
        <f>'[12]TS BYDem'!B38</f>
        <v>COM_PROJ</v>
      </c>
      <c r="C127" s="22" t="str">
        <f>'[12]TS BYDem'!C38</f>
        <v>-</v>
      </c>
      <c r="D127" s="22" t="str">
        <f>'[12]TS BYDem'!D38</f>
        <v>RHEO</v>
      </c>
      <c r="E127" s="111" t="s">
        <v>137</v>
      </c>
      <c r="F127" s="111" t="s">
        <v>137</v>
      </c>
      <c r="G127" s="111" t="s">
        <v>137</v>
      </c>
      <c r="H127" s="111" t="s">
        <v>137</v>
      </c>
      <c r="I127" s="111">
        <v>0</v>
      </c>
      <c r="J127" s="186">
        <f>'[12]TS BYDem'!J38</f>
        <v>12.567032680070476</v>
      </c>
      <c r="K127" s="24">
        <f t="shared" si="45"/>
        <v>12.568779819506284</v>
      </c>
      <c r="L127" s="24">
        <f t="shared" si="45"/>
        <v>12.570526958942095</v>
      </c>
      <c r="M127" s="24">
        <f t="shared" si="45"/>
        <v>12.572274098377903</v>
      </c>
      <c r="N127" s="24">
        <f t="shared" si="45"/>
        <v>12.574021237813714</v>
      </c>
      <c r="O127" s="24">
        <f>'[12]TS BYDem'!O38</f>
        <v>12.575768377249522</v>
      </c>
      <c r="P127" s="24">
        <f ca="1">IF(OR($E$78=1,$E$78=2,$E$78=3), P93,P85)</f>
        <v>13.040659326046256</v>
      </c>
      <c r="Q127" s="24">
        <f t="shared" ref="Q127:AP127" ca="1" si="79">IF(OR($E$78=1,$E$78=2,$E$78=3), Q93,Q85)</f>
        <v>13.2335043826413</v>
      </c>
      <c r="R127" s="24">
        <f t="shared" ca="1" si="79"/>
        <v>11.176113370113185</v>
      </c>
      <c r="S127" s="24">
        <f t="shared" ca="1" si="79"/>
        <v>11.304797060136931</v>
      </c>
      <c r="T127" s="24">
        <f t="shared" ca="1" si="79"/>
        <v>11.434962436282651</v>
      </c>
      <c r="U127" s="24">
        <f t="shared" ca="1" si="79"/>
        <v>11.56662655893899</v>
      </c>
      <c r="V127" s="24">
        <f t="shared" ca="1" si="79"/>
        <v>11.699806684930847</v>
      </c>
      <c r="W127" s="24">
        <f t="shared" ca="1" si="79"/>
        <v>11.834520269781153</v>
      </c>
      <c r="X127" s="24">
        <f t="shared" ca="1" si="79"/>
        <v>11.951048258115389</v>
      </c>
      <c r="Y127" s="24">
        <f t="shared" ca="1" si="79"/>
        <v>12.068723633226252</v>
      </c>
      <c r="Z127" s="24">
        <f t="shared" ca="1" si="79"/>
        <v>12.187557692797954</v>
      </c>
      <c r="AA127" s="24">
        <f t="shared" ca="1" si="79"/>
        <v>12.30756184575678</v>
      </c>
      <c r="AB127" s="24">
        <f t="shared" ca="1" si="79"/>
        <v>12.999106362178649</v>
      </c>
      <c r="AC127" s="24">
        <f t="shared" ca="1" si="79"/>
        <v>13.743834961882269</v>
      </c>
      <c r="AD127" s="24">
        <f t="shared" ca="1" si="79"/>
        <v>14.502352043539927</v>
      </c>
      <c r="AE127" s="24">
        <f t="shared" ca="1" si="79"/>
        <v>15.210478182152826</v>
      </c>
      <c r="AF127" s="24">
        <f t="shared" ca="1" si="79"/>
        <v>15.991751224456774</v>
      </c>
      <c r="AG127" s="24">
        <f t="shared" ca="1" si="79"/>
        <v>16.752105941833612</v>
      </c>
      <c r="AH127" s="24">
        <f t="shared" ca="1" si="79"/>
        <v>17.483878730426785</v>
      </c>
      <c r="AI127" s="24">
        <f t="shared" ca="1" si="79"/>
        <v>18.11665642133914</v>
      </c>
      <c r="AJ127" s="24">
        <f t="shared" ca="1" si="79"/>
        <v>18.768556483625172</v>
      </c>
      <c r="AK127" s="24">
        <f t="shared" ca="1" si="79"/>
        <v>19.429431925515125</v>
      </c>
      <c r="AL127" s="24">
        <f t="shared" ca="1" si="79"/>
        <v>20.089554150393802</v>
      </c>
      <c r="AM127" s="24">
        <f t="shared" ca="1" si="79"/>
        <v>23.214152575843269</v>
      </c>
      <c r="AN127" s="24">
        <f t="shared" ca="1" si="79"/>
        <v>25.026954309852794</v>
      </c>
      <c r="AO127" s="24">
        <f t="shared" ca="1" si="79"/>
        <v>25.026954309852794</v>
      </c>
      <c r="AP127" s="24">
        <f t="shared" ca="1" si="79"/>
        <v>25.026954309852794</v>
      </c>
      <c r="AQ127" s="186"/>
      <c r="AR127" s="186"/>
      <c r="AS127" s="186"/>
      <c r="AU127" s="186"/>
      <c r="AV127" s="186"/>
      <c r="BB127" s="313">
        <f t="shared" si="62"/>
        <v>3</v>
      </c>
    </row>
    <row r="128" spans="1:54">
      <c r="A128" s="22" t="str">
        <f>'[12]TS BYDem'!A39</f>
        <v>*</v>
      </c>
      <c r="B128" s="22" t="str">
        <f>'[12]TS BYDem'!B39</f>
        <v>COM_PROJ</v>
      </c>
      <c r="C128" s="22" t="str">
        <f>'[12]TS BYDem'!C39</f>
        <v>-</v>
      </c>
      <c r="D128" s="22">
        <f>'[12]TS BYDem'!D39</f>
        <v>0</v>
      </c>
      <c r="E128" s="111" t="s">
        <v>137</v>
      </c>
      <c r="F128" s="111" t="s">
        <v>137</v>
      </c>
      <c r="G128" s="111" t="s">
        <v>137</v>
      </c>
      <c r="H128" s="111" t="s">
        <v>137</v>
      </c>
      <c r="I128" s="111">
        <v>0</v>
      </c>
      <c r="J128" s="186">
        <f>'[12]TS BYDem'!J39</f>
        <v>0</v>
      </c>
      <c r="K128" s="24">
        <f t="shared" si="45"/>
        <v>0</v>
      </c>
      <c r="L128" s="24">
        <f t="shared" si="45"/>
        <v>0</v>
      </c>
      <c r="M128" s="24">
        <f t="shared" si="45"/>
        <v>0</v>
      </c>
      <c r="N128" s="24">
        <f t="shared" si="45"/>
        <v>0</v>
      </c>
      <c r="O128" s="24">
        <f>'[12]TS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67" t="s">
        <v>296</v>
      </c>
      <c r="C2" s="367"/>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MATCH(B10,Drivers!A7:A25,0)</f>
        <v>2</v>
      </c>
      <c r="J10" s="186" cm="1">
        <f t="array" ref="J10">INDEX(Drivers!$C$7:$AG$25,$E$10,J3)</f>
        <v>1833.8485148656705</v>
      </c>
      <c r="K10" s="186" cm="1">
        <f t="array" ref="K10">INDEX(Drivers!$C$7:$AG$25,$E$10,K3)</f>
        <v>1885.8209999999999</v>
      </c>
      <c r="L10" s="186" cm="1">
        <f t="array" ref="L10">INDEX(Drivers!$C$7:$AG$25,$E$10,L3)</f>
        <v>1933.1679999999999</v>
      </c>
      <c r="M10" s="186" cm="1">
        <f t="array" ref="M10">INDEX(Drivers!$C$7:$AG$25,$E$10,M3)</f>
        <v>1966.174</v>
      </c>
      <c r="N10" s="186" cm="1">
        <f t="array" ref="N10">INDEX(Drivers!$C$7:$AG$25,$E$10,N3)</f>
        <v>1991.546</v>
      </c>
      <c r="O10" s="186" cm="1">
        <f t="array" ref="O10">INDEX(Drivers!$C$7:$AG$25,$E$10,O3)</f>
        <v>2020.6990000000001</v>
      </c>
      <c r="P10" s="186" cm="1">
        <f t="array" ref="P10">INDEX(Drivers!$C$7:$AG$25,$E$10,P3)</f>
        <v>2053.4989999999998</v>
      </c>
      <c r="Q10" s="186" cm="1">
        <f t="array" ref="Q10">INDEX(Drivers!$C$7:$AG$25,$E$10,Q3)</f>
        <v>2080.7860000000001</v>
      </c>
      <c r="R10" s="186" cm="1">
        <f t="array" ref="R10">INDEX(Drivers!$C$7:$AG$25,$E$10,R3)</f>
        <v>1927.731</v>
      </c>
      <c r="S10" s="186" cm="1">
        <f t="array" ref="S10">INDEX(Drivers!$C$7:$AG$25,$E$10,S3)</f>
        <v>1971.0065401102911</v>
      </c>
      <c r="T10" s="186" cm="1">
        <f t="array" ref="T10">INDEX(Drivers!$C$7:$AG$25,$E$10,T3)</f>
        <v>2014.2302988663346</v>
      </c>
      <c r="U10" s="186" cm="1">
        <f t="array" ref="U10">INDEX(Drivers!$C$7:$AG$25,$E$10,U3)</f>
        <v>2051.6894553633333</v>
      </c>
      <c r="V10" s="186" cm="1">
        <f t="array" ref="V10">INDEX(Drivers!$C$7:$AG$25,$E$10,V3)</f>
        <v>2094.5504716095566</v>
      </c>
      <c r="W10" s="186" cm="1">
        <f t="array" ref="W10">INDEX(Drivers!$C$7:$AG$25,$E$10,W3)</f>
        <v>2137.257439873988</v>
      </c>
      <c r="X10" s="186" cm="1">
        <f t="array" ref="X10">INDEX(Drivers!$C$7:$AG$25,$E$10,X3)</f>
        <v>2184.1064131643957</v>
      </c>
      <c r="Y10" s="186" cm="1">
        <f t="array" ref="Y10">INDEX(Drivers!$C$7:$AG$25,$E$10,Y3)</f>
        <v>2233.3688914623526</v>
      </c>
      <c r="Z10" s="186" cm="1">
        <f t="array" ref="Z10">INDEX(Drivers!$C$7:$AG$25,$E$10,Z3)</f>
        <v>2266.2144592226496</v>
      </c>
      <c r="AA10" s="186" cm="1">
        <f t="array" ref="AA10">INDEX(Drivers!$C$7:$AG$25,$E$10,AA3)</f>
        <v>2310.7947407979855</v>
      </c>
      <c r="AB10" s="186" cm="1">
        <f t="array" ref="AB10">INDEX(Drivers!$C$7:$AG$25,$E$10,AB3)</f>
        <v>2370.1596954851038</v>
      </c>
      <c r="AC10" s="186" cm="1">
        <f t="array" ref="AC10">INDEX(Drivers!$C$7:$AG$25,$E$10,AC3)</f>
        <v>2441.7992517394532</v>
      </c>
      <c r="AD10" s="186" cm="1">
        <f t="array" ref="AD10">INDEX(Drivers!$C$7:$AG$25,$E$10,AD3)</f>
        <v>2518.6792345603158</v>
      </c>
      <c r="AE10" s="186" cm="1">
        <f t="array" ref="AE10">INDEX(Drivers!$C$7:$AG$25,$E$10,AE3)</f>
        <v>2599.9380083957112</v>
      </c>
      <c r="AF10" s="186" cm="1">
        <f t="array" ref="AF10">INDEX(Drivers!$C$7:$AG$25,$E$10,AF3)</f>
        <v>2692.2993288319858</v>
      </c>
      <c r="AG10" s="186" cm="1">
        <f t="array" ref="AG10">INDEX(Drivers!$C$7:$AG$25,$E$10,AG3)</f>
        <v>2786.9128314273225</v>
      </c>
      <c r="AH10" s="186" cm="1">
        <f t="array" ref="AH10">INDEX(Drivers!$C$7:$AG$25,$E$10,AH3)</f>
        <v>2888.7423687153569</v>
      </c>
      <c r="AI10" s="186" cm="1">
        <f t="array" ref="AI10">INDEX(Drivers!$C$7:$AG$25,$E$10,AI3)</f>
        <v>2992.2207564389701</v>
      </c>
      <c r="AJ10" s="186" cm="1">
        <f t="array" ref="AJ10">INDEX(Drivers!$C$7:$AG$25,$E$10,AJ3)</f>
        <v>3097.6290143094598</v>
      </c>
      <c r="AK10" s="186" cm="1">
        <f t="array" ref="AK10">INDEX(Drivers!$C$7:$AG$25,$E$10,AK3)</f>
        <v>3207.2811127854593</v>
      </c>
      <c r="AL10" s="186" cm="1">
        <f t="array" ref="AL10">INDEX(Drivers!$C$7:$AG$25,$E$10,AL3)</f>
        <v>3320.5325357036613</v>
      </c>
      <c r="AM10" s="186">
        <f>(AQ10-AL10)/5+AL10</f>
        <v>3443.8346415078354</v>
      </c>
      <c r="AN10" s="186">
        <f>(AQ10-AL10)/5+AM10</f>
        <v>3567.1367473120094</v>
      </c>
      <c r="AO10" s="186">
        <f>(AQ10-AL10)/5+AN10</f>
        <v>3690.4388531161835</v>
      </c>
      <c r="AP10" s="186">
        <f>(AQ10-AL10)/5+AO10</f>
        <v>3813.7409589203576</v>
      </c>
      <c r="AQ10" s="186" cm="1">
        <f t="array" ref="AQ10">INDEX(Drivers!$C$7:$AG$25,$E$10,AQ3)</f>
        <v>3937.0430647245321</v>
      </c>
      <c r="AR10" s="186">
        <f>(AV10-AQ10)/5+AQ10</f>
        <v>4039.8514564109914</v>
      </c>
      <c r="AS10" s="186">
        <f>(AV10-AQ10)/5+AR10</f>
        <v>4142.6598480974508</v>
      </c>
      <c r="AT10" s="186">
        <f>(AV10-AQ10)/5+AS10</f>
        <v>4245.4682397839097</v>
      </c>
      <c r="AU10" s="186">
        <f>(AV10-AQ10)/5+AT10</f>
        <v>4348.2766314703686</v>
      </c>
      <c r="AV10" s="186" cm="1">
        <f t="array" ref="AV10">INDEX(Drivers!$C$7:$AG$25,$E$10,AV3)</f>
        <v>4451.0850231568284</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68" t="s">
        <v>228</v>
      </c>
      <c r="C13" s="369"/>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1.0224489517003623</v>
      </c>
      <c r="T14" s="87">
        <f t="shared" si="5"/>
        <v>1.0219297896158299</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'[13]SA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[13]Forecast!I$8</f>
        <v>132.81548999999998</v>
      </c>
      <c r="K23" s="218">
        <f>[13]Forecast!J$8</f>
        <v>134.00787499999998</v>
      </c>
      <c r="L23" s="218">
        <f>[13]Forecast!K$8</f>
        <v>135.598851</v>
      </c>
      <c r="M23" s="218">
        <f>[13]Forecast!L$8</f>
        <v>136.99421599999999</v>
      </c>
      <c r="N23" s="218">
        <f>[13]Forecast!M$8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142.45631493458697</v>
      </c>
      <c r="T23" s="337">
        <f t="shared" si="7"/>
        <v>143.84082981497477</v>
      </c>
      <c r="U23" s="219">
        <f t="shared" si="7"/>
        <v>145.02635969872793</v>
      </c>
      <c r="V23" s="219">
        <f t="shared" si="7"/>
        <v>146.36906047579475</v>
      </c>
      <c r="W23" s="219">
        <f t="shared" si="7"/>
        <v>147.69169134406479</v>
      </c>
      <c r="X23" s="219">
        <f t="shared" si="7"/>
        <v>149.12645630087925</v>
      </c>
      <c r="Y23" s="219">
        <f t="shared" si="7"/>
        <v>150.6171163665297</v>
      </c>
      <c r="Z23" s="219">
        <f t="shared" si="7"/>
        <v>151.59880123315219</v>
      </c>
      <c r="AA23" s="219">
        <f t="shared" si="7"/>
        <v>152.92045903773263</v>
      </c>
      <c r="AB23" s="219">
        <f t="shared" si="7"/>
        <v>154.66152738429827</v>
      </c>
      <c r="AC23" s="219">
        <f t="shared" si="7"/>
        <v>156.73328541005691</v>
      </c>
      <c r="AD23" s="219">
        <f t="shared" si="7"/>
        <v>158.92027147234668</v>
      </c>
      <c r="AE23" s="219">
        <f t="shared" si="7"/>
        <v>161.1925321768816</v>
      </c>
      <c r="AF23" s="219">
        <f t="shared" si="7"/>
        <v>163.73030951287515</v>
      </c>
      <c r="AG23" s="219">
        <f t="shared" si="7"/>
        <v>166.28031031443942</v>
      </c>
      <c r="AH23" s="219">
        <f t="shared" si="7"/>
        <v>168.97291544036074</v>
      </c>
      <c r="AI23" s="219">
        <f t="shared" si="7"/>
        <v>171.65541337557042</v>
      </c>
      <c r="AJ23" s="219">
        <f t="shared" si="7"/>
        <v>174.33532186888019</v>
      </c>
      <c r="AK23" s="219">
        <f t="shared" si="7"/>
        <v>177.07030334058248</v>
      </c>
      <c r="AL23" s="219">
        <f t="shared" si="7"/>
        <v>179.84128613075166</v>
      </c>
      <c r="AM23" s="219">
        <f t="shared" si="7"/>
        <v>182.80089016204167</v>
      </c>
      <c r="AN23" s="219">
        <f t="shared" si="7"/>
        <v>185.70149098842026</v>
      </c>
      <c r="AO23" s="219">
        <f t="shared" si="7"/>
        <v>188.54626376077573</v>
      </c>
      <c r="AP23" s="98">
        <f t="shared" ref="AP23:AU23" si="8">(1+$B$20*(AP10/AO10-1))*AO23</f>
        <v>191.33811238809665</v>
      </c>
      <c r="AQ23" s="98">
        <f t="shared" si="8"/>
        <v>194.07970072908313</v>
      </c>
      <c r="AR23" s="98">
        <f t="shared" si="8"/>
        <v>196.32575357588877</v>
      </c>
      <c r="AS23" s="98">
        <f t="shared" si="8"/>
        <v>198.53997933303876</v>
      </c>
      <c r="AT23" s="98">
        <f t="shared" si="8"/>
        <v>200.72360765827597</v>
      </c>
      <c r="AU23" s="98">
        <f t="shared" si="8"/>
        <v>202.87779207385344</v>
      </c>
      <c r="AV23" s="98">
        <f t="shared" ref="AV23" si="9">(1+$B$20*(AT10/AS10-1))*AU23</f>
        <v>205.1091295345617</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1.0232046399208838</v>
      </c>
      <c r="T24" s="89">
        <f t="shared" si="10"/>
        <v>1.0331490362103903</v>
      </c>
      <c r="U24" s="89">
        <f t="shared" si="10"/>
        <v>1.0416642057792376</v>
      </c>
      <c r="V24" s="89">
        <f t="shared" si="10"/>
        <v>1.0513082687030257</v>
      </c>
      <c r="W24" s="89">
        <f t="shared" si="10"/>
        <v>1.060808177794019</v>
      </c>
      <c r="X24" s="89">
        <f t="shared" si="10"/>
        <v>1.0711134995460421</v>
      </c>
      <c r="Y24" s="89">
        <f t="shared" si="10"/>
        <v>1.0818202926876355</v>
      </c>
      <c r="Z24" s="89">
        <f t="shared" si="10"/>
        <v>1.0888713280238329</v>
      </c>
      <c r="AA24" s="89">
        <f t="shared" si="10"/>
        <v>1.0983642480018299</v>
      </c>
      <c r="AB24" s="89">
        <f t="shared" si="10"/>
        <v>1.1108696199921368</v>
      </c>
      <c r="AC24" s="89">
        <f t="shared" si="10"/>
        <v>1.1257501988258865</v>
      </c>
      <c r="AD24" s="89">
        <f t="shared" si="10"/>
        <v>1.1414584128661325</v>
      </c>
      <c r="AE24" s="89">
        <f t="shared" si="10"/>
        <v>1.1577791193020501</v>
      </c>
      <c r="AF24" s="89">
        <f t="shared" si="10"/>
        <v>1.1760069216038787</v>
      </c>
      <c r="AG24" s="89">
        <f t="shared" si="10"/>
        <v>1.1943225199903778</v>
      </c>
      <c r="AH24" s="89">
        <f t="shared" si="10"/>
        <v>1.2136623861071065</v>
      </c>
      <c r="AI24" s="89">
        <f t="shared" si="10"/>
        <v>1.2329296564639529</v>
      </c>
      <c r="AJ24" s="89">
        <f t="shared" si="10"/>
        <v>1.2521783279333576</v>
      </c>
      <c r="AK24" s="89">
        <f t="shared" si="10"/>
        <v>1.2718225657702582</v>
      </c>
      <c r="AL24" s="89">
        <f t="shared" si="10"/>
        <v>1.2917253861495717</v>
      </c>
      <c r="AM24" s="89">
        <f t="shared" si="10"/>
        <v>1.3129829946910745</v>
      </c>
      <c r="AN24" s="89">
        <f t="shared" si="10"/>
        <v>1.3338168076776855</v>
      </c>
      <c r="AO24" s="89">
        <f t="shared" si="10"/>
        <v>1.3542496309016421</v>
      </c>
      <c r="AP24" s="89">
        <f t="shared" si="10"/>
        <v>1.3743023219370885</v>
      </c>
      <c r="AQ24" s="89">
        <f t="shared" si="10"/>
        <v>1.3939940141764844</v>
      </c>
      <c r="AR24" s="89">
        <f t="shared" si="10"/>
        <v>1.4101264804375575</v>
      </c>
      <c r="AS24" s="89">
        <f t="shared" si="10"/>
        <v>1.4260303459109029</v>
      </c>
      <c r="AT24" s="89">
        <f t="shared" si="10"/>
        <v>1.4417144427182038</v>
      </c>
      <c r="AU24" s="89">
        <f t="shared" si="10"/>
        <v>1.4571870561314895</v>
      </c>
      <c r="AV24" s="89">
        <f t="shared" si="10"/>
        <v>1.4732138278760367</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8.7997060789255386</v>
      </c>
      <c r="T31" s="89">
        <f t="shared" si="14"/>
        <v>11.576477301559805</v>
      </c>
      <c r="U31" s="89">
        <f t="shared" si="14"/>
        <v>14.154263527559436</v>
      </c>
      <c r="V31" s="89">
        <f t="shared" si="14"/>
        <v>16.88922064687273</v>
      </c>
      <c r="W31" s="89">
        <f t="shared" si="14"/>
        <v>19.604107857389266</v>
      </c>
      <c r="X31" s="89">
        <f t="shared" si="14"/>
        <v>22.431129156450183</v>
      </c>
      <c r="Y31" s="89">
        <f t="shared" si="14"/>
        <v>25.314045564347111</v>
      </c>
      <c r="Z31" s="89">
        <f t="shared" si="14"/>
        <v>27.687986773216068</v>
      </c>
      <c r="AA31" s="89">
        <f t="shared" si="14"/>
        <v>30.401900920042991</v>
      </c>
      <c r="AB31" s="89">
        <f t="shared" si="14"/>
        <v>33.5352256088551</v>
      </c>
      <c r="AC31" s="89">
        <f t="shared" si="14"/>
        <v>36.99923997686021</v>
      </c>
      <c r="AD31" s="89">
        <f t="shared" si="14"/>
        <v>40.578482381396469</v>
      </c>
      <c r="AE31" s="89">
        <f t="shared" si="14"/>
        <v>44.242999428177853</v>
      </c>
      <c r="AF31" s="89">
        <f t="shared" si="14"/>
        <v>48.17303310641789</v>
      </c>
      <c r="AG31" s="89">
        <f t="shared" si="14"/>
        <v>52.115290250228625</v>
      </c>
      <c r="AH31" s="89">
        <f t="shared" si="14"/>
        <v>56.200151718396413</v>
      </c>
      <c r="AI31" s="89">
        <f t="shared" si="14"/>
        <v>60.274905995852578</v>
      </c>
      <c r="AJ31" s="89">
        <f t="shared" si="14"/>
        <v>64.347070831408814</v>
      </c>
      <c r="AK31" s="89">
        <f t="shared" si="14"/>
        <v>68.474308645357596</v>
      </c>
      <c r="AL31" s="89">
        <f t="shared" si="14"/>
        <v>72.637547777773236</v>
      </c>
      <c r="AM31" s="89">
        <f t="shared" si="14"/>
        <v>76.989408151309718</v>
      </c>
      <c r="AN31" s="89">
        <f t="shared" si="14"/>
        <v>81.282265319934794</v>
      </c>
      <c r="AO31" s="89">
        <f t="shared" si="14"/>
        <v>85.519294434536732</v>
      </c>
      <c r="AP31" s="89">
        <f t="shared" si="14"/>
        <v>89.703399404104118</v>
      </c>
      <c r="AQ31" s="89">
        <f t="shared" si="14"/>
        <v>93.837244087337083</v>
      </c>
      <c r="AR31" s="89">
        <f t="shared" si="14"/>
        <v>97.475553276389192</v>
      </c>
      <c r="AS31" s="89">
        <f t="shared" si="14"/>
        <v>101.08203537578567</v>
      </c>
      <c r="AT31" s="89">
        <f t="shared" si="14"/>
        <v>104.65792004326934</v>
      </c>
      <c r="AU31" s="89">
        <f t="shared" si="14"/>
        <v>108.20436080109329</v>
      </c>
      <c r="AV31" s="89">
        <f t="shared" si="14"/>
        <v>111.82795460404803</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28.491262986917395</v>
      </c>
      <c r="T34" s="89">
        <f t="shared" si="15"/>
        <v>28.768165962994956</v>
      </c>
      <c r="U34" s="89">
        <f t="shared" si="15"/>
        <v>29.005271939745587</v>
      </c>
      <c r="V34" s="89">
        <f t="shared" si="15"/>
        <v>29.273812095158952</v>
      </c>
      <c r="W34" s="89">
        <f t="shared" si="15"/>
        <v>29.538338268812961</v>
      </c>
      <c r="X34" s="89">
        <f t="shared" si="15"/>
        <v>29.825291260175852</v>
      </c>
      <c r="Y34" s="89">
        <f t="shared" si="15"/>
        <v>30.123423273305942</v>
      </c>
      <c r="Z34" s="89">
        <f t="shared" si="15"/>
        <v>30.319760246630437</v>
      </c>
      <c r="AA34" s="89">
        <f t="shared" si="15"/>
        <v>30.584091807546528</v>
      </c>
      <c r="AB34" s="89">
        <f t="shared" si="15"/>
        <v>30.932305476859653</v>
      </c>
      <c r="AC34" s="89">
        <f t="shared" si="15"/>
        <v>31.346657082011383</v>
      </c>
      <c r="AD34" s="89">
        <f t="shared" si="15"/>
        <v>31.784054294469339</v>
      </c>
      <c r="AE34" s="89">
        <f t="shared" si="15"/>
        <v>32.238506435376323</v>
      </c>
      <c r="AF34" s="89">
        <f t="shared" si="15"/>
        <v>32.746061902575029</v>
      </c>
      <c r="AG34" s="89">
        <f t="shared" si="15"/>
        <v>33.256062062887885</v>
      </c>
      <c r="AH34" s="89">
        <f t="shared" si="15"/>
        <v>33.794583088072152</v>
      </c>
      <c r="AI34" s="89">
        <f t="shared" si="15"/>
        <v>34.331082675114082</v>
      </c>
      <c r="AJ34" s="89">
        <f t="shared" si="15"/>
        <v>34.867064373776039</v>
      </c>
      <c r="AK34" s="89">
        <f t="shared" si="15"/>
        <v>35.414060668116498</v>
      </c>
      <c r="AL34" s="89">
        <f t="shared" si="15"/>
        <v>35.968257226150335</v>
      </c>
      <c r="AM34" s="89">
        <f t="shared" si="15"/>
        <v>36.560178032408338</v>
      </c>
      <c r="AN34" s="89">
        <f t="shared" si="15"/>
        <v>37.140298197684054</v>
      </c>
      <c r="AO34" s="89">
        <f t="shared" si="15"/>
        <v>37.709252752155145</v>
      </c>
      <c r="AP34" s="89">
        <f t="shared" si="15"/>
        <v>38.267622477619334</v>
      </c>
      <c r="AQ34" s="89">
        <f t="shared" si="15"/>
        <v>38.815940145816626</v>
      </c>
      <c r="AR34" s="89">
        <f t="shared" si="15"/>
        <v>39.265150715177754</v>
      </c>
      <c r="AS34" s="89">
        <f t="shared" si="15"/>
        <v>39.707995866607753</v>
      </c>
      <c r="AT34" s="89">
        <f t="shared" si="15"/>
        <v>40.144721531655193</v>
      </c>
      <c r="AU34" s="89">
        <f t="shared" si="15"/>
        <v>40.57555841477069</v>
      </c>
      <c r="AV34" s="89">
        <f t="shared" si="15"/>
        <v>41.021825906912341</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93.559626198963002</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7.0397648631404302</v>
      </c>
      <c r="T36" s="89">
        <f t="shared" si="17"/>
        <v>9.261181841247847</v>
      </c>
      <c r="U36" s="89">
        <f t="shared" si="17"/>
        <v>11.323410822047546</v>
      </c>
      <c r="V36" s="89">
        <f t="shared" si="17"/>
        <v>13.511376517498185</v>
      </c>
      <c r="W36" s="89">
        <f t="shared" si="17"/>
        <v>15.683286285911411</v>
      </c>
      <c r="X36" s="89">
        <f t="shared" si="17"/>
        <v>17.944903325160148</v>
      </c>
      <c r="Y36" s="89">
        <f t="shared" si="17"/>
        <v>20.251236451477684</v>
      </c>
      <c r="Z36" s="89">
        <f t="shared" si="17"/>
        <v>22.150389418572857</v>
      </c>
      <c r="AA36" s="89">
        <f t="shared" si="17"/>
        <v>24.321520736034387</v>
      </c>
      <c r="AB36" s="89">
        <f t="shared" si="17"/>
        <v>26.828180487084083</v>
      </c>
      <c r="AC36" s="89">
        <f t="shared" si="17"/>
        <v>29.599391981488161</v>
      </c>
      <c r="AD36" s="89">
        <f t="shared" si="17"/>
        <v>32.462785905117173</v>
      </c>
      <c r="AE36" s="89">
        <f t="shared" si="17"/>
        <v>35.394399542542274</v>
      </c>
      <c r="AF36" s="89">
        <f t="shared" si="17"/>
        <v>38.538426485134316</v>
      </c>
      <c r="AG36" s="89">
        <f t="shared" si="17"/>
        <v>41.692232200182893</v>
      </c>
      <c r="AH36" s="89">
        <f t="shared" si="17"/>
        <v>44.960121374717126</v>
      </c>
      <c r="AI36" s="89">
        <f t="shared" si="17"/>
        <v>48.219924796682058</v>
      </c>
      <c r="AJ36" s="89">
        <f t="shared" si="17"/>
        <v>51.47765666512705</v>
      </c>
      <c r="AK36" s="89">
        <f t="shared" si="17"/>
        <v>54.779446916286069</v>
      </c>
      <c r="AL36" s="89">
        <f t="shared" si="17"/>
        <v>58.110038222218584</v>
      </c>
      <c r="AM36" s="89">
        <f t="shared" si="17"/>
        <v>61.591526521047776</v>
      </c>
      <c r="AN36" s="89">
        <f t="shared" si="17"/>
        <v>65.025812255947841</v>
      </c>
      <c r="AO36" s="89">
        <f t="shared" si="17"/>
        <v>68.415435547629386</v>
      </c>
      <c r="AP36" s="89">
        <f t="shared" si="17"/>
        <v>71.762719523283295</v>
      </c>
      <c r="AQ36" s="89">
        <f t="shared" si="17"/>
        <v>75.069795269869672</v>
      </c>
      <c r="AR36" s="89">
        <f t="shared" si="17"/>
        <v>77.980442621111351</v>
      </c>
      <c r="AS36" s="89">
        <f t="shared" si="17"/>
        <v>80.865628300628543</v>
      </c>
      <c r="AT36" s="89">
        <f t="shared" si="17"/>
        <v>83.726336034615471</v>
      </c>
      <c r="AU36" s="89">
        <f t="shared" si="17"/>
        <v>86.563488640874624</v>
      </c>
      <c r="AV36" s="89">
        <f t="shared" si="17"/>
        <v>89.462363683238436</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2.2364690577939506</v>
      </c>
      <c r="T41" s="100">
        <f t="shared" si="18"/>
        <v>2.2214169781074169</v>
      </c>
      <c r="U41" s="100">
        <f t="shared" si="18"/>
        <v>2.0622289807996985</v>
      </c>
      <c r="V41" s="100">
        <f t="shared" si="18"/>
        <v>2.1879656954506395</v>
      </c>
      <c r="W41" s="100">
        <f t="shared" si="18"/>
        <v>2.1719097684132258</v>
      </c>
      <c r="X41" s="100">
        <f t="shared" si="18"/>
        <v>2.2616170392487369</v>
      </c>
      <c r="Y41" s="100">
        <f t="shared" si="18"/>
        <v>2.3063331263175364</v>
      </c>
      <c r="Z41" s="100">
        <f t="shared" si="18"/>
        <v>1.8991529670951728</v>
      </c>
      <c r="AA41" s="100">
        <f t="shared" si="18"/>
        <v>2.1711313174615299</v>
      </c>
      <c r="AB41" s="100">
        <f t="shared" si="18"/>
        <v>2.5066597510496962</v>
      </c>
      <c r="AC41" s="100">
        <f t="shared" si="18"/>
        <v>2.7712114944040778</v>
      </c>
      <c r="AD41" s="100">
        <f t="shared" si="18"/>
        <v>2.8633939236290118</v>
      </c>
      <c r="AE41" s="100">
        <f t="shared" si="18"/>
        <v>2.9316136374251016</v>
      </c>
      <c r="AF41" s="100">
        <f t="shared" si="18"/>
        <v>3.144026942592042</v>
      </c>
      <c r="AG41" s="100">
        <f t="shared" si="18"/>
        <v>3.153805715048577</v>
      </c>
      <c r="AH41" s="100">
        <f t="shared" si="18"/>
        <v>3.2678891745342327</v>
      </c>
      <c r="AI41" s="100">
        <f t="shared" si="18"/>
        <v>3.2598034219649321</v>
      </c>
      <c r="AJ41" s="100">
        <f t="shared" si="18"/>
        <v>3.2577318684449921</v>
      </c>
      <c r="AK41" s="100">
        <f t="shared" si="18"/>
        <v>3.3017902511590194</v>
      </c>
      <c r="AL41" s="100">
        <f t="shared" si="18"/>
        <v>3.330591305932515</v>
      </c>
      <c r="AM41" s="100">
        <f t="shared" si="18"/>
        <v>3.4814882988291913</v>
      </c>
      <c r="AN41" s="100">
        <f t="shared" si="18"/>
        <v>3.4342857349000653</v>
      </c>
      <c r="AO41" s="100">
        <f t="shared" si="18"/>
        <v>3.389623291681545</v>
      </c>
      <c r="AP41" s="100">
        <f t="shared" si="18"/>
        <v>3.3472839756539088</v>
      </c>
      <c r="AQ41" s="100">
        <f t="shared" si="18"/>
        <v>3.3070757465863778</v>
      </c>
      <c r="AR41" s="100">
        <f t="shared" si="18"/>
        <v>2.9106473512416784</v>
      </c>
      <c r="AS41" s="100">
        <f t="shared" si="18"/>
        <v>2.8851856795171926</v>
      </c>
      <c r="AT41" s="100">
        <f t="shared" si="18"/>
        <v>2.8607077339869278</v>
      </c>
      <c r="AU41" s="100">
        <f t="shared" si="18"/>
        <v>2.8371526062591528</v>
      </c>
      <c r="AV41" s="100">
        <f t="shared" si="18"/>
        <v>2.8988750423638123</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2.2364690577939506</v>
      </c>
      <c r="T44" s="89" cm="1">
        <f t="array" ref="T44">SUM($J$41:$AV$41*(T$4=$J$4:$AV$4)*($B44=$J$11:$AV$11))</f>
        <v>2.2214169781074169</v>
      </c>
      <c r="U44" s="89" cm="1">
        <f t="array" ref="U44">SUM($J$41:$AV$41*(U$4=$J$4:$AV$4)*($B44=$J$11:$AV$11))</f>
        <v>2.0622289807996985</v>
      </c>
      <c r="V44" s="89" cm="1">
        <f t="array" ref="V44">SUM($J$41:$AV$41*(V$4=$J$4:$AV$4)*($B44=$J$11:$AV$11))</f>
        <v>2.1879656954506395</v>
      </c>
      <c r="W44" s="89" cm="1">
        <f t="array" ref="W44">SUM($J$41:$AV$41*(W$4=$J$4:$AV$4)*($B44=$J$11:$AV$11))</f>
        <v>2.1719097684132258</v>
      </c>
      <c r="X44" s="89" cm="1">
        <f t="array" ref="X44">SUM($J$41:$AV$41*(X$4=$J$4:$AV$4)*($B44=$J$11:$AV$11))</f>
        <v>2.2616170392487369</v>
      </c>
      <c r="Y44" s="89" cm="1">
        <f t="array" ref="Y44">SUM($J$41:$AV$41*(Y$4=$J$4:$AV$4)*($B44=$J$11:$AV$11))</f>
        <v>2.3063331263175364</v>
      </c>
      <c r="Z44" s="89" cm="1">
        <f t="array" ref="Z44">SUM($J$41:$AV$41*(Z$4=$J$4:$AV$4)*($B44=$J$11:$AV$11))</f>
        <v>1.8991529670951728</v>
      </c>
      <c r="AA44" s="89" cm="1">
        <f t="array" ref="AA44">SUM($J$41:$AV$41*(AA$4=$J$4:$AV$4)*($B44=$J$11:$AV$11))</f>
        <v>2.1711313174615299</v>
      </c>
      <c r="AB44" s="89" cm="1">
        <f t="array" ref="AB44">SUM($J$41:$AV$41*(AB$4=$J$4:$AV$4)*($B44=$J$11:$AV$11))</f>
        <v>2.5066597510496962</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2.7712114944040778</v>
      </c>
      <c r="AD45" s="89" cm="1">
        <f t="array" ref="AD45">SUM($J$41:$AV$41*(AD$4=$J$4:$AV$4)*($B45=$J$11:$AV$11))</f>
        <v>2.8633939236290118</v>
      </c>
      <c r="AE45" s="89" cm="1">
        <f t="array" ref="AE45">SUM($J$41:$AV$41*(AE$4=$J$4:$AV$4)*($B45=$J$11:$AV$11))</f>
        <v>2.9316136374251016</v>
      </c>
      <c r="AF45" s="89" cm="1">
        <f t="array" ref="AF45">SUM($J$41:$AV$41*(AF$4=$J$4:$AV$4)*($B45=$J$11:$AV$11))</f>
        <v>3.144026942592042</v>
      </c>
      <c r="AG45" s="89" cm="1">
        <f t="array" ref="AG45">SUM($J$41:$AV$41*(AG$4=$J$4:$AV$4)*($B45=$J$11:$AV$11))</f>
        <v>3.153805715048577</v>
      </c>
      <c r="AH45" s="89" cm="1">
        <f t="array" ref="AH45">SUM($J$41:$AV$41*(AH$4=$J$4:$AV$4)*($B45=$J$11:$AV$11))</f>
        <v>3.2678891745342327</v>
      </c>
      <c r="AI45" s="89" cm="1">
        <f t="array" ref="AI45">SUM($J$41:$AV$41*(AI$4=$J$4:$AV$4)*($B45=$J$11:$AV$11))</f>
        <v>3.2598034219649321</v>
      </c>
      <c r="AJ45" s="89" cm="1">
        <f t="array" ref="AJ45">SUM($J$41:$AV$41*(AJ$4=$J$4:$AV$4)*($B45=$J$11:$AV$11))</f>
        <v>3.2577318684449921</v>
      </c>
      <c r="AK45" s="89" cm="1">
        <f t="array" ref="AK45">SUM($J$41:$AV$41*(AK$4=$J$4:$AV$4)*($B45=$J$11:$AV$11))</f>
        <v>3.3017902511590194</v>
      </c>
      <c r="AL45" s="89" cm="1">
        <f t="array" ref="AL45">SUM($J$41:$AV$41*(AL$4=$J$4:$AV$4)*($B45=$J$11:$AV$11))</f>
        <v>3.330591305932515</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3.4814882988291913</v>
      </c>
      <c r="AN46" s="89" cm="1">
        <f t="array" ref="AN46">SUM($J$41:$AV$41*(AN$4=$J$4:$AV$4)*($B46=$J$11:$AV$11))</f>
        <v>3.4342857349000653</v>
      </c>
      <c r="AO46" s="89" cm="1">
        <f t="array" ref="AO46">SUM($J$41:$AV$41*(AO$4=$J$4:$AV$4)*($B46=$J$11:$AV$11))</f>
        <v>3.389623291681545</v>
      </c>
      <c r="AP46" s="89" cm="1">
        <f t="array" ref="AP46">SUM($J$41:$AV$41*(AP$4=$J$4:$AV$4)*($B46=$J$11:$AV$11))</f>
        <v>3.3472839756539088</v>
      </c>
      <c r="AQ46" s="89" cm="1">
        <f t="array" ref="AQ46">SUM($J$41:$AV$41*(AQ$4=$J$4:$AV$4)*($B46=$J$11:$AV$11))</f>
        <v>3.3070757465863778</v>
      </c>
      <c r="AR46" s="89" cm="1">
        <f t="array" ref="AR46">SUM($J$41:$AV$41*(AR$4=$J$4:$AV$4)*($B46=$J$11:$AV$11))</f>
        <v>2.9106473512416784</v>
      </c>
      <c r="AS46" s="89" cm="1">
        <f t="array" ref="AS46">SUM($J$41:$AV$41*(AS$4=$J$4:$AV$4)*($B46=$J$11:$AV$11))</f>
        <v>2.8851856795171926</v>
      </c>
      <c r="AT46" s="89" cm="1">
        <f t="array" ref="AT46">SUM($J$41:$AV$41*(AT$4=$J$4:$AV$4)*($B46=$J$11:$AV$11))</f>
        <v>2.8607077339869278</v>
      </c>
      <c r="AU46" s="89" cm="1">
        <f t="array" ref="AU46">SUM($J$41:$AV$41*(AU$4=$J$4:$AV$4)*($B46=$J$11:$AV$11))</f>
        <v>2.8371526062591528</v>
      </c>
      <c r="AV46" s="89" cm="1">
        <f t="array" ref="AV46">SUM($J$41:$AV$41*(AV$4=$J$4:$AV$4)*($B46=$J$11:$AV$11))</f>
        <v>2.8988750423638123</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7.0397648631404302</v>
      </c>
      <c r="T50" s="89">
        <f t="shared" si="19"/>
        <v>9.261181841247847</v>
      </c>
      <c r="U50" s="89">
        <f t="shared" si="19"/>
        <v>11.323410822047546</v>
      </c>
      <c r="V50" s="89">
        <f t="shared" si="19"/>
        <v>13.511376517498185</v>
      </c>
      <c r="W50" s="89">
        <f t="shared" si="19"/>
        <v>15.683286285911411</v>
      </c>
      <c r="X50" s="89">
        <f t="shared" si="19"/>
        <v>17.944903325160148</v>
      </c>
      <c r="Y50" s="89">
        <f t="shared" si="19"/>
        <v>20.251236451477684</v>
      </c>
      <c r="Z50" s="89">
        <f t="shared" si="19"/>
        <v>22.150389418572857</v>
      </c>
      <c r="AA50" s="89">
        <f t="shared" si="19"/>
        <v>24.321520736034387</v>
      </c>
      <c r="AB50" s="89">
        <f t="shared" si="19"/>
        <v>26.828180487084083</v>
      </c>
      <c r="AC50" s="89">
        <f t="shared" si="19"/>
        <v>26.828180487084083</v>
      </c>
      <c r="AD50" s="89">
        <f t="shared" si="19"/>
        <v>26.828180487084083</v>
      </c>
      <c r="AE50" s="89">
        <f t="shared" si="19"/>
        <v>26.828180487084083</v>
      </c>
      <c r="AF50" s="89">
        <f t="shared" si="19"/>
        <v>26.828180487084083</v>
      </c>
      <c r="AG50" s="89">
        <f t="shared" si="19"/>
        <v>26.828180487084083</v>
      </c>
      <c r="AH50" s="89">
        <f t="shared" si="19"/>
        <v>26.828180487084083</v>
      </c>
      <c r="AI50" s="89">
        <f t="shared" si="19"/>
        <v>26.828180487084083</v>
      </c>
      <c r="AJ50" s="89">
        <f t="shared" si="19"/>
        <v>26.828180487084083</v>
      </c>
      <c r="AK50" s="89">
        <f t="shared" si="19"/>
        <v>26.828180487084083</v>
      </c>
      <c r="AL50" s="89">
        <f t="shared" si="19"/>
        <v>26.828180487084083</v>
      </c>
      <c r="AM50" s="89">
        <f t="shared" si="19"/>
        <v>26.828180487084083</v>
      </c>
      <c r="AN50" s="89">
        <f t="shared" si="19"/>
        <v>26.828180487084083</v>
      </c>
      <c r="AO50" s="89">
        <f t="shared" si="19"/>
        <v>26.828180487084083</v>
      </c>
      <c r="AP50" s="89">
        <f t="shared" si="19"/>
        <v>26.828180487084083</v>
      </c>
      <c r="AQ50" s="89">
        <f t="shared" si="19"/>
        <v>26.828180487084083</v>
      </c>
      <c r="AR50" s="89">
        <f t="shared" si="19"/>
        <v>26.828180487084083</v>
      </c>
      <c r="AS50" s="89">
        <f t="shared" si="19"/>
        <v>26.828180487084083</v>
      </c>
      <c r="AT50" s="89">
        <f t="shared" si="19"/>
        <v>26.828180487084083</v>
      </c>
      <c r="AU50" s="89">
        <f t="shared" si="19"/>
        <v>26.828180487084083</v>
      </c>
      <c r="AV50" s="89">
        <f t="shared" si="19"/>
        <v>26.828180487084083</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2.7712114944040778</v>
      </c>
      <c r="AD51" s="89">
        <f t="shared" si="19"/>
        <v>5.6346054180330896</v>
      </c>
      <c r="AE51" s="89">
        <f t="shared" si="19"/>
        <v>8.5662190554581912</v>
      </c>
      <c r="AF51" s="89">
        <f t="shared" si="19"/>
        <v>11.710245998050233</v>
      </c>
      <c r="AG51" s="89">
        <f t="shared" si="19"/>
        <v>14.86405171309881</v>
      </c>
      <c r="AH51" s="89">
        <f t="shared" si="19"/>
        <v>18.131940887633043</v>
      </c>
      <c r="AI51" s="89">
        <f t="shared" si="19"/>
        <v>21.391744309597975</v>
      </c>
      <c r="AJ51" s="89">
        <f t="shared" si="19"/>
        <v>24.649476178042967</v>
      </c>
      <c r="AK51" s="89">
        <f t="shared" si="19"/>
        <v>27.951266429201986</v>
      </c>
      <c r="AL51" s="89">
        <f t="shared" si="19"/>
        <v>31.281857735134501</v>
      </c>
      <c r="AM51" s="89">
        <f t="shared" si="19"/>
        <v>31.281857735134501</v>
      </c>
      <c r="AN51" s="89">
        <f t="shared" si="19"/>
        <v>31.281857735134501</v>
      </c>
      <c r="AO51" s="89">
        <f t="shared" si="19"/>
        <v>31.281857735134501</v>
      </c>
      <c r="AP51" s="89">
        <f t="shared" si="19"/>
        <v>31.281857735134501</v>
      </c>
      <c r="AQ51" s="89">
        <f t="shared" si="19"/>
        <v>31.281857735134501</v>
      </c>
      <c r="AR51" s="89">
        <f t="shared" si="19"/>
        <v>31.281857735134501</v>
      </c>
      <c r="AS51" s="89">
        <f t="shared" si="19"/>
        <v>31.281857735134501</v>
      </c>
      <c r="AT51" s="89">
        <f t="shared" si="19"/>
        <v>31.281857735134501</v>
      </c>
      <c r="AU51" s="89">
        <f t="shared" si="19"/>
        <v>31.281857735134501</v>
      </c>
      <c r="AV51" s="89">
        <f t="shared" si="19"/>
        <v>31.281857735134501</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3.4814882988291913</v>
      </c>
      <c r="AN52" s="89">
        <f t="shared" si="19"/>
        <v>6.9157740337292566</v>
      </c>
      <c r="AO52" s="89">
        <f t="shared" si="19"/>
        <v>10.305397325410802</v>
      </c>
      <c r="AP52" s="89">
        <f t="shared" si="19"/>
        <v>13.65268130106471</v>
      </c>
      <c r="AQ52" s="89">
        <f t="shared" si="19"/>
        <v>16.959757047651088</v>
      </c>
      <c r="AR52" s="89">
        <f t="shared" si="19"/>
        <v>19.870404398892767</v>
      </c>
      <c r="AS52" s="89">
        <f t="shared" si="19"/>
        <v>22.755590078409959</v>
      </c>
      <c r="AT52" s="89">
        <f t="shared" si="19"/>
        <v>25.616297812396887</v>
      </c>
      <c r="AU52" s="89">
        <f t="shared" si="19"/>
        <v>28.45345041865604</v>
      </c>
      <c r="AV52" s="89">
        <f t="shared" si="19"/>
        <v>31.352325461019852</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7.0397648631404302</v>
      </c>
      <c r="T53" s="89">
        <f t="shared" si="20"/>
        <v>9.261181841247847</v>
      </c>
      <c r="U53" s="89">
        <f t="shared" si="20"/>
        <v>11.323410822047546</v>
      </c>
      <c r="V53" s="89">
        <f t="shared" si="20"/>
        <v>13.511376517498185</v>
      </c>
      <c r="W53" s="89">
        <f t="shared" si="20"/>
        <v>15.683286285911411</v>
      </c>
      <c r="X53" s="89">
        <f t="shared" si="20"/>
        <v>17.944903325160148</v>
      </c>
      <c r="Y53" s="89">
        <f t="shared" si="20"/>
        <v>20.251236451477684</v>
      </c>
      <c r="Z53" s="89">
        <f t="shared" si="20"/>
        <v>22.150389418572857</v>
      </c>
      <c r="AA53" s="89">
        <f t="shared" si="20"/>
        <v>24.321520736034387</v>
      </c>
      <c r="AB53" s="89">
        <f t="shared" si="20"/>
        <v>26.828180487084083</v>
      </c>
      <c r="AC53" s="89">
        <f t="shared" si="20"/>
        <v>29.599391981488161</v>
      </c>
      <c r="AD53" s="89">
        <f t="shared" si="20"/>
        <v>32.462785905117173</v>
      </c>
      <c r="AE53" s="89">
        <f t="shared" si="20"/>
        <v>35.394399542542274</v>
      </c>
      <c r="AF53" s="89">
        <f t="shared" si="20"/>
        <v>38.538426485134316</v>
      </c>
      <c r="AG53" s="89">
        <f t="shared" si="20"/>
        <v>41.692232200182893</v>
      </c>
      <c r="AH53" s="89">
        <f t="shared" si="20"/>
        <v>44.960121374717126</v>
      </c>
      <c r="AI53" s="89">
        <f t="shared" si="20"/>
        <v>48.219924796682058</v>
      </c>
      <c r="AJ53" s="89">
        <f t="shared" si="20"/>
        <v>51.47765666512705</v>
      </c>
      <c r="AK53" s="89">
        <f t="shared" si="20"/>
        <v>54.779446916286069</v>
      </c>
      <c r="AL53" s="89">
        <f t="shared" si="20"/>
        <v>58.110038222218584</v>
      </c>
      <c r="AM53" s="89">
        <f t="shared" si="20"/>
        <v>61.591526521047776</v>
      </c>
      <c r="AN53" s="89">
        <f t="shared" si="20"/>
        <v>65.025812255947841</v>
      </c>
      <c r="AO53" s="89">
        <f t="shared" si="20"/>
        <v>68.415435547629386</v>
      </c>
      <c r="AP53" s="89">
        <f t="shared" si="20"/>
        <v>71.762719523283295</v>
      </c>
      <c r="AQ53" s="89">
        <f t="shared" si="20"/>
        <v>75.069795269869672</v>
      </c>
      <c r="AR53" s="89">
        <f t="shared" si="20"/>
        <v>77.980442621111351</v>
      </c>
      <c r="AS53" s="89">
        <f t="shared" si="20"/>
        <v>80.865628300628543</v>
      </c>
      <c r="AT53" s="89">
        <f t="shared" si="20"/>
        <v>83.726336034615471</v>
      </c>
      <c r="AU53" s="89">
        <f t="shared" si="20"/>
        <v>86.563488640874624</v>
      </c>
      <c r="AV53" s="89">
        <f t="shared" si="20"/>
        <v>89.462363683238436</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'[13]TS BYDem'!$J10</f>
        <v>139.66439435388435</v>
      </c>
      <c r="G56" s="87">
        <f>'[13]TS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'[13]TS BYDem'!$J11</f>
        <v>7.8517549075018991</v>
      </c>
      <c r="G57" s="87">
        <f>'[13]TS BYDem'!$O11</f>
        <v>11.470981711368381</v>
      </c>
      <c r="J57" s="86"/>
      <c r="K57" s="177" t="s">
        <v>516</v>
      </c>
      <c r="L57" s="91">
        <f>DriversGams!$B$164</f>
        <v>-1</v>
      </c>
      <c r="M57" s="91"/>
      <c r="N57" s="91"/>
      <c r="O57" s="91"/>
    </row>
    <row r="58" spans="1:48">
      <c r="A58" s="185" t="s">
        <v>16</v>
      </c>
      <c r="B58" s="89" t="s">
        <v>263</v>
      </c>
      <c r="C58" s="89" t="s">
        <v>107</v>
      </c>
      <c r="D58" s="102">
        <f t="shared" si="21"/>
        <v>9894.4997565297635</v>
      </c>
      <c r="E58" s="102">
        <f t="shared" si="21"/>
        <v>8252.8207241540804</v>
      </c>
      <c r="F58" s="24">
        <f>'[13]TS BYDem'!$J12</f>
        <v>9.894499756529763</v>
      </c>
      <c r="G58" s="87">
        <f>'[13]TS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'[13]TS BYDem'!$J13</f>
        <v>121.5402719056889</v>
      </c>
      <c r="G59" s="87">
        <f>'[13]TS BYDem'!$O13</f>
        <v>104.67427977141128</v>
      </c>
      <c r="J59" s="86"/>
      <c r="K59" s="91">
        <v>-1</v>
      </c>
      <c r="L59" s="177" t="s">
        <v>515</v>
      </c>
      <c r="M59" s="91"/>
      <c r="N59" s="91"/>
      <c r="O59" s="91"/>
      <c r="AC59" s="87" t="s">
        <v>630</v>
      </c>
    </row>
    <row r="60" spans="1:48">
      <c r="A60" s="185" t="s">
        <v>16</v>
      </c>
      <c r="B60" s="89" t="s">
        <v>264</v>
      </c>
      <c r="C60" s="89" t="s">
        <v>124</v>
      </c>
      <c r="D60" s="102">
        <f t="shared" si="21"/>
        <v>29566.39037374705</v>
      </c>
      <c r="E60" s="102">
        <f t="shared" si="21"/>
        <v>25463.499211305458</v>
      </c>
      <c r="F60" s="24">
        <f>'[13]TS BYDem'!$J14</f>
        <v>29.566390373747051</v>
      </c>
      <c r="G60" s="87">
        <f>'[13]TS BYDem'!$O14</f>
        <v>25.463499211305457</v>
      </c>
      <c r="J60" s="86"/>
      <c r="K60" s="91">
        <v>1</v>
      </c>
      <c r="L60" s="91" t="s">
        <v>631</v>
      </c>
      <c r="M60" s="178">
        <v>-0.37</v>
      </c>
      <c r="N60" s="178">
        <v>-0.5</v>
      </c>
      <c r="O60" s="178">
        <v>-0.2</v>
      </c>
      <c r="Q60" s="87" t="s">
        <v>632</v>
      </c>
      <c r="AA60" s="89" t="s">
        <v>633</v>
      </c>
      <c r="AB60" s="89">
        <f>AB30/(AB30+AB31)</f>
        <v>0.78317021578658153</v>
      </c>
      <c r="AC60" s="89" t="s">
        <v>634</v>
      </c>
      <c r="AD60" s="89"/>
      <c r="AE60" s="89"/>
      <c r="AF60" s="89"/>
      <c r="AG60" s="89">
        <f>(AB30*0.8+AB31*0.46)/(AB30+AB31)</f>
        <v>0.72627787336743788</v>
      </c>
    </row>
    <row r="61" spans="1:48">
      <c r="A61" s="185" t="s">
        <v>16</v>
      </c>
      <c r="B61" s="89" t="s">
        <v>265</v>
      </c>
      <c r="C61" s="89" t="s">
        <v>266</v>
      </c>
      <c r="D61" s="102">
        <f t="shared" si="21"/>
        <v>9683.1090230750324</v>
      </c>
      <c r="E61" s="102">
        <f t="shared" si="21"/>
        <v>9649.5991200814478</v>
      </c>
      <c r="F61" s="24">
        <f>'[13]TS BYDem'!$J15</f>
        <v>9.6831090230750316</v>
      </c>
      <c r="G61" s="87">
        <f>'[13]TS BYDem'!$O15</f>
        <v>9.6495991200814473</v>
      </c>
      <c r="J61" s="86"/>
      <c r="K61" s="91">
        <v>2</v>
      </c>
      <c r="L61" s="91" t="s">
        <v>635</v>
      </c>
      <c r="M61" s="178">
        <v>-0.25</v>
      </c>
      <c r="N61" s="178">
        <v>-0.25</v>
      </c>
      <c r="O61" s="178">
        <v>-0.2</v>
      </c>
      <c r="Q61" s="107" t="s">
        <v>652</v>
      </c>
    </row>
    <row r="62" spans="1:48">
      <c r="A62" s="185" t="s">
        <v>16</v>
      </c>
      <c r="B62" s="89" t="s">
        <v>269</v>
      </c>
      <c r="C62" s="89" t="s">
        <v>270</v>
      </c>
      <c r="D62" s="102">
        <f t="shared" si="21"/>
        <v>10300.552873773209</v>
      </c>
      <c r="E62" s="102">
        <f t="shared" si="21"/>
        <v>8871.1579824850141</v>
      </c>
      <c r="F62" s="24">
        <f>'[13]TS BYDem'!$J16</f>
        <v>10.30055287377321</v>
      </c>
      <c r="G62" s="87">
        <f>'[13]TS BYDem'!$O16</f>
        <v>8.8711579824850144</v>
      </c>
      <c r="J62" s="86"/>
      <c r="K62" s="91">
        <v>3</v>
      </c>
      <c r="L62" s="177" t="s">
        <v>631</v>
      </c>
      <c r="M62" s="178">
        <v>-0.37</v>
      </c>
      <c r="N62" s="178">
        <v>-0.5</v>
      </c>
      <c r="O62" s="178">
        <v>-0.2</v>
      </c>
    </row>
    <row r="63" spans="1:48">
      <c r="A63" s="185" t="s">
        <v>16</v>
      </c>
      <c r="B63" s="89" t="s">
        <v>268</v>
      </c>
      <c r="C63" s="89" t="s">
        <v>221</v>
      </c>
      <c r="D63" s="102">
        <f t="shared" si="21"/>
        <v>3559.3512487513526</v>
      </c>
      <c r="E63" s="102">
        <f t="shared" si="21"/>
        <v>3065.4245097100388</v>
      </c>
      <c r="F63" s="24">
        <f>'[13]TS BYDem'!$J17</f>
        <v>3.5593512487513528</v>
      </c>
      <c r="G63" s="87">
        <f>'[13]TS BYDem'!$O17</f>
        <v>3.0654245097100388</v>
      </c>
      <c r="J63" s="86"/>
      <c r="K63" s="87"/>
    </row>
    <row r="64" spans="1:48">
      <c r="A64" s="185" t="s">
        <v>16</v>
      </c>
      <c r="B64" s="89" t="s">
        <v>0</v>
      </c>
      <c r="C64" s="89" t="s">
        <v>119</v>
      </c>
      <c r="D64" s="102">
        <f t="shared" si="21"/>
        <v>18760.184357078931</v>
      </c>
      <c r="E64" s="102">
        <f t="shared" si="21"/>
        <v>16999.241745794043</v>
      </c>
      <c r="F64" s="24">
        <f>'[13]TS BYDem'!$J18</f>
        <v>18.760184357078931</v>
      </c>
      <c r="G64" s="87">
        <f>'[13]TS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24.614894384939458</v>
      </c>
      <c r="T151" s="157">
        <f t="shared" si="55"/>
        <v>24.854123425580948</v>
      </c>
      <c r="U151" s="157">
        <f t="shared" si="55"/>
        <v>25.05897003341418</v>
      </c>
      <c r="V151" s="157">
        <f t="shared" si="55"/>
        <v>25.290974053967798</v>
      </c>
      <c r="W151" s="157">
        <f t="shared" si="55"/>
        <v>25.519510213615593</v>
      </c>
      <c r="X151" s="157">
        <f t="shared" si="55"/>
        <v>25.767421918304972</v>
      </c>
      <c r="Y151" s="157">
        <f t="shared" si="55"/>
        <v>26.024991686950759</v>
      </c>
      <c r="Z151" s="157">
        <f t="shared" si="55"/>
        <v>26.194616103546828</v>
      </c>
      <c r="AA151" s="157">
        <f t="shared" si="55"/>
        <v>26.422984128423206</v>
      </c>
      <c r="AB151" s="157">
        <f t="shared" si="55"/>
        <v>26.723821711420864</v>
      </c>
      <c r="AC151" s="157">
        <f t="shared" si="55"/>
        <v>27.081798857036457</v>
      </c>
      <c r="AD151" s="157">
        <f t="shared" si="55"/>
        <v>27.459686148093486</v>
      </c>
      <c r="AE151" s="157">
        <f t="shared" si="55"/>
        <v>27.852307965405394</v>
      </c>
      <c r="AF151" s="157">
        <f t="shared" si="55"/>
        <v>28.290808154931266</v>
      </c>
      <c r="AG151" s="157">
        <f t="shared" si="55"/>
        <v>28.731420425723456</v>
      </c>
      <c r="AH151" s="157">
        <f t="shared" si="55"/>
        <v>29.196673165311264</v>
      </c>
      <c r="AI151" s="157">
        <f t="shared" si="55"/>
        <v>29.660179492800665</v>
      </c>
      <c r="AJ151" s="157">
        <f t="shared" si="55"/>
        <v>30.123238393028519</v>
      </c>
      <c r="AK151" s="157">
        <f t="shared" si="55"/>
        <v>30.595813302056811</v>
      </c>
      <c r="AL151" s="157">
        <f t="shared" si="55"/>
        <v>31.074608845475289</v>
      </c>
      <c r="AM151" s="157">
        <f t="shared" si="55"/>
        <v>31.585996078009671</v>
      </c>
      <c r="AN151" s="157">
        <f t="shared" si="55"/>
        <v>32.087188201552678</v>
      </c>
      <c r="AO151" s="157">
        <f t="shared" si="55"/>
        <v>32.578733847478127</v>
      </c>
      <c r="AP151" s="157">
        <f t="shared" si="55"/>
        <v>33.061134779523847</v>
      </c>
      <c r="AQ151" s="157">
        <f t="shared" si="55"/>
        <v>33.534851283361185</v>
      </c>
      <c r="AR151" s="157">
        <f t="shared" si="55"/>
        <v>33.9229446692704</v>
      </c>
      <c r="AS151" s="157">
        <f t="shared" si="55"/>
        <v>34.305538681909894</v>
      </c>
      <c r="AT151" s="157">
        <f t="shared" si="55"/>
        <v>34.682845792699311</v>
      </c>
      <c r="AU151" s="157">
        <f t="shared" si="55"/>
        <v>35.055065317677688</v>
      </c>
      <c r="AV151" s="157">
        <f t="shared" si="55"/>
        <v>35.440616045686568</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2.3474323423039465</v>
      </c>
      <c r="T152" s="157">
        <f t="shared" si="55"/>
        <v>2.3702467398974525</v>
      </c>
      <c r="U152" s="157">
        <f t="shared" si="55"/>
        <v>2.3897822107761417</v>
      </c>
      <c r="V152" s="157">
        <f t="shared" si="55"/>
        <v>2.4119075846605535</v>
      </c>
      <c r="W152" s="157">
        <f t="shared" si="55"/>
        <v>2.4337022413490432</v>
      </c>
      <c r="X152" s="157">
        <f t="shared" si="55"/>
        <v>2.4573446728184876</v>
      </c>
      <c r="Y152" s="157">
        <f t="shared" si="55"/>
        <v>2.4819081584814122</v>
      </c>
      <c r="Z152" s="157">
        <f t="shared" si="55"/>
        <v>2.4980846179589591</v>
      </c>
      <c r="AA152" s="157">
        <f t="shared" si="55"/>
        <v>2.5198632402499763</v>
      </c>
      <c r="AB152" s="157">
        <f t="shared" si="55"/>
        <v>2.5485530189289101</v>
      </c>
      <c r="AC152" s="157">
        <f t="shared" si="55"/>
        <v>2.5826919884602133</v>
      </c>
      <c r="AD152" s="157">
        <f t="shared" si="55"/>
        <v>2.618729715654998</v>
      </c>
      <c r="AE152" s="157">
        <f t="shared" si="55"/>
        <v>2.6561726206636025</v>
      </c>
      <c r="AF152" s="157">
        <f t="shared" si="55"/>
        <v>2.6979907780321453</v>
      </c>
      <c r="AG152" s="157">
        <f t="shared" si="55"/>
        <v>2.7400103568570051</v>
      </c>
      <c r="AH152" s="157">
        <f t="shared" si="55"/>
        <v>2.7843798069620669</v>
      </c>
      <c r="AI152" s="157">
        <f t="shared" si="55"/>
        <v>2.8285827081403414</v>
      </c>
      <c r="AJ152" s="157">
        <f t="shared" si="55"/>
        <v>2.8727429398190778</v>
      </c>
      <c r="AK152" s="157">
        <f t="shared" si="55"/>
        <v>2.9178106784112496</v>
      </c>
      <c r="AL152" s="157">
        <f t="shared" si="55"/>
        <v>2.963471656126401</v>
      </c>
      <c r="AM152" s="157">
        <f t="shared" si="55"/>
        <v>3.0122407838878025</v>
      </c>
      <c r="AN152" s="157">
        <f t="shared" si="55"/>
        <v>3.0600376414372987</v>
      </c>
      <c r="AO152" s="157">
        <f t="shared" si="55"/>
        <v>3.1069145497400243</v>
      </c>
      <c r="AP152" s="157">
        <f t="shared" si="55"/>
        <v>3.1529193601662899</v>
      </c>
      <c r="AQ152" s="157">
        <f t="shared" si="55"/>
        <v>3.1980959684750911</v>
      </c>
      <c r="AR152" s="157">
        <f t="shared" si="55"/>
        <v>3.2351070135630984</v>
      </c>
      <c r="AS152" s="157">
        <f t="shared" si="55"/>
        <v>3.2715936035600603</v>
      </c>
      <c r="AT152" s="157">
        <f t="shared" si="55"/>
        <v>3.3075760010872357</v>
      </c>
      <c r="AU152" s="157">
        <f t="shared" si="55"/>
        <v>3.3430732141854107</v>
      </c>
      <c r="AV152" s="157">
        <f t="shared" si="55"/>
        <v>3.3798417753002057</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1.6888648914779369</v>
      </c>
      <c r="T153" s="157">
        <f t="shared" si="55"/>
        <v>1.7052787554353854</v>
      </c>
      <c r="U153" s="157">
        <f t="shared" si="55"/>
        <v>1.7193335890128789</v>
      </c>
      <c r="V153" s="157">
        <f t="shared" si="55"/>
        <v>1.7352517334853761</v>
      </c>
      <c r="W153" s="157">
        <f t="shared" si="55"/>
        <v>1.750931942810122</v>
      </c>
      <c r="X153" s="157">
        <f t="shared" si="55"/>
        <v>1.7679415373949561</v>
      </c>
      <c r="Y153" s="157">
        <f t="shared" si="55"/>
        <v>1.7856137862605908</v>
      </c>
      <c r="Z153" s="157">
        <f t="shared" si="55"/>
        <v>1.7972519723704534</v>
      </c>
      <c r="AA153" s="157">
        <f t="shared" si="55"/>
        <v>1.8129206457158833</v>
      </c>
      <c r="AB153" s="157">
        <f t="shared" si="55"/>
        <v>1.8335615643408556</v>
      </c>
      <c r="AC153" s="157">
        <f t="shared" si="55"/>
        <v>1.858122914218171</v>
      </c>
      <c r="AD153" s="157">
        <f t="shared" si="55"/>
        <v>1.8840503290923292</v>
      </c>
      <c r="AE153" s="157">
        <f t="shared" si="55"/>
        <v>1.9109887019537644</v>
      </c>
      <c r="AF153" s="157">
        <f t="shared" si="55"/>
        <v>1.9410748588722266</v>
      </c>
      <c r="AG153" s="157">
        <f t="shared" si="55"/>
        <v>1.9713059288601036</v>
      </c>
      <c r="AH153" s="157">
        <f t="shared" si="55"/>
        <v>2.0032276184382045</v>
      </c>
      <c r="AI153" s="157">
        <f t="shared" si="55"/>
        <v>2.0350294840579761</v>
      </c>
      <c r="AJ153" s="157">
        <f t="shared" si="55"/>
        <v>2.0668006510210044</v>
      </c>
      <c r="AK153" s="157">
        <f t="shared" si="55"/>
        <v>2.099224725647121</v>
      </c>
      <c r="AL153" s="157">
        <f t="shared" si="55"/>
        <v>2.1320756073462244</v>
      </c>
      <c r="AM153" s="157">
        <f t="shared" si="55"/>
        <v>2.1671626538096787</v>
      </c>
      <c r="AN153" s="157">
        <f t="shared" si="55"/>
        <v>2.2015501985254886</v>
      </c>
      <c r="AO153" s="157">
        <f t="shared" si="55"/>
        <v>2.2352758839166178</v>
      </c>
      <c r="AP153" s="157">
        <f t="shared" si="55"/>
        <v>2.268374136747096</v>
      </c>
      <c r="AQ153" s="157">
        <f t="shared" si="55"/>
        <v>2.3008765379084863</v>
      </c>
      <c r="AR153" s="157">
        <f t="shared" si="55"/>
        <v>2.3275042082867068</v>
      </c>
      <c r="AS153" s="157">
        <f t="shared" si="55"/>
        <v>2.3537545584012234</v>
      </c>
      <c r="AT153" s="157">
        <f t="shared" si="55"/>
        <v>2.379642166235409</v>
      </c>
      <c r="AU153" s="157">
        <f t="shared" si="55"/>
        <v>2.4051807071622071</v>
      </c>
      <c r="AV153" s="157">
        <f t="shared" si="55"/>
        <v>2.431633921961144</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21.420641748496951</v>
      </c>
      <c r="T154" s="157">
        <f t="shared" si="55"/>
        <v>21.628826252370072</v>
      </c>
      <c r="U154" s="157">
        <f t="shared" si="55"/>
        <v>21.807090100720174</v>
      </c>
      <c r="V154" s="157">
        <f t="shared" si="55"/>
        <v>22.008987168843717</v>
      </c>
      <c r="W154" s="157">
        <f t="shared" si="55"/>
        <v>22.207866397242441</v>
      </c>
      <c r="X154" s="157">
        <f t="shared" si="55"/>
        <v>22.423606823683571</v>
      </c>
      <c r="Y154" s="157">
        <f t="shared" si="55"/>
        <v>22.647751995835126</v>
      </c>
      <c r="Z154" s="157">
        <f t="shared" si="55"/>
        <v>22.795364404926971</v>
      </c>
      <c r="AA154" s="157">
        <f t="shared" si="55"/>
        <v>22.994097317251867</v>
      </c>
      <c r="AB154" s="157">
        <f t="shared" si="55"/>
        <v>23.255895478523659</v>
      </c>
      <c r="AC154" s="157">
        <f t="shared" si="55"/>
        <v>23.567418252924547</v>
      </c>
      <c r="AD154" s="157">
        <f t="shared" si="55"/>
        <v>23.896267451156138</v>
      </c>
      <c r="AE154" s="157">
        <f t="shared" si="55"/>
        <v>24.237939089464199</v>
      </c>
      <c r="AF154" s="157">
        <f t="shared" si="55"/>
        <v>24.61953550501611</v>
      </c>
      <c r="AG154" s="157">
        <f t="shared" si="55"/>
        <v>25.002969918953958</v>
      </c>
      <c r="AH154" s="157">
        <f t="shared" si="55"/>
        <v>25.407847230282776</v>
      </c>
      <c r="AI154" s="157">
        <f t="shared" si="55"/>
        <v>25.811204759835565</v>
      </c>
      <c r="AJ154" s="157">
        <f t="shared" si="55"/>
        <v>26.214172924358859</v>
      </c>
      <c r="AK154" s="157">
        <f t="shared" si="55"/>
        <v>26.625422213806036</v>
      </c>
      <c r="AL154" s="157">
        <f t="shared" si="55"/>
        <v>27.042084891530919</v>
      </c>
      <c r="AM154" s="157">
        <f t="shared" si="55"/>
        <v>27.487109864279802</v>
      </c>
      <c r="AN154" s="157">
        <f t="shared" si="55"/>
        <v>27.923262738132955</v>
      </c>
      <c r="AO154" s="157">
        <f t="shared" si="55"/>
        <v>28.351020949065799</v>
      </c>
      <c r="AP154" s="157">
        <f t="shared" si="55"/>
        <v>28.770821147388595</v>
      </c>
      <c r="AQ154" s="157">
        <f t="shared" si="55"/>
        <v>29.183063887916408</v>
      </c>
      <c r="AR154" s="157">
        <f t="shared" si="55"/>
        <v>29.520794745279293</v>
      </c>
      <c r="AS154" s="157">
        <f t="shared" si="55"/>
        <v>29.853739878080066</v>
      </c>
      <c r="AT154" s="157">
        <f t="shared" si="55"/>
        <v>30.182084185513922</v>
      </c>
      <c r="AU154" s="157">
        <f t="shared" si="55"/>
        <v>30.506001118557354</v>
      </c>
      <c r="AV154" s="157">
        <f t="shared" si="55"/>
        <v>30.841519276441613</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5.2108741083259016</v>
      </c>
      <c r="T155" s="157">
        <f t="shared" si="55"/>
        <v>5.2615179337408557</v>
      </c>
      <c r="U155" s="157">
        <f t="shared" si="55"/>
        <v>5.3048831364609486</v>
      </c>
      <c r="V155" s="157">
        <f t="shared" si="55"/>
        <v>5.3539974541916822</v>
      </c>
      <c r="W155" s="157">
        <f t="shared" si="55"/>
        <v>5.4023776397208785</v>
      </c>
      <c r="X155" s="157">
        <f t="shared" si="55"/>
        <v>5.4548595501818555</v>
      </c>
      <c r="Y155" s="157">
        <f t="shared" si="55"/>
        <v>5.5093860339251703</v>
      </c>
      <c r="Z155" s="157">
        <f t="shared" si="55"/>
        <v>5.5452948404695999</v>
      </c>
      <c r="AA155" s="157">
        <f t="shared" si="55"/>
        <v>5.5936394325441423</v>
      </c>
      <c r="AB155" s="157">
        <f t="shared" si="55"/>
        <v>5.657325538506595</v>
      </c>
      <c r="AC155" s="157">
        <f t="shared" si="55"/>
        <v>5.7331078599859859</v>
      </c>
      <c r="AD155" s="157">
        <f t="shared" si="55"/>
        <v>5.8131050791509509</v>
      </c>
      <c r="AE155" s="157">
        <f t="shared" si="55"/>
        <v>5.8962215382427372</v>
      </c>
      <c r="AF155" s="157">
        <f t="shared" si="55"/>
        <v>5.9890502641500252</v>
      </c>
      <c r="AG155" s="157">
        <f t="shared" si="55"/>
        <v>6.0823261091638665</v>
      </c>
      <c r="AH155" s="157">
        <f t="shared" si="55"/>
        <v>6.1808182422858824</v>
      </c>
      <c r="AI155" s="157">
        <f t="shared" si="55"/>
        <v>6.2789406669929946</v>
      </c>
      <c r="AJ155" s="157">
        <f t="shared" si="55"/>
        <v>6.3769683731489684</v>
      </c>
      <c r="AK155" s="157">
        <f t="shared" si="55"/>
        <v>6.4770105800822924</v>
      </c>
      <c r="AL155" s="157">
        <f t="shared" si="55"/>
        <v>6.5783696702885734</v>
      </c>
      <c r="AM155" s="157">
        <f t="shared" si="55"/>
        <v>6.6866282899547329</v>
      </c>
      <c r="AN155" s="157">
        <f t="shared" si="55"/>
        <v>6.7927286460653429</v>
      </c>
      <c r="AO155" s="157">
        <f t="shared" si="55"/>
        <v>6.8967868816749354</v>
      </c>
      <c r="AP155" s="157">
        <f t="shared" si="55"/>
        <v>6.9989092181480634</v>
      </c>
      <c r="AQ155" s="157">
        <f t="shared" si="55"/>
        <v>7.0991930961094898</v>
      </c>
      <c r="AR155" s="157">
        <f t="shared" si="55"/>
        <v>7.1813509044925397</v>
      </c>
      <c r="AS155" s="157">
        <f t="shared" si="55"/>
        <v>7.2623445176799875</v>
      </c>
      <c r="AT155" s="157">
        <f t="shared" si="55"/>
        <v>7.3422189150165353</v>
      </c>
      <c r="AU155" s="157">
        <f t="shared" si="55"/>
        <v>7.421016290905742</v>
      </c>
      <c r="AV155" s="157">
        <f t="shared" si="55"/>
        <v>7.5026358288411528</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1.9747029186087632</v>
      </c>
      <c r="T156" s="157">
        <f t="shared" si="55"/>
        <v>1.9938948061457564</v>
      </c>
      <c r="U156" s="157">
        <f t="shared" si="55"/>
        <v>2.0103284007015345</v>
      </c>
      <c r="V156" s="157">
        <f t="shared" si="55"/>
        <v>2.028940668922214</v>
      </c>
      <c r="W156" s="157">
        <f t="shared" si="55"/>
        <v>2.0472747318032747</v>
      </c>
      <c r="X156" s="157">
        <f t="shared" si="55"/>
        <v>2.0671631765453702</v>
      </c>
      <c r="Y156" s="157">
        <f t="shared" si="55"/>
        <v>2.0878264288809727</v>
      </c>
      <c r="Z156" s="157">
        <f t="shared" si="55"/>
        <v>2.1014343617561395</v>
      </c>
      <c r="AA156" s="157">
        <f t="shared" si="55"/>
        <v>2.1197549362094765</v>
      </c>
      <c r="AB156" s="157">
        <f t="shared" si="55"/>
        <v>2.1438893015202676</v>
      </c>
      <c r="AC156" s="157">
        <f t="shared" si="55"/>
        <v>2.1726076256043583</v>
      </c>
      <c r="AD156" s="157">
        <f t="shared" si="55"/>
        <v>2.2029232192805202</v>
      </c>
      <c r="AE156" s="157">
        <f t="shared" si="55"/>
        <v>2.2344208741731482</v>
      </c>
      <c r="AF156" s="157">
        <f t="shared" si="55"/>
        <v>2.2695990711836962</v>
      </c>
      <c r="AG156" s="157">
        <f t="shared" si="55"/>
        <v>2.3049467075985217</v>
      </c>
      <c r="AH156" s="157">
        <f t="shared" si="55"/>
        <v>2.3422710986110178</v>
      </c>
      <c r="AI156" s="157">
        <f t="shared" si="55"/>
        <v>2.3794553856273764</v>
      </c>
      <c r="AJ156" s="157">
        <f t="shared" si="55"/>
        <v>2.4166037782821577</v>
      </c>
      <c r="AK156" s="157">
        <f t="shared" si="55"/>
        <v>2.4545155823112834</v>
      </c>
      <c r="AL156" s="157">
        <f t="shared" si="55"/>
        <v>2.4929264299151561</v>
      </c>
      <c r="AM156" s="157">
        <f t="shared" si="55"/>
        <v>2.5339519100505803</v>
      </c>
      <c r="AN156" s="157">
        <f t="shared" si="55"/>
        <v>2.5741594987432888</v>
      </c>
      <c r="AO156" s="157">
        <f t="shared" si="55"/>
        <v>2.6135932093438226</v>
      </c>
      <c r="AP156" s="157">
        <f t="shared" si="55"/>
        <v>2.6522932952980045</v>
      </c>
      <c r="AQ156" s="157">
        <f t="shared" si="55"/>
        <v>2.6902966825192425</v>
      </c>
      <c r="AR156" s="157">
        <f t="shared" si="55"/>
        <v>2.7214310489667617</v>
      </c>
      <c r="AS156" s="157">
        <f t="shared" si="55"/>
        <v>2.7521242342222596</v>
      </c>
      <c r="AT156" s="157">
        <f t="shared" si="55"/>
        <v>2.7823932835724596</v>
      </c>
      <c r="AU156" s="157">
        <f t="shared" si="55"/>
        <v>2.8122541869280999</v>
      </c>
      <c r="AV156" s="157">
        <f t="shared" si="55"/>
        <v>2.8431845714328854</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9.0770100091498538</v>
      </c>
      <c r="T157" s="157">
        <f t="shared" si="55"/>
        <v>9.1652283196745064</v>
      </c>
      <c r="U157" s="157">
        <f t="shared" si="55"/>
        <v>9.2407677341673971</v>
      </c>
      <c r="V157" s="157">
        <f t="shared" si="55"/>
        <v>9.3263217399573488</v>
      </c>
      <c r="W157" s="157">
        <f t="shared" si="55"/>
        <v>9.4105969343227969</v>
      </c>
      <c r="X157" s="157">
        <f t="shared" si="55"/>
        <v>9.5020170716453318</v>
      </c>
      <c r="Y157" s="157">
        <f t="shared" si="55"/>
        <v>9.5969987250901951</v>
      </c>
      <c r="Z157" s="157">
        <f t="shared" si="55"/>
        <v>9.6595495734976868</v>
      </c>
      <c r="AA157" s="157">
        <f t="shared" si="55"/>
        <v>9.7437627663375856</v>
      </c>
      <c r="AB157" s="157">
        <f t="shared" si="55"/>
        <v>9.8546998968933419</v>
      </c>
      <c r="AC157" s="157">
        <f t="shared" si="55"/>
        <v>9.9867078625983563</v>
      </c>
      <c r="AD157" s="157">
        <f t="shared" si="55"/>
        <v>10.126057910972069</v>
      </c>
      <c r="AE157" s="157">
        <f t="shared" si="55"/>
        <v>10.270841476150856</v>
      </c>
      <c r="AF157" s="157">
        <f t="shared" si="55"/>
        <v>10.432543190043878</v>
      </c>
      <c r="AG157" s="157">
        <f t="shared" ref="K157:AV159" si="57">AG98*AG$34/1000</f>
        <v>10.595023756874259</v>
      </c>
      <c r="AH157" s="157">
        <f t="shared" si="57"/>
        <v>10.766590764555868</v>
      </c>
      <c r="AI157" s="157">
        <f t="shared" si="57"/>
        <v>10.937513763782702</v>
      </c>
      <c r="AJ157" s="157">
        <f t="shared" si="57"/>
        <v>11.108271769340746</v>
      </c>
      <c r="AK157" s="157">
        <f t="shared" si="57"/>
        <v>11.2825389066374</v>
      </c>
      <c r="AL157" s="157">
        <f t="shared" si="57"/>
        <v>11.459099970519315</v>
      </c>
      <c r="AM157" s="157">
        <f t="shared" si="57"/>
        <v>11.647679574220808</v>
      </c>
      <c r="AN157" s="157">
        <f t="shared" si="57"/>
        <v>11.832499620602581</v>
      </c>
      <c r="AO157" s="157">
        <f t="shared" si="57"/>
        <v>12.013762423450489</v>
      </c>
      <c r="AP157" s="157">
        <f t="shared" si="57"/>
        <v>12.191653013599897</v>
      </c>
      <c r="AQ157" s="157">
        <f t="shared" si="57"/>
        <v>12.366341126398051</v>
      </c>
      <c r="AR157" s="157">
        <f t="shared" si="57"/>
        <v>12.509454783247142</v>
      </c>
      <c r="AS157" s="157">
        <f t="shared" si="57"/>
        <v>12.650540486393378</v>
      </c>
      <c r="AT157" s="157">
        <f t="shared" si="57"/>
        <v>12.78967658698353</v>
      </c>
      <c r="AU157" s="157">
        <f t="shared" si="57"/>
        <v>12.926936584974705</v>
      </c>
      <c r="AV157" s="157">
        <f t="shared" si="57"/>
        <v>13.06911260906981</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3.1365565816625125</v>
      </c>
      <c r="T158" s="157">
        <f t="shared" si="57"/>
        <v>3.1670403777826359</v>
      </c>
      <c r="U158" s="157">
        <f t="shared" si="57"/>
        <v>3.1931429872833168</v>
      </c>
      <c r="V158" s="157">
        <f t="shared" si="57"/>
        <v>3.2227061341430829</v>
      </c>
      <c r="W158" s="157">
        <f t="shared" si="57"/>
        <v>3.2518273883106317</v>
      </c>
      <c r="X158" s="157">
        <f t="shared" si="57"/>
        <v>3.2834175741897305</v>
      </c>
      <c r="Y158" s="157">
        <f t="shared" si="57"/>
        <v>3.3162384403063667</v>
      </c>
      <c r="Z158" s="157">
        <f t="shared" si="57"/>
        <v>3.3378528568447776</v>
      </c>
      <c r="AA158" s="157">
        <f t="shared" si="57"/>
        <v>3.3669526864140455</v>
      </c>
      <c r="AB158" s="157">
        <f t="shared" si="57"/>
        <v>3.4052869602161739</v>
      </c>
      <c r="AC158" s="157">
        <f t="shared" si="57"/>
        <v>3.4509022512918222</v>
      </c>
      <c r="AD158" s="157">
        <f t="shared" si="57"/>
        <v>3.4990545956145644</v>
      </c>
      <c r="AE158" s="157">
        <f t="shared" si="57"/>
        <v>3.5490844891390085</v>
      </c>
      <c r="AF158" s="157">
        <f t="shared" si="57"/>
        <v>3.6049604410731821</v>
      </c>
      <c r="AG158" s="157">
        <f t="shared" si="57"/>
        <v>3.6611055252771627</v>
      </c>
      <c r="AH158" s="157">
        <f t="shared" si="57"/>
        <v>3.7203904248858937</v>
      </c>
      <c r="AI158" s="157">
        <f t="shared" si="57"/>
        <v>3.7794527876729793</v>
      </c>
      <c r="AJ158" s="157">
        <f t="shared" si="57"/>
        <v>3.8384581369746495</v>
      </c>
      <c r="AK158" s="157">
        <f t="shared" si="57"/>
        <v>3.8986760651144583</v>
      </c>
      <c r="AL158" s="157">
        <f t="shared" si="57"/>
        <v>3.9596866585175632</v>
      </c>
      <c r="AM158" s="157">
        <f t="shared" si="57"/>
        <v>4.0248502527585073</v>
      </c>
      <c r="AN158" s="157">
        <f t="shared" si="57"/>
        <v>4.0887147337183789</v>
      </c>
      <c r="AO158" s="157">
        <f t="shared" si="57"/>
        <v>4.1513500108316679</v>
      </c>
      <c r="AP158" s="157">
        <f t="shared" si="57"/>
        <v>4.2128200214173681</v>
      </c>
      <c r="AQ158" s="157">
        <f t="shared" si="57"/>
        <v>4.2731834174456802</v>
      </c>
      <c r="AR158" s="157">
        <f t="shared" si="57"/>
        <v>4.3226362749244434</v>
      </c>
      <c r="AS158" s="157">
        <f t="shared" si="57"/>
        <v>4.3713883739455683</v>
      </c>
      <c r="AT158" s="157">
        <f t="shared" si="57"/>
        <v>4.4194667887113326</v>
      </c>
      <c r="AU158" s="157">
        <f t="shared" si="57"/>
        <v>4.4668969170976869</v>
      </c>
      <c r="AV158" s="157">
        <f t="shared" si="57"/>
        <v>4.5160257760149509</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3.4787406058866503</v>
      </c>
      <c r="T159" s="157">
        <f t="shared" si="57"/>
        <v>3.512550045194911</v>
      </c>
      <c r="U159" s="157">
        <f t="shared" si="57"/>
        <v>3.5415003303963632</v>
      </c>
      <c r="V159" s="157">
        <f t="shared" si="57"/>
        <v>3.5742886818069883</v>
      </c>
      <c r="W159" s="157">
        <f t="shared" si="57"/>
        <v>3.6065869320471613</v>
      </c>
      <c r="X159" s="157">
        <f t="shared" si="57"/>
        <v>3.6416234631933269</v>
      </c>
      <c r="Y159" s="157">
        <f t="shared" si="57"/>
        <v>3.6780249361805581</v>
      </c>
      <c r="Z159" s="157">
        <f t="shared" si="57"/>
        <v>3.7019973870281886</v>
      </c>
      <c r="AA159" s="157">
        <f t="shared" si="57"/>
        <v>3.7342718753440787</v>
      </c>
      <c r="AB159" s="157">
        <f t="shared" si="57"/>
        <v>3.7767882436609406</v>
      </c>
      <c r="AC159" s="157">
        <f t="shared" si="57"/>
        <v>3.8273799550433916</v>
      </c>
      <c r="AD159" s="157">
        <f t="shared" si="57"/>
        <v>3.8807855006163559</v>
      </c>
      <c r="AE159" s="157">
        <f t="shared" si="57"/>
        <v>3.9362734274496156</v>
      </c>
      <c r="AF159" s="157">
        <f t="shared" si="57"/>
        <v>3.9982451910142798</v>
      </c>
      <c r="AG159" s="157">
        <f t="shared" si="57"/>
        <v>4.0605154479524748</v>
      </c>
      <c r="AH159" s="157">
        <f t="shared" si="57"/>
        <v>4.1262680598423875</v>
      </c>
      <c r="AI159" s="157">
        <f t="shared" si="57"/>
        <v>4.1917738571579077</v>
      </c>
      <c r="AJ159" s="157">
        <f t="shared" si="57"/>
        <v>4.2572164210766639</v>
      </c>
      <c r="AK159" s="157">
        <f t="shared" si="57"/>
        <v>4.3240038506569336</v>
      </c>
      <c r="AL159" s="157">
        <f t="shared" si="57"/>
        <v>4.3916704216671478</v>
      </c>
      <c r="AM159" s="157">
        <f t="shared" si="57"/>
        <v>4.4639430669740401</v>
      </c>
      <c r="AN159" s="157">
        <f t="shared" si="57"/>
        <v>4.5347748716632523</v>
      </c>
      <c r="AO159" s="157">
        <f t="shared" si="57"/>
        <v>4.6042433719698748</v>
      </c>
      <c r="AP159" s="157">
        <f t="shared" si="57"/>
        <v>4.6724194804829295</v>
      </c>
      <c r="AQ159" s="157">
        <f t="shared" si="57"/>
        <v>4.7393682478351833</v>
      </c>
      <c r="AR159" s="157">
        <f t="shared" si="57"/>
        <v>4.7942161866207522</v>
      </c>
      <c r="AS159" s="157">
        <f t="shared" si="57"/>
        <v>4.8482869173955505</v>
      </c>
      <c r="AT159" s="157">
        <f t="shared" si="57"/>
        <v>4.9016104680338985</v>
      </c>
      <c r="AU159" s="157">
        <f t="shared" si="57"/>
        <v>4.9542150072042297</v>
      </c>
      <c r="AV159" s="157">
        <f t="shared" si="57"/>
        <v>5.0087036006622743</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7.7084997100395523</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5.5458955266315417</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17.111471469997266</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6.4845306086947323</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11.423490453173596</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6.0819721709275401</v>
      </c>
      <c r="T186" s="157">
        <f t="shared" si="70"/>
        <v>8.0011550560854694</v>
      </c>
      <c r="U186" s="157">
        <f t="shared" si="70"/>
        <v>9.7828082100103959</v>
      </c>
      <c r="V186" s="157">
        <f>INDEX(V$49:V$52,MATCH($I$185,$B$49:$B$52,0),1)*INDEX(V$81:V$89,MATCH($B186,$B$81:$B$89,0))*INDEX(V$116:V$124,MATCH($B186,$B$116:$B$124,0))/1000</f>
        <v>11.673091014816835</v>
      </c>
      <c r="W186" s="157">
        <f t="shared" si="70"/>
        <v>13.549502376000024</v>
      </c>
      <c r="X186" s="157">
        <f t="shared" si="70"/>
        <v>15.503415917349505</v>
      </c>
      <c r="Y186" s="157">
        <f t="shared" si="70"/>
        <v>17.495961714524626</v>
      </c>
      <c r="Z186" s="157">
        <f t="shared" ref="Z186:AO194" si="71">INDEX(Z$49:Z$52,MATCH($I$185,$B$49:$B$52,0),1)*INDEX(Z$81:Z$89,MATCH($B186,$B$81:$B$89,0))*INDEX(Z$116:Z$124,MATCH($B186,$B$116:$B$124,0))/1000</f>
        <v>19.136726103500912</v>
      </c>
      <c r="AA186" s="157">
        <f t="shared" si="71"/>
        <v>21.012464925598394</v>
      </c>
      <c r="AB186" s="157">
        <f t="shared" si="71"/>
        <v>23.178081980181013</v>
      </c>
      <c r="AC186" s="157">
        <f t="shared" si="71"/>
        <v>23.178081980181013</v>
      </c>
      <c r="AD186" s="157">
        <f t="shared" si="71"/>
        <v>23.178081980181013</v>
      </c>
      <c r="AE186" s="157">
        <f t="shared" si="71"/>
        <v>23.178081980181013</v>
      </c>
      <c r="AF186" s="157">
        <f t="shared" si="71"/>
        <v>23.178081980181013</v>
      </c>
      <c r="AG186" s="157">
        <f t="shared" si="71"/>
        <v>23.178081980181013</v>
      </c>
      <c r="AH186" s="157">
        <f t="shared" si="71"/>
        <v>23.178081980181013</v>
      </c>
      <c r="AI186" s="157">
        <f t="shared" si="71"/>
        <v>23.178081980181013</v>
      </c>
      <c r="AJ186" s="157">
        <f t="shared" si="71"/>
        <v>23.178081980181013</v>
      </c>
      <c r="AK186" s="157">
        <f t="shared" si="71"/>
        <v>23.178081980181013</v>
      </c>
      <c r="AL186" s="157">
        <f t="shared" si="71"/>
        <v>23.178081980181013</v>
      </c>
      <c r="AM186" s="157">
        <f t="shared" si="71"/>
        <v>23.178081980181013</v>
      </c>
      <c r="AN186" s="157">
        <f t="shared" si="71"/>
        <v>23.178081980181013</v>
      </c>
      <c r="AO186" s="157">
        <f t="shared" si="71"/>
        <v>23.178081980181013</v>
      </c>
      <c r="AP186" s="157">
        <f t="shared" ref="AN186:AV194" si="72">INDEX(AP$49:AP$52,MATCH($I$185,$B$49:$B$52,0),1)*INDEX(AP$81:AP$89,MATCH($B186,$B$81:$B$89,0))*INDEX(AP$116:AP$124,MATCH($B186,$B$116:$B$124,0))/1000</f>
        <v>23.178081980181013</v>
      </c>
      <c r="AQ186" s="157">
        <f t="shared" si="72"/>
        <v>23.178081980181013</v>
      </c>
      <c r="AR186" s="157">
        <f t="shared" si="72"/>
        <v>23.178081980181013</v>
      </c>
      <c r="AS186" s="157">
        <f t="shared" si="72"/>
        <v>23.178081980181013</v>
      </c>
      <c r="AT186" s="157">
        <f t="shared" si="72"/>
        <v>23.178081980181013</v>
      </c>
      <c r="AU186" s="157">
        <f t="shared" si="72"/>
        <v>23.178081980181013</v>
      </c>
      <c r="AV186" s="157">
        <f t="shared" si="72"/>
        <v>23.178081980181013</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0.58001541488486741</v>
      </c>
      <c r="T187" s="157">
        <f t="shared" si="70"/>
        <v>0.76304085894983908</v>
      </c>
      <c r="U187" s="157">
        <f t="shared" si="70"/>
        <v>0.93295059615554232</v>
      </c>
      <c r="V187" s="157">
        <f t="shared" si="70"/>
        <v>1.113219945384138</v>
      </c>
      <c r="W187" s="157">
        <f t="shared" si="70"/>
        <v>1.292166425829044</v>
      </c>
      <c r="X187" s="157">
        <f t="shared" si="70"/>
        <v>1.4785040053977685</v>
      </c>
      <c r="Y187" s="157">
        <f t="shared" si="70"/>
        <v>1.6685258017404134</v>
      </c>
      <c r="Z187" s="157">
        <f t="shared" si="71"/>
        <v>1.8249994933415474</v>
      </c>
      <c r="AA187" s="157">
        <f t="shared" si="71"/>
        <v>2.0038818361965629</v>
      </c>
      <c r="AB187" s="157">
        <f t="shared" si="71"/>
        <v>2.2104088046032468</v>
      </c>
      <c r="AC187" s="157">
        <f t="shared" si="71"/>
        <v>2.2104088046032468</v>
      </c>
      <c r="AD187" s="157">
        <f t="shared" si="71"/>
        <v>2.2104088046032468</v>
      </c>
      <c r="AE187" s="157">
        <f t="shared" si="71"/>
        <v>2.2104088046032468</v>
      </c>
      <c r="AF187" s="157">
        <f t="shared" si="71"/>
        <v>2.2104088046032468</v>
      </c>
      <c r="AG187" s="157">
        <f t="shared" si="71"/>
        <v>2.2104088046032468</v>
      </c>
      <c r="AH187" s="157">
        <f t="shared" si="71"/>
        <v>2.2104088046032468</v>
      </c>
      <c r="AI187" s="157">
        <f t="shared" si="71"/>
        <v>2.2104088046032468</v>
      </c>
      <c r="AJ187" s="157">
        <f t="shared" si="71"/>
        <v>2.2104088046032468</v>
      </c>
      <c r="AK187" s="157">
        <f t="shared" si="71"/>
        <v>2.2104088046032468</v>
      </c>
      <c r="AL187" s="157">
        <f t="shared" si="71"/>
        <v>2.2104088046032468</v>
      </c>
      <c r="AM187" s="157">
        <f t="shared" si="71"/>
        <v>2.2104088046032468</v>
      </c>
      <c r="AN187" s="157">
        <f t="shared" si="72"/>
        <v>2.2104088046032468</v>
      </c>
      <c r="AO187" s="157">
        <f t="shared" si="72"/>
        <v>2.2104088046032468</v>
      </c>
      <c r="AP187" s="157">
        <f t="shared" si="72"/>
        <v>2.2104088046032468</v>
      </c>
      <c r="AQ187" s="157">
        <f t="shared" si="72"/>
        <v>2.2104088046032468</v>
      </c>
      <c r="AR187" s="157">
        <f t="shared" si="72"/>
        <v>2.2104088046032468</v>
      </c>
      <c r="AS187" s="157">
        <f t="shared" si="72"/>
        <v>2.2104088046032468</v>
      </c>
      <c r="AT187" s="157">
        <f t="shared" si="72"/>
        <v>2.2104088046032468</v>
      </c>
      <c r="AU187" s="157">
        <f t="shared" si="72"/>
        <v>2.2104088046032468</v>
      </c>
      <c r="AV187" s="157">
        <f t="shared" si="72"/>
        <v>2.2104088046032468</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0.41729324976141419</v>
      </c>
      <c r="T188" s="157">
        <f t="shared" si="70"/>
        <v>0.54897127138444024</v>
      </c>
      <c r="U188" s="157">
        <f t="shared" si="70"/>
        <v>0.67121317148764659</v>
      </c>
      <c r="V188" s="157">
        <f t="shared" si="70"/>
        <v>0.8009083151708678</v>
      </c>
      <c r="W188" s="157">
        <f t="shared" si="70"/>
        <v>0.9296517182630849</v>
      </c>
      <c r="X188" s="157">
        <f t="shared" si="70"/>
        <v>1.0637126623956541</v>
      </c>
      <c r="Y188" s="157">
        <f t="shared" si="70"/>
        <v>1.2004242236514251</v>
      </c>
      <c r="Z188" s="157">
        <f t="shared" si="71"/>
        <v>1.3129995338841083</v>
      </c>
      <c r="AA188" s="157">
        <f t="shared" si="71"/>
        <v>1.4416967930590601</v>
      </c>
      <c r="AB188" s="157">
        <f t="shared" si="71"/>
        <v>1.5902830333521827</v>
      </c>
      <c r="AC188" s="157">
        <f t="shared" si="71"/>
        <v>1.5902830333521827</v>
      </c>
      <c r="AD188" s="157">
        <f t="shared" si="71"/>
        <v>1.5902830333521827</v>
      </c>
      <c r="AE188" s="157">
        <f t="shared" si="71"/>
        <v>1.5902830333521827</v>
      </c>
      <c r="AF188" s="157">
        <f t="shared" si="71"/>
        <v>1.5902830333521827</v>
      </c>
      <c r="AG188" s="157">
        <f t="shared" si="71"/>
        <v>1.5902830333521827</v>
      </c>
      <c r="AH188" s="157">
        <f t="shared" si="71"/>
        <v>1.5902830333521827</v>
      </c>
      <c r="AI188" s="157">
        <f t="shared" si="71"/>
        <v>1.5902830333521827</v>
      </c>
      <c r="AJ188" s="157">
        <f t="shared" si="71"/>
        <v>1.5902830333521827</v>
      </c>
      <c r="AK188" s="157">
        <f t="shared" si="71"/>
        <v>1.5902830333521827</v>
      </c>
      <c r="AL188" s="157">
        <f t="shared" si="71"/>
        <v>1.5902830333521827</v>
      </c>
      <c r="AM188" s="157">
        <f t="shared" si="71"/>
        <v>1.5902830333521827</v>
      </c>
      <c r="AN188" s="157">
        <f t="shared" si="72"/>
        <v>1.5902830333521827</v>
      </c>
      <c r="AO188" s="157">
        <f t="shared" si="72"/>
        <v>1.5902830333521827</v>
      </c>
      <c r="AP188" s="157">
        <f t="shared" si="72"/>
        <v>1.5902830333521827</v>
      </c>
      <c r="AQ188" s="157">
        <f t="shared" si="72"/>
        <v>1.5902830333521827</v>
      </c>
      <c r="AR188" s="157">
        <f t="shared" si="72"/>
        <v>1.5902830333521827</v>
      </c>
      <c r="AS188" s="157">
        <f t="shared" si="72"/>
        <v>1.5902830333521827</v>
      </c>
      <c r="AT188" s="157">
        <f t="shared" si="72"/>
        <v>1.5902830333521827</v>
      </c>
      <c r="AU188" s="157">
        <f t="shared" si="72"/>
        <v>1.5902830333521827</v>
      </c>
      <c r="AV188" s="157">
        <f t="shared" si="72"/>
        <v>1.5902830333521827</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5.2927201295439374</v>
      </c>
      <c r="T189" s="157">
        <f t="shared" si="70"/>
        <v>6.9628523832077134</v>
      </c>
      <c r="U189" s="157">
        <f t="shared" si="70"/>
        <v>8.5133020147794092</v>
      </c>
      <c r="V189" s="157">
        <f t="shared" si="70"/>
        <v>10.158284525444863</v>
      </c>
      <c r="W189" s="157">
        <f t="shared" si="70"/>
        <v>11.791195677211052</v>
      </c>
      <c r="X189" s="157">
        <f t="shared" si="70"/>
        <v>13.491551621146872</v>
      </c>
      <c r="Y189" s="157">
        <f t="shared" si="70"/>
        <v>15.225526547924382</v>
      </c>
      <c r="Z189" s="157">
        <f t="shared" si="71"/>
        <v>16.653370422463063</v>
      </c>
      <c r="AA189" s="157">
        <f t="shared" si="71"/>
        <v>18.285696309933925</v>
      </c>
      <c r="AB189" s="157">
        <f t="shared" si="71"/>
        <v>20.170283193192397</v>
      </c>
      <c r="AC189" s="157">
        <f t="shared" si="71"/>
        <v>20.170283193192397</v>
      </c>
      <c r="AD189" s="157">
        <f t="shared" si="71"/>
        <v>20.170283193192397</v>
      </c>
      <c r="AE189" s="157">
        <f t="shared" si="71"/>
        <v>20.170283193192397</v>
      </c>
      <c r="AF189" s="157">
        <f t="shared" si="71"/>
        <v>20.170283193192397</v>
      </c>
      <c r="AG189" s="157">
        <f t="shared" si="71"/>
        <v>20.170283193192397</v>
      </c>
      <c r="AH189" s="157">
        <f t="shared" si="71"/>
        <v>20.170283193192397</v>
      </c>
      <c r="AI189" s="157">
        <f t="shared" si="71"/>
        <v>20.170283193192397</v>
      </c>
      <c r="AJ189" s="157">
        <f t="shared" si="71"/>
        <v>20.170283193192397</v>
      </c>
      <c r="AK189" s="157">
        <f t="shared" si="71"/>
        <v>20.170283193192397</v>
      </c>
      <c r="AL189" s="157">
        <f t="shared" si="71"/>
        <v>20.170283193192397</v>
      </c>
      <c r="AM189" s="157">
        <f t="shared" si="71"/>
        <v>20.170283193192397</v>
      </c>
      <c r="AN189" s="157">
        <f t="shared" si="72"/>
        <v>20.170283193192397</v>
      </c>
      <c r="AO189" s="157">
        <f t="shared" si="72"/>
        <v>20.170283193192397</v>
      </c>
      <c r="AP189" s="157">
        <f t="shared" si="72"/>
        <v>20.170283193192397</v>
      </c>
      <c r="AQ189" s="157">
        <f t="shared" si="72"/>
        <v>20.170283193192397</v>
      </c>
      <c r="AR189" s="157">
        <f t="shared" si="72"/>
        <v>20.170283193192397</v>
      </c>
      <c r="AS189" s="157">
        <f t="shared" si="72"/>
        <v>20.170283193192397</v>
      </c>
      <c r="AT189" s="157">
        <f t="shared" si="72"/>
        <v>20.170283193192397</v>
      </c>
      <c r="AU189" s="157">
        <f t="shared" si="72"/>
        <v>20.170283193192397</v>
      </c>
      <c r="AV189" s="157">
        <f t="shared" si="72"/>
        <v>20.170283193192397</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1.2875290390210199</v>
      </c>
      <c r="T190" s="157">
        <f t="shared" si="70"/>
        <v>1.6938123343712734</v>
      </c>
      <c r="U190" s="157">
        <f t="shared" si="70"/>
        <v>2.0709811389420931</v>
      </c>
      <c r="V190" s="157">
        <f t="shared" si="70"/>
        <v>2.4711464035554664</v>
      </c>
      <c r="W190" s="157">
        <f t="shared" si="70"/>
        <v>2.8683751393626986</v>
      </c>
      <c r="X190" s="157">
        <f t="shared" si="70"/>
        <v>3.2820107748970502</v>
      </c>
      <c r="Y190" s="157">
        <f t="shared" si="70"/>
        <v>3.7038247035607532</v>
      </c>
      <c r="Z190" s="157">
        <f t="shared" si="71"/>
        <v>4.0511679234289177</v>
      </c>
      <c r="AA190" s="157">
        <f t="shared" si="71"/>
        <v>4.4482542854175291</v>
      </c>
      <c r="AB190" s="157">
        <f t="shared" si="71"/>
        <v>4.906706702957786</v>
      </c>
      <c r="AC190" s="157">
        <f t="shared" si="71"/>
        <v>4.906706702957786</v>
      </c>
      <c r="AD190" s="157">
        <f t="shared" si="71"/>
        <v>4.906706702957786</v>
      </c>
      <c r="AE190" s="157">
        <f t="shared" si="71"/>
        <v>4.906706702957786</v>
      </c>
      <c r="AF190" s="157">
        <f t="shared" si="71"/>
        <v>4.906706702957786</v>
      </c>
      <c r="AG190" s="157">
        <f t="shared" si="71"/>
        <v>4.906706702957786</v>
      </c>
      <c r="AH190" s="157">
        <f t="shared" si="71"/>
        <v>4.906706702957786</v>
      </c>
      <c r="AI190" s="157">
        <f t="shared" si="71"/>
        <v>4.906706702957786</v>
      </c>
      <c r="AJ190" s="157">
        <f t="shared" si="71"/>
        <v>4.906706702957786</v>
      </c>
      <c r="AK190" s="157">
        <f t="shared" si="71"/>
        <v>4.906706702957786</v>
      </c>
      <c r="AL190" s="157">
        <f t="shared" si="71"/>
        <v>4.906706702957786</v>
      </c>
      <c r="AM190" s="157">
        <f t="shared" si="71"/>
        <v>4.906706702957786</v>
      </c>
      <c r="AN190" s="157">
        <f t="shared" si="72"/>
        <v>4.906706702957786</v>
      </c>
      <c r="AO190" s="157">
        <f t="shared" si="72"/>
        <v>4.906706702957786</v>
      </c>
      <c r="AP190" s="157">
        <f t="shared" si="72"/>
        <v>4.906706702957786</v>
      </c>
      <c r="AQ190" s="157">
        <f t="shared" si="72"/>
        <v>4.906706702957786</v>
      </c>
      <c r="AR190" s="157">
        <f t="shared" si="72"/>
        <v>4.906706702957786</v>
      </c>
      <c r="AS190" s="157">
        <f t="shared" si="72"/>
        <v>4.906706702957786</v>
      </c>
      <c r="AT190" s="157">
        <f t="shared" si="72"/>
        <v>4.906706702957786</v>
      </c>
      <c r="AU190" s="157">
        <f t="shared" si="72"/>
        <v>4.906706702957786</v>
      </c>
      <c r="AV190" s="157">
        <f t="shared" si="72"/>
        <v>4.906706702957786</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0.4879195502125015</v>
      </c>
      <c r="T191" s="157">
        <f t="shared" si="70"/>
        <v>0.64188389332112505</v>
      </c>
      <c r="U191" s="157">
        <f t="shared" si="70"/>
        <v>0.78481506450488936</v>
      </c>
      <c r="V191" s="157">
        <f t="shared" si="70"/>
        <v>0.93646093034825884</v>
      </c>
      <c r="W191" s="157">
        <f t="shared" si="70"/>
        <v>1.0869939748331539</v>
      </c>
      <c r="X191" s="157">
        <f t="shared" si="70"/>
        <v>1.2437445467621868</v>
      </c>
      <c r="Y191" s="157">
        <f t="shared" si="70"/>
        <v>1.4035943490652494</v>
      </c>
      <c r="Z191" s="157">
        <f t="shared" si="71"/>
        <v>1.5352228735265685</v>
      </c>
      <c r="AA191" s="157">
        <f t="shared" si="71"/>
        <v>1.6857019643005657</v>
      </c>
      <c r="AB191" s="157">
        <f t="shared" si="71"/>
        <v>1.8594362185043842</v>
      </c>
      <c r="AC191" s="157">
        <f t="shared" si="71"/>
        <v>1.8594362185043842</v>
      </c>
      <c r="AD191" s="157">
        <f t="shared" si="71"/>
        <v>1.8594362185043842</v>
      </c>
      <c r="AE191" s="157">
        <f t="shared" si="71"/>
        <v>1.8594362185043842</v>
      </c>
      <c r="AF191" s="157">
        <f t="shared" si="71"/>
        <v>1.8594362185043842</v>
      </c>
      <c r="AG191" s="157">
        <f t="shared" si="71"/>
        <v>1.8594362185043842</v>
      </c>
      <c r="AH191" s="157">
        <f t="shared" si="71"/>
        <v>1.8594362185043842</v>
      </c>
      <c r="AI191" s="157">
        <f t="shared" si="71"/>
        <v>1.8594362185043842</v>
      </c>
      <c r="AJ191" s="157">
        <f t="shared" si="71"/>
        <v>1.8594362185043842</v>
      </c>
      <c r="AK191" s="157">
        <f t="shared" si="71"/>
        <v>1.8594362185043842</v>
      </c>
      <c r="AL191" s="157">
        <f t="shared" si="71"/>
        <v>1.8594362185043842</v>
      </c>
      <c r="AM191" s="157">
        <f t="shared" si="71"/>
        <v>1.8594362185043842</v>
      </c>
      <c r="AN191" s="157">
        <f t="shared" si="72"/>
        <v>1.8594362185043842</v>
      </c>
      <c r="AO191" s="157">
        <f t="shared" si="72"/>
        <v>1.8594362185043842</v>
      </c>
      <c r="AP191" s="157">
        <f t="shared" si="72"/>
        <v>1.8594362185043842</v>
      </c>
      <c r="AQ191" s="157">
        <f t="shared" si="72"/>
        <v>1.8594362185043842</v>
      </c>
      <c r="AR191" s="157">
        <f t="shared" si="72"/>
        <v>1.8594362185043842</v>
      </c>
      <c r="AS191" s="157">
        <f t="shared" si="72"/>
        <v>1.8594362185043842</v>
      </c>
      <c r="AT191" s="157">
        <f t="shared" si="72"/>
        <v>1.8594362185043842</v>
      </c>
      <c r="AU191" s="157">
        <f t="shared" si="72"/>
        <v>1.8594362185043842</v>
      </c>
      <c r="AV191" s="157">
        <f t="shared" si="72"/>
        <v>1.8594362185043842</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0.85954476277677749</v>
      </c>
      <c r="T194" s="157">
        <f t="shared" si="70"/>
        <v>1.1307764539761711</v>
      </c>
      <c r="U194" s="157">
        <f t="shared" si="70"/>
        <v>1.3825715287483316</v>
      </c>
      <c r="V194" s="157">
        <f t="shared" si="70"/>
        <v>1.6497188683571844</v>
      </c>
      <c r="W194" s="157">
        <f t="shared" si="70"/>
        <v>1.9149058032842283</v>
      </c>
      <c r="X194" s="157">
        <f t="shared" si="70"/>
        <v>2.1910458618352431</v>
      </c>
      <c r="Y194" s="157">
        <f t="shared" si="70"/>
        <v>2.4726456877505201</v>
      </c>
      <c r="Z194" s="157">
        <f t="shared" si="71"/>
        <v>2.7045294251073981</v>
      </c>
      <c r="AA194" s="157">
        <f t="shared" si="71"/>
        <v>2.9696213123373076</v>
      </c>
      <c r="AB194" s="157">
        <f t="shared" si="71"/>
        <v>3.2756807195711097</v>
      </c>
      <c r="AC194" s="157">
        <f t="shared" si="71"/>
        <v>3.2756807195711097</v>
      </c>
      <c r="AD194" s="157">
        <f t="shared" si="71"/>
        <v>3.2756807195711097</v>
      </c>
      <c r="AE194" s="157">
        <f t="shared" si="71"/>
        <v>3.2756807195711097</v>
      </c>
      <c r="AF194" s="157">
        <f t="shared" si="71"/>
        <v>3.2756807195711097</v>
      </c>
      <c r="AG194" s="157">
        <f t="shared" si="71"/>
        <v>3.2756807195711097</v>
      </c>
      <c r="AH194" s="157">
        <f t="shared" si="71"/>
        <v>3.2756807195711097</v>
      </c>
      <c r="AI194" s="157">
        <f t="shared" si="71"/>
        <v>3.2756807195711097</v>
      </c>
      <c r="AJ194" s="157">
        <f t="shared" si="71"/>
        <v>3.2756807195711097</v>
      </c>
      <c r="AK194" s="157">
        <f t="shared" si="71"/>
        <v>3.2756807195711097</v>
      </c>
      <c r="AL194" s="157">
        <f t="shared" si="71"/>
        <v>3.2756807195711097</v>
      </c>
      <c r="AM194" s="157">
        <f t="shared" si="71"/>
        <v>3.2756807195711097</v>
      </c>
      <c r="AN194" s="157">
        <f t="shared" si="72"/>
        <v>3.2756807195711097</v>
      </c>
      <c r="AO194" s="157">
        <f t="shared" si="72"/>
        <v>3.2756807195711097</v>
      </c>
      <c r="AP194" s="157">
        <f t="shared" si="72"/>
        <v>3.2756807195711097</v>
      </c>
      <c r="AQ194" s="157">
        <f t="shared" si="72"/>
        <v>3.2756807195711097</v>
      </c>
      <c r="AR194" s="157">
        <f t="shared" si="72"/>
        <v>3.2756807195711097</v>
      </c>
      <c r="AS194" s="157">
        <f t="shared" si="72"/>
        <v>3.2756807195711097</v>
      </c>
      <c r="AT194" s="157">
        <f t="shared" si="72"/>
        <v>3.2756807195711097</v>
      </c>
      <c r="AU194" s="157">
        <f t="shared" si="72"/>
        <v>3.2756807195711097</v>
      </c>
      <c r="AV194" s="157">
        <f t="shared" si="72"/>
        <v>3.2756807195711097</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2.3702335520038051</v>
      </c>
      <c r="AD197" s="157">
        <f t="shared" si="75"/>
        <v>4.8193112799556967</v>
      </c>
      <c r="AE197" s="157">
        <f t="shared" si="75"/>
        <v>7.326737731876908</v>
      </c>
      <c r="AF197" s="157">
        <f t="shared" si="75"/>
        <v>10.015842537765456</v>
      </c>
      <c r="AG197" s="157">
        <f t="shared" si="75"/>
        <v>12.713311185468568</v>
      </c>
      <c r="AH197" s="157">
        <f t="shared" si="75"/>
        <v>15.508356089602342</v>
      </c>
      <c r="AI197" s="157">
        <f t="shared" si="75"/>
        <v>18.296485201826453</v>
      </c>
      <c r="AJ197" s="157">
        <f t="shared" si="75"/>
        <v>21.082842502094806</v>
      </c>
      <c r="AK197" s="157">
        <f t="shared" si="75"/>
        <v>23.906883197212913</v>
      </c>
      <c r="AL197" s="157">
        <f t="shared" si="75"/>
        <v>26.755557604516135</v>
      </c>
      <c r="AM197" s="157">
        <f t="shared" si="75"/>
        <v>26.755557604516135</v>
      </c>
      <c r="AN197" s="157">
        <f t="shared" si="75"/>
        <v>26.755557604516135</v>
      </c>
      <c r="AO197" s="157">
        <f t="shared" si="75"/>
        <v>26.755557604516135</v>
      </c>
      <c r="AP197" s="157">
        <f t="shared" ref="AN197:AV205" si="76">INDEX(AP$49:AP$52,MATCH($I$196,$B$49:$B$52,0),1)*INDEX(AP$81:AP$89,MATCH($B197,$B$81:$B$89,0))*INDEX(AP$127:AP$135,MATCH($B197,$B$127:$B$135,0))/1000</f>
        <v>26.755557604516135</v>
      </c>
      <c r="AQ197" s="157">
        <f t="shared" si="76"/>
        <v>26.755557604516135</v>
      </c>
      <c r="AR197" s="157">
        <f t="shared" si="76"/>
        <v>26.755557604516135</v>
      </c>
      <c r="AS197" s="157">
        <f t="shared" si="76"/>
        <v>26.755557604516135</v>
      </c>
      <c r="AT197" s="157">
        <f t="shared" si="76"/>
        <v>26.755557604516135</v>
      </c>
      <c r="AU197" s="157">
        <f t="shared" si="76"/>
        <v>26.755557604516135</v>
      </c>
      <c r="AV197" s="157">
        <f t="shared" si="76"/>
        <v>26.755557604516135</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0.22604049449799737</v>
      </c>
      <c r="AD198" s="157">
        <f t="shared" si="75"/>
        <v>0.45960006934338321</v>
      </c>
      <c r="AE198" s="157">
        <f t="shared" si="75"/>
        <v>0.69872414833149443</v>
      </c>
      <c r="AF198" s="157">
        <f t="shared" si="75"/>
        <v>0.95517422666496221</v>
      </c>
      <c r="AG198" s="157">
        <f t="shared" si="75"/>
        <v>1.2124219339654438</v>
      </c>
      <c r="AH198" s="157">
        <f t="shared" si="75"/>
        <v>1.4789751315355253</v>
      </c>
      <c r="AI198" s="157">
        <f t="shared" si="75"/>
        <v>1.7448687953555322</v>
      </c>
      <c r="AJ198" s="157">
        <f t="shared" si="75"/>
        <v>2.0105934879573657</v>
      </c>
      <c r="AK198" s="157">
        <f t="shared" si="75"/>
        <v>2.2799119079364027</v>
      </c>
      <c r="AL198" s="157">
        <f t="shared" si="75"/>
        <v>2.5515795548424389</v>
      </c>
      <c r="AM198" s="157">
        <f t="shared" si="75"/>
        <v>2.5515795548424389</v>
      </c>
      <c r="AN198" s="157">
        <f t="shared" si="76"/>
        <v>2.5515795548424389</v>
      </c>
      <c r="AO198" s="157">
        <f t="shared" si="76"/>
        <v>2.5515795548424389</v>
      </c>
      <c r="AP198" s="157">
        <f t="shared" si="76"/>
        <v>2.5515795548424389</v>
      </c>
      <c r="AQ198" s="157">
        <f t="shared" si="76"/>
        <v>2.5515795548424389</v>
      </c>
      <c r="AR198" s="157">
        <f t="shared" si="76"/>
        <v>2.5515795548424389</v>
      </c>
      <c r="AS198" s="157">
        <f t="shared" si="76"/>
        <v>2.5515795548424389</v>
      </c>
      <c r="AT198" s="157">
        <f t="shared" si="76"/>
        <v>2.5515795548424389</v>
      </c>
      <c r="AU198" s="157">
        <f t="shared" si="76"/>
        <v>2.5515795548424389</v>
      </c>
      <c r="AV198" s="157">
        <f t="shared" si="76"/>
        <v>2.5515795548424389</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0.16262528564946824</v>
      </c>
      <c r="AD199" s="157">
        <f t="shared" si="75"/>
        <v>0.33066018868643599</v>
      </c>
      <c r="AE199" s="157">
        <f t="shared" si="75"/>
        <v>0.50269848535301898</v>
      </c>
      <c r="AF199" s="157">
        <f t="shared" si="75"/>
        <v>0.68720200688543265</v>
      </c>
      <c r="AG199" s="157">
        <f t="shared" si="75"/>
        <v>0.87227938417272344</v>
      </c>
      <c r="AH199" s="157">
        <f t="shared" si="75"/>
        <v>1.0640516150373025</v>
      </c>
      <c r="AI199" s="157">
        <f t="shared" si="75"/>
        <v>1.2553493430269016</v>
      </c>
      <c r="AJ199" s="157">
        <f t="shared" si="75"/>
        <v>1.4465255043357912</v>
      </c>
      <c r="AK199" s="157">
        <f t="shared" si="75"/>
        <v>1.6402871799905148</v>
      </c>
      <c r="AL199" s="157">
        <f t="shared" si="75"/>
        <v>1.8357390116542631</v>
      </c>
      <c r="AM199" s="157">
        <f t="shared" si="75"/>
        <v>1.8357390116542631</v>
      </c>
      <c r="AN199" s="157">
        <f t="shared" si="76"/>
        <v>1.8357390116542631</v>
      </c>
      <c r="AO199" s="157">
        <f t="shared" si="76"/>
        <v>1.8357390116542631</v>
      </c>
      <c r="AP199" s="157">
        <f t="shared" si="76"/>
        <v>1.8357390116542631</v>
      </c>
      <c r="AQ199" s="157">
        <f t="shared" si="76"/>
        <v>1.8357390116542631</v>
      </c>
      <c r="AR199" s="157">
        <f t="shared" si="76"/>
        <v>1.8357390116542631</v>
      </c>
      <c r="AS199" s="157">
        <f t="shared" si="76"/>
        <v>1.8357390116542631</v>
      </c>
      <c r="AT199" s="157">
        <f t="shared" si="76"/>
        <v>1.8357390116542631</v>
      </c>
      <c r="AU199" s="157">
        <f t="shared" si="76"/>
        <v>1.8357390116542631</v>
      </c>
      <c r="AV199" s="157">
        <f t="shared" si="76"/>
        <v>1.8357390116542631</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2.0626504824170828</v>
      </c>
      <c r="AD200" s="157">
        <f t="shared" si="75"/>
        <v>4.1939136032037521</v>
      </c>
      <c r="AE200" s="157">
        <f t="shared" si="75"/>
        <v>6.3759535866932522</v>
      </c>
      <c r="AF200" s="157">
        <f t="shared" si="75"/>
        <v>8.7160956880684211</v>
      </c>
      <c r="AG200" s="157">
        <f t="shared" si="75"/>
        <v>11.063516263051849</v>
      </c>
      <c r="AH200" s="157">
        <f t="shared" si="75"/>
        <v>13.49585071170355</v>
      </c>
      <c r="AI200" s="157">
        <f t="shared" si="75"/>
        <v>15.922166824522185</v>
      </c>
      <c r="AJ200" s="157">
        <f t="shared" si="75"/>
        <v>18.346941051824004</v>
      </c>
      <c r="AK200" s="157">
        <f t="shared" si="75"/>
        <v>20.804508533824396</v>
      </c>
      <c r="AL200" s="157">
        <f t="shared" si="75"/>
        <v>23.28351303340451</v>
      </c>
      <c r="AM200" s="157">
        <f t="shared" si="75"/>
        <v>23.28351303340451</v>
      </c>
      <c r="AN200" s="157">
        <f t="shared" si="76"/>
        <v>23.28351303340451</v>
      </c>
      <c r="AO200" s="157">
        <f t="shared" si="76"/>
        <v>23.28351303340451</v>
      </c>
      <c r="AP200" s="157">
        <f t="shared" si="76"/>
        <v>23.28351303340451</v>
      </c>
      <c r="AQ200" s="157">
        <f t="shared" si="76"/>
        <v>23.28351303340451</v>
      </c>
      <c r="AR200" s="157">
        <f t="shared" si="76"/>
        <v>23.28351303340451</v>
      </c>
      <c r="AS200" s="157">
        <f t="shared" si="76"/>
        <v>23.28351303340451</v>
      </c>
      <c r="AT200" s="157">
        <f t="shared" si="76"/>
        <v>23.28351303340451</v>
      </c>
      <c r="AU200" s="157">
        <f t="shared" si="76"/>
        <v>23.28351303340451</v>
      </c>
      <c r="AV200" s="157">
        <f t="shared" si="76"/>
        <v>23.28351303340451</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0.50176890681192088</v>
      </c>
      <c r="AD201" s="157">
        <f t="shared" si="75"/>
        <v>1.0202288084587234</v>
      </c>
      <c r="AE201" s="157">
        <f t="shared" si="75"/>
        <v>1.5510409002157384</v>
      </c>
      <c r="AF201" s="157">
        <f t="shared" si="75"/>
        <v>2.1203135685621421</v>
      </c>
      <c r="AG201" s="157">
        <f t="shared" si="75"/>
        <v>2.6913568285704916</v>
      </c>
      <c r="AH201" s="157">
        <f t="shared" si="75"/>
        <v>3.2830565894872095</v>
      </c>
      <c r="AI201" s="157">
        <f t="shared" si="75"/>
        <v>3.873292305080918</v>
      </c>
      <c r="AJ201" s="157">
        <f t="shared" si="75"/>
        <v>4.4631529352121131</v>
      </c>
      <c r="AK201" s="157">
        <f t="shared" si="75"/>
        <v>5.0609909884216124</v>
      </c>
      <c r="AL201" s="157">
        <f t="shared" si="75"/>
        <v>5.6640438993920244</v>
      </c>
      <c r="AM201" s="157">
        <f t="shared" si="75"/>
        <v>5.6640438993920244</v>
      </c>
      <c r="AN201" s="157">
        <f t="shared" si="76"/>
        <v>5.6640438993920244</v>
      </c>
      <c r="AO201" s="157">
        <f t="shared" si="76"/>
        <v>5.6640438993920244</v>
      </c>
      <c r="AP201" s="157">
        <f t="shared" si="76"/>
        <v>5.6640438993920244</v>
      </c>
      <c r="AQ201" s="157">
        <f t="shared" si="76"/>
        <v>5.6640438993920244</v>
      </c>
      <c r="AR201" s="157">
        <f t="shared" si="76"/>
        <v>5.6640438993920244</v>
      </c>
      <c r="AS201" s="157">
        <f t="shared" si="76"/>
        <v>5.6640438993920244</v>
      </c>
      <c r="AT201" s="157">
        <f t="shared" si="76"/>
        <v>5.6640438993920244</v>
      </c>
      <c r="AU201" s="157">
        <f t="shared" si="76"/>
        <v>5.6640438993920244</v>
      </c>
      <c r="AV201" s="157">
        <f t="shared" si="76"/>
        <v>5.6640438993920244</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0.19014938840404216</v>
      </c>
      <c r="AD202" s="157">
        <f t="shared" si="75"/>
        <v>0.38662396439268959</v>
      </c>
      <c r="AE202" s="157">
        <f t="shared" si="75"/>
        <v>0.58777950279853963</v>
      </c>
      <c r="AF202" s="157">
        <f t="shared" si="75"/>
        <v>0.80350998799135809</v>
      </c>
      <c r="AG202" s="157">
        <f t="shared" si="75"/>
        <v>1.0199114532251108</v>
      </c>
      <c r="AH202" s="157">
        <f t="shared" si="75"/>
        <v>1.2441408666656384</v>
      </c>
      <c r="AI202" s="157">
        <f t="shared" si="75"/>
        <v>1.4678154682814664</v>
      </c>
      <c r="AJ202" s="157">
        <f t="shared" si="75"/>
        <v>1.6913479282254453</v>
      </c>
      <c r="AK202" s="157">
        <f t="shared" si="75"/>
        <v>1.9179034972118265</v>
      </c>
      <c r="AL202" s="157">
        <f t="shared" si="75"/>
        <v>2.1464352787542076</v>
      </c>
      <c r="AM202" s="157">
        <f t="shared" si="75"/>
        <v>2.1464352787542076</v>
      </c>
      <c r="AN202" s="157">
        <f t="shared" si="76"/>
        <v>2.1464352787542076</v>
      </c>
      <c r="AO202" s="157">
        <f t="shared" si="76"/>
        <v>2.1464352787542076</v>
      </c>
      <c r="AP202" s="157">
        <f t="shared" si="76"/>
        <v>2.1464352787542076</v>
      </c>
      <c r="AQ202" s="157">
        <f t="shared" si="76"/>
        <v>2.1464352787542076</v>
      </c>
      <c r="AR202" s="157">
        <f t="shared" si="76"/>
        <v>2.1464352787542076</v>
      </c>
      <c r="AS202" s="157">
        <f t="shared" si="76"/>
        <v>2.1464352787542076</v>
      </c>
      <c r="AT202" s="157">
        <f t="shared" si="76"/>
        <v>2.1464352787542076</v>
      </c>
      <c r="AU202" s="157">
        <f t="shared" si="76"/>
        <v>2.1464352787542076</v>
      </c>
      <c r="AV202" s="157">
        <f t="shared" si="76"/>
        <v>2.1464352787542076</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0.33497717170119251</v>
      </c>
      <c r="AD205" s="157">
        <f t="shared" si="75"/>
        <v>0.68109712679682022</v>
      </c>
      <c r="AE205" s="157">
        <f t="shared" si="75"/>
        <v>1.0354633116832179</v>
      </c>
      <c r="AF205" s="157">
        <f t="shared" si="75"/>
        <v>1.4155054900259811</v>
      </c>
      <c r="AG205" s="157">
        <f t="shared" si="75"/>
        <v>1.7967297021279194</v>
      </c>
      <c r="AH205" s="157">
        <f t="shared" si="75"/>
        <v>2.1917440398386612</v>
      </c>
      <c r="AI205" s="157">
        <f t="shared" si="75"/>
        <v>2.5857809918348122</v>
      </c>
      <c r="AJ205" s="157">
        <f t="shared" si="75"/>
        <v>2.9795675395797763</v>
      </c>
      <c r="AK205" s="157">
        <f t="shared" si="75"/>
        <v>3.3786797553443324</v>
      </c>
      <c r="AL205" s="157">
        <f t="shared" si="75"/>
        <v>3.7812733711714674</v>
      </c>
      <c r="AM205" s="157">
        <f t="shared" si="75"/>
        <v>3.7812733711714674</v>
      </c>
      <c r="AN205" s="157">
        <f t="shared" si="76"/>
        <v>3.7812733711714674</v>
      </c>
      <c r="AO205" s="157">
        <f t="shared" si="76"/>
        <v>3.7812733711714674</v>
      </c>
      <c r="AP205" s="157">
        <f t="shared" si="76"/>
        <v>3.7812733711714674</v>
      </c>
      <c r="AQ205" s="157">
        <f t="shared" si="76"/>
        <v>3.7812733711714674</v>
      </c>
      <c r="AR205" s="157">
        <f t="shared" si="76"/>
        <v>3.7812733711714674</v>
      </c>
      <c r="AS205" s="157">
        <f t="shared" si="76"/>
        <v>3.7812733711714674</v>
      </c>
      <c r="AT205" s="157">
        <f t="shared" si="76"/>
        <v>3.7812733711714674</v>
      </c>
      <c r="AU205" s="157">
        <f t="shared" si="76"/>
        <v>3.7812733711714674</v>
      </c>
      <c r="AV205" s="157">
        <f t="shared" si="76"/>
        <v>3.7812733711714674</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2.9181827462781706</v>
      </c>
      <c r="AN208" s="157">
        <f t="shared" si="79"/>
        <v>5.7968003135826276</v>
      </c>
      <c r="AO208" s="157">
        <f t="shared" si="79"/>
        <v>8.637981830548858</v>
      </c>
      <c r="AP208" s="157">
        <f t="shared" ref="AN208:AV216" si="80">INDEX(AP$49:AP$52,MATCH($I$207,$B$49:$B$52,0),1)*INDEX(AP$81:AP$89,MATCH($B208,$B$81:$B$89,0))*INDEX(AP$138:AP$146,MATCH($B208,$B$138:$B$146,0))/1000</f>
        <v>11.443674541890605</v>
      </c>
      <c r="AQ208" s="157">
        <f t="shared" si="80"/>
        <v>14.215664724241309</v>
      </c>
      <c r="AR208" s="157">
        <f t="shared" si="80"/>
        <v>16.655368710536525</v>
      </c>
      <c r="AS208" s="157">
        <f t="shared" si="80"/>
        <v>19.073730729046645</v>
      </c>
      <c r="AT208" s="157">
        <f t="shared" si="80"/>
        <v>21.471575338856937</v>
      </c>
      <c r="AU208" s="157">
        <f t="shared" si="80"/>
        <v>23.849676045651758</v>
      </c>
      <c r="AV208" s="157">
        <f t="shared" si="80"/>
        <v>26.279512485167398</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0.2782964026674038</v>
      </c>
      <c r="AN209" s="157">
        <f t="shared" si="80"/>
        <v>0.55281961909644761</v>
      </c>
      <c r="AO209" s="157">
        <f t="shared" si="80"/>
        <v>0.82377269648862272</v>
      </c>
      <c r="AP209" s="157">
        <f t="shared" si="80"/>
        <v>1.0913413364418292</v>
      </c>
      <c r="AQ209" s="157">
        <f t="shared" si="80"/>
        <v>1.3556958896175835</v>
      </c>
      <c r="AR209" s="157">
        <f t="shared" si="80"/>
        <v>1.5883615250460792</v>
      </c>
      <c r="AS209" s="157">
        <f t="shared" si="80"/>
        <v>1.8189918551572468</v>
      </c>
      <c r="AT209" s="157">
        <f t="shared" si="80"/>
        <v>2.0476655151316652</v>
      </c>
      <c r="AU209" s="157">
        <f t="shared" si="80"/>
        <v>2.2744562713740168</v>
      </c>
      <c r="AV209" s="157">
        <f t="shared" si="80"/>
        <v>2.5061808749992749</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0.20022090324796624</v>
      </c>
      <c r="AN210" s="157">
        <f t="shared" si="80"/>
        <v>0.39772718011367875</v>
      </c>
      <c r="AO210" s="157">
        <f t="shared" si="80"/>
        <v>0.59266491331216697</v>
      </c>
      <c r="AP210" s="157">
        <f t="shared" si="80"/>
        <v>0.78516770622928023</v>
      </c>
      <c r="AQ210" s="157">
        <f t="shared" si="80"/>
        <v>0.97535811798899918</v>
      </c>
      <c r="AR210" s="157">
        <f t="shared" si="80"/>
        <v>1.1427498745253899</v>
      </c>
      <c r="AS210" s="157">
        <f t="shared" si="80"/>
        <v>1.3086773265824021</v>
      </c>
      <c r="AT210" s="157">
        <f t="shared" si="80"/>
        <v>1.4731970483979047</v>
      </c>
      <c r="AU210" s="157">
        <f t="shared" si="80"/>
        <v>1.6363621113592146</v>
      </c>
      <c r="AV210" s="157">
        <f t="shared" si="80"/>
        <v>1.8030768406835269</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2.5394928041176486</v>
      </c>
      <c r="AN211" s="157">
        <f t="shared" si="80"/>
        <v>5.0445547668407613</v>
      </c>
      <c r="AO211" s="157">
        <f t="shared" si="80"/>
        <v>7.517038721702729</v>
      </c>
      <c r="AP211" s="157">
        <f t="shared" si="80"/>
        <v>9.9586392212276209</v>
      </c>
      <c r="AQ211" s="157">
        <f t="shared" si="80"/>
        <v>12.370910738541758</v>
      </c>
      <c r="AR211" s="157">
        <f t="shared" si="80"/>
        <v>14.49401653966942</v>
      </c>
      <c r="AS211" s="157">
        <f t="shared" si="80"/>
        <v>16.598549900916453</v>
      </c>
      <c r="AT211" s="157">
        <f t="shared" si="80"/>
        <v>18.68522837907954</v>
      </c>
      <c r="AU211" s="157">
        <f t="shared" si="80"/>
        <v>20.754725102708267</v>
      </c>
      <c r="AV211" s="157">
        <f t="shared" si="80"/>
        <v>22.869243859699306</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0.61776754667890066</v>
      </c>
      <c r="AN212" s="157">
        <f t="shared" si="80"/>
        <v>1.2271593041514275</v>
      </c>
      <c r="AO212" s="157">
        <f t="shared" si="80"/>
        <v>1.8286260003836021</v>
      </c>
      <c r="AP212" s="157">
        <f t="shared" si="80"/>
        <v>2.4225798592469849</v>
      </c>
      <c r="AQ212" s="157">
        <f t="shared" si="80"/>
        <v>3.0093990283181586</v>
      </c>
      <c r="AR212" s="157">
        <f t="shared" si="80"/>
        <v>3.5258745465695647</v>
      </c>
      <c r="AS212" s="157">
        <f t="shared" si="80"/>
        <v>4.0378320561058851</v>
      </c>
      <c r="AT212" s="157">
        <f t="shared" si="80"/>
        <v>4.5454461127680261</v>
      </c>
      <c r="AU212" s="157">
        <f t="shared" si="80"/>
        <v>5.0488804645973246</v>
      </c>
      <c r="AV212" s="157">
        <f t="shared" si="80"/>
        <v>5.5632670628955401</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0.23410801183997904</v>
      </c>
      <c r="AN213" s="157">
        <f t="shared" si="80"/>
        <v>0.46504195056906655</v>
      </c>
      <c r="AO213" s="157">
        <f t="shared" si="80"/>
        <v>0.69297262319804398</v>
      </c>
      <c r="AP213" s="157">
        <f t="shared" si="80"/>
        <v>0.91805624529945606</v>
      </c>
      <c r="AQ213" s="157">
        <f t="shared" si="80"/>
        <v>1.1404361189580621</v>
      </c>
      <c r="AR213" s="157">
        <f t="shared" si="80"/>
        <v>1.3361586967980177</v>
      </c>
      <c r="AS213" s="157">
        <f t="shared" si="80"/>
        <v>1.5301691386679783</v>
      </c>
      <c r="AT213" s="157">
        <f t="shared" si="80"/>
        <v>1.7225335939166584</v>
      </c>
      <c r="AU213" s="157">
        <f t="shared" si="80"/>
        <v>1.9133141161896507</v>
      </c>
      <c r="AV213" s="157">
        <f t="shared" si="80"/>
        <v>2.1082450809062503</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0.41241699664114417</v>
      </c>
      <c r="AN216" s="157">
        <f t="shared" si="80"/>
        <v>0.81924237901319585</v>
      </c>
      <c r="AO216" s="157">
        <f t="shared" si="80"/>
        <v>1.2207770497372914</v>
      </c>
      <c r="AP216" s="157">
        <f t="shared" si="80"/>
        <v>1.6172962063889056</v>
      </c>
      <c r="AQ216" s="157">
        <f t="shared" si="80"/>
        <v>2.0090522974636897</v>
      </c>
      <c r="AR216" s="157">
        <f t="shared" si="80"/>
        <v>2.3538474930368829</v>
      </c>
      <c r="AS216" s="157">
        <f t="shared" si="80"/>
        <v>2.6956264997618735</v>
      </c>
      <c r="AT216" s="157">
        <f t="shared" si="80"/>
        <v>3.0345058498133284</v>
      </c>
      <c r="AU216" s="157">
        <f t="shared" si="80"/>
        <v>3.3705948601597058</v>
      </c>
      <c r="AV216" s="157">
        <f t="shared" si="80"/>
        <v>3.7139955083858416</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6.0819721709275401</v>
      </c>
      <c r="T220" s="157">
        <f t="shared" si="82"/>
        <v>8.0011550560854694</v>
      </c>
      <c r="U220" s="157">
        <f t="shared" si="82"/>
        <v>9.7828082100103959</v>
      </c>
      <c r="V220" s="157">
        <f t="shared" si="82"/>
        <v>11.673091014816835</v>
      </c>
      <c r="W220" s="157">
        <f t="shared" si="82"/>
        <v>13.549502376000024</v>
      </c>
      <c r="X220" s="157">
        <f t="shared" si="82"/>
        <v>15.503415917349505</v>
      </c>
      <c r="Y220" s="157">
        <f t="shared" si="82"/>
        <v>17.495961714524626</v>
      </c>
      <c r="Z220" s="157">
        <f t="shared" si="82"/>
        <v>19.136726103500912</v>
      </c>
      <c r="AA220" s="157">
        <f t="shared" si="82"/>
        <v>21.012464925598394</v>
      </c>
      <c r="AB220" s="157">
        <f t="shared" si="82"/>
        <v>23.178081980181013</v>
      </c>
      <c r="AC220" s="157">
        <f t="shared" si="82"/>
        <v>25.548315532184816</v>
      </c>
      <c r="AD220" s="157">
        <f t="shared" si="82"/>
        <v>27.997393260136711</v>
      </c>
      <c r="AE220" s="157">
        <f t="shared" si="82"/>
        <v>30.50481971205792</v>
      </c>
      <c r="AF220" s="157">
        <f t="shared" si="82"/>
        <v>33.193924517946471</v>
      </c>
      <c r="AG220" s="157">
        <f t="shared" si="82"/>
        <v>35.891393165649582</v>
      </c>
      <c r="AH220" s="157">
        <f t="shared" si="82"/>
        <v>38.686438069783357</v>
      </c>
      <c r="AI220" s="157">
        <f t="shared" si="82"/>
        <v>41.474567182007462</v>
      </c>
      <c r="AJ220" s="157">
        <f t="shared" si="82"/>
        <v>44.260924482275819</v>
      </c>
      <c r="AK220" s="157">
        <f t="shared" si="82"/>
        <v>47.084965177393926</v>
      </c>
      <c r="AL220" s="157">
        <f t="shared" si="82"/>
        <v>49.933639584697147</v>
      </c>
      <c r="AM220" s="157">
        <f t="shared" si="82"/>
        <v>52.851822330975317</v>
      </c>
      <c r="AN220" s="157">
        <f t="shared" si="82"/>
        <v>55.730439898279776</v>
      </c>
      <c r="AO220" s="157">
        <f t="shared" si="82"/>
        <v>58.571621415246007</v>
      </c>
      <c r="AP220" s="157">
        <f t="shared" si="82"/>
        <v>61.377314126587748</v>
      </c>
      <c r="AQ220" s="157">
        <f t="shared" si="82"/>
        <v>64.149304308938454</v>
      </c>
      <c r="AR220" s="157">
        <f t="shared" si="82"/>
        <v>66.589008295233668</v>
      </c>
      <c r="AS220" s="157">
        <f t="shared" si="82"/>
        <v>69.007370313743792</v>
      </c>
      <c r="AT220" s="157">
        <f t="shared" si="82"/>
        <v>71.405214923554084</v>
      </c>
      <c r="AU220" s="157">
        <f t="shared" si="82"/>
        <v>73.783315630348909</v>
      </c>
      <c r="AV220" s="157">
        <f t="shared" si="82"/>
        <v>76.213152069864549</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0.58001541488486741</v>
      </c>
      <c r="T221" s="157">
        <f t="shared" si="82"/>
        <v>0.76304085894983908</v>
      </c>
      <c r="U221" s="157">
        <f t="shared" si="82"/>
        <v>0.93295059615554232</v>
      </c>
      <c r="V221" s="157">
        <f t="shared" si="82"/>
        <v>1.113219945384138</v>
      </c>
      <c r="W221" s="157">
        <f t="shared" si="82"/>
        <v>1.292166425829044</v>
      </c>
      <c r="X221" s="157">
        <f t="shared" si="82"/>
        <v>1.4785040053977685</v>
      </c>
      <c r="Y221" s="157">
        <f t="shared" si="82"/>
        <v>1.6685258017404134</v>
      </c>
      <c r="Z221" s="157">
        <f t="shared" si="82"/>
        <v>1.8249994933415474</v>
      </c>
      <c r="AA221" s="157">
        <f t="shared" si="82"/>
        <v>2.0038818361965629</v>
      </c>
      <c r="AB221" s="157">
        <f t="shared" si="82"/>
        <v>2.2104088046032468</v>
      </c>
      <c r="AC221" s="157">
        <f t="shared" si="82"/>
        <v>2.4364492991012443</v>
      </c>
      <c r="AD221" s="157">
        <f t="shared" si="82"/>
        <v>2.6700088739466299</v>
      </c>
      <c r="AE221" s="157">
        <f t="shared" si="82"/>
        <v>2.9091329529347414</v>
      </c>
      <c r="AF221" s="157">
        <f t="shared" si="82"/>
        <v>3.1655830312682092</v>
      </c>
      <c r="AG221" s="157">
        <f t="shared" si="82"/>
        <v>3.4228307385686909</v>
      </c>
      <c r="AH221" s="157">
        <f t="shared" si="82"/>
        <v>3.6893839361387721</v>
      </c>
      <c r="AI221" s="157">
        <f t="shared" si="82"/>
        <v>3.9552775999587793</v>
      </c>
      <c r="AJ221" s="157">
        <f t="shared" si="82"/>
        <v>4.2210022925606125</v>
      </c>
      <c r="AK221" s="157">
        <f t="shared" si="82"/>
        <v>4.4903207125396492</v>
      </c>
      <c r="AL221" s="157">
        <f t="shared" si="82"/>
        <v>4.7619883594456862</v>
      </c>
      <c r="AM221" s="157">
        <f t="shared" si="82"/>
        <v>5.0402847621130897</v>
      </c>
      <c r="AN221" s="157">
        <f t="shared" si="82"/>
        <v>5.3148079785421336</v>
      </c>
      <c r="AO221" s="157">
        <f t="shared" si="82"/>
        <v>5.5857610559343094</v>
      </c>
      <c r="AP221" s="157">
        <f t="shared" si="82"/>
        <v>5.8533296958875152</v>
      </c>
      <c r="AQ221" s="157">
        <f t="shared" si="82"/>
        <v>6.1176842490632701</v>
      </c>
      <c r="AR221" s="157">
        <f t="shared" si="82"/>
        <v>6.3503498844917656</v>
      </c>
      <c r="AS221" s="157">
        <f t="shared" si="82"/>
        <v>6.580980214602933</v>
      </c>
      <c r="AT221" s="157">
        <f t="shared" si="82"/>
        <v>6.8096538745773518</v>
      </c>
      <c r="AU221" s="157">
        <f t="shared" si="82"/>
        <v>7.0364446308197035</v>
      </c>
      <c r="AV221" s="157">
        <f t="shared" si="82"/>
        <v>7.2681692344449615</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0.41729324976141419</v>
      </c>
      <c r="T222" s="157">
        <f t="shared" si="82"/>
        <v>0.54897127138444024</v>
      </c>
      <c r="U222" s="157">
        <f t="shared" si="82"/>
        <v>0.67121317148764659</v>
      </c>
      <c r="V222" s="157">
        <f t="shared" si="82"/>
        <v>0.8009083151708678</v>
      </c>
      <c r="W222" s="157">
        <f t="shared" si="82"/>
        <v>0.9296517182630849</v>
      </c>
      <c r="X222" s="157">
        <f t="shared" si="82"/>
        <v>1.0637126623956541</v>
      </c>
      <c r="Y222" s="157">
        <f t="shared" si="82"/>
        <v>1.2004242236514251</v>
      </c>
      <c r="Z222" s="157">
        <f t="shared" si="82"/>
        <v>1.3129995338841083</v>
      </c>
      <c r="AA222" s="157">
        <f t="shared" si="82"/>
        <v>1.4416967930590601</v>
      </c>
      <c r="AB222" s="157">
        <f t="shared" si="82"/>
        <v>1.5902830333521827</v>
      </c>
      <c r="AC222" s="157">
        <f t="shared" si="82"/>
        <v>1.752908319001651</v>
      </c>
      <c r="AD222" s="157">
        <f t="shared" si="82"/>
        <v>1.9209432220386187</v>
      </c>
      <c r="AE222" s="157">
        <f t="shared" si="82"/>
        <v>2.0929815187052014</v>
      </c>
      <c r="AF222" s="157">
        <f t="shared" si="82"/>
        <v>2.2774850402376154</v>
      </c>
      <c r="AG222" s="157">
        <f t="shared" si="82"/>
        <v>2.4625624175249063</v>
      </c>
      <c r="AH222" s="157">
        <f t="shared" si="82"/>
        <v>2.6543346483894852</v>
      </c>
      <c r="AI222" s="157">
        <f t="shared" si="82"/>
        <v>2.8456323763790845</v>
      </c>
      <c r="AJ222" s="157">
        <f t="shared" si="82"/>
        <v>3.0368085376879739</v>
      </c>
      <c r="AK222" s="157">
        <f t="shared" si="82"/>
        <v>3.2305702133426974</v>
      </c>
      <c r="AL222" s="157">
        <f t="shared" si="82"/>
        <v>3.4260220450064458</v>
      </c>
      <c r="AM222" s="157">
        <f t="shared" si="82"/>
        <v>3.6262429482544118</v>
      </c>
      <c r="AN222" s="157">
        <f t="shared" si="82"/>
        <v>3.8237492251201246</v>
      </c>
      <c r="AO222" s="157">
        <f t="shared" si="82"/>
        <v>4.0186869583186127</v>
      </c>
      <c r="AP222" s="157">
        <f t="shared" si="82"/>
        <v>4.2111897512357261</v>
      </c>
      <c r="AQ222" s="157">
        <f t="shared" si="82"/>
        <v>4.4013801629954452</v>
      </c>
      <c r="AR222" s="157">
        <f t="shared" si="82"/>
        <v>4.5687719195318355</v>
      </c>
      <c r="AS222" s="157">
        <f t="shared" si="82"/>
        <v>4.7346993715888477</v>
      </c>
      <c r="AT222" s="157">
        <f t="shared" si="82"/>
        <v>4.8992190934043505</v>
      </c>
      <c r="AU222" s="157">
        <f t="shared" si="82"/>
        <v>5.0623841563656606</v>
      </c>
      <c r="AV222" s="157">
        <f t="shared" si="82"/>
        <v>5.2290988856899725</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5.2927201295439374</v>
      </c>
      <c r="T223" s="157">
        <f t="shared" si="82"/>
        <v>6.9628523832077134</v>
      </c>
      <c r="U223" s="157">
        <f t="shared" si="82"/>
        <v>8.5133020147794092</v>
      </c>
      <c r="V223" s="157">
        <f t="shared" si="82"/>
        <v>10.158284525444863</v>
      </c>
      <c r="W223" s="157">
        <f t="shared" si="82"/>
        <v>11.791195677211052</v>
      </c>
      <c r="X223" s="157">
        <f t="shared" si="82"/>
        <v>13.491551621146872</v>
      </c>
      <c r="Y223" s="157">
        <f t="shared" si="82"/>
        <v>15.225526547924382</v>
      </c>
      <c r="Z223" s="157">
        <f t="shared" si="82"/>
        <v>16.653370422463063</v>
      </c>
      <c r="AA223" s="157">
        <f t="shared" si="82"/>
        <v>18.285696309933925</v>
      </c>
      <c r="AB223" s="157">
        <f t="shared" si="82"/>
        <v>20.170283193192397</v>
      </c>
      <c r="AC223" s="157">
        <f t="shared" si="82"/>
        <v>22.23293367560948</v>
      </c>
      <c r="AD223" s="157">
        <f t="shared" si="82"/>
        <v>24.364196796396151</v>
      </c>
      <c r="AE223" s="157">
        <f t="shared" si="82"/>
        <v>26.54623677988565</v>
      </c>
      <c r="AF223" s="157">
        <f t="shared" si="82"/>
        <v>28.886378881260818</v>
      </c>
      <c r="AG223" s="157">
        <f t="shared" si="82"/>
        <v>31.233799456244245</v>
      </c>
      <c r="AH223" s="157">
        <f t="shared" si="82"/>
        <v>33.666133904895943</v>
      </c>
      <c r="AI223" s="157">
        <f t="shared" si="82"/>
        <v>36.092450017714583</v>
      </c>
      <c r="AJ223" s="157">
        <f t="shared" si="82"/>
        <v>38.517224245016401</v>
      </c>
      <c r="AK223" s="157">
        <f t="shared" si="82"/>
        <v>40.974791727016793</v>
      </c>
      <c r="AL223" s="157">
        <f t="shared" si="82"/>
        <v>43.453796226596907</v>
      </c>
      <c r="AM223" s="157">
        <f t="shared" si="82"/>
        <v>45.993289030714557</v>
      </c>
      <c r="AN223" s="157">
        <f t="shared" si="82"/>
        <v>48.498350993437668</v>
      </c>
      <c r="AO223" s="157">
        <f t="shared" si="82"/>
        <v>50.97083494829964</v>
      </c>
      <c r="AP223" s="157">
        <f t="shared" si="82"/>
        <v>53.412435447824528</v>
      </c>
      <c r="AQ223" s="157">
        <f t="shared" si="82"/>
        <v>55.824706965138667</v>
      </c>
      <c r="AR223" s="157">
        <f t="shared" si="82"/>
        <v>57.947812766266324</v>
      </c>
      <c r="AS223" s="157">
        <f t="shared" si="82"/>
        <v>60.05234612751336</v>
      </c>
      <c r="AT223" s="157">
        <f t="shared" si="82"/>
        <v>62.139024605676447</v>
      </c>
      <c r="AU223" s="157">
        <f t="shared" si="82"/>
        <v>64.208521329305171</v>
      </c>
      <c r="AV223" s="157">
        <f t="shared" si="82"/>
        <v>66.323040086296217</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1.2875290390210199</v>
      </c>
      <c r="T224" s="157">
        <f t="shared" si="82"/>
        <v>1.6938123343712734</v>
      </c>
      <c r="U224" s="157">
        <f t="shared" si="82"/>
        <v>2.0709811389420931</v>
      </c>
      <c r="V224" s="157">
        <f t="shared" si="82"/>
        <v>2.4711464035554664</v>
      </c>
      <c r="W224" s="157">
        <f t="shared" si="82"/>
        <v>2.8683751393626986</v>
      </c>
      <c r="X224" s="157">
        <f t="shared" si="82"/>
        <v>3.2820107748970502</v>
      </c>
      <c r="Y224" s="157">
        <f t="shared" si="82"/>
        <v>3.7038247035607532</v>
      </c>
      <c r="Z224" s="157">
        <f t="shared" si="82"/>
        <v>4.0511679234289177</v>
      </c>
      <c r="AA224" s="157">
        <f t="shared" si="82"/>
        <v>4.4482542854175291</v>
      </c>
      <c r="AB224" s="157">
        <f t="shared" si="82"/>
        <v>4.906706702957786</v>
      </c>
      <c r="AC224" s="157">
        <f t="shared" si="82"/>
        <v>5.4084756097697069</v>
      </c>
      <c r="AD224" s="157">
        <f t="shared" si="82"/>
        <v>5.9269355114165094</v>
      </c>
      <c r="AE224" s="157">
        <f t="shared" si="82"/>
        <v>6.4577476031735248</v>
      </c>
      <c r="AF224" s="157">
        <f t="shared" si="82"/>
        <v>7.0270202715199286</v>
      </c>
      <c r="AG224" s="157">
        <f t="shared" si="82"/>
        <v>7.5980635315282772</v>
      </c>
      <c r="AH224" s="157">
        <f t="shared" si="82"/>
        <v>8.1897632924449955</v>
      </c>
      <c r="AI224" s="157">
        <f t="shared" si="82"/>
        <v>8.779999008038704</v>
      </c>
      <c r="AJ224" s="157">
        <f t="shared" si="82"/>
        <v>9.3698596381698991</v>
      </c>
      <c r="AK224" s="157">
        <f t="shared" si="82"/>
        <v>9.9676976913793993</v>
      </c>
      <c r="AL224" s="157">
        <f t="shared" si="82"/>
        <v>10.570750602349811</v>
      </c>
      <c r="AM224" s="157">
        <f t="shared" si="82"/>
        <v>11.188518149028711</v>
      </c>
      <c r="AN224" s="157">
        <f t="shared" si="82"/>
        <v>11.797909906501239</v>
      </c>
      <c r="AO224" s="157">
        <f t="shared" si="82"/>
        <v>12.399376602733414</v>
      </c>
      <c r="AP224" s="157">
        <f t="shared" si="82"/>
        <v>12.993330461596797</v>
      </c>
      <c r="AQ224" s="157">
        <f t="shared" si="82"/>
        <v>13.58014963066797</v>
      </c>
      <c r="AR224" s="157">
        <f t="shared" si="82"/>
        <v>14.096625148919376</v>
      </c>
      <c r="AS224" s="157">
        <f t="shared" si="82"/>
        <v>14.608582658455695</v>
      </c>
      <c r="AT224" s="157">
        <f t="shared" si="82"/>
        <v>15.116196715117837</v>
      </c>
      <c r="AU224" s="157">
        <f t="shared" si="82"/>
        <v>15.619631066947136</v>
      </c>
      <c r="AV224" s="157">
        <f t="shared" si="82"/>
        <v>16.134017665245352</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0.4879195502125015</v>
      </c>
      <c r="T225" s="157">
        <f t="shared" si="82"/>
        <v>0.64188389332112505</v>
      </c>
      <c r="U225" s="157">
        <f t="shared" si="82"/>
        <v>0.78481506450488936</v>
      </c>
      <c r="V225" s="157">
        <f t="shared" si="82"/>
        <v>0.93646093034825884</v>
      </c>
      <c r="W225" s="157">
        <f t="shared" si="82"/>
        <v>1.0869939748331539</v>
      </c>
      <c r="X225" s="157">
        <f t="shared" si="82"/>
        <v>1.2437445467621868</v>
      </c>
      <c r="Y225" s="157">
        <f t="shared" si="82"/>
        <v>1.4035943490652494</v>
      </c>
      <c r="Z225" s="157">
        <f t="shared" si="82"/>
        <v>1.5352228735265685</v>
      </c>
      <c r="AA225" s="157">
        <f t="shared" si="82"/>
        <v>1.6857019643005657</v>
      </c>
      <c r="AB225" s="157">
        <f t="shared" si="82"/>
        <v>1.8594362185043842</v>
      </c>
      <c r="AC225" s="157">
        <f t="shared" si="82"/>
        <v>2.0495856069084262</v>
      </c>
      <c r="AD225" s="157">
        <f t="shared" si="82"/>
        <v>2.2460601828970739</v>
      </c>
      <c r="AE225" s="157">
        <f t="shared" si="82"/>
        <v>2.447215721302924</v>
      </c>
      <c r="AF225" s="157">
        <f t="shared" si="82"/>
        <v>2.6629462064957421</v>
      </c>
      <c r="AG225" s="157">
        <f t="shared" si="82"/>
        <v>2.8793476717294952</v>
      </c>
      <c r="AH225" s="157">
        <f t="shared" si="82"/>
        <v>3.1035770851700226</v>
      </c>
      <c r="AI225" s="157">
        <f t="shared" si="82"/>
        <v>3.3272516867858508</v>
      </c>
      <c r="AJ225" s="157">
        <f t="shared" si="82"/>
        <v>3.5507841467298293</v>
      </c>
      <c r="AK225" s="157">
        <f t="shared" si="82"/>
        <v>3.7773397157162107</v>
      </c>
      <c r="AL225" s="157">
        <f t="shared" si="82"/>
        <v>4.0058714972585916</v>
      </c>
      <c r="AM225" s="157">
        <f t="shared" si="82"/>
        <v>4.2399795090985704</v>
      </c>
      <c r="AN225" s="157">
        <f t="shared" si="82"/>
        <v>4.470913447827658</v>
      </c>
      <c r="AO225" s="157">
        <f t="shared" si="82"/>
        <v>4.698844120456636</v>
      </c>
      <c r="AP225" s="157">
        <f t="shared" si="82"/>
        <v>4.9239277425580479</v>
      </c>
      <c r="AQ225" s="157">
        <f t="shared" si="82"/>
        <v>5.1463076162166539</v>
      </c>
      <c r="AR225" s="157">
        <f t="shared" si="82"/>
        <v>5.3420301940566093</v>
      </c>
      <c r="AS225" s="157">
        <f t="shared" si="82"/>
        <v>5.5360406359265699</v>
      </c>
      <c r="AT225" s="157">
        <f t="shared" si="82"/>
        <v>5.72840509117525</v>
      </c>
      <c r="AU225" s="157">
        <f t="shared" si="82"/>
        <v>5.9191856134482421</v>
      </c>
      <c r="AV225" s="157">
        <f t="shared" si="82"/>
        <v>6.1141165781648414</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0.85954476277677749</v>
      </c>
      <c r="T228" s="157">
        <f t="shared" si="84"/>
        <v>1.1307764539761711</v>
      </c>
      <c r="U228" s="157">
        <f t="shared" si="84"/>
        <v>1.3825715287483316</v>
      </c>
      <c r="V228" s="157">
        <f t="shared" si="84"/>
        <v>1.6497188683571844</v>
      </c>
      <c r="W228" s="157">
        <f t="shared" si="84"/>
        <v>1.9149058032842283</v>
      </c>
      <c r="X228" s="157">
        <f t="shared" si="84"/>
        <v>2.1910458618352431</v>
      </c>
      <c r="Y228" s="157">
        <f t="shared" si="84"/>
        <v>2.4726456877505201</v>
      </c>
      <c r="Z228" s="157">
        <f t="shared" si="84"/>
        <v>2.7045294251073981</v>
      </c>
      <c r="AA228" s="157">
        <f t="shared" si="84"/>
        <v>2.9696213123373076</v>
      </c>
      <c r="AB228" s="157">
        <f t="shared" si="84"/>
        <v>3.2756807195711097</v>
      </c>
      <c r="AC228" s="157">
        <f t="shared" si="84"/>
        <v>3.6106578912723024</v>
      </c>
      <c r="AD228" s="157">
        <f t="shared" si="84"/>
        <v>3.9567778463679302</v>
      </c>
      <c r="AE228" s="157">
        <f t="shared" si="84"/>
        <v>4.3111440312543277</v>
      </c>
      <c r="AF228" s="157">
        <f t="shared" si="84"/>
        <v>4.6911862095970909</v>
      </c>
      <c r="AG228" s="157">
        <f t="shared" si="84"/>
        <v>5.0724104216990291</v>
      </c>
      <c r="AH228" s="157">
        <f t="shared" si="84"/>
        <v>5.4674247594097709</v>
      </c>
      <c r="AI228" s="157">
        <f t="shared" si="83"/>
        <v>5.861461711405922</v>
      </c>
      <c r="AJ228" s="157">
        <f t="shared" si="83"/>
        <v>6.2552482591508856</v>
      </c>
      <c r="AK228" s="157">
        <f t="shared" si="83"/>
        <v>6.6543604749154426</v>
      </c>
      <c r="AL228" s="157">
        <f t="shared" si="83"/>
        <v>7.0569540907425772</v>
      </c>
      <c r="AM228" s="157">
        <f t="shared" si="83"/>
        <v>7.4693710873837214</v>
      </c>
      <c r="AN228" s="157">
        <f t="shared" si="83"/>
        <v>7.8761964697557731</v>
      </c>
      <c r="AO228" s="157">
        <f t="shared" si="83"/>
        <v>8.2777311404798688</v>
      </c>
      <c r="AP228" s="157">
        <f t="shared" si="83"/>
        <v>8.6742502971314828</v>
      </c>
      <c r="AQ228" s="157">
        <f t="shared" si="83"/>
        <v>9.0660063882062669</v>
      </c>
      <c r="AR228" s="157">
        <f t="shared" si="83"/>
        <v>9.4108015837794596</v>
      </c>
      <c r="AS228" s="157">
        <f t="shared" si="84"/>
        <v>9.7525805905044507</v>
      </c>
      <c r="AT228" s="157">
        <f t="shared" si="84"/>
        <v>10.091459940555906</v>
      </c>
      <c r="AU228" s="157">
        <f t="shared" si="84"/>
        <v>10.427548950902283</v>
      </c>
      <c r="AV228" s="157">
        <f t="shared" si="84"/>
        <v>10.770949599128418</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116.99249975376975</v>
      </c>
      <c r="T233" s="94">
        <f t="shared" si="86"/>
        <v>116.26946207181926</v>
      </c>
      <c r="U233" s="94">
        <f t="shared" si="86"/>
        <v>115.51204195706052</v>
      </c>
      <c r="V233" s="94">
        <f t="shared" si="86"/>
        <v>114.78177925502214</v>
      </c>
      <c r="W233" s="94">
        <f t="shared" si="86"/>
        <v>114.04804869207794</v>
      </c>
      <c r="X233" s="94">
        <f t="shared" si="86"/>
        <v>113.33369367417535</v>
      </c>
      <c r="Y233" s="94">
        <f t="shared" si="86"/>
        <v>112.62899672022915</v>
      </c>
      <c r="Z233" s="94">
        <f t="shared" si="86"/>
        <v>111.83635441423326</v>
      </c>
      <c r="AA233" s="94">
        <f t="shared" si="86"/>
        <v>111.10245571651764</v>
      </c>
      <c r="AB233" s="94">
        <f t="shared" si="86"/>
        <v>110.44102657692331</v>
      </c>
      <c r="AC233" s="94">
        <f t="shared" si="86"/>
        <v>109.83673699994694</v>
      </c>
      <c r="AD233" s="94">
        <f t="shared" si="86"/>
        <v>109.25235756841195</v>
      </c>
      <c r="AE233" s="94">
        <f t="shared" si="86"/>
        <v>108.68271266313189</v>
      </c>
      <c r="AF233" s="94">
        <f t="shared" si="86"/>
        <v>108.15894613006577</v>
      </c>
      <c r="AG233" s="94">
        <f t="shared" si="86"/>
        <v>107.637291678266</v>
      </c>
      <c r="AH233" s="94">
        <f t="shared" si="86"/>
        <v>107.14027769526182</v>
      </c>
      <c r="AI233" s="94">
        <f t="shared" si="86"/>
        <v>106.64151730015922</v>
      </c>
      <c r="AJ233" s="94">
        <f t="shared" si="86"/>
        <v>106.1423094777951</v>
      </c>
      <c r="AK233" s="94">
        <f t="shared" si="86"/>
        <v>105.65261766423141</v>
      </c>
      <c r="AL233" s="94">
        <f t="shared" si="86"/>
        <v>105.16914648505789</v>
      </c>
      <c r="AM233" s="94">
        <f t="shared" si="86"/>
        <v>104.71826699500031</v>
      </c>
      <c r="AN233" s="94">
        <f t="shared" si="86"/>
        <v>104.25719239595132</v>
      </c>
      <c r="AO233" s="94">
        <f t="shared" si="86"/>
        <v>103.78647131928477</v>
      </c>
      <c r="AP233" s="94">
        <f t="shared" si="86"/>
        <v>103.30660552873854</v>
      </c>
      <c r="AQ233" s="94">
        <f t="shared" si="86"/>
        <v>102.81805530998389</v>
      </c>
      <c r="AR233" s="94">
        <f t="shared" si="86"/>
        <v>102.24388197330111</v>
      </c>
      <c r="AS233" s="94">
        <f t="shared" si="86"/>
        <v>101.66420926334862</v>
      </c>
      <c r="AT233" s="94">
        <f t="shared" si="86"/>
        <v>101.07924965154606</v>
      </c>
      <c r="AU233" s="94">
        <f t="shared" si="86"/>
        <v>100.48920245393245</v>
      </c>
      <c r="AV233" s="94">
        <f t="shared" si="86"/>
        <v>99.912486459349353</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11.157146296634863</v>
      </c>
      <c r="T234" s="94">
        <f t="shared" si="86"/>
        <v>11.088192840537424</v>
      </c>
      <c r="U234" s="94">
        <f t="shared" si="86"/>
        <v>11.015960457725166</v>
      </c>
      <c r="V234" s="94">
        <f t="shared" si="86"/>
        <v>10.94631797791863</v>
      </c>
      <c r="W234" s="94">
        <f t="shared" si="86"/>
        <v>10.87634478091617</v>
      </c>
      <c r="X234" s="94">
        <f t="shared" si="86"/>
        <v>10.80821935869467</v>
      </c>
      <c r="Y234" s="94">
        <f t="shared" si="86"/>
        <v>10.741014990666645</v>
      </c>
      <c r="Z234" s="94">
        <f t="shared" si="86"/>
        <v>10.665423596453246</v>
      </c>
      <c r="AA234" s="94">
        <f t="shared" si="86"/>
        <v>10.595434365053318</v>
      </c>
      <c r="AB234" s="94">
        <f t="shared" si="86"/>
        <v>10.532356290041303</v>
      </c>
      <c r="AC234" s="94">
        <f t="shared" si="86"/>
        <v>10.47472740588166</v>
      </c>
      <c r="AD234" s="94">
        <f t="shared" si="86"/>
        <v>10.418997279385497</v>
      </c>
      <c r="AE234" s="94">
        <f t="shared" si="86"/>
        <v>10.364672330703154</v>
      </c>
      <c r="AF234" s="94">
        <f t="shared" si="86"/>
        <v>10.31472263438075</v>
      </c>
      <c r="AG234" s="94">
        <f t="shared" si="86"/>
        <v>10.264974359514664</v>
      </c>
      <c r="AH234" s="94">
        <f t="shared" si="86"/>
        <v>10.217575955928778</v>
      </c>
      <c r="AI234" s="94">
        <f t="shared" si="86"/>
        <v>10.170011003416105</v>
      </c>
      <c r="AJ234" s="94">
        <f t="shared" si="86"/>
        <v>10.122403381403894</v>
      </c>
      <c r="AK234" s="94">
        <f t="shared" si="86"/>
        <v>10.075703266305119</v>
      </c>
      <c r="AL234" s="94">
        <f t="shared" si="86"/>
        <v>10.029596390329322</v>
      </c>
      <c r="AM234" s="94">
        <f t="shared" si="86"/>
        <v>9.9865976643997776</v>
      </c>
      <c r="AN234" s="94">
        <f t="shared" si="86"/>
        <v>9.9426266682583258</v>
      </c>
      <c r="AO234" s="94">
        <f t="shared" si="86"/>
        <v>9.8977357228701042</v>
      </c>
      <c r="AP234" s="94">
        <f t="shared" si="86"/>
        <v>9.8519726796054243</v>
      </c>
      <c r="AQ234" s="94">
        <f t="shared" si="86"/>
        <v>9.8053814342232766</v>
      </c>
      <c r="AR234" s="94">
        <f t="shared" si="86"/>
        <v>9.7506246256203379</v>
      </c>
      <c r="AS234" s="94">
        <f t="shared" si="86"/>
        <v>9.6953433619263514</v>
      </c>
      <c r="AT234" s="94">
        <f t="shared" si="86"/>
        <v>9.6395579057625795</v>
      </c>
      <c r="AU234" s="94">
        <f t="shared" si="86"/>
        <v>9.5832872651698082</v>
      </c>
      <c r="AV234" s="94">
        <f t="shared" si="86"/>
        <v>9.528287972593656</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8.0270312076282693</v>
      </c>
      <c r="T235" s="94">
        <f t="shared" si="86"/>
        <v>7.9774225057924859</v>
      </c>
      <c r="U235" s="94">
        <f t="shared" si="86"/>
        <v>7.9254547735767478</v>
      </c>
      <c r="V235" s="94">
        <f t="shared" si="86"/>
        <v>7.875350352256012</v>
      </c>
      <c r="W235" s="94">
        <f t="shared" si="86"/>
        <v>7.8250079957875247</v>
      </c>
      <c r="X235" s="94">
        <f t="shared" si="86"/>
        <v>7.7759950245791263</v>
      </c>
      <c r="Y235" s="94">
        <f t="shared" si="86"/>
        <v>7.7276447076515282</v>
      </c>
      <c r="Z235" s="94">
        <f t="shared" si="86"/>
        <v>7.6732603279681584</v>
      </c>
      <c r="AA235" s="94">
        <f t="shared" si="86"/>
        <v>7.6229064355203553</v>
      </c>
      <c r="AB235" s="94">
        <f t="shared" si="86"/>
        <v>7.5775247883520951</v>
      </c>
      <c r="AC235" s="94">
        <f t="shared" si="86"/>
        <v>7.5360635724361789</v>
      </c>
      <c r="AD235" s="94">
        <f t="shared" si="86"/>
        <v>7.4959684215171034</v>
      </c>
      <c r="AE235" s="94">
        <f t="shared" si="86"/>
        <v>7.4568842285853059</v>
      </c>
      <c r="AF235" s="94">
        <f t="shared" si="86"/>
        <v>7.4209478197105341</v>
      </c>
      <c r="AG235" s="94">
        <f t="shared" si="86"/>
        <v>7.3851563239051794</v>
      </c>
      <c r="AH235" s="94">
        <f t="shared" si="86"/>
        <v>7.3510554476900483</v>
      </c>
      <c r="AI235" s="94">
        <f t="shared" si="86"/>
        <v>7.3168347475165856</v>
      </c>
      <c r="AJ235" s="94">
        <f t="shared" si="86"/>
        <v>7.2825833486863818</v>
      </c>
      <c r="AK235" s="94">
        <f t="shared" si="86"/>
        <v>7.2489848575192664</v>
      </c>
      <c r="AL235" s="94">
        <f t="shared" si="86"/>
        <v>7.2158131734251363</v>
      </c>
      <c r="AM235" s="94">
        <f t="shared" si="86"/>
        <v>7.1848776540953585</v>
      </c>
      <c r="AN235" s="94">
        <f t="shared" si="86"/>
        <v>7.1532426330179346</v>
      </c>
      <c r="AO235" s="94">
        <f t="shared" si="86"/>
        <v>7.1209457526158317</v>
      </c>
      <c r="AP235" s="94">
        <f t="shared" si="86"/>
        <v>7.0880214396530778</v>
      </c>
      <c r="AQ235" s="94">
        <f t="shared" si="86"/>
        <v>7.0545012750212344</v>
      </c>
      <c r="AR235" s="94">
        <f t="shared" si="86"/>
        <v>7.0151063796062232</v>
      </c>
      <c r="AS235" s="94">
        <f t="shared" si="86"/>
        <v>6.9753341639275064</v>
      </c>
      <c r="AT235" s="94">
        <f t="shared" si="86"/>
        <v>6.93519920596846</v>
      </c>
      <c r="AU235" s="94">
        <f t="shared" si="86"/>
        <v>6.8947151811020255</v>
      </c>
      <c r="AV235" s="94">
        <f t="shared" si="86"/>
        <v>6.8551458301077304</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101.8104886129408</v>
      </c>
      <c r="T236" s="94">
        <f t="shared" si="86"/>
        <v>101.18127887864264</v>
      </c>
      <c r="U236" s="94">
        <f t="shared" si="86"/>
        <v>100.52214848882146</v>
      </c>
      <c r="V236" s="94">
        <f t="shared" si="86"/>
        <v>99.886651318773716</v>
      </c>
      <c r="W236" s="94">
        <f t="shared" si="86"/>
        <v>99.248136309001126</v>
      </c>
      <c r="X236" s="94">
        <f t="shared" si="86"/>
        <v>98.62648249727097</v>
      </c>
      <c r="Y236" s="94">
        <f t="shared" si="86"/>
        <v>98.013233431251237</v>
      </c>
      <c r="Z236" s="94">
        <f t="shared" si="86"/>
        <v>97.323451602171787</v>
      </c>
      <c r="AA236" s="94">
        <f t="shared" si="86"/>
        <v>96.684790276325415</v>
      </c>
      <c r="AB236" s="94">
        <f t="shared" si="86"/>
        <v>96.1091941994259</v>
      </c>
      <c r="AC236" s="94">
        <f t="shared" si="86"/>
        <v>95.583322735655514</v>
      </c>
      <c r="AD236" s="94">
        <f t="shared" si="86"/>
        <v>95.074777695715795</v>
      </c>
      <c r="AE236" s="94">
        <f t="shared" si="86"/>
        <v>94.579055095852567</v>
      </c>
      <c r="AF236" s="94">
        <f t="shared" si="86"/>
        <v>94.123257273233179</v>
      </c>
      <c r="AG236" s="94">
        <f t="shared" si="86"/>
        <v>93.669297448999743</v>
      </c>
      <c r="AH236" s="94">
        <f t="shared" si="86"/>
        <v>93.236780522157289</v>
      </c>
      <c r="AI236" s="94">
        <f t="shared" si="86"/>
        <v>92.802743813538768</v>
      </c>
      <c r="AJ236" s="94">
        <f t="shared" si="86"/>
        <v>92.368317739890784</v>
      </c>
      <c r="AK236" s="94">
        <f t="shared" si="86"/>
        <v>91.942172791166655</v>
      </c>
      <c r="AL236" s="94">
        <f t="shared" si="86"/>
        <v>91.521441230720256</v>
      </c>
      <c r="AM236" s="94">
        <f t="shared" si="86"/>
        <v>91.12907196529784</v>
      </c>
      <c r="AN236" s="94">
        <f t="shared" si="86"/>
        <v>90.727830600979701</v>
      </c>
      <c r="AO236" s="94">
        <f t="shared" si="86"/>
        <v>90.318194573741266</v>
      </c>
      <c r="AP236" s="94">
        <f t="shared" si="86"/>
        <v>89.900600533892771</v>
      </c>
      <c r="AQ236" s="94">
        <f t="shared" si="86"/>
        <v>89.475449036249287</v>
      </c>
      <c r="AR236" s="94">
        <f t="shared" si="86"/>
        <v>88.975785655440887</v>
      </c>
      <c r="AS236" s="94">
        <f t="shared" si="86"/>
        <v>88.471336550070362</v>
      </c>
      <c r="AT236" s="94">
        <f t="shared" si="86"/>
        <v>87.962286619332929</v>
      </c>
      <c r="AU236" s="94">
        <f t="shared" si="86"/>
        <v>87.448809314205079</v>
      </c>
      <c r="AV236" s="94">
        <f t="shared" si="86"/>
        <v>86.946933233918045</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24.766841502608493</v>
      </c>
      <c r="T237" s="94">
        <f t="shared" si="86"/>
        <v>24.613777334333001</v>
      </c>
      <c r="U237" s="94">
        <f t="shared" si="86"/>
        <v>24.453434543362651</v>
      </c>
      <c r="V237" s="94">
        <f t="shared" si="86"/>
        <v>24.298840867402941</v>
      </c>
      <c r="W237" s="94">
        <f t="shared" si="86"/>
        <v>24.143513059241691</v>
      </c>
      <c r="X237" s="94">
        <f t="shared" si="86"/>
        <v>23.992286976012224</v>
      </c>
      <c r="Y237" s="94">
        <f t="shared" si="86"/>
        <v>23.843105466065097</v>
      </c>
      <c r="Z237" s="94">
        <f t="shared" si="86"/>
        <v>23.675306278919088</v>
      </c>
      <c r="AA237" s="94">
        <f t="shared" si="86"/>
        <v>23.51994287730318</v>
      </c>
      <c r="AB237" s="94">
        <f t="shared" si="86"/>
        <v>23.37992098957519</v>
      </c>
      <c r="AC237" s="94">
        <f t="shared" si="86"/>
        <v>23.251995317364138</v>
      </c>
      <c r="AD237" s="94">
        <f t="shared" si="86"/>
        <v>23.128284542838657</v>
      </c>
      <c r="AE237" s="94">
        <f t="shared" si="86"/>
        <v>23.007693008240004</v>
      </c>
      <c r="AF237" s="94">
        <f t="shared" si="86"/>
        <v>22.896813740456842</v>
      </c>
      <c r="AG237" s="94">
        <f t="shared" si="86"/>
        <v>22.786381591780241</v>
      </c>
      <c r="AH237" s="94">
        <f t="shared" si="86"/>
        <v>22.68116573121182</v>
      </c>
      <c r="AI237" s="94">
        <f t="shared" si="86"/>
        <v>22.575580162228484</v>
      </c>
      <c r="AJ237" s="94">
        <f t="shared" si="86"/>
        <v>22.469899874694015</v>
      </c>
      <c r="AK237" s="94">
        <f t="shared" si="86"/>
        <v>22.366234087936892</v>
      </c>
      <c r="AL237" s="94">
        <f t="shared" si="86"/>
        <v>22.263885184452732</v>
      </c>
      <c r="AM237" s="94">
        <f t="shared" si="86"/>
        <v>22.168435810428445</v>
      </c>
      <c r="AN237" s="94">
        <f t="shared" si="86"/>
        <v>22.070828172848611</v>
      </c>
      <c r="AO237" s="94">
        <f t="shared" si="86"/>
        <v>21.97117841476776</v>
      </c>
      <c r="AP237" s="94">
        <f t="shared" si="86"/>
        <v>21.869592757550446</v>
      </c>
      <c r="AQ237" s="94">
        <f t="shared" si="86"/>
        <v>21.766168641821423</v>
      </c>
      <c r="AR237" s="94">
        <f t="shared" si="86"/>
        <v>21.644618456514031</v>
      </c>
      <c r="AS237" s="94">
        <f t="shared" si="86"/>
        <v>21.521904076011037</v>
      </c>
      <c r="AT237" s="94">
        <f t="shared" si="86"/>
        <v>21.398070479657143</v>
      </c>
      <c r="AU237" s="94">
        <f t="shared" si="86"/>
        <v>21.273159861855902</v>
      </c>
      <c r="AV237" s="94">
        <f t="shared" si="86"/>
        <v>21.151071406100872</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9.3855950428313157</v>
      </c>
      <c r="T238" s="94">
        <f t="shared" si="86"/>
        <v>9.3275901374076575</v>
      </c>
      <c r="U238" s="94">
        <f t="shared" si="86"/>
        <v>9.2668269390027831</v>
      </c>
      <c r="V238" s="94">
        <f t="shared" si="86"/>
        <v>9.208242414262811</v>
      </c>
      <c r="W238" s="94">
        <f t="shared" si="86"/>
        <v>9.1493796841832182</v>
      </c>
      <c r="X238" s="94">
        <f t="shared" si="86"/>
        <v>9.0920713359646648</v>
      </c>
      <c r="Y238" s="94">
        <f t="shared" si="86"/>
        <v>9.0355377953396143</v>
      </c>
      <c r="Z238" s="94">
        <f t="shared" si="86"/>
        <v>8.9719489352541295</v>
      </c>
      <c r="AA238" s="94">
        <f t="shared" si="86"/>
        <v>8.9130727167468145</v>
      </c>
      <c r="AB238" s="94">
        <f t="shared" si="86"/>
        <v>8.8600102890969534</v>
      </c>
      <c r="AC238" s="94">
        <f t="shared" si="86"/>
        <v>8.8115318202203934</v>
      </c>
      <c r="AD238" s="94">
        <f t="shared" si="86"/>
        <v>8.7646506209359032</v>
      </c>
      <c r="AE238" s="94">
        <f t="shared" si="86"/>
        <v>8.7189514828678796</v>
      </c>
      <c r="AF238" s="94">
        <f t="shared" si="86"/>
        <v>8.6769328869177755</v>
      </c>
      <c r="AG238" s="94">
        <f t="shared" si="86"/>
        <v>8.6350837303719512</v>
      </c>
      <c r="AH238" s="94">
        <f t="shared" si="86"/>
        <v>8.5952113284237956</v>
      </c>
      <c r="AI238" s="94">
        <f t="shared" si="86"/>
        <v>8.5551988224795004</v>
      </c>
      <c r="AJ238" s="94">
        <f t="shared" si="86"/>
        <v>8.5151504221736314</v>
      </c>
      <c r="AK238" s="94">
        <f t="shared" si="86"/>
        <v>8.475865433242106</v>
      </c>
      <c r="AL238" s="94">
        <f t="shared" si="86"/>
        <v>8.4370794878853257</v>
      </c>
      <c r="AM238" s="94">
        <f t="shared" si="86"/>
        <v>8.4009081750600991</v>
      </c>
      <c r="AN238" s="94">
        <f t="shared" si="86"/>
        <v>8.363918970792156</v>
      </c>
      <c r="AO238" s="94">
        <f t="shared" si="86"/>
        <v>8.3261558884320372</v>
      </c>
      <c r="AP238" s="94">
        <f t="shared" si="86"/>
        <v>8.2876591814255693</v>
      </c>
      <c r="AQ238" s="94">
        <f t="shared" si="86"/>
        <v>8.2484657756861548</v>
      </c>
      <c r="AR238" s="94">
        <f t="shared" si="86"/>
        <v>8.2024033491730233</v>
      </c>
      <c r="AS238" s="94">
        <f t="shared" si="86"/>
        <v>8.1558997414678682</v>
      </c>
      <c r="AT238" s="94">
        <f t="shared" si="86"/>
        <v>8.1089719978574166</v>
      </c>
      <c r="AU238" s="94">
        <f t="shared" si="86"/>
        <v>8.0616361082524044</v>
      </c>
      <c r="AV238" s="94">
        <f t="shared" si="86"/>
        <v>8.0153696997965387</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9.0770100091498538</v>
      </c>
      <c r="T239" s="94">
        <f t="shared" si="86"/>
        <v>9.1652283196745064</v>
      </c>
      <c r="U239" s="94">
        <f t="shared" si="86"/>
        <v>9.2407677341673971</v>
      </c>
      <c r="V239" s="94">
        <f t="shared" si="86"/>
        <v>9.3263217399573488</v>
      </c>
      <c r="W239" s="94">
        <f t="shared" si="86"/>
        <v>9.4105969343227969</v>
      </c>
      <c r="X239" s="94">
        <f t="shared" si="86"/>
        <v>9.5020170716453318</v>
      </c>
      <c r="Y239" s="94">
        <f t="shared" si="86"/>
        <v>9.5969987250901951</v>
      </c>
      <c r="Z239" s="94">
        <f t="shared" si="86"/>
        <v>9.6595495734976868</v>
      </c>
      <c r="AA239" s="94">
        <f t="shared" si="86"/>
        <v>9.7437627663375856</v>
      </c>
      <c r="AB239" s="94">
        <f t="shared" si="86"/>
        <v>9.8546998968933419</v>
      </c>
      <c r="AC239" s="94">
        <f t="shared" si="86"/>
        <v>9.9867078625983563</v>
      </c>
      <c r="AD239" s="94">
        <f t="shared" si="86"/>
        <v>10.126057910972069</v>
      </c>
      <c r="AE239" s="94">
        <f t="shared" ref="K239:AV241" si="87">AE168+AE180+AE157</f>
        <v>10.270841476150856</v>
      </c>
      <c r="AF239" s="94">
        <f t="shared" si="87"/>
        <v>10.432543190043878</v>
      </c>
      <c r="AG239" s="94">
        <f t="shared" si="87"/>
        <v>10.595023756874259</v>
      </c>
      <c r="AH239" s="94">
        <f t="shared" si="87"/>
        <v>10.766590764555868</v>
      </c>
      <c r="AI239" s="94">
        <f t="shared" si="87"/>
        <v>10.937513763782702</v>
      </c>
      <c r="AJ239" s="94">
        <f t="shared" si="87"/>
        <v>11.108271769340746</v>
      </c>
      <c r="AK239" s="94">
        <f t="shared" si="87"/>
        <v>11.2825389066374</v>
      </c>
      <c r="AL239" s="94">
        <f t="shared" si="87"/>
        <v>11.459099970519315</v>
      </c>
      <c r="AM239" s="94">
        <f t="shared" si="87"/>
        <v>11.647679574220808</v>
      </c>
      <c r="AN239" s="94">
        <f t="shared" si="87"/>
        <v>11.832499620602581</v>
      </c>
      <c r="AO239" s="94">
        <f t="shared" si="87"/>
        <v>12.013762423450489</v>
      </c>
      <c r="AP239" s="94">
        <f t="shared" si="87"/>
        <v>12.191653013599897</v>
      </c>
      <c r="AQ239" s="94">
        <f t="shared" si="87"/>
        <v>12.366341126398051</v>
      </c>
      <c r="AR239" s="94">
        <f t="shared" si="87"/>
        <v>12.509454783247142</v>
      </c>
      <c r="AS239" s="94">
        <f t="shared" si="87"/>
        <v>12.650540486393378</v>
      </c>
      <c r="AT239" s="94">
        <f t="shared" si="87"/>
        <v>12.78967658698353</v>
      </c>
      <c r="AU239" s="94">
        <f t="shared" si="87"/>
        <v>12.926936584974705</v>
      </c>
      <c r="AV239" s="94">
        <f t="shared" si="87"/>
        <v>13.06911260906981</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3.1365565816625125</v>
      </c>
      <c r="T240" s="94">
        <f t="shared" si="87"/>
        <v>3.1670403777826359</v>
      </c>
      <c r="U240" s="94">
        <f t="shared" si="87"/>
        <v>3.1931429872833168</v>
      </c>
      <c r="V240" s="94">
        <f t="shared" si="87"/>
        <v>3.2227061341430829</v>
      </c>
      <c r="W240" s="94">
        <f t="shared" si="87"/>
        <v>3.2518273883106317</v>
      </c>
      <c r="X240" s="94">
        <f t="shared" si="87"/>
        <v>3.2834175741897305</v>
      </c>
      <c r="Y240" s="94">
        <f t="shared" si="87"/>
        <v>3.3162384403063667</v>
      </c>
      <c r="Z240" s="94">
        <f t="shared" si="87"/>
        <v>3.3378528568447776</v>
      </c>
      <c r="AA240" s="94">
        <f t="shared" si="87"/>
        <v>3.3669526864140455</v>
      </c>
      <c r="AB240" s="94">
        <f t="shared" si="87"/>
        <v>3.4052869602161739</v>
      </c>
      <c r="AC240" s="94">
        <f t="shared" si="87"/>
        <v>3.4509022512918222</v>
      </c>
      <c r="AD240" s="94">
        <f t="shared" si="87"/>
        <v>3.4990545956145644</v>
      </c>
      <c r="AE240" s="94">
        <f t="shared" si="87"/>
        <v>3.5490844891390085</v>
      </c>
      <c r="AF240" s="94">
        <f t="shared" si="87"/>
        <v>3.6049604410731821</v>
      </c>
      <c r="AG240" s="94">
        <f t="shared" si="87"/>
        <v>3.6611055252771627</v>
      </c>
      <c r="AH240" s="94">
        <f t="shared" si="87"/>
        <v>3.7203904248858937</v>
      </c>
      <c r="AI240" s="94">
        <f t="shared" si="87"/>
        <v>3.7794527876729793</v>
      </c>
      <c r="AJ240" s="94">
        <f t="shared" si="87"/>
        <v>3.8384581369746495</v>
      </c>
      <c r="AK240" s="94">
        <f t="shared" si="87"/>
        <v>3.8986760651144583</v>
      </c>
      <c r="AL240" s="94">
        <f t="shared" si="87"/>
        <v>3.9596866585175632</v>
      </c>
      <c r="AM240" s="94">
        <f t="shared" si="87"/>
        <v>4.0248502527585073</v>
      </c>
      <c r="AN240" s="94">
        <f t="shared" si="87"/>
        <v>4.0887147337183789</v>
      </c>
      <c r="AO240" s="94">
        <f t="shared" si="87"/>
        <v>4.1513500108316679</v>
      </c>
      <c r="AP240" s="94">
        <f t="shared" si="87"/>
        <v>4.2128200214173681</v>
      </c>
      <c r="AQ240" s="94">
        <f t="shared" si="87"/>
        <v>4.2731834174456802</v>
      </c>
      <c r="AR240" s="94">
        <f t="shared" si="87"/>
        <v>4.3226362749244434</v>
      </c>
      <c r="AS240" s="94">
        <f t="shared" si="87"/>
        <v>4.3713883739455683</v>
      </c>
      <c r="AT240" s="94">
        <f t="shared" si="87"/>
        <v>4.4194667887113326</v>
      </c>
      <c r="AU240" s="94">
        <f t="shared" si="87"/>
        <v>4.4668969170976869</v>
      </c>
      <c r="AV240" s="94">
        <f t="shared" si="87"/>
        <v>4.5160257760149509</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16.534158266656476</v>
      </c>
      <c r="T241" s="94">
        <f t="shared" si="87"/>
        <v>16.431973771998383</v>
      </c>
      <c r="U241" s="94">
        <f t="shared" si="87"/>
        <v>16.324930123233486</v>
      </c>
      <c r="V241" s="94">
        <f t="shared" si="87"/>
        <v>16.221724540677755</v>
      </c>
      <c r="W241" s="94">
        <f t="shared" si="87"/>
        <v>16.118028856951575</v>
      </c>
      <c r="X241" s="94">
        <f t="shared" si="87"/>
        <v>16.01707145413139</v>
      </c>
      <c r="Y241" s="94">
        <f t="shared" si="87"/>
        <v>15.917478993152267</v>
      </c>
      <c r="Z241" s="94">
        <f t="shared" si="87"/>
        <v>15.805457510033545</v>
      </c>
      <c r="AA241" s="94">
        <f t="shared" si="87"/>
        <v>15.701738064383083</v>
      </c>
      <c r="AB241" s="94">
        <f t="shared" si="87"/>
        <v>15.608260498733593</v>
      </c>
      <c r="AC241" s="94">
        <f t="shared" si="87"/>
        <v>15.522858276149694</v>
      </c>
      <c r="AD241" s="94">
        <f t="shared" si="87"/>
        <v>15.440269887756305</v>
      </c>
      <c r="AE241" s="94">
        <f t="shared" si="87"/>
        <v>15.359763880623211</v>
      </c>
      <c r="AF241" s="94">
        <f t="shared" si="87"/>
        <v>15.285741710221522</v>
      </c>
      <c r="AG241" s="94">
        <f t="shared" si="87"/>
        <v>15.212018033193367</v>
      </c>
      <c r="AH241" s="94">
        <f t="shared" si="87"/>
        <v>15.141776711116925</v>
      </c>
      <c r="AI241" s="94">
        <f t="shared" si="87"/>
        <v>15.071288574466095</v>
      </c>
      <c r="AJ241" s="94">
        <f t="shared" si="87"/>
        <v>15.000737204418499</v>
      </c>
      <c r="AK241" s="94">
        <f t="shared" si="87"/>
        <v>14.931530700032415</v>
      </c>
      <c r="AL241" s="94">
        <f t="shared" si="87"/>
        <v>14.863203337076275</v>
      </c>
      <c r="AM241" s="94">
        <f t="shared" si="87"/>
        <v>14.799482048416813</v>
      </c>
      <c r="AN241" s="94">
        <f t="shared" si="87"/>
        <v>14.734319919139674</v>
      </c>
      <c r="AO241" s="94">
        <f t="shared" si="87"/>
        <v>14.667794485479945</v>
      </c>
      <c r="AP241" s="94">
        <f t="shared" si="87"/>
        <v>14.599976660026648</v>
      </c>
      <c r="AQ241" s="94">
        <f t="shared" si="87"/>
        <v>14.530931493412549</v>
      </c>
      <c r="AR241" s="94">
        <f t="shared" si="87"/>
        <v>14.449785498231766</v>
      </c>
      <c r="AS241" s="94">
        <f t="shared" si="87"/>
        <v>14.367862295040212</v>
      </c>
      <c r="AT241" s="94">
        <f t="shared" si="87"/>
        <v>14.285191911712207</v>
      </c>
      <c r="AU241" s="94">
        <f t="shared" si="87"/>
        <v>14.201802516916185</v>
      </c>
      <c r="AV241" s="94">
        <f t="shared" si="87"/>
        <v>14.120297176407878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315.89432159101034</v>
      </c>
      <c r="T245" s="162">
        <f t="shared" si="89"/>
        <v>318.96445848928403</v>
      </c>
      <c r="U245" s="162">
        <f t="shared" si="89"/>
        <v>321.59334972886177</v>
      </c>
      <c r="V245" s="162">
        <f t="shared" si="89"/>
        <v>324.57076460349208</v>
      </c>
      <c r="W245" s="162">
        <f t="shared" si="89"/>
        <v>327.50367481557601</v>
      </c>
      <c r="X245" s="162">
        <f t="shared" si="89"/>
        <v>330.68524035644771</v>
      </c>
      <c r="Y245" s="162">
        <f t="shared" si="89"/>
        <v>333.99075229796949</v>
      </c>
      <c r="Z245" s="162">
        <f t="shared" si="89"/>
        <v>336.1676208706283</v>
      </c>
      <c r="AA245" s="162">
        <f t="shared" si="89"/>
        <v>339.09837333144469</v>
      </c>
      <c r="AB245" s="162">
        <f t="shared" si="89"/>
        <v>342.95916114162003</v>
      </c>
      <c r="AC245" s="162">
        <f t="shared" si="89"/>
        <v>347.49417217539235</v>
      </c>
      <c r="AD245" s="162">
        <f t="shared" si="89"/>
        <v>352.28273421634748</v>
      </c>
      <c r="AE245" s="162">
        <f t="shared" si="89"/>
        <v>357.25893697460822</v>
      </c>
      <c r="AF245" s="162">
        <f t="shared" si="89"/>
        <v>362.81938998442928</v>
      </c>
      <c r="AG245" s="162">
        <f t="shared" si="89"/>
        <v>368.40673985112676</v>
      </c>
      <c r="AH245" s="162">
        <f t="shared" si="89"/>
        <v>374.30788027746456</v>
      </c>
      <c r="AI245" s="162">
        <f t="shared" ref="AI245:AR245" si="90">SUM(AI220:AI241)</f>
        <v>380.18678055755089</v>
      </c>
      <c r="AJ245" s="162">
        <f t="shared" si="90"/>
        <v>386.05998295696912</v>
      </c>
      <c r="AK245" s="162">
        <f t="shared" si="90"/>
        <v>392.05436948448983</v>
      </c>
      <c r="AL245" s="162">
        <f t="shared" si="90"/>
        <v>398.12797432408109</v>
      </c>
      <c r="AM245" s="162">
        <f t="shared" si="90"/>
        <v>404.46967795724629</v>
      </c>
      <c r="AN245" s="162">
        <f t="shared" si="90"/>
        <v>410.68354163477306</v>
      </c>
      <c r="AO245" s="162">
        <f t="shared" si="90"/>
        <v>416.77644483294233</v>
      </c>
      <c r="AP245" s="162">
        <f t="shared" si="90"/>
        <v>422.75467933873153</v>
      </c>
      <c r="AQ245" s="162">
        <f t="shared" si="90"/>
        <v>428.62401683146823</v>
      </c>
      <c r="AR245" s="162">
        <f t="shared" si="90"/>
        <v>433.41969678833794</v>
      </c>
      <c r="AS245" s="162">
        <f t="shared" si="89"/>
        <v>438.14641822446657</v>
      </c>
      <c r="AT245" s="162">
        <f t="shared" si="89"/>
        <v>442.80684539159279</v>
      </c>
      <c r="AU245" s="162">
        <f t="shared" si="89"/>
        <v>447.40347758164336</v>
      </c>
      <c r="AV245" s="162">
        <f t="shared" si="89"/>
        <v>452.1672742821932</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116.99249975376975</v>
      </c>
      <c r="T248" s="10">
        <f t="shared" si="95"/>
        <v>116.26946207181926</v>
      </c>
      <c r="U248" s="10">
        <f t="shared" si="95"/>
        <v>115.51204195706052</v>
      </c>
      <c r="V248" s="10">
        <f t="shared" si="95"/>
        <v>114.78177925502214</v>
      </c>
      <c r="W248" s="10">
        <f t="shared" si="95"/>
        <v>114.04804869207794</v>
      </c>
      <c r="X248" s="10">
        <f t="shared" si="95"/>
        <v>113.33369367417535</v>
      </c>
      <c r="Y248" s="10">
        <f t="shared" si="95"/>
        <v>112.62899672022915</v>
      </c>
      <c r="Z248" s="10">
        <f t="shared" ref="Z248:AN256" si="96">INDEX($J$233:$AV$241,MATCH($D248,$B$233:$B$241,0),MATCH(Z$247,$J$104:$AV$104,0))</f>
        <v>111.83635441423326</v>
      </c>
      <c r="AA248" s="10">
        <f t="shared" si="96"/>
        <v>111.10245571651764</v>
      </c>
      <c r="AB248" s="10">
        <f t="shared" si="96"/>
        <v>110.44102657692331</v>
      </c>
      <c r="AC248" s="10">
        <f t="shared" si="96"/>
        <v>109.83673699994694</v>
      </c>
      <c r="AD248" s="10">
        <f t="shared" si="96"/>
        <v>109.25235756841195</v>
      </c>
      <c r="AE248" s="10">
        <f t="shared" si="96"/>
        <v>108.68271266313189</v>
      </c>
      <c r="AF248" s="10">
        <f t="shared" si="96"/>
        <v>108.15894613006577</v>
      </c>
      <c r="AG248" s="10">
        <f t="shared" si="96"/>
        <v>107.637291678266</v>
      </c>
      <c r="AH248" s="10">
        <f t="shared" si="96"/>
        <v>107.14027769526182</v>
      </c>
      <c r="AI248" s="10">
        <f t="shared" si="96"/>
        <v>106.64151730015922</v>
      </c>
      <c r="AJ248" s="10">
        <f t="shared" si="96"/>
        <v>106.1423094777951</v>
      </c>
      <c r="AK248" s="10">
        <f t="shared" si="96"/>
        <v>105.65261766423141</v>
      </c>
      <c r="AL248" s="10">
        <f t="shared" si="96"/>
        <v>105.16914648505789</v>
      </c>
      <c r="AM248" s="10">
        <f>INDEX($J$233:$AV$241,MATCH($D248,$B$233:$B$241,0),MATCH(AM$247,$J$104:$AV$104,0))</f>
        <v>102.81805530998389</v>
      </c>
      <c r="AN248" s="10">
        <f>INDEX($J$233:$AV$241,MATCH($D248,$B$233:$B$241,0),MATCH(AN$247,$J$104:$AV$104,0))</f>
        <v>99.912486459349353</v>
      </c>
      <c r="AO248" s="186">
        <f>AN248</f>
        <v>99.912486459349353</v>
      </c>
      <c r="AP248" s="186">
        <f>AO248</f>
        <v>99.912486459349353</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11.157146296634863</v>
      </c>
      <c r="T249" s="10">
        <f t="shared" si="95"/>
        <v>11.088192840537424</v>
      </c>
      <c r="U249" s="10">
        <f t="shared" si="95"/>
        <v>11.015960457725166</v>
      </c>
      <c r="V249" s="10">
        <f t="shared" si="95"/>
        <v>10.94631797791863</v>
      </c>
      <c r="W249" s="10">
        <f t="shared" si="95"/>
        <v>10.87634478091617</v>
      </c>
      <c r="X249" s="10">
        <f t="shared" si="95"/>
        <v>10.80821935869467</v>
      </c>
      <c r="Y249" s="10">
        <f t="shared" si="95"/>
        <v>10.741014990666645</v>
      </c>
      <c r="Z249" s="10">
        <f t="shared" si="96"/>
        <v>10.665423596453246</v>
      </c>
      <c r="AA249" s="10">
        <f t="shared" si="96"/>
        <v>10.595434365053318</v>
      </c>
      <c r="AB249" s="10">
        <f t="shared" si="96"/>
        <v>10.532356290041303</v>
      </c>
      <c r="AC249" s="10">
        <f t="shared" si="96"/>
        <v>10.47472740588166</v>
      </c>
      <c r="AD249" s="10">
        <f t="shared" si="96"/>
        <v>10.418997279385497</v>
      </c>
      <c r="AE249" s="10">
        <f t="shared" si="96"/>
        <v>10.364672330703154</v>
      </c>
      <c r="AF249" s="10">
        <f t="shared" si="96"/>
        <v>10.31472263438075</v>
      </c>
      <c r="AG249" s="10">
        <f t="shared" si="96"/>
        <v>10.264974359514664</v>
      </c>
      <c r="AH249" s="10">
        <f t="shared" si="96"/>
        <v>10.217575955928778</v>
      </c>
      <c r="AI249" s="10">
        <f t="shared" si="96"/>
        <v>10.170011003416105</v>
      </c>
      <c r="AJ249" s="10">
        <f t="shared" si="96"/>
        <v>10.122403381403894</v>
      </c>
      <c r="AK249" s="10">
        <f t="shared" si="96"/>
        <v>10.075703266305119</v>
      </c>
      <c r="AL249" s="10">
        <f t="shared" si="96"/>
        <v>10.029596390329322</v>
      </c>
      <c r="AM249" s="10">
        <f t="shared" si="96"/>
        <v>9.8053814342232766</v>
      </c>
      <c r="AN249" s="10">
        <f t="shared" si="96"/>
        <v>9.528287972593656</v>
      </c>
      <c r="AO249" s="186">
        <f t="shared" ref="AO249:AP264" si="97">AN249</f>
        <v>9.528287972593656</v>
      </c>
      <c r="AP249" s="186">
        <f t="shared" si="97"/>
        <v>9.528287972593656</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8.0270312076282693</v>
      </c>
      <c r="T250" s="10">
        <f t="shared" si="95"/>
        <v>7.9774225057924859</v>
      </c>
      <c r="U250" s="10">
        <f t="shared" si="95"/>
        <v>7.9254547735767478</v>
      </c>
      <c r="V250" s="10">
        <f t="shared" si="95"/>
        <v>7.875350352256012</v>
      </c>
      <c r="W250" s="10">
        <f t="shared" si="95"/>
        <v>7.8250079957875247</v>
      </c>
      <c r="X250" s="10">
        <f t="shared" si="95"/>
        <v>7.7759950245791263</v>
      </c>
      <c r="Y250" s="10">
        <f t="shared" si="95"/>
        <v>7.7276447076515282</v>
      </c>
      <c r="Z250" s="10">
        <f t="shared" si="96"/>
        <v>7.6732603279681584</v>
      </c>
      <c r="AA250" s="10">
        <f t="shared" si="96"/>
        <v>7.6229064355203553</v>
      </c>
      <c r="AB250" s="10">
        <f t="shared" si="96"/>
        <v>7.5775247883520951</v>
      </c>
      <c r="AC250" s="10">
        <f t="shared" si="96"/>
        <v>7.5360635724361789</v>
      </c>
      <c r="AD250" s="10">
        <f t="shared" si="96"/>
        <v>7.4959684215171034</v>
      </c>
      <c r="AE250" s="10">
        <f t="shared" si="96"/>
        <v>7.4568842285853059</v>
      </c>
      <c r="AF250" s="10">
        <f t="shared" si="96"/>
        <v>7.4209478197105341</v>
      </c>
      <c r="AG250" s="10">
        <f t="shared" si="96"/>
        <v>7.3851563239051794</v>
      </c>
      <c r="AH250" s="10">
        <f t="shared" si="96"/>
        <v>7.3510554476900483</v>
      </c>
      <c r="AI250" s="10">
        <f t="shared" si="96"/>
        <v>7.3168347475165856</v>
      </c>
      <c r="AJ250" s="10">
        <f t="shared" si="96"/>
        <v>7.2825833486863818</v>
      </c>
      <c r="AK250" s="10">
        <f t="shared" si="96"/>
        <v>7.2489848575192664</v>
      </c>
      <c r="AL250" s="10">
        <f t="shared" si="96"/>
        <v>7.2158131734251363</v>
      </c>
      <c r="AM250" s="10">
        <f t="shared" si="96"/>
        <v>7.0545012750212344</v>
      </c>
      <c r="AN250" s="10">
        <f t="shared" si="96"/>
        <v>6.8551458301077304</v>
      </c>
      <c r="AO250" s="186">
        <f t="shared" si="97"/>
        <v>6.8551458301077304</v>
      </c>
      <c r="AP250" s="186">
        <f t="shared" si="97"/>
        <v>6.8551458301077304</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101.8104886129408</v>
      </c>
      <c r="T251" s="10">
        <f t="shared" si="95"/>
        <v>101.18127887864264</v>
      </c>
      <c r="U251" s="10">
        <f t="shared" si="95"/>
        <v>100.52214848882146</v>
      </c>
      <c r="V251" s="10">
        <f t="shared" si="95"/>
        <v>99.886651318773716</v>
      </c>
      <c r="W251" s="10">
        <f t="shared" si="95"/>
        <v>99.248136309001126</v>
      </c>
      <c r="X251" s="10">
        <f t="shared" si="95"/>
        <v>98.62648249727097</v>
      </c>
      <c r="Y251" s="10">
        <f t="shared" si="95"/>
        <v>98.013233431251237</v>
      </c>
      <c r="Z251" s="10">
        <f t="shared" si="96"/>
        <v>97.323451602171787</v>
      </c>
      <c r="AA251" s="10">
        <f t="shared" si="96"/>
        <v>96.684790276325415</v>
      </c>
      <c r="AB251" s="10">
        <f t="shared" si="96"/>
        <v>96.1091941994259</v>
      </c>
      <c r="AC251" s="10">
        <f t="shared" si="96"/>
        <v>95.583322735655514</v>
      </c>
      <c r="AD251" s="10">
        <f t="shared" si="96"/>
        <v>95.074777695715795</v>
      </c>
      <c r="AE251" s="10">
        <f t="shared" si="96"/>
        <v>94.579055095852567</v>
      </c>
      <c r="AF251" s="10">
        <f t="shared" si="96"/>
        <v>94.123257273233179</v>
      </c>
      <c r="AG251" s="10">
        <f t="shared" si="96"/>
        <v>93.669297448999743</v>
      </c>
      <c r="AH251" s="10">
        <f t="shared" si="96"/>
        <v>93.236780522157289</v>
      </c>
      <c r="AI251" s="10">
        <f t="shared" si="96"/>
        <v>92.802743813538768</v>
      </c>
      <c r="AJ251" s="10">
        <f t="shared" si="96"/>
        <v>92.368317739890784</v>
      </c>
      <c r="AK251" s="10">
        <f t="shared" si="96"/>
        <v>91.942172791166655</v>
      </c>
      <c r="AL251" s="10">
        <f t="shared" si="96"/>
        <v>91.521441230720256</v>
      </c>
      <c r="AM251" s="10">
        <f t="shared" si="96"/>
        <v>89.475449036249287</v>
      </c>
      <c r="AN251" s="10">
        <f t="shared" si="96"/>
        <v>86.946933233918045</v>
      </c>
      <c r="AO251" s="186">
        <f t="shared" si="97"/>
        <v>86.946933233918045</v>
      </c>
      <c r="AP251" s="186">
        <f t="shared" si="97"/>
        <v>86.946933233918045</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24.766841502608493</v>
      </c>
      <c r="T252" s="10">
        <f t="shared" si="95"/>
        <v>24.613777334333001</v>
      </c>
      <c r="U252" s="10">
        <f t="shared" si="95"/>
        <v>24.453434543362651</v>
      </c>
      <c r="V252" s="10">
        <f t="shared" si="95"/>
        <v>24.298840867402941</v>
      </c>
      <c r="W252" s="10">
        <f t="shared" si="95"/>
        <v>24.143513059241691</v>
      </c>
      <c r="X252" s="10">
        <f t="shared" si="95"/>
        <v>23.992286976012224</v>
      </c>
      <c r="Y252" s="10">
        <f t="shared" si="95"/>
        <v>23.843105466065097</v>
      </c>
      <c r="Z252" s="10">
        <f t="shared" si="96"/>
        <v>23.675306278919088</v>
      </c>
      <c r="AA252" s="10">
        <f t="shared" si="96"/>
        <v>23.51994287730318</v>
      </c>
      <c r="AB252" s="10">
        <f t="shared" si="96"/>
        <v>23.37992098957519</v>
      </c>
      <c r="AC252" s="10">
        <f t="shared" si="96"/>
        <v>23.251995317364138</v>
      </c>
      <c r="AD252" s="10">
        <f t="shared" si="96"/>
        <v>23.128284542838657</v>
      </c>
      <c r="AE252" s="10">
        <f t="shared" si="96"/>
        <v>23.007693008240004</v>
      </c>
      <c r="AF252" s="10">
        <f t="shared" si="96"/>
        <v>22.896813740456842</v>
      </c>
      <c r="AG252" s="10">
        <f t="shared" si="96"/>
        <v>22.786381591780241</v>
      </c>
      <c r="AH252" s="10">
        <f t="shared" si="96"/>
        <v>22.68116573121182</v>
      </c>
      <c r="AI252" s="10">
        <f t="shared" si="96"/>
        <v>22.575580162228484</v>
      </c>
      <c r="AJ252" s="10">
        <f t="shared" si="96"/>
        <v>22.469899874694015</v>
      </c>
      <c r="AK252" s="10">
        <f t="shared" si="96"/>
        <v>22.366234087936892</v>
      </c>
      <c r="AL252" s="10">
        <f t="shared" si="96"/>
        <v>22.263885184452732</v>
      </c>
      <c r="AM252" s="10">
        <f t="shared" si="96"/>
        <v>21.766168641821423</v>
      </c>
      <c r="AN252" s="10">
        <f t="shared" si="96"/>
        <v>21.151071406100872</v>
      </c>
      <c r="AO252" s="186">
        <f t="shared" si="97"/>
        <v>21.151071406100872</v>
      </c>
      <c r="AP252" s="186">
        <f t="shared" si="97"/>
        <v>21.151071406100872</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9.3855950428313157</v>
      </c>
      <c r="T253" s="10">
        <f t="shared" si="95"/>
        <v>9.3275901374076575</v>
      </c>
      <c r="U253" s="10">
        <f t="shared" si="95"/>
        <v>9.2668269390027831</v>
      </c>
      <c r="V253" s="10">
        <f t="shared" si="95"/>
        <v>9.208242414262811</v>
      </c>
      <c r="W253" s="10">
        <f t="shared" si="95"/>
        <v>9.1493796841832182</v>
      </c>
      <c r="X253" s="10">
        <f t="shared" si="95"/>
        <v>9.0920713359646648</v>
      </c>
      <c r="Y253" s="10">
        <f t="shared" si="95"/>
        <v>9.0355377953396143</v>
      </c>
      <c r="Z253" s="10">
        <f t="shared" si="96"/>
        <v>8.9719489352541295</v>
      </c>
      <c r="AA253" s="10">
        <f t="shared" si="96"/>
        <v>8.9130727167468145</v>
      </c>
      <c r="AB253" s="10">
        <f t="shared" si="96"/>
        <v>8.8600102890969534</v>
      </c>
      <c r="AC253" s="10">
        <f t="shared" si="96"/>
        <v>8.8115318202203934</v>
      </c>
      <c r="AD253" s="10">
        <f t="shared" si="96"/>
        <v>8.7646506209359032</v>
      </c>
      <c r="AE253" s="10">
        <f t="shared" si="96"/>
        <v>8.7189514828678796</v>
      </c>
      <c r="AF253" s="10">
        <f t="shared" si="96"/>
        <v>8.6769328869177755</v>
      </c>
      <c r="AG253" s="10">
        <f t="shared" si="96"/>
        <v>8.6350837303719512</v>
      </c>
      <c r="AH253" s="10">
        <f t="shared" si="96"/>
        <v>8.5952113284237956</v>
      </c>
      <c r="AI253" s="10">
        <f t="shared" si="96"/>
        <v>8.5551988224795004</v>
      </c>
      <c r="AJ253" s="10">
        <f t="shared" si="96"/>
        <v>8.5151504221736314</v>
      </c>
      <c r="AK253" s="10">
        <f t="shared" si="96"/>
        <v>8.475865433242106</v>
      </c>
      <c r="AL253" s="10">
        <f t="shared" si="96"/>
        <v>8.4370794878853257</v>
      </c>
      <c r="AM253" s="10">
        <f t="shared" si="96"/>
        <v>8.2484657756861548</v>
      </c>
      <c r="AN253" s="10">
        <f t="shared" si="96"/>
        <v>8.0153696997965387</v>
      </c>
      <c r="AO253" s="186">
        <f t="shared" si="97"/>
        <v>8.0153696997965387</v>
      </c>
      <c r="AP253" s="186">
        <f t="shared" si="97"/>
        <v>8.0153696997965387</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9.0770100091498538</v>
      </c>
      <c r="T254" s="10">
        <f t="shared" si="95"/>
        <v>9.1652283196745064</v>
      </c>
      <c r="U254" s="10">
        <f t="shared" si="95"/>
        <v>9.2407677341673971</v>
      </c>
      <c r="V254" s="10">
        <f t="shared" si="95"/>
        <v>9.3263217399573488</v>
      </c>
      <c r="W254" s="10">
        <f t="shared" si="95"/>
        <v>9.4105969343227969</v>
      </c>
      <c r="X254" s="10">
        <f t="shared" si="95"/>
        <v>9.5020170716453318</v>
      </c>
      <c r="Y254" s="10">
        <f t="shared" si="95"/>
        <v>9.5969987250901951</v>
      </c>
      <c r="Z254" s="10">
        <f t="shared" si="96"/>
        <v>9.6595495734976868</v>
      </c>
      <c r="AA254" s="10">
        <f t="shared" si="96"/>
        <v>9.7437627663375856</v>
      </c>
      <c r="AB254" s="10">
        <f t="shared" si="96"/>
        <v>9.8546998968933419</v>
      </c>
      <c r="AC254" s="10">
        <f t="shared" si="96"/>
        <v>9.9867078625983563</v>
      </c>
      <c r="AD254" s="10">
        <f t="shared" si="96"/>
        <v>10.126057910972069</v>
      </c>
      <c r="AE254" s="10">
        <f t="shared" si="96"/>
        <v>10.270841476150856</v>
      </c>
      <c r="AF254" s="10">
        <f t="shared" si="96"/>
        <v>10.432543190043878</v>
      </c>
      <c r="AG254" s="10">
        <f t="shared" si="96"/>
        <v>10.595023756874259</v>
      </c>
      <c r="AH254" s="10">
        <f t="shared" si="96"/>
        <v>10.766590764555868</v>
      </c>
      <c r="AI254" s="10">
        <f t="shared" si="96"/>
        <v>10.937513763782702</v>
      </c>
      <c r="AJ254" s="10">
        <f t="shared" si="96"/>
        <v>11.108271769340746</v>
      </c>
      <c r="AK254" s="10">
        <f t="shared" si="96"/>
        <v>11.2825389066374</v>
      </c>
      <c r="AL254" s="10">
        <f t="shared" si="96"/>
        <v>11.459099970519315</v>
      </c>
      <c r="AM254" s="10">
        <f t="shared" si="96"/>
        <v>12.366341126398051</v>
      </c>
      <c r="AN254" s="10">
        <f t="shared" si="96"/>
        <v>13.06911260906981</v>
      </c>
      <c r="AO254" s="186">
        <f t="shared" si="97"/>
        <v>13.06911260906981</v>
      </c>
      <c r="AP254" s="186">
        <f t="shared" si="97"/>
        <v>13.06911260906981</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3.1365565816625125</v>
      </c>
      <c r="T255" s="10">
        <f t="shared" si="95"/>
        <v>3.1670403777826359</v>
      </c>
      <c r="U255" s="10">
        <f t="shared" si="95"/>
        <v>3.1931429872833168</v>
      </c>
      <c r="V255" s="10">
        <f t="shared" si="95"/>
        <v>3.2227061341430829</v>
      </c>
      <c r="W255" s="10">
        <f t="shared" si="95"/>
        <v>3.2518273883106317</v>
      </c>
      <c r="X255" s="10">
        <f t="shared" si="95"/>
        <v>3.2834175741897305</v>
      </c>
      <c r="Y255" s="10">
        <f t="shared" si="95"/>
        <v>3.3162384403063667</v>
      </c>
      <c r="Z255" s="10">
        <f t="shared" si="96"/>
        <v>3.3378528568447776</v>
      </c>
      <c r="AA255" s="10">
        <f t="shared" si="96"/>
        <v>3.3669526864140455</v>
      </c>
      <c r="AB255" s="10">
        <f t="shared" si="96"/>
        <v>3.4052869602161739</v>
      </c>
      <c r="AC255" s="10">
        <f t="shared" si="96"/>
        <v>3.4509022512918222</v>
      </c>
      <c r="AD255" s="10">
        <f t="shared" si="96"/>
        <v>3.4990545956145644</v>
      </c>
      <c r="AE255" s="10">
        <f t="shared" si="96"/>
        <v>3.5490844891390085</v>
      </c>
      <c r="AF255" s="10">
        <f t="shared" si="96"/>
        <v>3.6049604410731821</v>
      </c>
      <c r="AG255" s="10">
        <f t="shared" si="96"/>
        <v>3.6611055252771627</v>
      </c>
      <c r="AH255" s="10">
        <f t="shared" si="96"/>
        <v>3.7203904248858937</v>
      </c>
      <c r="AI255" s="10">
        <f t="shared" si="96"/>
        <v>3.7794527876729793</v>
      </c>
      <c r="AJ255" s="10">
        <f t="shared" si="96"/>
        <v>3.8384581369746495</v>
      </c>
      <c r="AK255" s="10">
        <f t="shared" si="96"/>
        <v>3.8986760651144583</v>
      </c>
      <c r="AL255" s="10">
        <f t="shared" si="96"/>
        <v>3.9596866585175632</v>
      </c>
      <c r="AM255" s="10">
        <f t="shared" si="96"/>
        <v>4.2731834174456802</v>
      </c>
      <c r="AN255" s="10">
        <f t="shared" si="96"/>
        <v>4.5160257760149509</v>
      </c>
      <c r="AO255" s="186">
        <f t="shared" si="97"/>
        <v>4.5160257760149509</v>
      </c>
      <c r="AP255" s="186">
        <f t="shared" si="97"/>
        <v>4.5160257760149509</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16.534158266656476</v>
      </c>
      <c r="T256" s="10">
        <f t="shared" si="95"/>
        <v>16.431973771998383</v>
      </c>
      <c r="U256" s="10">
        <f t="shared" si="95"/>
        <v>16.324930123233486</v>
      </c>
      <c r="V256" s="10">
        <f t="shared" si="95"/>
        <v>16.221724540677755</v>
      </c>
      <c r="W256" s="10">
        <f t="shared" si="95"/>
        <v>16.118028856951575</v>
      </c>
      <c r="X256" s="10">
        <f t="shared" si="95"/>
        <v>16.01707145413139</v>
      </c>
      <c r="Y256" s="10">
        <f t="shared" si="95"/>
        <v>15.917478993152267</v>
      </c>
      <c r="Z256" s="10">
        <f t="shared" si="96"/>
        <v>15.805457510033545</v>
      </c>
      <c r="AA256" s="10">
        <f t="shared" si="96"/>
        <v>15.701738064383083</v>
      </c>
      <c r="AB256" s="10">
        <f t="shared" si="96"/>
        <v>15.608260498733593</v>
      </c>
      <c r="AC256" s="10">
        <f t="shared" si="96"/>
        <v>15.522858276149694</v>
      </c>
      <c r="AD256" s="10">
        <f t="shared" si="96"/>
        <v>15.440269887756305</v>
      </c>
      <c r="AE256" s="10">
        <f t="shared" si="96"/>
        <v>15.359763880623211</v>
      </c>
      <c r="AF256" s="10">
        <f t="shared" si="96"/>
        <v>15.285741710221522</v>
      </c>
      <c r="AG256" s="10">
        <f t="shared" si="96"/>
        <v>15.212018033193367</v>
      </c>
      <c r="AH256" s="10">
        <f t="shared" si="96"/>
        <v>15.141776711116925</v>
      </c>
      <c r="AI256" s="10">
        <f t="shared" si="96"/>
        <v>15.071288574466095</v>
      </c>
      <c r="AJ256" s="10">
        <f t="shared" si="96"/>
        <v>15.000737204418499</v>
      </c>
      <c r="AK256" s="10">
        <f t="shared" si="96"/>
        <v>14.931530700032415</v>
      </c>
      <c r="AL256" s="10">
        <f t="shared" si="96"/>
        <v>14.863203337076275</v>
      </c>
      <c r="AM256" s="10">
        <f t="shared" si="96"/>
        <v>14.530931493412549</v>
      </c>
      <c r="AN256" s="10">
        <f t="shared" si="96"/>
        <v>14.120297176407878</v>
      </c>
      <c r="AO256" s="186">
        <f t="shared" si="97"/>
        <v>14.120297176407878</v>
      </c>
      <c r="AP256" s="186">
        <f t="shared" si="97"/>
        <v>14.120297176407878</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6.0819721709275401</v>
      </c>
      <c r="T258" s="225">
        <f t="shared" si="99"/>
        <v>8.0011550560854694</v>
      </c>
      <c r="U258" s="225">
        <f t="shared" si="99"/>
        <v>9.7828082100103959</v>
      </c>
      <c r="V258" s="225">
        <f t="shared" si="99"/>
        <v>11.673091014816835</v>
      </c>
      <c r="W258" s="225">
        <f t="shared" si="99"/>
        <v>13.549502376000024</v>
      </c>
      <c r="X258" s="225">
        <f t="shared" si="99"/>
        <v>15.503415917349505</v>
      </c>
      <c r="Y258" s="225">
        <f t="shared" si="99"/>
        <v>17.495961714524626</v>
      </c>
      <c r="Z258" s="225">
        <f t="shared" ref="Z258:AN266" si="100">INDEX($J$220:$AV$228,MATCH($D258,$B$220:$B$228,0),MATCH(Z$247,$J$104:$AV$104,0))</f>
        <v>19.136726103500912</v>
      </c>
      <c r="AA258" s="225">
        <f t="shared" si="100"/>
        <v>21.012464925598394</v>
      </c>
      <c r="AB258" s="225">
        <f t="shared" si="100"/>
        <v>23.178081980181013</v>
      </c>
      <c r="AC258" s="225">
        <f t="shared" si="100"/>
        <v>25.548315532184816</v>
      </c>
      <c r="AD258" s="225">
        <f t="shared" si="100"/>
        <v>27.997393260136711</v>
      </c>
      <c r="AE258" s="225">
        <f t="shared" si="100"/>
        <v>30.50481971205792</v>
      </c>
      <c r="AF258" s="225">
        <f t="shared" si="100"/>
        <v>33.193924517946471</v>
      </c>
      <c r="AG258" s="225">
        <f t="shared" si="100"/>
        <v>35.891393165649582</v>
      </c>
      <c r="AH258" s="225">
        <f t="shared" si="100"/>
        <v>38.686438069783357</v>
      </c>
      <c r="AI258" s="225">
        <f t="shared" si="100"/>
        <v>41.474567182007462</v>
      </c>
      <c r="AJ258" s="225">
        <f t="shared" si="100"/>
        <v>44.260924482275819</v>
      </c>
      <c r="AK258" s="225">
        <f t="shared" si="100"/>
        <v>47.084965177393926</v>
      </c>
      <c r="AL258" s="225">
        <f t="shared" si="100"/>
        <v>49.933639584697147</v>
      </c>
      <c r="AM258" s="225">
        <f>INDEX($J$220:$AV$228,MATCH($D258,$B$220:$B$228,0),MATCH(AM$247,$J$104:$AV$104,0))</f>
        <v>64.149304308938454</v>
      </c>
      <c r="AN258" s="225">
        <f t="shared" si="100"/>
        <v>76.213152069864549</v>
      </c>
      <c r="AO258" s="226">
        <f t="shared" si="97"/>
        <v>76.213152069864549</v>
      </c>
      <c r="AP258" s="226">
        <f t="shared" si="97"/>
        <v>76.213152069864549</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0.58001541488486741</v>
      </c>
      <c r="T259" s="10">
        <f t="shared" si="99"/>
        <v>0.76304085894983908</v>
      </c>
      <c r="U259" s="10">
        <f t="shared" si="99"/>
        <v>0.93295059615554232</v>
      </c>
      <c r="V259" s="10">
        <f t="shared" si="99"/>
        <v>1.113219945384138</v>
      </c>
      <c r="W259" s="10">
        <f t="shared" si="99"/>
        <v>1.292166425829044</v>
      </c>
      <c r="X259" s="10">
        <f t="shared" si="99"/>
        <v>1.4785040053977685</v>
      </c>
      <c r="Y259" s="10">
        <f t="shared" si="99"/>
        <v>1.6685258017404134</v>
      </c>
      <c r="Z259" s="10">
        <f t="shared" si="100"/>
        <v>1.8249994933415474</v>
      </c>
      <c r="AA259" s="10">
        <f t="shared" si="100"/>
        <v>2.0038818361965629</v>
      </c>
      <c r="AB259" s="10">
        <f t="shared" si="100"/>
        <v>2.2104088046032468</v>
      </c>
      <c r="AC259" s="10">
        <f t="shared" si="100"/>
        <v>2.4364492991012443</v>
      </c>
      <c r="AD259" s="10">
        <f t="shared" si="100"/>
        <v>2.6700088739466299</v>
      </c>
      <c r="AE259" s="10">
        <f t="shared" si="100"/>
        <v>2.9091329529347414</v>
      </c>
      <c r="AF259" s="10">
        <f t="shared" si="100"/>
        <v>3.1655830312682092</v>
      </c>
      <c r="AG259" s="10">
        <f t="shared" si="100"/>
        <v>3.4228307385686909</v>
      </c>
      <c r="AH259" s="10">
        <f t="shared" si="100"/>
        <v>3.6893839361387721</v>
      </c>
      <c r="AI259" s="10">
        <f t="shared" si="100"/>
        <v>3.9552775999587793</v>
      </c>
      <c r="AJ259" s="10">
        <f t="shared" si="100"/>
        <v>4.2210022925606125</v>
      </c>
      <c r="AK259" s="10">
        <f t="shared" si="100"/>
        <v>4.4903207125396492</v>
      </c>
      <c r="AL259" s="10">
        <f t="shared" si="100"/>
        <v>4.7619883594456862</v>
      </c>
      <c r="AM259" s="10">
        <f t="shared" si="100"/>
        <v>6.1176842490632701</v>
      </c>
      <c r="AN259" s="10">
        <f t="shared" si="100"/>
        <v>7.2681692344449615</v>
      </c>
      <c r="AO259" s="186">
        <f t="shared" si="97"/>
        <v>7.2681692344449615</v>
      </c>
      <c r="AP259" s="186">
        <f t="shared" si="97"/>
        <v>7.2681692344449615</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0.41729324976141419</v>
      </c>
      <c r="T260" s="10">
        <f t="shared" si="99"/>
        <v>0.54897127138444024</v>
      </c>
      <c r="U260" s="10">
        <f t="shared" si="99"/>
        <v>0.67121317148764659</v>
      </c>
      <c r="V260" s="10">
        <f t="shared" si="99"/>
        <v>0.8009083151708678</v>
      </c>
      <c r="W260" s="10">
        <f t="shared" si="99"/>
        <v>0.9296517182630849</v>
      </c>
      <c r="X260" s="10">
        <f t="shared" si="99"/>
        <v>1.0637126623956541</v>
      </c>
      <c r="Y260" s="10">
        <f t="shared" si="99"/>
        <v>1.2004242236514251</v>
      </c>
      <c r="Z260" s="10">
        <f t="shared" si="100"/>
        <v>1.3129995338841083</v>
      </c>
      <c r="AA260" s="10">
        <f t="shared" si="100"/>
        <v>1.4416967930590601</v>
      </c>
      <c r="AB260" s="10">
        <f t="shared" si="100"/>
        <v>1.5902830333521827</v>
      </c>
      <c r="AC260" s="10">
        <f t="shared" si="100"/>
        <v>1.752908319001651</v>
      </c>
      <c r="AD260" s="10">
        <f t="shared" si="100"/>
        <v>1.9209432220386187</v>
      </c>
      <c r="AE260" s="10">
        <f t="shared" si="100"/>
        <v>2.0929815187052014</v>
      </c>
      <c r="AF260" s="10">
        <f t="shared" si="100"/>
        <v>2.2774850402376154</v>
      </c>
      <c r="AG260" s="10">
        <f t="shared" si="100"/>
        <v>2.4625624175249063</v>
      </c>
      <c r="AH260" s="10">
        <f t="shared" si="100"/>
        <v>2.6543346483894852</v>
      </c>
      <c r="AI260" s="10">
        <f t="shared" si="100"/>
        <v>2.8456323763790845</v>
      </c>
      <c r="AJ260" s="10">
        <f t="shared" si="100"/>
        <v>3.0368085376879739</v>
      </c>
      <c r="AK260" s="10">
        <f t="shared" si="100"/>
        <v>3.2305702133426974</v>
      </c>
      <c r="AL260" s="10">
        <f t="shared" si="100"/>
        <v>3.4260220450064458</v>
      </c>
      <c r="AM260" s="10">
        <f t="shared" si="100"/>
        <v>4.4013801629954452</v>
      </c>
      <c r="AN260" s="10">
        <f t="shared" si="100"/>
        <v>5.2290988856899725</v>
      </c>
      <c r="AO260" s="186">
        <f t="shared" si="97"/>
        <v>5.2290988856899725</v>
      </c>
      <c r="AP260" s="186">
        <f t="shared" si="97"/>
        <v>5.2290988856899725</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5.2927201295439374</v>
      </c>
      <c r="T261" s="225">
        <f t="shared" si="99"/>
        <v>6.9628523832077134</v>
      </c>
      <c r="U261" s="225">
        <f t="shared" si="99"/>
        <v>8.5133020147794092</v>
      </c>
      <c r="V261" s="225">
        <f t="shared" si="99"/>
        <v>10.158284525444863</v>
      </c>
      <c r="W261" s="225">
        <f t="shared" si="99"/>
        <v>11.791195677211052</v>
      </c>
      <c r="X261" s="225">
        <f t="shared" si="99"/>
        <v>13.491551621146872</v>
      </c>
      <c r="Y261" s="225">
        <f t="shared" si="99"/>
        <v>15.225526547924382</v>
      </c>
      <c r="Z261" s="225">
        <f t="shared" si="100"/>
        <v>16.653370422463063</v>
      </c>
      <c r="AA261" s="225">
        <f t="shared" si="100"/>
        <v>18.285696309933925</v>
      </c>
      <c r="AB261" s="225">
        <f t="shared" si="100"/>
        <v>20.170283193192397</v>
      </c>
      <c r="AC261" s="225">
        <f t="shared" si="100"/>
        <v>22.23293367560948</v>
      </c>
      <c r="AD261" s="225">
        <f t="shared" si="100"/>
        <v>24.364196796396151</v>
      </c>
      <c r="AE261" s="225">
        <f t="shared" si="100"/>
        <v>26.54623677988565</v>
      </c>
      <c r="AF261" s="225">
        <f t="shared" si="100"/>
        <v>28.886378881260818</v>
      </c>
      <c r="AG261" s="225">
        <f t="shared" si="100"/>
        <v>31.233799456244245</v>
      </c>
      <c r="AH261" s="225">
        <f t="shared" si="100"/>
        <v>33.666133904895943</v>
      </c>
      <c r="AI261" s="225">
        <f t="shared" si="100"/>
        <v>36.092450017714583</v>
      </c>
      <c r="AJ261" s="225">
        <f t="shared" si="100"/>
        <v>38.517224245016401</v>
      </c>
      <c r="AK261" s="225">
        <f t="shared" si="100"/>
        <v>40.974791727016793</v>
      </c>
      <c r="AL261" s="225">
        <f t="shared" si="100"/>
        <v>43.453796226596907</v>
      </c>
      <c r="AM261" s="225">
        <f t="shared" si="100"/>
        <v>55.824706965138667</v>
      </c>
      <c r="AN261" s="225">
        <f t="shared" si="100"/>
        <v>66.323040086296217</v>
      </c>
      <c r="AO261" s="226">
        <f t="shared" si="97"/>
        <v>66.323040086296217</v>
      </c>
      <c r="AP261" s="226">
        <f t="shared" si="97"/>
        <v>66.323040086296217</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1.2875290390210199</v>
      </c>
      <c r="T262" s="10">
        <f t="shared" si="99"/>
        <v>1.6938123343712734</v>
      </c>
      <c r="U262" s="10">
        <f t="shared" si="99"/>
        <v>2.0709811389420931</v>
      </c>
      <c r="V262" s="10">
        <f t="shared" si="99"/>
        <v>2.4711464035554664</v>
      </c>
      <c r="W262" s="10">
        <f t="shared" si="99"/>
        <v>2.8683751393626986</v>
      </c>
      <c r="X262" s="10">
        <f t="shared" si="99"/>
        <v>3.2820107748970502</v>
      </c>
      <c r="Y262" s="10">
        <f t="shared" si="99"/>
        <v>3.7038247035607532</v>
      </c>
      <c r="Z262" s="10">
        <f t="shared" si="100"/>
        <v>4.0511679234289177</v>
      </c>
      <c r="AA262" s="10">
        <f t="shared" si="100"/>
        <v>4.4482542854175291</v>
      </c>
      <c r="AB262" s="10">
        <f t="shared" si="100"/>
        <v>4.906706702957786</v>
      </c>
      <c r="AC262" s="10">
        <f t="shared" si="100"/>
        <v>5.4084756097697069</v>
      </c>
      <c r="AD262" s="10">
        <f t="shared" si="100"/>
        <v>5.9269355114165094</v>
      </c>
      <c r="AE262" s="10">
        <f t="shared" si="100"/>
        <v>6.4577476031735248</v>
      </c>
      <c r="AF262" s="10">
        <f t="shared" si="100"/>
        <v>7.0270202715199286</v>
      </c>
      <c r="AG262" s="10">
        <f t="shared" si="100"/>
        <v>7.5980635315282772</v>
      </c>
      <c r="AH262" s="10">
        <f t="shared" si="100"/>
        <v>8.1897632924449955</v>
      </c>
      <c r="AI262" s="10">
        <f t="shared" si="100"/>
        <v>8.779999008038704</v>
      </c>
      <c r="AJ262" s="10">
        <f t="shared" si="100"/>
        <v>9.3698596381698991</v>
      </c>
      <c r="AK262" s="10">
        <f t="shared" si="100"/>
        <v>9.9676976913793993</v>
      </c>
      <c r="AL262" s="10">
        <f t="shared" si="100"/>
        <v>10.570750602349811</v>
      </c>
      <c r="AM262" s="10">
        <f t="shared" si="100"/>
        <v>13.58014963066797</v>
      </c>
      <c r="AN262" s="10">
        <f t="shared" si="100"/>
        <v>16.134017665245352</v>
      </c>
      <c r="AO262" s="186">
        <f t="shared" si="97"/>
        <v>16.134017665245352</v>
      </c>
      <c r="AP262" s="186">
        <f t="shared" si="97"/>
        <v>16.134017665245352</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0.4879195502125015</v>
      </c>
      <c r="T263" s="10">
        <f t="shared" si="99"/>
        <v>0.64188389332112505</v>
      </c>
      <c r="U263" s="10">
        <f t="shared" si="99"/>
        <v>0.78481506450488936</v>
      </c>
      <c r="V263" s="10">
        <f t="shared" si="99"/>
        <v>0.93646093034825884</v>
      </c>
      <c r="W263" s="10">
        <f t="shared" si="99"/>
        <v>1.0869939748331539</v>
      </c>
      <c r="X263" s="10">
        <f t="shared" si="99"/>
        <v>1.2437445467621868</v>
      </c>
      <c r="Y263" s="10">
        <f t="shared" si="99"/>
        <v>1.4035943490652494</v>
      </c>
      <c r="Z263" s="10">
        <f t="shared" si="100"/>
        <v>1.5352228735265685</v>
      </c>
      <c r="AA263" s="10">
        <f t="shared" si="100"/>
        <v>1.6857019643005657</v>
      </c>
      <c r="AB263" s="10">
        <f t="shared" si="100"/>
        <v>1.8594362185043842</v>
      </c>
      <c r="AC263" s="10">
        <f t="shared" si="100"/>
        <v>2.0495856069084262</v>
      </c>
      <c r="AD263" s="10">
        <f t="shared" si="100"/>
        <v>2.2460601828970739</v>
      </c>
      <c r="AE263" s="10">
        <f t="shared" si="100"/>
        <v>2.447215721302924</v>
      </c>
      <c r="AF263" s="10">
        <f t="shared" si="100"/>
        <v>2.6629462064957421</v>
      </c>
      <c r="AG263" s="10">
        <f t="shared" si="100"/>
        <v>2.8793476717294952</v>
      </c>
      <c r="AH263" s="10">
        <f t="shared" si="100"/>
        <v>3.1035770851700226</v>
      </c>
      <c r="AI263" s="10">
        <f t="shared" si="100"/>
        <v>3.3272516867858508</v>
      </c>
      <c r="AJ263" s="10">
        <f t="shared" si="100"/>
        <v>3.5507841467298293</v>
      </c>
      <c r="AK263" s="10">
        <f t="shared" si="100"/>
        <v>3.7773397157162107</v>
      </c>
      <c r="AL263" s="10">
        <f t="shared" si="100"/>
        <v>4.0058714972585916</v>
      </c>
      <c r="AM263" s="10">
        <f t="shared" si="100"/>
        <v>5.1463076162166539</v>
      </c>
      <c r="AN263" s="10">
        <f t="shared" si="100"/>
        <v>6.1141165781648414</v>
      </c>
      <c r="AO263" s="186">
        <f t="shared" si="97"/>
        <v>6.1141165781648414</v>
      </c>
      <c r="AP263" s="186">
        <f t="shared" si="97"/>
        <v>6.1141165781648414</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0.85954476277677749</v>
      </c>
      <c r="T266" s="10">
        <f t="shared" si="99"/>
        <v>1.1307764539761711</v>
      </c>
      <c r="U266" s="10">
        <f t="shared" si="99"/>
        <v>1.3825715287483316</v>
      </c>
      <c r="V266" s="10">
        <f t="shared" si="99"/>
        <v>1.6497188683571844</v>
      </c>
      <c r="W266" s="10">
        <f t="shared" si="99"/>
        <v>1.9149058032842283</v>
      </c>
      <c r="X266" s="10">
        <f t="shared" si="99"/>
        <v>2.1910458618352431</v>
      </c>
      <c r="Y266" s="10">
        <f t="shared" si="99"/>
        <v>2.4726456877505201</v>
      </c>
      <c r="Z266" s="10">
        <f t="shared" si="100"/>
        <v>2.7045294251073981</v>
      </c>
      <c r="AA266" s="10">
        <f t="shared" si="100"/>
        <v>2.9696213123373076</v>
      </c>
      <c r="AB266" s="10">
        <f t="shared" si="100"/>
        <v>3.2756807195711097</v>
      </c>
      <c r="AC266" s="10">
        <f t="shared" si="100"/>
        <v>3.6106578912723024</v>
      </c>
      <c r="AD266" s="10">
        <f t="shared" si="100"/>
        <v>3.9567778463679302</v>
      </c>
      <c r="AE266" s="10">
        <f t="shared" si="100"/>
        <v>4.3111440312543277</v>
      </c>
      <c r="AF266" s="10">
        <f t="shared" si="100"/>
        <v>4.6911862095970909</v>
      </c>
      <c r="AG266" s="10">
        <f t="shared" si="100"/>
        <v>5.0724104216990291</v>
      </c>
      <c r="AH266" s="10">
        <f t="shared" si="100"/>
        <v>5.4674247594097709</v>
      </c>
      <c r="AI266" s="10">
        <f t="shared" si="100"/>
        <v>5.861461711405922</v>
      </c>
      <c r="AJ266" s="10">
        <f t="shared" si="100"/>
        <v>6.2552482591508856</v>
      </c>
      <c r="AK266" s="10">
        <f t="shared" si="100"/>
        <v>6.6543604749154426</v>
      </c>
      <c r="AL266" s="10">
        <f t="shared" si="100"/>
        <v>7.0569540907425772</v>
      </c>
      <c r="AM266" s="10">
        <f t="shared" si="100"/>
        <v>9.0660063882062669</v>
      </c>
      <c r="AN266" s="10">
        <f t="shared" si="100"/>
        <v>10.770949599128418</v>
      </c>
      <c r="AO266" s="186">
        <f>AN266</f>
        <v>10.770949599128418</v>
      </c>
      <c r="AP266" s="186">
        <f>AO266</f>
        <v>10.770949599128418</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71" zoomScale="70" zoomScaleNormal="70" workbookViewId="0">
      <selection activeCell="G101" sqref="G101"/>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DriversGams!M163</f>
        <v>0</v>
      </c>
      <c r="F1" s="185" t="s">
        <v>16</v>
      </c>
      <c r="H1" s="185" t="s">
        <v>16</v>
      </c>
      <c r="BA1" s="192" t="s">
        <v>223</v>
      </c>
      <c r="BB1" s="192" t="s">
        <v>539</v>
      </c>
      <c r="BC1" s="192" t="s">
        <v>197</v>
      </c>
      <c r="BD1" s="192" t="s">
        <v>543</v>
      </c>
      <c r="BF1" s="192"/>
    </row>
    <row r="2" spans="1:58" ht="15.75" thickBot="1">
      <c r="A2" s="185" t="s">
        <v>16</v>
      </c>
      <c r="B2" s="367" t="s">
        <v>296</v>
      </c>
      <c r="C2" s="367"/>
      <c r="BA2" s="192"/>
      <c r="BB2" s="192"/>
      <c r="BC2" s="192"/>
      <c r="BD2" s="192" t="s">
        <v>153</v>
      </c>
      <c r="BE2" s="192" t="s">
        <v>153</v>
      </c>
      <c r="BF2" s="192" t="s">
        <v>545</v>
      </c>
    </row>
    <row r="3" spans="1:58">
      <c r="A3" s="185" t="s">
        <v>16</v>
      </c>
      <c r="C3" s="192" t="str">
        <f>INDEX($BB$4:$BB$7,MATCH($D$3,$BA$4:$BA$7,0))</f>
        <v>NDC-PAMS-reference</v>
      </c>
      <c r="D3" s="196">
        <f>DriversGams!C164</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622</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623</v>
      </c>
      <c r="BC5" s="192">
        <v>1</v>
      </c>
      <c r="BD5" s="257">
        <v>0.8</v>
      </c>
      <c r="BE5" s="257">
        <v>0.85</v>
      </c>
      <c r="BF5" s="201">
        <v>1</v>
      </c>
    </row>
    <row r="6" spans="1:58">
      <c r="A6" s="185" t="s">
        <v>16</v>
      </c>
      <c r="B6" s="185" t="s">
        <v>9</v>
      </c>
      <c r="C6" s="185" t="s">
        <v>10</v>
      </c>
      <c r="D6" s="185" t="s">
        <v>403</v>
      </c>
      <c r="I6" s="281"/>
      <c r="J6" s="281"/>
      <c r="K6" s="281"/>
      <c r="L6" s="281"/>
      <c r="BA6" s="192">
        <v>2</v>
      </c>
      <c r="BB6" s="192" t="s">
        <v>614</v>
      </c>
      <c r="BC6" s="192">
        <v>1</v>
      </c>
      <c r="BD6" s="257">
        <v>0.92</v>
      </c>
      <c r="BE6" s="257">
        <v>0.93</v>
      </c>
      <c r="BF6" s="201">
        <v>1</v>
      </c>
    </row>
    <row r="7" spans="1:58">
      <c r="A7" s="185" t="s">
        <v>16</v>
      </c>
      <c r="B7" s="186" t="s">
        <v>594</v>
      </c>
      <c r="C7" s="186" t="s">
        <v>2</v>
      </c>
      <c r="D7" s="185">
        <f>MATCH(B7,Drivers!$A$7:$A$25,0)</f>
        <v>17</v>
      </c>
      <c r="E7" s="186"/>
      <c r="F7" s="24" cm="1">
        <f t="array" ref="F7">INDEX(Drivers!$C$7:$AG$25,$D7,F$3)</f>
        <v>135.95535691221758</v>
      </c>
      <c r="G7" s="24" cm="1">
        <f t="array" ref="G7">INDEX(Drivers!$C$7:$AG$25,$D7,G$3)</f>
        <v>145.137</v>
      </c>
      <c r="H7" s="24" cm="1">
        <f t="array" ref="H7">INDEX(Drivers!$C$7:$AG$25,$D7,H$3)</f>
        <v>148.477</v>
      </c>
      <c r="I7" s="24" cm="1">
        <f t="array" ref="I7">INDEX(Drivers!$C$7:$AG$25,$D7,I$3)</f>
        <v>150.78899999999999</v>
      </c>
      <c r="J7" s="24" cm="1">
        <f t="array" ref="J7">INDEX(Drivers!$C$7:$AG$25,$D7,J$3)</f>
        <v>140.006</v>
      </c>
      <c r="K7" s="24" cm="1">
        <f t="array" ref="K7">INDEX(Drivers!$C$7:$AG$25,$D7,K$3)</f>
        <v>142.921144770501</v>
      </c>
      <c r="L7" s="24" cm="1">
        <f t="array" ref="L7">INDEX(Drivers!$C$7:$AG$25,$D7,L$3)</f>
        <v>168.39678643595431</v>
      </c>
      <c r="M7" s="24" cm="1">
        <f t="array" ref="M7">INDEX(Drivers!$C$7:$AG$25,$D7,M$3)</f>
        <v>241.47565415371653</v>
      </c>
      <c r="N7" s="24" cm="1">
        <f t="array" ref="N7">INDEX(Drivers!$C$7:$AG$25,$D7,N$3)</f>
        <v>327.69901095849735</v>
      </c>
      <c r="O7" s="186"/>
      <c r="P7" s="186">
        <f>G7</f>
        <v>145.137</v>
      </c>
      <c r="Q7" s="186">
        <f t="shared" ref="Q7:V7" si="0">I7</f>
        <v>150.78899999999999</v>
      </c>
      <c r="R7" s="186">
        <f t="shared" si="0"/>
        <v>140.006</v>
      </c>
      <c r="S7" s="24">
        <f t="shared" si="0"/>
        <v>142.921144770501</v>
      </c>
      <c r="T7" s="186">
        <f t="shared" si="0"/>
        <v>168.39678643595431</v>
      </c>
      <c r="U7" s="186">
        <f t="shared" si="0"/>
        <v>241.47565415371653</v>
      </c>
      <c r="V7" s="186">
        <f t="shared" si="0"/>
        <v>327.69901095849735</v>
      </c>
      <c r="X7" s="186">
        <f t="shared" ref="X7:AD7" si="1">P7</f>
        <v>145.137</v>
      </c>
      <c r="Y7" s="186">
        <f t="shared" si="1"/>
        <v>150.78899999999999</v>
      </c>
      <c r="Z7" s="186">
        <f t="shared" si="1"/>
        <v>140.006</v>
      </c>
      <c r="AA7" s="186">
        <f t="shared" si="1"/>
        <v>142.921144770501</v>
      </c>
      <c r="AB7" s="186">
        <f t="shared" si="1"/>
        <v>168.39678643595431</v>
      </c>
      <c r="AC7" s="186">
        <f t="shared" si="1"/>
        <v>241.47565415371653</v>
      </c>
      <c r="AD7" s="186">
        <f t="shared" si="1"/>
        <v>327.69901095849735</v>
      </c>
      <c r="BA7" s="192">
        <v>3</v>
      </c>
      <c r="BB7" s="192" t="s">
        <v>624</v>
      </c>
      <c r="BC7" s="192">
        <v>1</v>
      </c>
      <c r="BD7" s="257">
        <v>0.8</v>
      </c>
      <c r="BE7" s="257">
        <v>0.65</v>
      </c>
      <c r="BF7" s="201">
        <v>1</v>
      </c>
    </row>
    <row r="8" spans="1:58">
      <c r="A8" s="185" t="s">
        <v>16</v>
      </c>
      <c r="B8" s="186" t="s">
        <v>387</v>
      </c>
      <c r="C8" s="186" t="s">
        <v>68</v>
      </c>
      <c r="D8" s="185">
        <f>MATCH(B8,Drivers!$A$7:$A$25,0)</f>
        <v>8</v>
      </c>
      <c r="E8" s="186"/>
      <c r="F8" s="24" cm="1">
        <f t="array" ref="F8">INDEX(Drivers!$C$7:$AG$25,$D8,F$3)</f>
        <v>123.26923682676239</v>
      </c>
      <c r="G8" s="24" cm="1">
        <f t="array" ref="G8">INDEX(Drivers!$C$7:$AG$25,$D8,G$3)</f>
        <v>131.09700000000001</v>
      </c>
      <c r="H8" s="24" cm="1">
        <f t="array" ref="H8">INDEX(Drivers!$C$7:$AG$25,$D8,H$3)</f>
        <v>133.3638</v>
      </c>
      <c r="I8" s="24" cm="1">
        <f t="array" ref="I8">INDEX(Drivers!$C$7:$AG$25,$D8,I$3)</f>
        <v>130.89420000000001</v>
      </c>
      <c r="J8" s="24" cm="1">
        <f t="array" ref="J8">INDEX(Drivers!$C$7:$AG$25,$D8,J$3)</f>
        <v>120.23159999999999</v>
      </c>
      <c r="K8" s="24" cm="1">
        <f t="array" ref="K8">INDEX(Drivers!$C$7:$AG$25,$D8,K$3)</f>
        <v>122.12987311685508</v>
      </c>
      <c r="L8" s="24" cm="1">
        <f t="array" ref="L8">INDEX(Drivers!$C$7:$AG$25,$D8,L$3)</f>
        <v>141.70957085249711</v>
      </c>
      <c r="M8" s="24" cm="1">
        <f t="array" ref="M8">INDEX(Drivers!$C$7:$AG$25,$D8,M$3)</f>
        <v>163.56414122874526</v>
      </c>
      <c r="N8" s="24" cm="1">
        <f t="array" ref="N8">INDEX(Drivers!$C$7:$AG$25,$D8,N$3)</f>
        <v>208.20176285389468</v>
      </c>
      <c r="O8" s="186"/>
      <c r="P8" s="186">
        <f>G8</f>
        <v>131.09700000000001</v>
      </c>
      <c r="Q8" s="186">
        <f t="shared" ref="Q8:Q9" si="2">I8</f>
        <v>130.89420000000001</v>
      </c>
      <c r="R8" s="186">
        <f>J8</f>
        <v>120.23159999999999</v>
      </c>
      <c r="S8" s="24">
        <f t="shared" ref="S8:S9" si="3">K8</f>
        <v>122.12987311685508</v>
      </c>
      <c r="T8" s="186">
        <f t="shared" ref="T8:V9" si="4">L8</f>
        <v>141.70957085249711</v>
      </c>
      <c r="U8" s="186">
        <f t="shared" si="4"/>
        <v>163.56414122874526</v>
      </c>
      <c r="V8" s="186">
        <f t="shared" si="4"/>
        <v>208.20176285389468</v>
      </c>
      <c r="X8" s="186">
        <f>P8</f>
        <v>131.09700000000001</v>
      </c>
      <c r="Y8" s="186">
        <f>Q8</f>
        <v>130.89420000000001</v>
      </c>
      <c r="Z8" s="186">
        <f t="shared" ref="Z8:Z9" si="5">R8</f>
        <v>120.23159999999999</v>
      </c>
      <c r="AA8" s="186">
        <f t="shared" ref="AA8:AA9" si="6">S8</f>
        <v>122.12987311685508</v>
      </c>
      <c r="AB8" s="186">
        <f t="shared" ref="AB8:AD9" si="7">T8</f>
        <v>141.70957085249711</v>
      </c>
      <c r="AC8" s="186">
        <f t="shared" si="7"/>
        <v>163.56414122874526</v>
      </c>
      <c r="AD8" s="186">
        <f t="shared" si="7"/>
        <v>208.20176285389468</v>
      </c>
    </row>
    <row r="9" spans="1:58">
      <c r="A9" s="185" t="s">
        <v>16</v>
      </c>
      <c r="B9" s="186" t="s">
        <v>388</v>
      </c>
      <c r="C9" s="186" t="s">
        <v>69</v>
      </c>
      <c r="D9" s="185">
        <f>MATCH(B9,Drivers!$A$7:$A$25,0)</f>
        <v>7</v>
      </c>
      <c r="E9" s="186"/>
      <c r="F9" s="24" cm="1">
        <f t="array" ref="F9">INDEX(Drivers!$C$7:$AG$25,$D9,F$3)</f>
        <v>13.345629432701433</v>
      </c>
      <c r="G9" s="24" cm="1">
        <f t="array" ref="G9">INDEX(Drivers!$C$7:$AG$25,$D9,G$3)</f>
        <v>14.365</v>
      </c>
      <c r="H9" s="24" cm="1">
        <f t="array" ref="H9">INDEX(Drivers!$C$7:$AG$25,$D9,H$3)</f>
        <v>14.513</v>
      </c>
      <c r="I9" s="24" cm="1">
        <f t="array" ref="I9">INDEX(Drivers!$C$7:$AG$25,$D9,I$3)</f>
        <v>14.384</v>
      </c>
      <c r="J9" s="24" cm="1">
        <f t="array" ref="J9">INDEX(Drivers!$C$7:$AG$25,$D9,J$3)</f>
        <v>12.598000000000001</v>
      </c>
      <c r="K9" s="24" cm="1">
        <f t="array" ref="K9">INDEX(Drivers!$C$7:$AG$25,$D9,K$3)</f>
        <v>12.73800978049694</v>
      </c>
      <c r="L9" s="24" cm="1">
        <f t="array" ref="L9">INDEX(Drivers!$C$7:$AG$25,$D9,L$3)</f>
        <v>19.236767196606923</v>
      </c>
      <c r="M9" s="24" cm="1">
        <f t="array" ref="M9">INDEX(Drivers!$C$7:$AG$25,$D9,M$3)</f>
        <v>50.732136784484844</v>
      </c>
      <c r="N9" s="24" cm="1">
        <f t="array" ref="N9">INDEX(Drivers!$C$7:$AG$25,$D9,N$3)</f>
        <v>80.632586266656403</v>
      </c>
      <c r="O9" s="186"/>
      <c r="P9" s="186">
        <f>G9</f>
        <v>14.365</v>
      </c>
      <c r="Q9" s="186">
        <f t="shared" si="2"/>
        <v>14.384</v>
      </c>
      <c r="R9" s="186">
        <f>J9</f>
        <v>12.598000000000001</v>
      </c>
      <c r="S9" s="24">
        <f t="shared" si="3"/>
        <v>12.73800978049694</v>
      </c>
      <c r="T9" s="186">
        <f t="shared" si="4"/>
        <v>19.236767196606923</v>
      </c>
      <c r="U9" s="186">
        <f t="shared" si="4"/>
        <v>50.732136784484844</v>
      </c>
      <c r="V9" s="186">
        <f t="shared" si="4"/>
        <v>80.632586266656403</v>
      </c>
      <c r="X9" s="186">
        <f>P9</f>
        <v>14.365</v>
      </c>
      <c r="Y9" s="186">
        <f>Q9</f>
        <v>14.384</v>
      </c>
      <c r="Z9" s="186">
        <f t="shared" si="5"/>
        <v>12.598000000000001</v>
      </c>
      <c r="AA9" s="186">
        <f t="shared" si="6"/>
        <v>12.73800978049694</v>
      </c>
      <c r="AB9" s="186">
        <f t="shared" si="7"/>
        <v>19.236767196606923</v>
      </c>
      <c r="AC9" s="186">
        <f t="shared" si="7"/>
        <v>50.732136784484844</v>
      </c>
      <c r="AD9" s="186">
        <f t="shared" si="7"/>
        <v>80.632586266656403</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5">F28</f>
        <v>1.223309374555521E-2</v>
      </c>
      <c r="H28" s="62">
        <f t="shared" si="25"/>
        <v>1.223309374555521E-2</v>
      </c>
      <c r="I28" s="62">
        <f t="shared" ref="I28:I35" si="26">H28</f>
        <v>1.223309374555521E-2</v>
      </c>
      <c r="J28" s="62">
        <f t="shared" ref="J28:J35" si="27">I28</f>
        <v>1.223309374555521E-2</v>
      </c>
      <c r="K28" s="62">
        <f t="shared" ref="K28:K35" si="28">J28</f>
        <v>1.223309374555521E-2</v>
      </c>
      <c r="L28" s="62">
        <f t="shared" ref="L28:N35" si="29">IF($D$4,AB28,T28)</f>
        <v>1.223309374555521E-2</v>
      </c>
      <c r="M28" s="62">
        <f t="shared" si="29"/>
        <v>1.223309374555521E-2</v>
      </c>
      <c r="N28" s="62">
        <f t="shared" si="29"/>
        <v>1.223309374555521E-2</v>
      </c>
      <c r="P28" s="231">
        <f>$G28</f>
        <v>1.223309374555521E-2</v>
      </c>
      <c r="Q28" s="231">
        <f>P28</f>
        <v>1.223309374555521E-2</v>
      </c>
      <c r="R28" s="231">
        <f>Q28</f>
        <v>1.223309374555521E-2</v>
      </c>
      <c r="S28" s="231">
        <f>R28</f>
        <v>1.223309374555521E-2</v>
      </c>
      <c r="T28" s="34">
        <f t="shared" ref="T28:T35" si="30">R28</f>
        <v>1.223309374555521E-2</v>
      </c>
      <c r="U28" s="34">
        <f t="shared" ref="U28:U35" si="31">T28</f>
        <v>1.223309374555521E-2</v>
      </c>
      <c r="V28" s="34">
        <f>T28</f>
        <v>1.223309374555521E-2</v>
      </c>
      <c r="W28" s="232"/>
      <c r="X28" s="231">
        <f>P28</f>
        <v>1.223309374555521E-2</v>
      </c>
      <c r="Y28" s="231">
        <f t="shared" ref="Y28:AA28" si="32">Q28</f>
        <v>1.223309374555521E-2</v>
      </c>
      <c r="Z28" s="231">
        <f t="shared" si="32"/>
        <v>1.223309374555521E-2</v>
      </c>
      <c r="AA28" s="231">
        <f t="shared" si="32"/>
        <v>1.223309374555521E-2</v>
      </c>
      <c r="AB28" s="258">
        <f t="shared" ref="AB28:AB35" si="33">IF(INDEX($BF$4:$BF$7,MATCH($D$3,$BA$4:$BA$7,0)),Z28*$AB$27,Z28)</f>
        <v>1.162143905827745E-2</v>
      </c>
      <c r="AC28" s="258">
        <f t="shared" ref="AC28:AD35" si="34">IF(INDEX($BF$4:$BF$7,MATCH($D$3,$BA$4:$BA$7,0)),AB28*$AC$27,AB28)</f>
        <v>1.1040367105363576E-2</v>
      </c>
      <c r="AD28" s="72">
        <f t="shared" si="34"/>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8.1866056980928109E-2</v>
      </c>
      <c r="G29" s="62">
        <f t="shared" si="25"/>
        <v>8.1866056980928109E-2</v>
      </c>
      <c r="H29" s="62">
        <f t="shared" si="25"/>
        <v>8.1866056980928109E-2</v>
      </c>
      <c r="I29" s="62">
        <f t="shared" si="26"/>
        <v>8.1866056980928109E-2</v>
      </c>
      <c r="J29" s="62">
        <f t="shared" si="27"/>
        <v>8.1866056980928109E-2</v>
      </c>
      <c r="K29" s="62">
        <f t="shared" si="28"/>
        <v>8.1866056980928109E-2</v>
      </c>
      <c r="L29" s="62">
        <f t="shared" si="29"/>
        <v>8.1866056980928109E-2</v>
      </c>
      <c r="M29" s="62">
        <f t="shared" si="29"/>
        <v>8.1866056980928109E-2</v>
      </c>
      <c r="N29" s="62">
        <f t="shared" si="29"/>
        <v>8.1866056980928109E-2</v>
      </c>
      <c r="P29" s="231">
        <f t="shared" ref="P29:P35" si="36">$G29</f>
        <v>8.1866056980928109E-2</v>
      </c>
      <c r="Q29" s="231">
        <f t="shared" ref="Q29:R35" si="37">P29</f>
        <v>8.1866056980928109E-2</v>
      </c>
      <c r="R29" s="231">
        <f t="shared" si="37"/>
        <v>8.1866056980928109E-2</v>
      </c>
      <c r="S29" s="231">
        <f t="shared" ref="S29" si="38">R29</f>
        <v>8.1866056980928109E-2</v>
      </c>
      <c r="T29" s="34">
        <f t="shared" si="30"/>
        <v>8.1866056980928109E-2</v>
      </c>
      <c r="U29" s="34">
        <f t="shared" si="31"/>
        <v>8.1866056980928109E-2</v>
      </c>
      <c r="V29" s="34">
        <f t="shared" ref="V29:V35" si="39">T29</f>
        <v>8.1866056980928109E-2</v>
      </c>
      <c r="W29" s="232"/>
      <c r="X29" s="231">
        <f t="shared" ref="X29:X35" si="40">P29</f>
        <v>8.1866056980928109E-2</v>
      </c>
      <c r="Y29" s="231">
        <f t="shared" ref="Y29:Y35" si="41">Q29</f>
        <v>8.1866056980928109E-2</v>
      </c>
      <c r="Z29" s="231">
        <f t="shared" ref="Z29:Z35" si="42">R29</f>
        <v>8.1866056980928109E-2</v>
      </c>
      <c r="AA29" s="231">
        <f t="shared" ref="AA29:AA35" si="43">S29</f>
        <v>8.1866056980928109E-2</v>
      </c>
      <c r="AB29" s="70">
        <f t="shared" si="33"/>
        <v>7.77727541318817E-2</v>
      </c>
      <c r="AC29" s="258">
        <f t="shared" si="34"/>
        <v>7.388411642528761E-2</v>
      </c>
      <c r="AD29" s="72">
        <f t="shared" si="34"/>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2.7304410472915146E-2</v>
      </c>
      <c r="G30" s="62">
        <f t="shared" si="25"/>
        <v>2.7304410472915146E-2</v>
      </c>
      <c r="H30" s="62">
        <f t="shared" si="25"/>
        <v>2.7304410472915146E-2</v>
      </c>
      <c r="I30" s="62">
        <f t="shared" si="26"/>
        <v>2.7304410472915146E-2</v>
      </c>
      <c r="J30" s="62">
        <f t="shared" si="27"/>
        <v>2.7304410472915146E-2</v>
      </c>
      <c r="K30" s="62">
        <f t="shared" si="28"/>
        <v>2.7304410472915146E-2</v>
      </c>
      <c r="L30" s="62">
        <f t="shared" si="29"/>
        <v>2.7304410472915146E-2</v>
      </c>
      <c r="M30" s="62">
        <f t="shared" si="29"/>
        <v>2.7304410472915146E-2</v>
      </c>
      <c r="N30" s="62">
        <f t="shared" si="29"/>
        <v>2.7304410472915146E-2</v>
      </c>
      <c r="P30" s="231">
        <f t="shared" si="36"/>
        <v>2.7304410472915146E-2</v>
      </c>
      <c r="Q30" s="231">
        <f t="shared" si="37"/>
        <v>2.7304410472915146E-2</v>
      </c>
      <c r="R30" s="231">
        <f t="shared" si="37"/>
        <v>2.7304410472915146E-2</v>
      </c>
      <c r="S30" s="231">
        <f t="shared" ref="S30" si="45">R30</f>
        <v>2.7304410472915146E-2</v>
      </c>
      <c r="T30" s="34">
        <f t="shared" si="30"/>
        <v>2.7304410472915146E-2</v>
      </c>
      <c r="U30" s="34">
        <f t="shared" si="31"/>
        <v>2.7304410472915146E-2</v>
      </c>
      <c r="V30" s="34">
        <f t="shared" si="39"/>
        <v>2.7304410472915146E-2</v>
      </c>
      <c r="W30" s="232"/>
      <c r="X30" s="231">
        <f t="shared" si="40"/>
        <v>2.7304410472915146E-2</v>
      </c>
      <c r="Y30" s="231">
        <f t="shared" si="41"/>
        <v>2.7304410472915146E-2</v>
      </c>
      <c r="Z30" s="231">
        <f t="shared" si="42"/>
        <v>2.7304410472915146E-2</v>
      </c>
      <c r="AA30" s="231">
        <f t="shared" si="43"/>
        <v>2.7304410472915146E-2</v>
      </c>
      <c r="AB30" s="70">
        <f t="shared" si="33"/>
        <v>2.5939189949269387E-2</v>
      </c>
      <c r="AC30" s="258">
        <f t="shared" si="34"/>
        <v>2.4642230451805917E-2</v>
      </c>
      <c r="AD30" s="72">
        <f t="shared" si="34"/>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1.645969810781665E-2</v>
      </c>
      <c r="G31" s="62">
        <f t="shared" si="25"/>
        <v>1.645969810781665E-2</v>
      </c>
      <c r="H31" s="62">
        <f t="shared" si="25"/>
        <v>1.645969810781665E-2</v>
      </c>
      <c r="I31" s="62">
        <f t="shared" si="26"/>
        <v>1.645969810781665E-2</v>
      </c>
      <c r="J31" s="62">
        <f t="shared" si="27"/>
        <v>1.645969810781665E-2</v>
      </c>
      <c r="K31" s="62">
        <f t="shared" si="28"/>
        <v>1.645969810781665E-2</v>
      </c>
      <c r="L31" s="62">
        <f t="shared" si="29"/>
        <v>1.645969810781665E-2</v>
      </c>
      <c r="M31" s="62">
        <f t="shared" si="29"/>
        <v>1.645969810781665E-2</v>
      </c>
      <c r="N31" s="62">
        <f t="shared" si="29"/>
        <v>1.645969810781665E-2</v>
      </c>
      <c r="P31" s="231">
        <f t="shared" si="36"/>
        <v>1.645969810781665E-2</v>
      </c>
      <c r="Q31" s="231">
        <f t="shared" si="37"/>
        <v>1.645969810781665E-2</v>
      </c>
      <c r="R31" s="231">
        <f t="shared" si="37"/>
        <v>1.645969810781665E-2</v>
      </c>
      <c r="S31" s="231">
        <f t="shared" ref="S31" si="46">R31</f>
        <v>1.645969810781665E-2</v>
      </c>
      <c r="T31" s="34">
        <f t="shared" si="30"/>
        <v>1.645969810781665E-2</v>
      </c>
      <c r="U31" s="34">
        <f t="shared" si="31"/>
        <v>1.645969810781665E-2</v>
      </c>
      <c r="V31" s="34">
        <f t="shared" si="39"/>
        <v>1.645969810781665E-2</v>
      </c>
      <c r="W31" s="232"/>
      <c r="X31" s="231">
        <f t="shared" si="40"/>
        <v>1.645969810781665E-2</v>
      </c>
      <c r="Y31" s="231">
        <f t="shared" si="41"/>
        <v>1.645969810781665E-2</v>
      </c>
      <c r="Z31" s="231">
        <f t="shared" si="42"/>
        <v>1.645969810781665E-2</v>
      </c>
      <c r="AA31" s="231">
        <f t="shared" si="43"/>
        <v>1.645969810781665E-2</v>
      </c>
      <c r="AB31" s="70">
        <f t="shared" si="33"/>
        <v>1.5636713202425816E-2</v>
      </c>
      <c r="AC31" s="258">
        <f t="shared" si="34"/>
        <v>1.4854877542304525E-2</v>
      </c>
      <c r="AD31" s="72">
        <f t="shared" si="34"/>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0.54070490636323243</v>
      </c>
      <c r="G32" s="62">
        <f t="shared" si="25"/>
        <v>0.54070490636323243</v>
      </c>
      <c r="H32" s="62">
        <f t="shared" si="25"/>
        <v>0.54070490636323243</v>
      </c>
      <c r="I32" s="62">
        <f t="shared" si="26"/>
        <v>0.54070490636323243</v>
      </c>
      <c r="J32" s="62">
        <f t="shared" si="27"/>
        <v>0.54070490636323243</v>
      </c>
      <c r="K32" s="62">
        <f t="shared" si="28"/>
        <v>0.54070490636323243</v>
      </c>
      <c r="L32" s="62">
        <f t="shared" si="29"/>
        <v>0.54070490636323243</v>
      </c>
      <c r="M32" s="62">
        <f t="shared" si="29"/>
        <v>0.54070490636323243</v>
      </c>
      <c r="N32" s="62">
        <f t="shared" si="29"/>
        <v>0.54070490636323243</v>
      </c>
      <c r="P32" s="231">
        <f t="shared" si="36"/>
        <v>0.54070490636323243</v>
      </c>
      <c r="Q32" s="231">
        <f t="shared" si="37"/>
        <v>0.54070490636323243</v>
      </c>
      <c r="R32" s="231">
        <f t="shared" si="37"/>
        <v>0.54070490636323243</v>
      </c>
      <c r="S32" s="231">
        <f t="shared" ref="S32" si="47">R32</f>
        <v>0.54070490636323243</v>
      </c>
      <c r="T32" s="34">
        <f t="shared" si="30"/>
        <v>0.54070490636323243</v>
      </c>
      <c r="U32" s="34">
        <f t="shared" si="31"/>
        <v>0.54070490636323243</v>
      </c>
      <c r="V32" s="34">
        <f t="shared" si="39"/>
        <v>0.54070490636323243</v>
      </c>
      <c r="W32" s="232"/>
      <c r="X32" s="231">
        <f t="shared" si="40"/>
        <v>0.54070490636323243</v>
      </c>
      <c r="Y32" s="231">
        <f t="shared" si="41"/>
        <v>0.54070490636323243</v>
      </c>
      <c r="Z32" s="231">
        <f t="shared" si="42"/>
        <v>0.54070490636323243</v>
      </c>
      <c r="AA32" s="231">
        <f t="shared" si="43"/>
        <v>0.54070490636323243</v>
      </c>
      <c r="AB32" s="70">
        <f t="shared" si="33"/>
        <v>0.51366966104507084</v>
      </c>
      <c r="AC32" s="258">
        <f t="shared" si="34"/>
        <v>0.48798617799281729</v>
      </c>
      <c r="AD32" s="72">
        <f t="shared" si="34"/>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0.1899915629254573</v>
      </c>
      <c r="G33" s="62">
        <f t="shared" si="25"/>
        <v>0.1899915629254573</v>
      </c>
      <c r="H33" s="62">
        <f t="shared" si="25"/>
        <v>0.1899915629254573</v>
      </c>
      <c r="I33" s="62">
        <f t="shared" si="26"/>
        <v>0.1899915629254573</v>
      </c>
      <c r="J33" s="62">
        <f t="shared" si="27"/>
        <v>0.1899915629254573</v>
      </c>
      <c r="K33" s="62">
        <f t="shared" si="28"/>
        <v>0.1899915629254573</v>
      </c>
      <c r="L33" s="62">
        <f t="shared" si="29"/>
        <v>0.1899915629254573</v>
      </c>
      <c r="M33" s="62">
        <f t="shared" si="29"/>
        <v>0.1899915629254573</v>
      </c>
      <c r="N33" s="62">
        <f t="shared" si="29"/>
        <v>0.1899915629254573</v>
      </c>
      <c r="P33" s="231">
        <f t="shared" si="36"/>
        <v>0.1899915629254573</v>
      </c>
      <c r="Q33" s="231">
        <f t="shared" si="37"/>
        <v>0.1899915629254573</v>
      </c>
      <c r="R33" s="231">
        <f t="shared" si="37"/>
        <v>0.1899915629254573</v>
      </c>
      <c r="S33" s="231">
        <f t="shared" ref="S33" si="48">R33</f>
        <v>0.1899915629254573</v>
      </c>
      <c r="T33" s="34">
        <f t="shared" si="30"/>
        <v>0.1899915629254573</v>
      </c>
      <c r="U33" s="34">
        <f t="shared" si="31"/>
        <v>0.1899915629254573</v>
      </c>
      <c r="V33" s="34">
        <f t="shared" si="39"/>
        <v>0.1899915629254573</v>
      </c>
      <c r="W33" s="232"/>
      <c r="X33" s="231">
        <f t="shared" si="40"/>
        <v>0.1899915629254573</v>
      </c>
      <c r="Y33" s="231">
        <f t="shared" si="41"/>
        <v>0.1899915629254573</v>
      </c>
      <c r="Z33" s="231">
        <f t="shared" si="42"/>
        <v>0.1899915629254573</v>
      </c>
      <c r="AA33" s="231">
        <f t="shared" si="43"/>
        <v>0.1899915629254573</v>
      </c>
      <c r="AB33" s="70">
        <f t="shared" si="33"/>
        <v>0.18049198477918443</v>
      </c>
      <c r="AC33" s="258">
        <f t="shared" si="34"/>
        <v>0.1714673855402252</v>
      </c>
      <c r="AD33" s="72">
        <f t="shared" si="34"/>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6.9923140692989272E-3</v>
      </c>
      <c r="G34" s="62">
        <f t="shared" si="25"/>
        <v>6.9923140692989272E-3</v>
      </c>
      <c r="H34" s="62">
        <f t="shared" si="25"/>
        <v>6.9923140692989272E-3</v>
      </c>
      <c r="I34" s="62">
        <f t="shared" si="26"/>
        <v>6.9923140692989272E-3</v>
      </c>
      <c r="J34" s="62">
        <f t="shared" si="27"/>
        <v>6.9923140692989272E-3</v>
      </c>
      <c r="K34" s="62">
        <f t="shared" si="28"/>
        <v>6.9923140692989272E-3</v>
      </c>
      <c r="L34" s="62">
        <f t="shared" si="29"/>
        <v>6.9923140692989272E-3</v>
      </c>
      <c r="M34" s="62">
        <f t="shared" si="29"/>
        <v>6.9923140692989272E-3</v>
      </c>
      <c r="N34" s="62">
        <f t="shared" si="29"/>
        <v>6.9923140692989272E-3</v>
      </c>
      <c r="P34" s="231">
        <f t="shared" si="36"/>
        <v>6.9923140692989272E-3</v>
      </c>
      <c r="Q34" s="231">
        <f t="shared" si="37"/>
        <v>6.9923140692989272E-3</v>
      </c>
      <c r="R34" s="231">
        <f t="shared" si="37"/>
        <v>6.9923140692989272E-3</v>
      </c>
      <c r="S34" s="231">
        <f t="shared" ref="S34" si="49">R34</f>
        <v>6.9923140692989272E-3</v>
      </c>
      <c r="T34" s="34">
        <f t="shared" si="30"/>
        <v>6.9923140692989272E-3</v>
      </c>
      <c r="U34" s="34">
        <f t="shared" si="31"/>
        <v>6.9923140692989272E-3</v>
      </c>
      <c r="V34" s="34">
        <f t="shared" si="39"/>
        <v>6.9923140692989272E-3</v>
      </c>
      <c r="W34" s="232"/>
      <c r="X34" s="231">
        <f t="shared" si="40"/>
        <v>6.9923140692989272E-3</v>
      </c>
      <c r="Y34" s="231">
        <f t="shared" si="41"/>
        <v>6.9923140692989272E-3</v>
      </c>
      <c r="Z34" s="231">
        <f t="shared" si="42"/>
        <v>6.9923140692989272E-3</v>
      </c>
      <c r="AA34" s="231">
        <f t="shared" si="43"/>
        <v>6.9923140692989272E-3</v>
      </c>
      <c r="AB34" s="70">
        <f t="shared" si="33"/>
        <v>6.6426983658339801E-3</v>
      </c>
      <c r="AC34" s="258">
        <f t="shared" si="34"/>
        <v>6.3105634475422809E-3</v>
      </c>
      <c r="AD34" s="72">
        <f t="shared" si="34"/>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6.2183700673103847E-3</v>
      </c>
      <c r="G35" s="62">
        <f t="shared" si="25"/>
        <v>6.2183700673103847E-3</v>
      </c>
      <c r="H35" s="62">
        <f t="shared" si="25"/>
        <v>6.2183700673103847E-3</v>
      </c>
      <c r="I35" s="62">
        <f t="shared" si="26"/>
        <v>6.2183700673103847E-3</v>
      </c>
      <c r="J35" s="62">
        <f t="shared" si="27"/>
        <v>6.2183700673103847E-3</v>
      </c>
      <c r="K35" s="62">
        <f t="shared" si="28"/>
        <v>6.2183700673103847E-3</v>
      </c>
      <c r="L35" s="62">
        <f t="shared" si="29"/>
        <v>6.2183700673103847E-3</v>
      </c>
      <c r="M35" s="62">
        <f t="shared" si="29"/>
        <v>6.2183700673103847E-3</v>
      </c>
      <c r="N35" s="62">
        <f t="shared" si="29"/>
        <v>6.2183700673103847E-3</v>
      </c>
      <c r="P35" s="231">
        <f t="shared" si="36"/>
        <v>6.2183700673103847E-3</v>
      </c>
      <c r="Q35" s="231">
        <f t="shared" si="37"/>
        <v>6.2183700673103847E-3</v>
      </c>
      <c r="R35" s="231">
        <f t="shared" si="37"/>
        <v>6.2183700673103847E-3</v>
      </c>
      <c r="S35" s="231">
        <f t="shared" ref="S35" si="50">R35</f>
        <v>6.2183700673103847E-3</v>
      </c>
      <c r="T35" s="34">
        <f t="shared" si="30"/>
        <v>6.2183700673103847E-3</v>
      </c>
      <c r="U35" s="34">
        <f t="shared" si="31"/>
        <v>6.2183700673103847E-3</v>
      </c>
      <c r="V35" s="34">
        <f t="shared" si="39"/>
        <v>6.2183700673103847E-3</v>
      </c>
      <c r="W35" s="232"/>
      <c r="X35" s="231">
        <f t="shared" si="40"/>
        <v>6.2183700673103847E-3</v>
      </c>
      <c r="Y35" s="231">
        <f t="shared" si="41"/>
        <v>6.2183700673103847E-3</v>
      </c>
      <c r="Z35" s="231">
        <f t="shared" si="42"/>
        <v>6.2183700673103847E-3</v>
      </c>
      <c r="AA35" s="231">
        <f t="shared" si="43"/>
        <v>6.2183700673103847E-3</v>
      </c>
      <c r="AB35" s="70">
        <f t="shared" si="33"/>
        <v>5.907451563944865E-3</v>
      </c>
      <c r="AC35" s="258">
        <f t="shared" si="34"/>
        <v>5.6120789857476211E-3</v>
      </c>
      <c r="AD35" s="72">
        <f t="shared" si="34"/>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1">1-SUM(G28:G35)</f>
        <v>0.11822958726748589</v>
      </c>
      <c r="H36" s="62">
        <f t="shared" si="51"/>
        <v>0.11822958726748589</v>
      </c>
      <c r="I36" s="62">
        <f t="shared" ref="I36:K36" si="52">1-SUM(I28:I35)</f>
        <v>0.11822958726748589</v>
      </c>
      <c r="J36" s="62">
        <f t="shared" si="52"/>
        <v>0.11822958726748589</v>
      </c>
      <c r="K36" s="62">
        <f t="shared" si="52"/>
        <v>0.11822958726748589</v>
      </c>
      <c r="L36" s="62">
        <f>1-SUM(L28:L35)</f>
        <v>0.11822958726748589</v>
      </c>
      <c r="M36" s="62">
        <f>1-SUM(M28:M35)</f>
        <v>0.11822958726748589</v>
      </c>
      <c r="N36" s="62">
        <f>1-SUM(N28:N35)</f>
        <v>0.11822958726748589</v>
      </c>
      <c r="P36" s="231">
        <f>$G36</f>
        <v>0.11822958726748589</v>
      </c>
      <c r="Q36" s="62">
        <f t="shared" ref="Q36:V36" si="53">1-SUM(Q28:Q35)</f>
        <v>0.11822958726748589</v>
      </c>
      <c r="R36" s="62">
        <f t="shared" si="53"/>
        <v>0.11822958726748589</v>
      </c>
      <c r="S36" s="62">
        <f t="shared" si="53"/>
        <v>0.11822958726748589</v>
      </c>
      <c r="T36" s="62">
        <f t="shared" si="53"/>
        <v>0.11822958726748589</v>
      </c>
      <c r="U36" s="62">
        <f t="shared" si="53"/>
        <v>0.11822958726748589</v>
      </c>
      <c r="V36" s="62">
        <f t="shared" si="53"/>
        <v>0.11822958726748589</v>
      </c>
      <c r="W36" s="232"/>
      <c r="X36" s="231">
        <f>$G36</f>
        <v>0.11822958726748589</v>
      </c>
      <c r="Y36" s="62">
        <f t="shared" ref="Y36:AD36" si="54">1-SUM(Y28:Y35)</f>
        <v>0.11822958726748589</v>
      </c>
      <c r="Z36" s="62">
        <f t="shared" si="54"/>
        <v>0.11822958726748589</v>
      </c>
      <c r="AA36" s="62">
        <f t="shared" si="54"/>
        <v>0.11822958726748589</v>
      </c>
      <c r="AB36" s="62">
        <f t="shared" si="54"/>
        <v>0.16231810790411161</v>
      </c>
      <c r="AC36" s="62">
        <f t="shared" si="54"/>
        <v>0.20420220250890586</v>
      </c>
      <c r="AD36" s="62">
        <f t="shared" si="54"/>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IF($D$4,X39,P39)</f>
        <v>0.17795233566495883</v>
      </c>
      <c r="H39" s="62">
        <f>IF($D$4,Z39,R39)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$F39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5">Q39</f>
        <v>0.17795233566495883</v>
      </c>
      <c r="Z39" s="231">
        <f t="shared" si="55"/>
        <v>0.17795233566495883</v>
      </c>
      <c r="AA39" s="231">
        <f t="shared" si="55"/>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6">1-G39</f>
        <v>0.82204766433504117</v>
      </c>
      <c r="H40" s="62">
        <f t="shared" si="56"/>
        <v>0.82204766433504117</v>
      </c>
      <c r="I40" s="62">
        <f t="shared" ref="I40" si="57">1-I39</f>
        <v>0.82204766433504117</v>
      </c>
      <c r="J40" s="62">
        <f>1-J39</f>
        <v>0.82204766433504117</v>
      </c>
      <c r="K40" s="62">
        <f>1-K39</f>
        <v>0.82204766433504117</v>
      </c>
      <c r="L40" s="62">
        <f>1-L39</f>
        <v>0.82204766433504117</v>
      </c>
      <c r="M40" s="62">
        <f>1-M39</f>
        <v>0.82204766433504117</v>
      </c>
      <c r="N40" s="62">
        <f>1-N39</f>
        <v>0.82204766433504117</v>
      </c>
      <c r="P40" s="231">
        <f>$G40</f>
        <v>0.82204766433504117</v>
      </c>
      <c r="Q40" s="62">
        <f t="shared" ref="Q40:V40" si="58">1-Q39</f>
        <v>0.82204766433504117</v>
      </c>
      <c r="R40" s="62">
        <f t="shared" si="58"/>
        <v>0.82204766433504117</v>
      </c>
      <c r="S40" s="62">
        <f t="shared" si="58"/>
        <v>0.82204766433504117</v>
      </c>
      <c r="T40" s="62">
        <f t="shared" si="58"/>
        <v>0.82204766433504117</v>
      </c>
      <c r="U40" s="62">
        <f t="shared" si="58"/>
        <v>0.82204766433504117</v>
      </c>
      <c r="V40" s="62">
        <f t="shared" si="58"/>
        <v>0.82204766433504117</v>
      </c>
      <c r="W40" s="232"/>
      <c r="X40" s="231">
        <f>P40</f>
        <v>0.82204766433504117</v>
      </c>
      <c r="Y40" s="231">
        <f t="shared" ref="Y40" si="59">Q40</f>
        <v>0.82204766433504117</v>
      </c>
      <c r="Z40" s="231">
        <f t="shared" ref="Z40" si="60">R40</f>
        <v>0.82204766433504117</v>
      </c>
      <c r="AA40" s="231">
        <f t="shared" ref="AA40" si="61">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2">G63*G92</f>
        <v>18.120758900121242</v>
      </c>
      <c r="H43" s="47">
        <f t="shared" si="62"/>
        <v>18.931145021834784</v>
      </c>
      <c r="I43" s="47">
        <f>H43*(1+(H13+I13)/2*((I7/H7)^(1/(I$4-H$4))-1))^(I$4-H$4)</f>
        <v>19.166790908504293</v>
      </c>
      <c r="J43" s="47">
        <f>G43*(1+(G13+J13)/2*((J7/G7)^(1/(J$4-G$4))-1))^(J$4-G$4)</f>
        <v>17.606790705410827</v>
      </c>
      <c r="K43" s="47">
        <f>H43*(1+(H13+K13)/2*((K7/H7)^(1/(K$4-H$4))-1))^(K$4-H$4)</f>
        <v>18.362820176671168</v>
      </c>
      <c r="L43" s="47">
        <f>J43*(1+(J13+L13)/2*((L7/J7)^(1/(L$4-J$4))-1))^(L$4-J$4)</f>
        <v>20.414931655865999</v>
      </c>
      <c r="M43" s="47">
        <f>L43*(1+(L13+M13)/2*((M7/L7)^(1/(M$4-L$4))-1))^(M$4-L$4)</f>
        <v>27.266394368310745</v>
      </c>
      <c r="N43" s="47">
        <f>M43*(1+(M13+N13)/2*((N7/M7)^(1/(N$4-M$4))-1))^(N$4-M$4)</f>
        <v>34.836222334254813</v>
      </c>
      <c r="O43" s="47"/>
      <c r="P43" s="47">
        <f>$G43</f>
        <v>18.120758900121242</v>
      </c>
      <c r="Q43" s="47">
        <f>I43</f>
        <v>19.166790908504293</v>
      </c>
      <c r="R43" s="47">
        <f t="shared" ref="R43:S43" si="63">J43</f>
        <v>17.606790705410827</v>
      </c>
      <c r="S43" s="47">
        <f t="shared" si="63"/>
        <v>18.362820176671168</v>
      </c>
      <c r="T43" s="311">
        <f>R43*(1+(R13+T13)/2*((T7/R7)^(1/(T$4-R$4))-1))^(T$4-R$4)</f>
        <v>20.414931655865999</v>
      </c>
      <c r="U43" s="311">
        <f>T43*(1+(T13+U13)/2*((U7/T7)^(1/(U$4-T$4))-1))^(U$4-T$4)</f>
        <v>27.266394368310745</v>
      </c>
      <c r="V43" s="311">
        <f>U43*(1+(U13+V13)/2*((V7/U7)^(1/(V$4-U$4))-1))^(V$4-U$4)</f>
        <v>34.836222334254813</v>
      </c>
      <c r="X43" s="47">
        <f>P43</f>
        <v>18.120758900121242</v>
      </c>
      <c r="Y43" s="47">
        <f t="shared" ref="Y43:AA43" si="64">Q43</f>
        <v>19.166790908504293</v>
      </c>
      <c r="Z43" s="47">
        <f t="shared" si="64"/>
        <v>17.606790705410827</v>
      </c>
      <c r="AA43" s="47">
        <f t="shared" si="64"/>
        <v>18.362820176671168</v>
      </c>
      <c r="AB43" s="311">
        <f>Z43*(1+(Z13+AB13)/2*((AB7/Z7)^(1/(AB$4-Z$4))-1))^(AB$4-Z$4)</f>
        <v>20.414931655865999</v>
      </c>
      <c r="AC43" s="311">
        <f>AB43*(1+(AB13+AC13)/2*((AC7/AB7)^(1/(AC$4-AB$4))-1))^(AC$4-AB$4)</f>
        <v>27.266394368310745</v>
      </c>
      <c r="AD43" s="311">
        <f>AC43*(1+(AC13+AD13)/2*((AD7/AC7)^(1/(AD$4-AC$4))-1))^(AD$4-AC$4)</f>
        <v>34.836222334254813</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5">G39*G$48</f>
        <v>5.725786025053389</v>
      </c>
      <c r="H46" s="10">
        <f t="shared" si="65"/>
        <v>5.8310789276794708</v>
      </c>
      <c r="I46" s="10">
        <f t="shared" si="65"/>
        <v>5.9036614240138503</v>
      </c>
      <c r="J46" s="10">
        <f t="shared" si="65"/>
        <v>5.5633826774444142</v>
      </c>
      <c r="K46" s="10">
        <f t="shared" si="65"/>
        <v>5.6560262816357145</v>
      </c>
      <c r="L46" s="10">
        <f t="shared" si="65"/>
        <v>6.4506972926390782</v>
      </c>
      <c r="M46" s="10">
        <f t="shared" si="65"/>
        <v>8.6156181806835654</v>
      </c>
      <c r="N46" s="10">
        <f t="shared" si="65"/>
        <v>11.007527670697852</v>
      </c>
      <c r="P46" s="10">
        <f t="shared" ref="P46" si="66">P39*P$48</f>
        <v>5.725786025053389</v>
      </c>
      <c r="Q46" s="10">
        <f t="shared" ref="Q46:Q48" si="67">$I46</f>
        <v>5.9036614240138503</v>
      </c>
      <c r="R46" s="10">
        <f t="shared" ref="R46:V47" si="68">R39*R$48</f>
        <v>5.5633826774444142</v>
      </c>
      <c r="S46" s="10">
        <f t="shared" si="68"/>
        <v>5.6565685835242672</v>
      </c>
      <c r="T46" s="310">
        <f t="shared" si="68"/>
        <v>6.4506972926390782</v>
      </c>
      <c r="U46" s="310">
        <f t="shared" si="68"/>
        <v>8.6156181806835654</v>
      </c>
      <c r="V46" s="310">
        <f t="shared" si="68"/>
        <v>11.007527670697852</v>
      </c>
      <c r="W46" s="10"/>
      <c r="X46" s="10">
        <f t="shared" ref="X46:AD47" si="69">X39*X$48</f>
        <v>5.725786025053389</v>
      </c>
      <c r="Y46" s="10">
        <f t="shared" si="69"/>
        <v>5.9036614240138503</v>
      </c>
      <c r="Z46" s="10">
        <f t="shared" si="69"/>
        <v>5.5633826774444142</v>
      </c>
      <c r="AA46" s="10">
        <f t="shared" si="69"/>
        <v>5.6565685835242672</v>
      </c>
      <c r="AB46" s="310">
        <f t="shared" si="69"/>
        <v>6.1281624280071245</v>
      </c>
      <c r="AC46" s="310">
        <f t="shared" si="69"/>
        <v>7.7755954080669172</v>
      </c>
      <c r="AD46" s="310">
        <f t="shared" si="69"/>
        <v>9.4375790366645713</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0">G40*G$48</f>
        <v>26.450167179818607</v>
      </c>
      <c r="H47" s="10">
        <f t="shared" si="70"/>
        <v>26.936565879511939</v>
      </c>
      <c r="I47" s="10">
        <f t="shared" ref="I47" si="71">I40*I$48</f>
        <v>27.271859436409219</v>
      </c>
      <c r="J47" s="10">
        <f>J40*J$48</f>
        <v>25.699947790546279</v>
      </c>
      <c r="K47" s="10">
        <f>K40*K$48</f>
        <v>26.127913280049178</v>
      </c>
      <c r="L47" s="10">
        <f>L40*L$48</f>
        <v>29.798881947411921</v>
      </c>
      <c r="M47" s="10">
        <f>M40*M$48</f>
        <v>39.799695664393965</v>
      </c>
      <c r="N47" s="10">
        <f>N40*N$48</f>
        <v>50.849079209823024</v>
      </c>
      <c r="P47" s="10">
        <f>P40*P$48</f>
        <v>26.450167179818607</v>
      </c>
      <c r="Q47" s="10">
        <f t="shared" si="67"/>
        <v>27.271859436409219</v>
      </c>
      <c r="R47" s="10">
        <f t="shared" si="68"/>
        <v>25.699947790546279</v>
      </c>
      <c r="S47" s="10">
        <f t="shared" si="68"/>
        <v>26.130418434023042</v>
      </c>
      <c r="T47" s="310">
        <f t="shared" si="68"/>
        <v>29.798881947411921</v>
      </c>
      <c r="U47" s="310">
        <f t="shared" si="68"/>
        <v>39.799695664393965</v>
      </c>
      <c r="V47" s="310">
        <f t="shared" si="68"/>
        <v>50.849079209823024</v>
      </c>
      <c r="W47" s="10"/>
      <c r="X47" s="10">
        <f t="shared" si="69"/>
        <v>26.450167179818607</v>
      </c>
      <c r="Y47" s="10">
        <f t="shared" si="69"/>
        <v>27.271859436409219</v>
      </c>
      <c r="Z47" s="10">
        <f t="shared" si="69"/>
        <v>25.699947790546279</v>
      </c>
      <c r="AA47" s="10">
        <f t="shared" si="69"/>
        <v>26.130418434023042</v>
      </c>
      <c r="AB47" s="310">
        <f t="shared" si="69"/>
        <v>30.121416812043876</v>
      </c>
      <c r="AC47" s="310">
        <f t="shared" si="69"/>
        <v>40.639718437010615</v>
      </c>
      <c r="AD47" s="310">
        <f t="shared" si="69"/>
        <v>52.419027843856306</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31.783939561684893</v>
      </c>
      <c r="L48" s="47">
        <f>J48*(1+(J21+L21)/2*((L7/J7)^(1/(L$4-J$4))-1))^(L$4-J$4)</f>
        <v>36.249579240050998</v>
      </c>
      <c r="M48" s="47">
        <f>L48*(1+(L21+M21)/2*((M7/L7)^(1/(M$4-L$4))-1))^(M$4-L$4)</f>
        <v>48.415313845077527</v>
      </c>
      <c r="N48" s="47">
        <f>M48*(1+(M21+N21)/2*((N7/M7)^(1/(N$4-M$4))-1))^(N$4-M$4)</f>
        <v>61.856606880520879</v>
      </c>
      <c r="P48" s="47">
        <f>$G48</f>
        <v>32.175953204871995</v>
      </c>
      <c r="Q48" s="47">
        <f t="shared" si="67"/>
        <v>33.17552086042307</v>
      </c>
      <c r="R48" s="47">
        <f>P48*(1+(P21+R21)/2*((R7/P7)^(1/(R$4-P$4))-1))^(R$4-P$4)</f>
        <v>31.263330467990691</v>
      </c>
      <c r="S48" s="47">
        <f>Q48*(1+(Q21+S21)/2*((S7/Q7)^(1/(S$4-Q$4))-1))^(S$4-Q$4)</f>
        <v>31.786987017547311</v>
      </c>
      <c r="T48" s="311">
        <f>R48*(1+(R21+T21)/2*((T7/R7)^(1/(T$4-R$4))-1))^(T$4-R$4)</f>
        <v>36.249579240050998</v>
      </c>
      <c r="U48" s="311">
        <f>T48*(1+(T21+U21)/2*((U7/T7)^(1/(U$4-T$4))-1))^(U$4-T$4)</f>
        <v>48.415313845077527</v>
      </c>
      <c r="V48" s="311">
        <f>U48*(1+(U21+V21)/2*((V7/U7)^(1/(V$4-U$4))-1))^(V$4-U$4)</f>
        <v>61.856606880520879</v>
      </c>
      <c r="W48" s="186"/>
      <c r="X48" s="47">
        <f>P48</f>
        <v>32.175953204871995</v>
      </c>
      <c r="Y48" s="47">
        <f>Q48</f>
        <v>33.17552086042307</v>
      </c>
      <c r="Z48" s="47">
        <f>R48</f>
        <v>31.263330467990691</v>
      </c>
      <c r="AA48" s="47">
        <f>S48</f>
        <v>31.786987017547311</v>
      </c>
      <c r="AB48" s="311">
        <f>Z48*(1+(Z21+AB21)/2*((AB7/Z7)^(1/(AB$4-Z$4))-1))^(AB$4-Z$4)</f>
        <v>36.249579240050998</v>
      </c>
      <c r="AC48" s="311">
        <f>AB48*(1+(AB21+AC21)/2*((AC7/AB7)^(1/(AC$4-AB$4))-1))^(AC$4-AB$4)</f>
        <v>48.415313845077527</v>
      </c>
      <c r="AD48" s="311">
        <f>AC48*(1+(AC21+AD21)/2*((AD7/AC7)^(1/(AD$4-AC$4))-1))^(AD$4-AC$4)</f>
        <v>61.856606880520879</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2">G28*G$60</f>
        <v>2.3987639372378653</v>
      </c>
      <c r="H51" s="10">
        <f t="shared" si="72"/>
        <v>2.4428754036044746</v>
      </c>
      <c r="I51" s="10">
        <f t="shared" ref="I51" si="73">I28*I$60</f>
        <v>2.473283154421531</v>
      </c>
      <c r="J51" s="10">
        <f t="shared" ref="J51:N59" si="74">J28*J$60</f>
        <v>2.3307265897319418</v>
      </c>
      <c r="K51" s="10">
        <f t="shared" si="74"/>
        <v>2.3695387520756719</v>
      </c>
      <c r="L51" s="10">
        <f t="shared" si="74"/>
        <v>2.7024586612064794</v>
      </c>
      <c r="M51" s="10">
        <f t="shared" si="74"/>
        <v>3.6094318052414356</v>
      </c>
      <c r="N51" s="10">
        <f t="shared" si="74"/>
        <v>4.6114996786614499</v>
      </c>
      <c r="P51" s="10">
        <f t="shared" ref="P51:V51" si="75">P28*P$60</f>
        <v>2.3987639372378653</v>
      </c>
      <c r="Q51" s="10">
        <f t="shared" si="75"/>
        <v>2.4732805331425385</v>
      </c>
      <c r="R51" s="10">
        <f t="shared" si="75"/>
        <v>2.3307265897319418</v>
      </c>
      <c r="S51" s="10">
        <f t="shared" si="75"/>
        <v>2.36976343275871</v>
      </c>
      <c r="T51" s="310">
        <f t="shared" si="75"/>
        <v>2.7024586612064794</v>
      </c>
      <c r="U51" s="310">
        <f t="shared" si="75"/>
        <v>3.6094318052414356</v>
      </c>
      <c r="V51" s="310">
        <f t="shared" si="75"/>
        <v>4.6114996786614499</v>
      </c>
      <c r="W51" s="10"/>
      <c r="X51" s="10">
        <f>P51</f>
        <v>2.3987639372378653</v>
      </c>
      <c r="Y51" s="10">
        <f t="shared" ref="Y51:AA51" si="76">Q51</f>
        <v>2.4732805331425385</v>
      </c>
      <c r="Z51" s="10">
        <f t="shared" si="76"/>
        <v>2.3307265897319418</v>
      </c>
      <c r="AA51" s="10">
        <f t="shared" si="76"/>
        <v>2.36976343275871</v>
      </c>
      <c r="AB51" s="310">
        <f t="shared" ref="AB51:AD59" si="77">AB28*AB$60</f>
        <v>2.5673357281461553</v>
      </c>
      <c r="AC51" s="310">
        <f t="shared" si="77"/>
        <v>3.257512204230395</v>
      </c>
      <c r="AD51" s="310">
        <f t="shared" si="77"/>
        <v>3.9537845369923601</v>
      </c>
      <c r="AE51" s="10"/>
      <c r="AF51" s="10"/>
      <c r="AG51" s="10"/>
      <c r="AH51" s="10"/>
      <c r="AI51" s="10"/>
      <c r="AJ51" s="10"/>
      <c r="AK51" s="10"/>
      <c r="AL51" s="10"/>
      <c r="AM51" s="10"/>
      <c r="AN51" s="10"/>
      <c r="AO51" s="10"/>
      <c r="AP51" s="10"/>
      <c r="AQ51" s="10"/>
      <c r="AR51" s="10"/>
      <c r="AS51" s="10"/>
    </row>
    <row r="52" spans="1:45">
      <c r="A52" s="185" t="s">
        <v>16</v>
      </c>
      <c r="B52" s="186" t="str">
        <f t="shared" ref="B52:B58" si="78">B16</f>
        <v>TFHCV3</v>
      </c>
      <c r="C52" s="186" t="str">
        <f t="shared" ref="C52:C58" si="79">C29</f>
        <v>Transport Freight - HCV3</v>
      </c>
      <c r="D52" s="185" t="s">
        <v>149</v>
      </c>
      <c r="F52" s="10">
        <f t="shared" ref="F52:F58" si="80">F66*F95</f>
        <v>15.233523986729871</v>
      </c>
      <c r="G52" s="10">
        <f t="shared" si="72"/>
        <v>16.052958413816011</v>
      </c>
      <c r="H52" s="10">
        <f t="shared" si="72"/>
        <v>16.34816025679978</v>
      </c>
      <c r="I52" s="10">
        <f t="shared" ref="I52" si="81">I29*I$60</f>
        <v>16.551654377978693</v>
      </c>
      <c r="J52" s="10">
        <f t="shared" si="74"/>
        <v>15.597640283864223</v>
      </c>
      <c r="K52" s="10">
        <f t="shared" si="74"/>
        <v>15.857378234056856</v>
      </c>
      <c r="L52" s="10">
        <f t="shared" si="74"/>
        <v>18.085337965084904</v>
      </c>
      <c r="M52" s="10">
        <f t="shared" si="74"/>
        <v>24.154964883190999</v>
      </c>
      <c r="N52" s="10">
        <f t="shared" si="74"/>
        <v>30.860982782707808</v>
      </c>
      <c r="P52" s="10">
        <f t="shared" ref="P52:P59" si="82">P29*P$60</f>
        <v>16.052958413816011</v>
      </c>
      <c r="Q52" s="10">
        <f t="shared" ref="Q52:V59" si="83">Q29*Q$60</f>
        <v>16.55163683590963</v>
      </c>
      <c r="R52" s="10">
        <f t="shared" si="83"/>
        <v>15.597640283864223</v>
      </c>
      <c r="S52" s="10">
        <f t="shared" si="83"/>
        <v>15.858881837477437</v>
      </c>
      <c r="T52" s="310">
        <f t="shared" si="83"/>
        <v>18.085337965084904</v>
      </c>
      <c r="U52" s="310">
        <f t="shared" si="83"/>
        <v>24.154964883190999</v>
      </c>
      <c r="V52" s="310">
        <f t="shared" si="83"/>
        <v>30.860982782707808</v>
      </c>
      <c r="W52" s="10"/>
      <c r="X52" s="10">
        <f t="shared" ref="X52:X59" si="84">P52</f>
        <v>16.052958413816011</v>
      </c>
      <c r="Y52" s="10">
        <f t="shared" ref="Y52:Y60" si="85">Q52</f>
        <v>16.55163683590963</v>
      </c>
      <c r="Z52" s="10">
        <f t="shared" ref="Z52:Z60" si="86">R52</f>
        <v>15.597640283864223</v>
      </c>
      <c r="AA52" s="10">
        <f t="shared" ref="AA52:AA60" si="87">S52</f>
        <v>15.858881837477437</v>
      </c>
      <c r="AB52" s="310">
        <f t="shared" si="77"/>
        <v>17.181071066830658</v>
      </c>
      <c r="AC52" s="310">
        <f t="shared" si="77"/>
        <v>21.799855807079876</v>
      </c>
      <c r="AD52" s="310">
        <f t="shared" si="77"/>
        <v>26.459435113324105</v>
      </c>
      <c r="AE52" s="10"/>
      <c r="AF52" s="10"/>
      <c r="AG52" s="10"/>
      <c r="AH52" s="10"/>
      <c r="AI52" s="10"/>
      <c r="AJ52" s="10"/>
      <c r="AK52" s="10"/>
      <c r="AL52" s="10"/>
      <c r="AM52" s="10"/>
      <c r="AN52" s="10"/>
      <c r="AO52" s="10"/>
      <c r="AP52" s="10"/>
      <c r="AQ52" s="10"/>
      <c r="AR52" s="10"/>
      <c r="AS52" s="10"/>
    </row>
    <row r="53" spans="1:45">
      <c r="A53" s="185" t="s">
        <v>16</v>
      </c>
      <c r="B53" s="186" t="str">
        <f t="shared" si="78"/>
        <v>TFHCV4</v>
      </c>
      <c r="C53" s="186" t="str">
        <f t="shared" si="79"/>
        <v>Transport Freight - HCV4</v>
      </c>
      <c r="D53" s="185" t="s">
        <v>149</v>
      </c>
      <c r="F53" s="10">
        <f t="shared" si="80"/>
        <v>5.0807673805466287</v>
      </c>
      <c r="G53" s="10">
        <f t="shared" si="72"/>
        <v>5.3540695863437202</v>
      </c>
      <c r="H53" s="10">
        <f t="shared" si="72"/>
        <v>5.4525269029708987</v>
      </c>
      <c r="I53" s="10">
        <f t="shared" ref="I53" si="88">I30*I$60</f>
        <v>5.5203973637992325</v>
      </c>
      <c r="J53" s="10">
        <f t="shared" si="74"/>
        <v>5.2022094189625063</v>
      </c>
      <c r="K53" s="10">
        <f t="shared" si="74"/>
        <v>5.2888386260966112</v>
      </c>
      <c r="L53" s="10">
        <f t="shared" si="74"/>
        <v>6.0319198157438345</v>
      </c>
      <c r="M53" s="10">
        <f t="shared" si="74"/>
        <v>8.0562946409297158</v>
      </c>
      <c r="N53" s="10">
        <f t="shared" si="74"/>
        <v>10.292922031079701</v>
      </c>
      <c r="P53" s="10">
        <f t="shared" si="82"/>
        <v>5.3540695863437202</v>
      </c>
      <c r="Q53" s="10">
        <f t="shared" si="83"/>
        <v>5.5203915130734007</v>
      </c>
      <c r="R53" s="10">
        <f t="shared" si="83"/>
        <v>5.2022094189625063</v>
      </c>
      <c r="S53" s="10">
        <f t="shared" si="83"/>
        <v>5.2893401160485896</v>
      </c>
      <c r="T53" s="310">
        <f t="shared" si="83"/>
        <v>6.0319198157438345</v>
      </c>
      <c r="U53" s="310">
        <f t="shared" si="83"/>
        <v>8.0562946409297158</v>
      </c>
      <c r="V53" s="310">
        <f t="shared" si="83"/>
        <v>10.292922031079701</v>
      </c>
      <c r="W53" s="10"/>
      <c r="X53" s="10">
        <f t="shared" si="84"/>
        <v>5.3540695863437202</v>
      </c>
      <c r="Y53" s="10">
        <f t="shared" si="85"/>
        <v>5.5203915130734007</v>
      </c>
      <c r="Z53" s="10">
        <f t="shared" si="86"/>
        <v>5.2022094189625063</v>
      </c>
      <c r="AA53" s="10">
        <f t="shared" si="87"/>
        <v>5.2893401160485896</v>
      </c>
      <c r="AB53" s="310">
        <f t="shared" si="77"/>
        <v>5.7303238249566419</v>
      </c>
      <c r="AC53" s="310">
        <f t="shared" si="77"/>
        <v>7.2708059134390686</v>
      </c>
      <c r="AD53" s="310">
        <f t="shared" si="77"/>
        <v>8.8248940263969562</v>
      </c>
      <c r="AE53" s="10"/>
      <c r="AF53" s="10"/>
      <c r="AG53" s="10"/>
      <c r="AH53" s="10"/>
      <c r="AI53" s="10"/>
      <c r="AJ53" s="10"/>
      <c r="AK53" s="10"/>
      <c r="AL53" s="10"/>
      <c r="AM53" s="10"/>
      <c r="AN53" s="10"/>
      <c r="AO53" s="10"/>
      <c r="AP53" s="10"/>
      <c r="AQ53" s="10"/>
      <c r="AR53" s="10"/>
      <c r="AS53" s="10"/>
    </row>
    <row r="54" spans="1:45">
      <c r="A54" s="185" t="s">
        <v>16</v>
      </c>
      <c r="B54" s="186" t="str">
        <f t="shared" si="78"/>
        <v>TFHCV5</v>
      </c>
      <c r="C54" s="186" t="str">
        <f t="shared" si="79"/>
        <v>Transport Freight - HCV5</v>
      </c>
      <c r="D54" s="185" t="s">
        <v>149</v>
      </c>
      <c r="F54" s="10">
        <f t="shared" si="80"/>
        <v>3.0627981264343846</v>
      </c>
      <c r="G54" s="10">
        <f t="shared" si="72"/>
        <v>3.2275506965029748</v>
      </c>
      <c r="H54" s="10">
        <f t="shared" si="72"/>
        <v>3.2869029286193441</v>
      </c>
      <c r="I54" s="10">
        <f t="shared" ref="I54" si="89">I31*I$60</f>
        <v>3.3278167325185679</v>
      </c>
      <c r="J54" s="10">
        <f t="shared" si="74"/>
        <v>3.1360060534799454</v>
      </c>
      <c r="K54" s="10">
        <f t="shared" si="74"/>
        <v>3.1882280415049684</v>
      </c>
      <c r="L54" s="10">
        <f t="shared" si="74"/>
        <v>3.6361736971463192</v>
      </c>
      <c r="M54" s="10">
        <f t="shared" si="74"/>
        <v>4.8565112873930083</v>
      </c>
      <c r="N54" s="10">
        <f t="shared" si="74"/>
        <v>6.2047993838549615</v>
      </c>
      <c r="P54" s="10">
        <f t="shared" si="82"/>
        <v>3.2275506965029748</v>
      </c>
      <c r="Q54" s="10">
        <f t="shared" si="83"/>
        <v>3.3278132055725829</v>
      </c>
      <c r="R54" s="10">
        <f t="shared" si="83"/>
        <v>3.1360060534799454</v>
      </c>
      <c r="S54" s="10">
        <f t="shared" si="83"/>
        <v>3.1885303506583504</v>
      </c>
      <c r="T54" s="310">
        <f t="shared" si="83"/>
        <v>3.6361736971463192</v>
      </c>
      <c r="U54" s="310">
        <f t="shared" si="83"/>
        <v>4.8565112873930083</v>
      </c>
      <c r="V54" s="310">
        <f t="shared" si="83"/>
        <v>6.2047993838549615</v>
      </c>
      <c r="W54" s="10"/>
      <c r="X54" s="10">
        <f t="shared" si="84"/>
        <v>3.2275506965029748</v>
      </c>
      <c r="Y54" s="10">
        <f t="shared" si="85"/>
        <v>3.3278132055725829</v>
      </c>
      <c r="Z54" s="10">
        <f t="shared" si="86"/>
        <v>3.1360060534799454</v>
      </c>
      <c r="AA54" s="10">
        <f t="shared" si="87"/>
        <v>3.1885303506583504</v>
      </c>
      <c r="AB54" s="310">
        <f t="shared" si="77"/>
        <v>3.4543650122890028</v>
      </c>
      <c r="AC54" s="310">
        <f t="shared" si="77"/>
        <v>4.3830014368721892</v>
      </c>
      <c r="AD54" s="310">
        <f t="shared" si="77"/>
        <v>5.3198398717326469</v>
      </c>
      <c r="AE54" s="10"/>
      <c r="AF54" s="10"/>
      <c r="AG54" s="10"/>
      <c r="AH54" s="10"/>
      <c r="AI54" s="10"/>
      <c r="AJ54" s="10"/>
      <c r="AK54" s="10"/>
      <c r="AL54" s="10"/>
      <c r="AM54" s="10"/>
      <c r="AN54" s="10"/>
      <c r="AO54" s="10"/>
      <c r="AP54" s="10"/>
      <c r="AQ54" s="10"/>
      <c r="AR54" s="10"/>
      <c r="AS54" s="10"/>
    </row>
    <row r="55" spans="1:45">
      <c r="A55" s="185" t="s">
        <v>16</v>
      </c>
      <c r="B55" s="186" t="str">
        <f t="shared" si="78"/>
        <v>TFHCV6</v>
      </c>
      <c r="C55" s="186" t="str">
        <f t="shared" si="79"/>
        <v>Transport Freight - HCV6</v>
      </c>
      <c r="D55" s="185" t="s">
        <v>149</v>
      </c>
      <c r="F55" s="10">
        <f>F69*F98</f>
        <v>100.6136299290159</v>
      </c>
      <c r="G55" s="10">
        <f t="shared" si="72"/>
        <v>106.02579012712634</v>
      </c>
      <c r="H55" s="10">
        <f t="shared" si="72"/>
        <v>107.97552473943311</v>
      </c>
      <c r="I55" s="10">
        <f>I32*I$60</f>
        <v>109.31955270163417</v>
      </c>
      <c r="J55" s="10">
        <f t="shared" si="74"/>
        <v>103.01852733836863</v>
      </c>
      <c r="K55" s="10">
        <f t="shared" si="74"/>
        <v>104.73403177594774</v>
      </c>
      <c r="L55" s="10">
        <f t="shared" si="74"/>
        <v>119.44915061973445</v>
      </c>
      <c r="M55" s="10">
        <f t="shared" si="74"/>
        <v>159.53752393883633</v>
      </c>
      <c r="N55" s="10">
        <f t="shared" si="74"/>
        <v>203.82910110949595</v>
      </c>
      <c r="P55" s="10">
        <f t="shared" si="82"/>
        <v>106.02579012712634</v>
      </c>
      <c r="Q55" s="10">
        <f t="shared" si="83"/>
        <v>109.31943684063926</v>
      </c>
      <c r="R55" s="10">
        <f t="shared" si="83"/>
        <v>103.01852733836863</v>
      </c>
      <c r="S55" s="10">
        <f t="shared" si="83"/>
        <v>104.74396270186153</v>
      </c>
      <c r="T55" s="310">
        <f t="shared" si="83"/>
        <v>119.44915061973445</v>
      </c>
      <c r="U55" s="310">
        <f t="shared" si="83"/>
        <v>159.53752393883633</v>
      </c>
      <c r="V55" s="310">
        <f t="shared" si="83"/>
        <v>203.82910110949595</v>
      </c>
      <c r="W55" s="10"/>
      <c r="X55" s="10">
        <f t="shared" si="84"/>
        <v>106.02579012712634</v>
      </c>
      <c r="Y55" s="10">
        <f t="shared" si="85"/>
        <v>109.31943684063926</v>
      </c>
      <c r="Z55" s="10">
        <f t="shared" si="86"/>
        <v>103.01852733836863</v>
      </c>
      <c r="AA55" s="10">
        <f t="shared" si="87"/>
        <v>104.74396270186153</v>
      </c>
      <c r="AB55" s="310">
        <f t="shared" si="77"/>
        <v>113.47669308874774</v>
      </c>
      <c r="AC55" s="310">
        <f t="shared" si="77"/>
        <v>143.9826153547998</v>
      </c>
      <c r="AD55" s="310">
        <f t="shared" si="77"/>
        <v>174.75797556375412</v>
      </c>
      <c r="AE55" s="10"/>
      <c r="AF55" s="10"/>
      <c r="AG55" s="10"/>
      <c r="AH55" s="10"/>
      <c r="AI55" s="10"/>
      <c r="AJ55" s="10"/>
      <c r="AK55" s="10"/>
      <c r="AL55" s="10"/>
      <c r="AM55" s="10"/>
      <c r="AN55" s="10"/>
      <c r="AO55" s="10"/>
      <c r="AP55" s="10"/>
      <c r="AQ55" s="10"/>
      <c r="AR55" s="10"/>
      <c r="AS55" s="10"/>
    </row>
    <row r="56" spans="1:45">
      <c r="A56" s="185" t="s">
        <v>16</v>
      </c>
      <c r="B56" s="186" t="str">
        <f t="shared" si="78"/>
        <v>TFHCV7</v>
      </c>
      <c r="C56" s="186" t="str">
        <f t="shared" si="79"/>
        <v>Transport Freight - HCV7</v>
      </c>
      <c r="D56" s="185" t="s">
        <v>149</v>
      </c>
      <c r="F56" s="10">
        <f t="shared" si="80"/>
        <v>35.353370344628992</v>
      </c>
      <c r="G56" s="10">
        <f t="shared" si="72"/>
        <v>37.255081911772038</v>
      </c>
      <c r="H56" s="10">
        <f t="shared" si="72"/>
        <v>37.940174874537156</v>
      </c>
      <c r="I56" s="10">
        <f t="shared" ref="I56" si="90">I33*I$60</f>
        <v>38.412436121196819</v>
      </c>
      <c r="J56" s="10">
        <f t="shared" si="74"/>
        <v>36.198397293896896</v>
      </c>
      <c r="K56" s="10">
        <f t="shared" si="74"/>
        <v>36.801187032746164</v>
      </c>
      <c r="L56" s="10">
        <f t="shared" si="74"/>
        <v>41.971749376204485</v>
      </c>
      <c r="M56" s="10">
        <f t="shared" si="74"/>
        <v>56.057903602663124</v>
      </c>
      <c r="N56" s="10">
        <f t="shared" si="74"/>
        <v>71.620969282400296</v>
      </c>
      <c r="P56" s="10">
        <f t="shared" si="82"/>
        <v>37.255081911772038</v>
      </c>
      <c r="Q56" s="10">
        <f t="shared" si="83"/>
        <v>38.412395410244791</v>
      </c>
      <c r="R56" s="10">
        <f t="shared" si="83"/>
        <v>36.198397293896896</v>
      </c>
      <c r="S56" s="10">
        <f t="shared" si="83"/>
        <v>36.80467653711991</v>
      </c>
      <c r="T56" s="310">
        <f t="shared" si="83"/>
        <v>41.971749376204485</v>
      </c>
      <c r="U56" s="310">
        <f t="shared" si="83"/>
        <v>56.057903602663124</v>
      </c>
      <c r="V56" s="310">
        <f t="shared" si="83"/>
        <v>71.620969282400296</v>
      </c>
      <c r="W56" s="10"/>
      <c r="X56" s="10">
        <f t="shared" si="84"/>
        <v>37.255081911772038</v>
      </c>
      <c r="Y56" s="10">
        <f t="shared" si="85"/>
        <v>38.412395410244791</v>
      </c>
      <c r="Z56" s="10">
        <f t="shared" si="86"/>
        <v>36.198397293896896</v>
      </c>
      <c r="AA56" s="10">
        <f t="shared" si="87"/>
        <v>36.80467653711991</v>
      </c>
      <c r="AB56" s="310">
        <f t="shared" si="77"/>
        <v>39.873161907394262</v>
      </c>
      <c r="AC56" s="310">
        <f t="shared" si="77"/>
        <v>50.592258001403465</v>
      </c>
      <c r="AD56" s="310">
        <f t="shared" si="77"/>
        <v>61.406028538497949</v>
      </c>
      <c r="AE56" s="10"/>
      <c r="AF56" s="10"/>
      <c r="AG56" s="10"/>
      <c r="AH56" s="10"/>
      <c r="AI56" s="10"/>
      <c r="AJ56" s="10"/>
      <c r="AK56" s="10"/>
      <c r="AL56" s="10"/>
      <c r="AM56" s="10"/>
      <c r="AN56" s="10"/>
      <c r="AO56" s="10"/>
      <c r="AP56" s="10"/>
      <c r="AQ56" s="10"/>
      <c r="AR56" s="10"/>
      <c r="AS56" s="10"/>
    </row>
    <row r="57" spans="1:45">
      <c r="A57" s="185" t="s">
        <v>16</v>
      </c>
      <c r="B57" s="186" t="str">
        <f t="shared" si="78"/>
        <v>TFHCV8</v>
      </c>
      <c r="C57" s="186" t="str">
        <f t="shared" si="79"/>
        <v>Transport Freight - HCV8</v>
      </c>
      <c r="D57" s="185" t="s">
        <v>149</v>
      </c>
      <c r="F57" s="10">
        <f t="shared" si="80"/>
        <v>1.3011202447704153</v>
      </c>
      <c r="G57" s="10">
        <f t="shared" si="72"/>
        <v>1.3711094818814338</v>
      </c>
      <c r="H57" s="10">
        <f t="shared" si="72"/>
        <v>1.3963231549970117</v>
      </c>
      <c r="I57" s="10">
        <f t="shared" ref="I57" si="91">I34*I$60</f>
        <v>1.4137039213245071</v>
      </c>
      <c r="J57" s="10">
        <f t="shared" si="74"/>
        <v>1.3322200143355563</v>
      </c>
      <c r="K57" s="10">
        <f t="shared" si="74"/>
        <v>1.3544046582580787</v>
      </c>
      <c r="L57" s="10">
        <f t="shared" si="74"/>
        <v>1.5446983495339164</v>
      </c>
      <c r="M57" s="10">
        <f t="shared" si="74"/>
        <v>2.0631151300655102</v>
      </c>
      <c r="N57" s="10">
        <f t="shared" si="74"/>
        <v>2.635887107085066</v>
      </c>
      <c r="P57" s="10">
        <f t="shared" si="82"/>
        <v>1.3711094818814338</v>
      </c>
      <c r="Q57" s="10">
        <f t="shared" si="83"/>
        <v>1.4137024230276445</v>
      </c>
      <c r="R57" s="10">
        <f t="shared" si="83"/>
        <v>1.3322200143355563</v>
      </c>
      <c r="S57" s="10">
        <f t="shared" si="83"/>
        <v>1.3545330834899769</v>
      </c>
      <c r="T57" s="310">
        <f t="shared" si="83"/>
        <v>1.5446983495339164</v>
      </c>
      <c r="U57" s="310">
        <f t="shared" si="83"/>
        <v>2.0631151300655102</v>
      </c>
      <c r="V57" s="310">
        <f t="shared" si="83"/>
        <v>2.635887107085066</v>
      </c>
      <c r="W57" s="10"/>
      <c r="X57" s="10">
        <f t="shared" si="84"/>
        <v>1.3711094818814338</v>
      </c>
      <c r="Y57" s="10">
        <f t="shared" si="85"/>
        <v>1.4137024230276445</v>
      </c>
      <c r="Z57" s="10">
        <f t="shared" si="86"/>
        <v>1.3322200143355563</v>
      </c>
      <c r="AA57" s="10">
        <f t="shared" si="87"/>
        <v>1.3545330834899769</v>
      </c>
      <c r="AB57" s="310">
        <f t="shared" si="77"/>
        <v>1.4674634320572204</v>
      </c>
      <c r="AC57" s="310">
        <f t="shared" si="77"/>
        <v>1.8619614048841224</v>
      </c>
      <c r="AD57" s="310">
        <f t="shared" si="77"/>
        <v>2.2599437084370582</v>
      </c>
      <c r="AE57" s="10"/>
      <c r="AF57" s="10"/>
      <c r="AG57" s="10"/>
      <c r="AH57" s="10"/>
      <c r="AI57" s="10"/>
      <c r="AJ57" s="10"/>
      <c r="AK57" s="10"/>
      <c r="AL57" s="10"/>
      <c r="AM57" s="10"/>
      <c r="AN57" s="10"/>
      <c r="AO57" s="10"/>
      <c r="AP57" s="10"/>
      <c r="AQ57" s="10"/>
      <c r="AR57" s="10"/>
      <c r="AS57" s="10"/>
    </row>
    <row r="58" spans="1:45">
      <c r="A58" s="185" t="s">
        <v>16</v>
      </c>
      <c r="B58" s="186" t="str">
        <f t="shared" si="78"/>
        <v>TFHCV9</v>
      </c>
      <c r="C58" s="186" t="str">
        <f t="shared" si="79"/>
        <v>Transport Freight - HCV9</v>
      </c>
      <c r="D58" s="185" t="s">
        <v>149</v>
      </c>
      <c r="F58" s="10">
        <f t="shared" si="80"/>
        <v>1.1571058027236365</v>
      </c>
      <c r="G58" s="10">
        <f t="shared" si="72"/>
        <v>1.219348283935394</v>
      </c>
      <c r="H58" s="10">
        <f t="shared" si="72"/>
        <v>1.2417711826546127</v>
      </c>
      <c r="I58" s="10">
        <f t="shared" ref="I58" si="92">I35*I$60</f>
        <v>1.2572281595590626</v>
      </c>
      <c r="J58" s="10">
        <f t="shared" si="74"/>
        <v>1.1847632955432508</v>
      </c>
      <c r="K58" s="10">
        <f t="shared" si="74"/>
        <v>1.2044924330440185</v>
      </c>
      <c r="L58" s="10">
        <f t="shared" si="74"/>
        <v>1.3737234747421092</v>
      </c>
      <c r="M58" s="10">
        <f t="shared" si="74"/>
        <v>1.834759314737251</v>
      </c>
      <c r="N58" s="10">
        <f t="shared" si="74"/>
        <v>2.3441340484796824</v>
      </c>
      <c r="P58" s="10">
        <f t="shared" si="82"/>
        <v>1.219348283935394</v>
      </c>
      <c r="Q58" s="10">
        <f t="shared" si="83"/>
        <v>1.257226827101128</v>
      </c>
      <c r="R58" s="10">
        <f t="shared" si="83"/>
        <v>1.1847632955432508</v>
      </c>
      <c r="S58" s="10">
        <f t="shared" si="83"/>
        <v>1.204606643534281</v>
      </c>
      <c r="T58" s="310">
        <f t="shared" si="83"/>
        <v>1.3737234747421092</v>
      </c>
      <c r="U58" s="310">
        <f t="shared" si="83"/>
        <v>1.834759314737251</v>
      </c>
      <c r="V58" s="310">
        <f t="shared" si="83"/>
        <v>2.3441340484796824</v>
      </c>
      <c r="W58" s="10"/>
      <c r="X58" s="10">
        <f t="shared" si="84"/>
        <v>1.219348283935394</v>
      </c>
      <c r="Y58" s="10">
        <f t="shared" si="85"/>
        <v>1.257226827101128</v>
      </c>
      <c r="Z58" s="10">
        <f t="shared" si="86"/>
        <v>1.1847632955432508</v>
      </c>
      <c r="AA58" s="10">
        <f t="shared" si="87"/>
        <v>1.204606643534281</v>
      </c>
      <c r="AB58" s="310">
        <f t="shared" si="77"/>
        <v>1.3050373010050036</v>
      </c>
      <c r="AC58" s="310">
        <f t="shared" si="77"/>
        <v>1.6558702815503687</v>
      </c>
      <c r="AD58" s="310">
        <f t="shared" si="77"/>
        <v>2.0098019298152674</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2"/>
        <v>23.183413464382845</v>
      </c>
      <c r="H59" s="10">
        <f t="shared" si="72"/>
        <v>23.609739017898917</v>
      </c>
      <c r="I59" s="10">
        <f t="shared" ref="I59" si="93">I36*I$60</f>
        <v>23.903621816773025</v>
      </c>
      <c r="J59" s="10">
        <f t="shared" si="74"/>
        <v>22.525850653068453</v>
      </c>
      <c r="K59" s="10">
        <f t="shared" si="74"/>
        <v>22.900959847055063</v>
      </c>
      <c r="L59" s="10">
        <f t="shared" si="74"/>
        <v>26.118541945938734</v>
      </c>
      <c r="M59" s="10">
        <f t="shared" si="74"/>
        <v>34.88419540305447</v>
      </c>
      <c r="N59" s="10">
        <f t="shared" si="74"/>
        <v>44.568914048450459</v>
      </c>
      <c r="P59" s="10">
        <f t="shared" si="82"/>
        <v>23.183413464382845</v>
      </c>
      <c r="Q59" s="10">
        <f t="shared" si="83"/>
        <v>23.903596482810922</v>
      </c>
      <c r="R59" s="10">
        <f t="shared" si="83"/>
        <v>22.525850653068453</v>
      </c>
      <c r="S59" s="10">
        <f t="shared" si="83"/>
        <v>22.903131325911929</v>
      </c>
      <c r="T59" s="310">
        <f t="shared" si="83"/>
        <v>26.118541945938734</v>
      </c>
      <c r="U59" s="310">
        <f t="shared" si="83"/>
        <v>34.88419540305447</v>
      </c>
      <c r="V59" s="310">
        <f t="shared" si="83"/>
        <v>44.568914048450459</v>
      </c>
      <c r="W59" s="10"/>
      <c r="X59" s="10">
        <f t="shared" si="84"/>
        <v>23.183413464382845</v>
      </c>
      <c r="Y59" s="10">
        <f t="shared" si="85"/>
        <v>23.903596482810922</v>
      </c>
      <c r="Z59" s="10">
        <f t="shared" si="86"/>
        <v>22.525850653068453</v>
      </c>
      <c r="AA59" s="10">
        <f t="shared" si="87"/>
        <v>22.903131325911929</v>
      </c>
      <c r="AB59" s="310">
        <f t="shared" si="77"/>
        <v>35.858302543908557</v>
      </c>
      <c r="AC59" s="310">
        <f t="shared" si="77"/>
        <v>60.250819601852513</v>
      </c>
      <c r="AD59" s="310">
        <f t="shared" si="77"/>
        <v>91.977506183264865</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193.69905940078516</v>
      </c>
      <c r="L60" s="47">
        <f>J60*(1+(J22+L22)/2*((L7/J7)^(1/(L$4-J$4))-1))^(L$4-J$4)</f>
        <v>220.91375390533523</v>
      </c>
      <c r="M60" s="47">
        <f>L60*(1+(L22+M22)/2*((M7/L7)^(1/(M$4-L$4))-1))^(M$4-L$4)</f>
        <v>295.05470000611183</v>
      </c>
      <c r="N60" s="47">
        <f>M60*(1+(M22+N22)/2*((N7/M7)^(1/(N$4-M$4))-1))^(N$4-M$4)</f>
        <v>376.96920947221537</v>
      </c>
      <c r="P60" s="78">
        <f>$G60</f>
        <v>196.08808590299861</v>
      </c>
      <c r="Q60" s="47">
        <f>P60*(1+(P22+Q22)/2*((Q7/P7)^(1/(Q$4-P$4))-1))^(Q$4-P$4)</f>
        <v>202.17948007152188</v>
      </c>
      <c r="R60" s="47">
        <f>P60*(1+(P22+R22)/2*((R7/P7)^(1/(R$4-P$4))-1))^(R$4-P$4)</f>
        <v>190.52634094125139</v>
      </c>
      <c r="S60" s="47">
        <f>Q60*(1+(Q22+S22)/2*((S7/Q7)^(1/(S$4-Q$4))-1))^(S$4-Q$4)</f>
        <v>193.7174260288607</v>
      </c>
      <c r="T60" s="311">
        <f>R60*(1+(R22+T22)/2*((T7/R7)^(1/(T$4-R$4))-1))^(T$4-R$4)</f>
        <v>220.91375390533523</v>
      </c>
      <c r="U60" s="311">
        <f>T60*(1+(T22+U22)/2*((U7/T7)^(1/(U$4-T$4))-1))^(U$4-T$4)</f>
        <v>295.05470000611183</v>
      </c>
      <c r="V60" s="311">
        <f>U60*(1+(U22+V22)/2*((V7/U7)^(1/(V$4-U$4))-1))^(V$4-U$4)</f>
        <v>376.96920947221537</v>
      </c>
      <c r="X60" s="78">
        <f>P60</f>
        <v>196.08808590299861</v>
      </c>
      <c r="Y60" s="78">
        <f t="shared" si="85"/>
        <v>202.17948007152188</v>
      </c>
      <c r="Z60" s="78">
        <f t="shared" si="86"/>
        <v>190.52634094125139</v>
      </c>
      <c r="AA60" s="78">
        <f t="shared" si="87"/>
        <v>193.7174260288607</v>
      </c>
      <c r="AB60" s="311">
        <f>Z60*(1+(Z22+AB22)/2*((AB7/Z7)^(1/(AB$4-Z$4))-1))^(AB$4-Z$4)</f>
        <v>220.91375390533523</v>
      </c>
      <c r="AC60" s="311">
        <f>AB60*(1+(AB22+AC22)/2*((AC7/AB7)^(1/(AC$4-AB$4))-1))^(AC$4-AB$4)</f>
        <v>295.05470000611183</v>
      </c>
      <c r="AD60" s="311">
        <f>AC60*(1+(AC22+AD22)/2*((AD7/AC7)^(1/(AD$4-AC$4))-1))^(AD$4-AC$4)</f>
        <v>376.96920947221537</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4">F63</f>
        <v>0.39784000000000003</v>
      </c>
      <c r="H63" s="61">
        <f t="shared" si="94"/>
        <v>0.39784000000000003</v>
      </c>
      <c r="I63" s="61">
        <f t="shared" si="94"/>
        <v>0.39784000000000003</v>
      </c>
      <c r="J63" s="61">
        <f t="shared" ref="J63:J72" si="95">IF($D$4,Z63,R63)</f>
        <v>0.39784000000000003</v>
      </c>
      <c r="K63" s="61">
        <f t="shared" ref="K63:K72" si="96">IF($D$4,AB63,T63)</f>
        <v>0.39784000000000003</v>
      </c>
      <c r="L63" s="61">
        <f t="shared" ref="L63:L72" si="97">IF($D$4,AB63,T63)</f>
        <v>0.39784000000000003</v>
      </c>
      <c r="M63" s="61">
        <f t="shared" ref="M63:M72" si="98">IF($D$4,AC63,U63)</f>
        <v>0.39784000000000003</v>
      </c>
      <c r="N63" s="61">
        <f t="shared" ref="N63:N72" si="99">IF($D$4,AD63,V63)</f>
        <v>0.39784000000000003</v>
      </c>
      <c r="O63" s="186"/>
      <c r="P63" s="61">
        <f>$G63</f>
        <v>0.39784000000000003</v>
      </c>
      <c r="Q63" s="61">
        <f>P63</f>
        <v>0.39784000000000003</v>
      </c>
      <c r="R63" s="61">
        <f t="shared" ref="R63:S63" si="100">Q63</f>
        <v>0.39784000000000003</v>
      </c>
      <c r="S63" s="61">
        <f t="shared" si="100"/>
        <v>0.39784000000000003</v>
      </c>
      <c r="T63" s="46">
        <f t="shared" ref="T63:T72" si="101">R63</f>
        <v>0.39784000000000003</v>
      </c>
      <c r="U63" s="46">
        <f t="shared" ref="U63:U72" si="102">T63</f>
        <v>0.39784000000000003</v>
      </c>
      <c r="V63" s="46">
        <f>T63</f>
        <v>0.39784000000000003</v>
      </c>
      <c r="W63" s="233"/>
      <c r="X63" s="61">
        <f>P63</f>
        <v>0.39784000000000003</v>
      </c>
      <c r="Y63" s="61">
        <f t="shared" ref="Y63:AA63" si="103">Q63</f>
        <v>0.39784000000000003</v>
      </c>
      <c r="Z63" s="61">
        <f t="shared" si="103"/>
        <v>0.39784000000000003</v>
      </c>
      <c r="AA63" s="61">
        <f t="shared" si="103"/>
        <v>0.39784000000000003</v>
      </c>
      <c r="AB63" s="46">
        <f t="shared" ref="AB63:AB72" si="104">Z63</f>
        <v>0.39784000000000003</v>
      </c>
      <c r="AC63" s="46">
        <f t="shared" ref="AC63:AC72" si="105">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4"/>
        <v>1.4841</v>
      </c>
      <c r="H64" s="61">
        <f t="shared" si="94"/>
        <v>1.4841</v>
      </c>
      <c r="I64" s="61">
        <f t="shared" si="94"/>
        <v>1.4841</v>
      </c>
      <c r="J64" s="61">
        <f t="shared" si="95"/>
        <v>1.4841</v>
      </c>
      <c r="K64" s="61">
        <f t="shared" si="96"/>
        <v>1.4841</v>
      </c>
      <c r="L64" s="61">
        <f t="shared" si="97"/>
        <v>1.4841</v>
      </c>
      <c r="M64" s="61">
        <f t="shared" si="98"/>
        <v>1.4841</v>
      </c>
      <c r="N64" s="61">
        <f t="shared" si="99"/>
        <v>1.4841</v>
      </c>
      <c r="O64" s="186"/>
      <c r="P64" s="61">
        <f t="shared" ref="P64:P70" si="106">$G64</f>
        <v>1.4841</v>
      </c>
      <c r="Q64" s="61">
        <f t="shared" ref="Q64:Q71" si="107">P64</f>
        <v>1.4841</v>
      </c>
      <c r="R64" s="61">
        <f t="shared" ref="R64:S64" si="108">Q64</f>
        <v>1.4841</v>
      </c>
      <c r="S64" s="61">
        <f t="shared" si="108"/>
        <v>1.4841</v>
      </c>
      <c r="T64" s="46">
        <f t="shared" si="101"/>
        <v>1.4841</v>
      </c>
      <c r="U64" s="46">
        <f t="shared" si="102"/>
        <v>1.4841</v>
      </c>
      <c r="V64" s="46">
        <f t="shared" ref="V64:V70" si="109">T64</f>
        <v>1.4841</v>
      </c>
      <c r="W64" s="233"/>
      <c r="X64" s="61">
        <f t="shared" ref="X64:X72" si="110">P64</f>
        <v>1.4841</v>
      </c>
      <c r="Y64" s="61">
        <f t="shared" ref="Y64:Y72" si="111">Q64</f>
        <v>1.4841</v>
      </c>
      <c r="Z64" s="61">
        <f t="shared" ref="Z64:Z72" si="112">R64</f>
        <v>1.4841</v>
      </c>
      <c r="AA64" s="61">
        <f t="shared" ref="AA64:AA72" si="113">S64</f>
        <v>1.4841</v>
      </c>
      <c r="AB64" s="46">
        <f t="shared" si="104"/>
        <v>1.4841</v>
      </c>
      <c r="AC64" s="46">
        <f t="shared" si="105"/>
        <v>1.4841</v>
      </c>
      <c r="AD64" s="46">
        <f t="shared" ref="AD64:AD70" si="114">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4"/>
        <v>2.5009999999999999</v>
      </c>
      <c r="H65" s="61">
        <f t="shared" si="94"/>
        <v>2.5009999999999999</v>
      </c>
      <c r="I65" s="61">
        <f t="shared" si="94"/>
        <v>2.5009999999999999</v>
      </c>
      <c r="J65" s="61">
        <f t="shared" si="95"/>
        <v>2.5009999999999999</v>
      </c>
      <c r="K65" s="61">
        <f t="shared" si="96"/>
        <v>2.5009999999999999</v>
      </c>
      <c r="L65" s="61">
        <f t="shared" si="97"/>
        <v>2.5009999999999999</v>
      </c>
      <c r="M65" s="61">
        <f t="shared" si="98"/>
        <v>2.5009999999999999</v>
      </c>
      <c r="N65" s="61">
        <f t="shared" si="99"/>
        <v>2.5009999999999999</v>
      </c>
      <c r="O65" s="186"/>
      <c r="P65" s="61">
        <f>$G65</f>
        <v>2.5009999999999999</v>
      </c>
      <c r="Q65" s="61">
        <f t="shared" si="107"/>
        <v>2.5009999999999999</v>
      </c>
      <c r="R65" s="61">
        <f t="shared" ref="R65:S65" si="115">Q65</f>
        <v>2.5009999999999999</v>
      </c>
      <c r="S65" s="61">
        <f t="shared" si="115"/>
        <v>2.5009999999999999</v>
      </c>
      <c r="T65" s="46">
        <f t="shared" si="101"/>
        <v>2.5009999999999999</v>
      </c>
      <c r="U65" s="46">
        <f t="shared" si="102"/>
        <v>2.5009999999999999</v>
      </c>
      <c r="V65" s="46">
        <f t="shared" si="109"/>
        <v>2.5009999999999999</v>
      </c>
      <c r="W65" s="233"/>
      <c r="X65" s="61">
        <f t="shared" si="110"/>
        <v>2.5009999999999999</v>
      </c>
      <c r="Y65" s="61">
        <f t="shared" si="111"/>
        <v>2.5009999999999999</v>
      </c>
      <c r="Z65" s="61">
        <f t="shared" si="112"/>
        <v>2.5009999999999999</v>
      </c>
      <c r="AA65" s="61">
        <f t="shared" si="113"/>
        <v>2.5009999999999999</v>
      </c>
      <c r="AB65" s="46">
        <f t="shared" si="104"/>
        <v>2.5009999999999999</v>
      </c>
      <c r="AC65" s="46">
        <f t="shared" si="105"/>
        <v>2.5009999999999999</v>
      </c>
      <c r="AD65" s="46">
        <f t="shared" si="114"/>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4"/>
        <v>5.0070955734014992</v>
      </c>
      <c r="H66" s="61">
        <f t="shared" si="94"/>
        <v>5.0070955734014992</v>
      </c>
      <c r="I66" s="61">
        <f t="shared" si="94"/>
        <v>5.0070955734014992</v>
      </c>
      <c r="J66" s="61">
        <f t="shared" si="95"/>
        <v>5.0070955734014992</v>
      </c>
      <c r="K66" s="61">
        <f t="shared" si="96"/>
        <v>5.0070955734014992</v>
      </c>
      <c r="L66" s="61">
        <f t="shared" si="97"/>
        <v>5.0070955734014992</v>
      </c>
      <c r="M66" s="61">
        <f t="shared" si="98"/>
        <v>5.0070955734014992</v>
      </c>
      <c r="N66" s="61">
        <f t="shared" si="99"/>
        <v>5.0070955734014992</v>
      </c>
      <c r="O66" s="186"/>
      <c r="P66" s="61">
        <f t="shared" si="106"/>
        <v>5.0070955734014992</v>
      </c>
      <c r="Q66" s="61">
        <f t="shared" si="107"/>
        <v>5.0070955734014992</v>
      </c>
      <c r="R66" s="61">
        <f t="shared" ref="R66:S66" si="116">Q66</f>
        <v>5.0070955734014992</v>
      </c>
      <c r="S66" s="61">
        <f t="shared" si="116"/>
        <v>5.0070955734014992</v>
      </c>
      <c r="T66" s="46">
        <f t="shared" si="101"/>
        <v>5.0070955734014992</v>
      </c>
      <c r="U66" s="46">
        <f t="shared" si="102"/>
        <v>5.0070955734014992</v>
      </c>
      <c r="V66" s="46">
        <f t="shared" si="109"/>
        <v>5.0070955734014992</v>
      </c>
      <c r="W66" s="233"/>
      <c r="X66" s="61">
        <f t="shared" si="110"/>
        <v>5.0070955734014992</v>
      </c>
      <c r="Y66" s="61">
        <f t="shared" si="111"/>
        <v>5.0070955734014992</v>
      </c>
      <c r="Z66" s="61">
        <f t="shared" si="112"/>
        <v>5.0070955734014992</v>
      </c>
      <c r="AA66" s="61">
        <f t="shared" si="113"/>
        <v>5.0070955734014992</v>
      </c>
      <c r="AB66" s="46">
        <f t="shared" si="104"/>
        <v>5.0070955734014992</v>
      </c>
      <c r="AC66" s="46">
        <f t="shared" si="105"/>
        <v>5.0070955734014992</v>
      </c>
      <c r="AD66" s="46">
        <f t="shared" si="114"/>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4"/>
        <v>7.9193584801965402</v>
      </c>
      <c r="H67" s="61">
        <f t="shared" si="94"/>
        <v>7.9193584801965402</v>
      </c>
      <c r="I67" s="61">
        <f t="shared" si="94"/>
        <v>7.9193584801965402</v>
      </c>
      <c r="J67" s="61">
        <f t="shared" si="95"/>
        <v>7.9193584801965402</v>
      </c>
      <c r="K67" s="61">
        <f t="shared" si="96"/>
        <v>7.9193584801965402</v>
      </c>
      <c r="L67" s="61">
        <f t="shared" si="97"/>
        <v>7.9193584801965402</v>
      </c>
      <c r="M67" s="61">
        <f t="shared" si="98"/>
        <v>7.9193584801965402</v>
      </c>
      <c r="N67" s="61">
        <f t="shared" si="99"/>
        <v>7.9193584801965402</v>
      </c>
      <c r="O67" s="186"/>
      <c r="P67" s="61">
        <f t="shared" si="106"/>
        <v>7.9193584801965402</v>
      </c>
      <c r="Q67" s="61">
        <f t="shared" si="107"/>
        <v>7.9193584801965402</v>
      </c>
      <c r="R67" s="61">
        <f t="shared" ref="R67:S67" si="117">Q67</f>
        <v>7.9193584801965402</v>
      </c>
      <c r="S67" s="61">
        <f t="shared" si="117"/>
        <v>7.9193584801965402</v>
      </c>
      <c r="T67" s="46">
        <f t="shared" si="101"/>
        <v>7.9193584801965402</v>
      </c>
      <c r="U67" s="46">
        <f t="shared" si="102"/>
        <v>7.9193584801965402</v>
      </c>
      <c r="V67" s="46">
        <f t="shared" si="109"/>
        <v>7.9193584801965402</v>
      </c>
      <c r="W67" s="233"/>
      <c r="X67" s="61">
        <f t="shared" si="110"/>
        <v>7.9193584801965402</v>
      </c>
      <c r="Y67" s="61">
        <f t="shared" si="111"/>
        <v>7.9193584801965402</v>
      </c>
      <c r="Z67" s="61">
        <f t="shared" si="112"/>
        <v>7.9193584801965402</v>
      </c>
      <c r="AA67" s="61">
        <f t="shared" si="113"/>
        <v>7.9193584801965402</v>
      </c>
      <c r="AB67" s="46">
        <f t="shared" si="104"/>
        <v>7.9193584801965402</v>
      </c>
      <c r="AC67" s="46">
        <f t="shared" si="105"/>
        <v>7.9193584801965402</v>
      </c>
      <c r="AD67" s="46">
        <f t="shared" si="114"/>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4"/>
        <v>10.886935146339562</v>
      </c>
      <c r="H68" s="61">
        <f t="shared" si="94"/>
        <v>10.886935146339562</v>
      </c>
      <c r="I68" s="61">
        <f t="shared" si="94"/>
        <v>10.886935146339562</v>
      </c>
      <c r="J68" s="61">
        <f t="shared" si="95"/>
        <v>10.886935146339562</v>
      </c>
      <c r="K68" s="61">
        <f t="shared" si="96"/>
        <v>10.886935146339562</v>
      </c>
      <c r="L68" s="61">
        <f t="shared" si="97"/>
        <v>10.886935146339562</v>
      </c>
      <c r="M68" s="61">
        <f t="shared" si="98"/>
        <v>10.886935146339562</v>
      </c>
      <c r="N68" s="61">
        <f t="shared" si="99"/>
        <v>10.886935146339562</v>
      </c>
      <c r="O68" s="186"/>
      <c r="P68" s="61">
        <f t="shared" si="106"/>
        <v>10.886935146339562</v>
      </c>
      <c r="Q68" s="61">
        <f t="shared" si="107"/>
        <v>10.886935146339562</v>
      </c>
      <c r="R68" s="61">
        <f t="shared" ref="R68:S68" si="118">Q68</f>
        <v>10.886935146339562</v>
      </c>
      <c r="S68" s="61">
        <f t="shared" si="118"/>
        <v>10.886935146339562</v>
      </c>
      <c r="T68" s="46">
        <f t="shared" si="101"/>
        <v>10.886935146339562</v>
      </c>
      <c r="U68" s="46">
        <f t="shared" si="102"/>
        <v>10.886935146339562</v>
      </c>
      <c r="V68" s="46">
        <f t="shared" si="109"/>
        <v>10.886935146339562</v>
      </c>
      <c r="W68" s="233"/>
      <c r="X68" s="61">
        <f t="shared" si="110"/>
        <v>10.886935146339562</v>
      </c>
      <c r="Y68" s="61">
        <f t="shared" si="111"/>
        <v>10.886935146339562</v>
      </c>
      <c r="Z68" s="61">
        <f t="shared" si="112"/>
        <v>10.886935146339562</v>
      </c>
      <c r="AA68" s="61">
        <f t="shared" si="113"/>
        <v>10.886935146339562</v>
      </c>
      <c r="AB68" s="46">
        <f t="shared" si="104"/>
        <v>10.886935146339562</v>
      </c>
      <c r="AC68" s="46">
        <f t="shared" si="105"/>
        <v>10.886935146339562</v>
      </c>
      <c r="AD68" s="46">
        <f t="shared" si="114"/>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4"/>
        <v>19.520776457571557</v>
      </c>
      <c r="H69" s="61">
        <f t="shared" si="94"/>
        <v>19.520776457571557</v>
      </c>
      <c r="I69" s="61">
        <v>19.520776457571557</v>
      </c>
      <c r="J69" s="61">
        <f t="shared" si="95"/>
        <v>19.520776457571557</v>
      </c>
      <c r="K69" s="61">
        <f t="shared" si="96"/>
        <v>19.520776457571557</v>
      </c>
      <c r="L69" s="61">
        <f t="shared" si="97"/>
        <v>19.520776457571557</v>
      </c>
      <c r="M69" s="61">
        <f t="shared" si="98"/>
        <v>19.520776457571557</v>
      </c>
      <c r="N69" s="61">
        <f t="shared" si="99"/>
        <v>19.520776457571557</v>
      </c>
      <c r="O69" s="186"/>
      <c r="P69" s="61">
        <f t="shared" si="106"/>
        <v>19.520776457571557</v>
      </c>
      <c r="Q69" s="61">
        <f t="shared" si="107"/>
        <v>19.520776457571557</v>
      </c>
      <c r="R69" s="61">
        <f t="shared" ref="R69:S69" si="119">Q69</f>
        <v>19.520776457571557</v>
      </c>
      <c r="S69" s="61">
        <f t="shared" si="119"/>
        <v>19.520776457571557</v>
      </c>
      <c r="T69" s="46">
        <f t="shared" si="101"/>
        <v>19.520776457571557</v>
      </c>
      <c r="U69" s="46">
        <f t="shared" si="102"/>
        <v>19.520776457571557</v>
      </c>
      <c r="V69" s="46">
        <f t="shared" si="109"/>
        <v>19.520776457571557</v>
      </c>
      <c r="W69" s="233"/>
      <c r="X69" s="61">
        <f t="shared" si="110"/>
        <v>19.520776457571557</v>
      </c>
      <c r="Y69" s="61">
        <f t="shared" si="111"/>
        <v>19.520776457571557</v>
      </c>
      <c r="Z69" s="61">
        <f t="shared" si="112"/>
        <v>19.520776457571557</v>
      </c>
      <c r="AA69" s="61">
        <f t="shared" si="113"/>
        <v>19.520776457571557</v>
      </c>
      <c r="AB69" s="46">
        <f t="shared" si="104"/>
        <v>19.520776457571557</v>
      </c>
      <c r="AC69" s="46">
        <f t="shared" si="105"/>
        <v>19.520776457571557</v>
      </c>
      <c r="AD69" s="46">
        <f t="shared" si="114"/>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4"/>
        <v>17.889918497338776</v>
      </c>
      <c r="H70" s="61">
        <f t="shared" si="94"/>
        <v>17.889918497338776</v>
      </c>
      <c r="I70" s="61">
        <f t="shared" si="94"/>
        <v>17.889918497338776</v>
      </c>
      <c r="J70" s="61">
        <f t="shared" si="95"/>
        <v>17.889918497338776</v>
      </c>
      <c r="K70" s="61">
        <f t="shared" si="96"/>
        <v>17.889918497338776</v>
      </c>
      <c r="L70" s="61">
        <f t="shared" si="97"/>
        <v>17.889918497338776</v>
      </c>
      <c r="M70" s="61">
        <f t="shared" si="98"/>
        <v>17.889918497338776</v>
      </c>
      <c r="N70" s="61">
        <f t="shared" si="99"/>
        <v>17.889918497338776</v>
      </c>
      <c r="O70" s="186"/>
      <c r="P70" s="61">
        <f t="shared" si="106"/>
        <v>17.889918497338776</v>
      </c>
      <c r="Q70" s="61">
        <f t="shared" si="107"/>
        <v>17.889918497338776</v>
      </c>
      <c r="R70" s="61">
        <f t="shared" ref="R70:S70" si="120">Q70</f>
        <v>17.889918497338776</v>
      </c>
      <c r="S70" s="61">
        <f t="shared" si="120"/>
        <v>17.889918497338776</v>
      </c>
      <c r="T70" s="46">
        <f t="shared" si="101"/>
        <v>17.889918497338776</v>
      </c>
      <c r="U70" s="46">
        <f t="shared" si="102"/>
        <v>17.889918497338776</v>
      </c>
      <c r="V70" s="46">
        <f t="shared" si="109"/>
        <v>17.889918497338776</v>
      </c>
      <c r="W70" s="233"/>
      <c r="X70" s="61">
        <f t="shared" si="110"/>
        <v>17.889918497338776</v>
      </c>
      <c r="Y70" s="61">
        <f t="shared" si="111"/>
        <v>17.889918497338776</v>
      </c>
      <c r="Z70" s="61">
        <f t="shared" si="112"/>
        <v>17.889918497338776</v>
      </c>
      <c r="AA70" s="61">
        <f t="shared" si="113"/>
        <v>17.889918497338776</v>
      </c>
      <c r="AB70" s="46">
        <f t="shared" si="104"/>
        <v>17.889918497338776</v>
      </c>
      <c r="AC70" s="46">
        <f t="shared" si="105"/>
        <v>17.889918497338776</v>
      </c>
      <c r="AD70" s="46">
        <f t="shared" si="114"/>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4"/>
        <v>18.402975262404723</v>
      </c>
      <c r="H71" s="61">
        <f t="shared" si="94"/>
        <v>18.402975262404723</v>
      </c>
      <c r="I71" s="61">
        <f t="shared" si="94"/>
        <v>18.402975262404723</v>
      </c>
      <c r="J71" s="61">
        <f t="shared" si="95"/>
        <v>18.402975262404723</v>
      </c>
      <c r="K71" s="61">
        <f t="shared" si="96"/>
        <v>18.402975262404723</v>
      </c>
      <c r="L71" s="61">
        <f t="shared" si="97"/>
        <v>18.402975262404723</v>
      </c>
      <c r="M71" s="61">
        <f t="shared" si="98"/>
        <v>18.402975262404723</v>
      </c>
      <c r="N71" s="61">
        <f t="shared" si="99"/>
        <v>18.402975262404723</v>
      </c>
      <c r="O71" s="186"/>
      <c r="P71" s="61">
        <f>$G71</f>
        <v>18.402975262404723</v>
      </c>
      <c r="Q71" s="61">
        <f t="shared" si="107"/>
        <v>18.402975262404723</v>
      </c>
      <c r="R71" s="61">
        <f t="shared" ref="R71:S71" si="121">Q71</f>
        <v>18.402975262404723</v>
      </c>
      <c r="S71" s="61">
        <f t="shared" si="121"/>
        <v>18.402975262404723</v>
      </c>
      <c r="T71" s="46">
        <f t="shared" si="101"/>
        <v>18.402975262404723</v>
      </c>
      <c r="U71" s="46">
        <f t="shared" si="102"/>
        <v>18.402975262404723</v>
      </c>
      <c r="V71" s="46">
        <f>T71</f>
        <v>18.402975262404723</v>
      </c>
      <c r="W71" s="233"/>
      <c r="X71" s="61">
        <f t="shared" si="110"/>
        <v>18.402975262404723</v>
      </c>
      <c r="Y71" s="61">
        <f t="shared" si="111"/>
        <v>18.402975262404723</v>
      </c>
      <c r="Z71" s="61">
        <f t="shared" si="112"/>
        <v>18.402975262404723</v>
      </c>
      <c r="AA71" s="61">
        <f t="shared" si="113"/>
        <v>18.402975262404723</v>
      </c>
      <c r="AB71" s="46">
        <f t="shared" si="104"/>
        <v>18.402975262404723</v>
      </c>
      <c r="AC71" s="46">
        <f t="shared" si="105"/>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4"/>
        <v>21.907017031495844</v>
      </c>
      <c r="I72" s="61">
        <f t="shared" si="94"/>
        <v>21.907017031495844</v>
      </c>
      <c r="J72" s="61">
        <f t="shared" si="95"/>
        <v>21.907017031495844</v>
      </c>
      <c r="K72" s="61">
        <f t="shared" si="96"/>
        <v>21.907017031495844</v>
      </c>
      <c r="L72" s="61">
        <f t="shared" si="97"/>
        <v>21.907017031495844</v>
      </c>
      <c r="M72" s="61">
        <f t="shared" si="98"/>
        <v>21.907017031495844</v>
      </c>
      <c r="N72" s="61">
        <f t="shared" si="99"/>
        <v>21.907017031495844</v>
      </c>
      <c r="O72" s="186"/>
      <c r="P72" s="61">
        <f>$G72</f>
        <v>21.907017031495844</v>
      </c>
      <c r="Q72" s="61">
        <f>P72</f>
        <v>21.907017031495844</v>
      </c>
      <c r="R72" s="61">
        <f t="shared" ref="R72:S72" si="122">Q72</f>
        <v>21.907017031495844</v>
      </c>
      <c r="S72" s="61">
        <f t="shared" si="122"/>
        <v>21.907017031495844</v>
      </c>
      <c r="T72" s="46">
        <f t="shared" si="101"/>
        <v>21.907017031495844</v>
      </c>
      <c r="U72" s="46">
        <f t="shared" si="102"/>
        <v>21.907017031495844</v>
      </c>
      <c r="V72" s="46">
        <f>T72</f>
        <v>21.907017031495844</v>
      </c>
      <c r="W72" s="233"/>
      <c r="X72" s="61">
        <f t="shared" si="110"/>
        <v>21.907017031495844</v>
      </c>
      <c r="Y72" s="61">
        <f t="shared" si="111"/>
        <v>21.907017031495844</v>
      </c>
      <c r="Z72" s="61">
        <f t="shared" si="112"/>
        <v>21.907017031495844</v>
      </c>
      <c r="AA72" s="61">
        <f t="shared" si="113"/>
        <v>21.907017031495844</v>
      </c>
      <c r="AB72" s="46">
        <f t="shared" si="104"/>
        <v>21.907017031495844</v>
      </c>
      <c r="AC72" s="46">
        <f t="shared" si="105"/>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0.40085162724553985</v>
      </c>
      <c r="Q73" s="61"/>
      <c r="R73" s="61"/>
      <c r="S73" s="61"/>
    </row>
    <row r="74" spans="1:46">
      <c r="A74" s="185" t="s">
        <v>16</v>
      </c>
      <c r="P74" s="5" t="s">
        <v>41</v>
      </c>
      <c r="X74" s="5" t="s">
        <v>197</v>
      </c>
      <c r="AI74" s="185" t="s">
        <v>476</v>
      </c>
    </row>
    <row r="75" spans="1:46" ht="15.75" thickBot="1">
      <c r="A75" s="185" t="s">
        <v>16</v>
      </c>
      <c r="B75" s="14" t="s">
        <v>210</v>
      </c>
      <c r="C75" s="14"/>
      <c r="D75" s="14"/>
      <c r="E75" s="259" t="s">
        <v>627</v>
      </c>
      <c r="F75" s="185">
        <f t="shared" ref="F75:K75" si="123">F$4</f>
        <v>2012</v>
      </c>
      <c r="G75" s="185">
        <f t="shared" si="123"/>
        <v>2015</v>
      </c>
      <c r="H75" s="185">
        <f t="shared" si="123"/>
        <v>2017</v>
      </c>
      <c r="I75" s="281">
        <f t="shared" si="123"/>
        <v>2019</v>
      </c>
      <c r="J75" s="281">
        <f t="shared" si="123"/>
        <v>2020</v>
      </c>
      <c r="K75" s="281">
        <f t="shared" si="123"/>
        <v>2021</v>
      </c>
      <c r="L75" s="185">
        <f>L$4</f>
        <v>2030</v>
      </c>
      <c r="M75" s="185">
        <f>M$4</f>
        <v>2040</v>
      </c>
      <c r="N75" s="185">
        <f>N$4</f>
        <v>2050</v>
      </c>
      <c r="P75" s="7">
        <f t="shared" ref="P75:T75" si="124">P$4</f>
        <v>2015</v>
      </c>
      <c r="Q75" s="7">
        <f t="shared" si="124"/>
        <v>2019</v>
      </c>
      <c r="R75" s="7">
        <f t="shared" si="124"/>
        <v>2020</v>
      </c>
      <c r="S75" s="7">
        <f t="shared" si="124"/>
        <v>2021</v>
      </c>
      <c r="T75" s="7">
        <f t="shared" si="124"/>
        <v>2030</v>
      </c>
      <c r="U75" s="7">
        <f>U$4</f>
        <v>2040</v>
      </c>
      <c r="V75" s="7">
        <f>V$4</f>
        <v>2050</v>
      </c>
      <c r="W75" s="185">
        <f>W$4</f>
        <v>0</v>
      </c>
      <c r="X75" s="7">
        <f t="shared" ref="X75:AD75" si="125">P75</f>
        <v>2015</v>
      </c>
      <c r="Y75" s="7">
        <f t="shared" si="125"/>
        <v>2019</v>
      </c>
      <c r="Z75" s="7">
        <f t="shared" si="125"/>
        <v>2020</v>
      </c>
      <c r="AA75" s="7">
        <f t="shared" si="125"/>
        <v>2021</v>
      </c>
      <c r="AB75" s="7">
        <f t="shared" si="125"/>
        <v>2030</v>
      </c>
      <c r="AC75" s="7">
        <f t="shared" si="125"/>
        <v>2040</v>
      </c>
      <c r="AD75" s="7">
        <f t="shared" si="125"/>
        <v>2050</v>
      </c>
      <c r="AJ75" s="7" t="str">
        <f>P74</f>
        <v>Reference</v>
      </c>
      <c r="AP75" s="7" t="s">
        <v>628</v>
      </c>
    </row>
    <row r="76" spans="1:46">
      <c r="A76" s="185" t="s">
        <v>16</v>
      </c>
      <c r="B76" s="186" t="str">
        <f>B92</f>
        <v>TFLCV</v>
      </c>
      <c r="C76" s="186" t="str">
        <f>C92</f>
        <v>Transport Freight - LCV</v>
      </c>
      <c r="D76" s="185" t="s">
        <v>149</v>
      </c>
      <c r="E76" s="260">
        <v>21.7</v>
      </c>
      <c r="F76" s="234">
        <f>F63*F92</f>
        <v>17.310372778407704</v>
      </c>
      <c r="G76" s="234">
        <f t="shared" ref="G76:H76" si="126">G63*G92</f>
        <v>18.120758900121242</v>
      </c>
      <c r="H76" s="234">
        <f t="shared" si="126"/>
        <v>18.931145021834784</v>
      </c>
      <c r="I76" s="234">
        <f t="shared" ref="I76:N85" si="127">I63*I92</f>
        <v>19.166790908504293</v>
      </c>
      <c r="J76" s="234">
        <f t="shared" si="127"/>
        <v>17.606790705410827</v>
      </c>
      <c r="K76" s="234">
        <f>K63*K92</f>
        <v>18.362820176671168</v>
      </c>
      <c r="L76" s="234">
        <f t="shared" si="127"/>
        <v>20.414931655865999</v>
      </c>
      <c r="M76" s="234">
        <f t="shared" si="127"/>
        <v>27.266394368310745</v>
      </c>
      <c r="N76" s="234">
        <f t="shared" si="127"/>
        <v>34.836222334254813</v>
      </c>
      <c r="O76" s="8"/>
      <c r="P76" s="234">
        <f>P43</f>
        <v>18.120758900121242</v>
      </c>
      <c r="Q76" s="234">
        <f t="shared" ref="Q76:V76" si="128">Q43</f>
        <v>19.166790908504293</v>
      </c>
      <c r="R76" s="234">
        <f t="shared" si="128"/>
        <v>17.606790705410827</v>
      </c>
      <c r="S76" s="234">
        <f t="shared" si="128"/>
        <v>18.362820176671168</v>
      </c>
      <c r="T76" s="234">
        <f t="shared" si="128"/>
        <v>20.414931655865999</v>
      </c>
      <c r="U76" s="234">
        <f t="shared" si="128"/>
        <v>27.266394368310745</v>
      </c>
      <c r="V76" s="234">
        <f t="shared" si="128"/>
        <v>34.836222334254813</v>
      </c>
      <c r="W76" s="8"/>
      <c r="X76" s="234">
        <f>X43</f>
        <v>18.120758900121242</v>
      </c>
      <c r="Y76" s="234">
        <f>Y43</f>
        <v>19.166790908504293</v>
      </c>
      <c r="Z76" s="234">
        <f t="shared" ref="Z76:AD76" si="129">Z43</f>
        <v>17.606790705410827</v>
      </c>
      <c r="AA76" s="234">
        <f t="shared" si="129"/>
        <v>18.362820176671168</v>
      </c>
      <c r="AB76" s="234">
        <f t="shared" si="129"/>
        <v>20.414931655865999</v>
      </c>
      <c r="AC76" s="234">
        <f t="shared" si="129"/>
        <v>27.266394368310745</v>
      </c>
      <c r="AD76" s="234">
        <f t="shared" si="129"/>
        <v>34.836222334254813</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30">B93</f>
        <v>TFHCV1</v>
      </c>
      <c r="C77" s="186" t="str">
        <f t="shared" si="130"/>
        <v>Transport Freight - HCV1</v>
      </c>
      <c r="D77" s="185" t="s">
        <v>149</v>
      </c>
      <c r="E77" s="260">
        <v>7</v>
      </c>
      <c r="F77" s="234">
        <f t="shared" ref="F77:H77" si="131">F64*F93</f>
        <v>5.4335092951131081</v>
      </c>
      <c r="G77" s="234">
        <f t="shared" si="131"/>
        <v>5.4263341725680903</v>
      </c>
      <c r="H77" s="234">
        <f t="shared" si="131"/>
        <v>5.4191590500230733</v>
      </c>
      <c r="I77" s="234">
        <f t="shared" si="127"/>
        <v>5.4866141636927921</v>
      </c>
      <c r="J77" s="234">
        <f t="shared" si="127"/>
        <v>5.1703734350261135</v>
      </c>
      <c r="K77" s="234">
        <f t="shared" si="127"/>
        <v>5.2564724970190602</v>
      </c>
      <c r="L77" s="234">
        <f t="shared" si="127"/>
        <v>5.9950062494310954</v>
      </c>
      <c r="M77" s="234">
        <f t="shared" si="127"/>
        <v>8.0069924990665715</v>
      </c>
      <c r="N77" s="234">
        <f t="shared" si="127"/>
        <v>10.229932390707756</v>
      </c>
      <c r="O77" s="8"/>
      <c r="P77" s="234">
        <f>P46</f>
        <v>5.725786025053389</v>
      </c>
      <c r="Q77" s="234">
        <f t="shared" ref="Q77:V77" si="132">Q46</f>
        <v>5.9036614240138503</v>
      </c>
      <c r="R77" s="234">
        <f t="shared" si="132"/>
        <v>5.5633826774444142</v>
      </c>
      <c r="S77" s="234">
        <f t="shared" si="132"/>
        <v>5.6565685835242672</v>
      </c>
      <c r="T77" s="234">
        <f t="shared" si="132"/>
        <v>6.4506972926390782</v>
      </c>
      <c r="U77" s="234">
        <f t="shared" si="132"/>
        <v>8.6156181806835654</v>
      </c>
      <c r="V77" s="234">
        <f t="shared" si="132"/>
        <v>11.007527670697852</v>
      </c>
      <c r="W77" s="8"/>
      <c r="X77" s="234">
        <f>X46</f>
        <v>5.725786025053389</v>
      </c>
      <c r="Y77" s="234">
        <f>Y46</f>
        <v>5.9036614240138503</v>
      </c>
      <c r="Z77" s="234">
        <f t="shared" ref="Z77:AD77" si="133">Z46</f>
        <v>5.5633826774444142</v>
      </c>
      <c r="AA77" s="234">
        <f t="shared" si="133"/>
        <v>5.6565685835242672</v>
      </c>
      <c r="AB77" s="234">
        <f t="shared" si="133"/>
        <v>6.1281624280071245</v>
      </c>
      <c r="AC77" s="234">
        <f t="shared" si="133"/>
        <v>7.7755954080669172</v>
      </c>
      <c r="AD77" s="234">
        <f t="shared" si="133"/>
        <v>9.4375790366645713</v>
      </c>
      <c r="AI77" s="185" t="s">
        <v>592</v>
      </c>
      <c r="AJ77" s="186">
        <f>SUM(P78:P85)</f>
        <v>172.90467243861579</v>
      </c>
      <c r="AK77" s="186">
        <f>SUM(R78:R85)</f>
        <v>168.00049028818296</v>
      </c>
      <c r="AL77" s="186">
        <f>SUM(T78:T85)</f>
        <v>194.79521195939651</v>
      </c>
      <c r="AM77" s="186">
        <f>SUM(U78:U85)</f>
        <v>260.1705046030574</v>
      </c>
      <c r="AN77" s="186">
        <f>SUM(V78:V85)</f>
        <v>332.40029542376493</v>
      </c>
      <c r="AO77" s="186"/>
      <c r="AP77" s="186">
        <f>SUM(G78:G85)</f>
        <v>181.50313258938655</v>
      </c>
      <c r="AQ77" s="186">
        <f>SUM(J78:J85)</f>
        <v>190.61046946456293</v>
      </c>
      <c r="AR77" s="186">
        <f>SUM(L78:L85)</f>
        <v>221.01130024881428</v>
      </c>
      <c r="AS77" s="186">
        <f>SUM(M78:M85)</f>
        <v>295.18498391375954</v>
      </c>
      <c r="AT77" s="186">
        <f>SUM(N78:N85)</f>
        <v>377.13566342692906</v>
      </c>
    </row>
    <row r="78" spans="1:46">
      <c r="A78" s="185" t="s">
        <v>16</v>
      </c>
      <c r="B78" s="186" t="str">
        <f t="shared" si="130"/>
        <v>TFHCV2</v>
      </c>
      <c r="C78" s="186" t="str">
        <f t="shared" si="130"/>
        <v>Transport Freight - HCV2</v>
      </c>
      <c r="D78" s="185" t="s">
        <v>149</v>
      </c>
      <c r="E78" s="260">
        <v>2.011130021669262</v>
      </c>
      <c r="F78" s="234">
        <f t="shared" ref="F78:H78" si="134">F65*F94</f>
        <v>2.2763173637182028</v>
      </c>
      <c r="G78" s="234">
        <f t="shared" si="134"/>
        <v>2.3924342095881879</v>
      </c>
      <c r="H78" s="234">
        <f t="shared" si="134"/>
        <v>2.5085510554581725</v>
      </c>
      <c r="I78" s="234">
        <f t="shared" si="127"/>
        <v>2.539776305544069</v>
      </c>
      <c r="J78" s="234">
        <f t="shared" si="127"/>
        <v>2.3933871690834438</v>
      </c>
      <c r="K78" s="234">
        <f t="shared" si="127"/>
        <v>2.4332427796759113</v>
      </c>
      <c r="L78" s="234">
        <f t="shared" si="127"/>
        <v>2.7751130970080453</v>
      </c>
      <c r="M78" s="234">
        <f t="shared" si="127"/>
        <v>3.7064698229319522</v>
      </c>
      <c r="N78" s="234">
        <f t="shared" si="127"/>
        <v>4.7354778590354183</v>
      </c>
      <c r="O78" s="8"/>
      <c r="P78" s="234">
        <f>P51</f>
        <v>2.3987639372378653</v>
      </c>
      <c r="Q78" s="234">
        <f t="shared" ref="Q78:V78" si="135">Q51</f>
        <v>2.4732805331425385</v>
      </c>
      <c r="R78" s="234">
        <f t="shared" si="135"/>
        <v>2.3307265897319418</v>
      </c>
      <c r="S78" s="234">
        <f t="shared" si="135"/>
        <v>2.36976343275871</v>
      </c>
      <c r="T78" s="234">
        <f t="shared" si="135"/>
        <v>2.7024586612064794</v>
      </c>
      <c r="U78" s="234">
        <f t="shared" si="135"/>
        <v>3.6094318052414356</v>
      </c>
      <c r="V78" s="234">
        <f t="shared" si="135"/>
        <v>4.6114996786614499</v>
      </c>
      <c r="W78" s="8"/>
      <c r="X78" s="234">
        <f>X51</f>
        <v>2.3987639372378653</v>
      </c>
      <c r="Y78" s="234">
        <f>Y51</f>
        <v>2.4732805331425385</v>
      </c>
      <c r="Z78" s="234">
        <f t="shared" ref="Z78:AD78" si="136">Z51</f>
        <v>2.3307265897319418</v>
      </c>
      <c r="AA78" s="234">
        <f t="shared" si="136"/>
        <v>2.36976343275871</v>
      </c>
      <c r="AB78" s="234">
        <f t="shared" si="136"/>
        <v>2.5673357281461553</v>
      </c>
      <c r="AC78" s="234">
        <f t="shared" si="136"/>
        <v>3.257512204230395</v>
      </c>
      <c r="AD78" s="234">
        <f t="shared" si="136"/>
        <v>3.9537845369923601</v>
      </c>
      <c r="AI78" s="185" t="s">
        <v>626</v>
      </c>
      <c r="AJ78" s="186">
        <f>P86</f>
        <v>23.183413464382845</v>
      </c>
      <c r="AK78" s="186">
        <f>R86</f>
        <v>22.525850653068453</v>
      </c>
      <c r="AL78" s="186">
        <f>T86</f>
        <v>26.118541945938734</v>
      </c>
      <c r="AM78" s="186">
        <f>U86</f>
        <v>34.88419540305447</v>
      </c>
      <c r="AN78" s="186">
        <f>V86</f>
        <v>44.568914048450459</v>
      </c>
      <c r="AO78" s="186"/>
      <c r="AP78" s="186">
        <f>H86</f>
        <v>23.609739017898917</v>
      </c>
      <c r="AQ78" s="186">
        <f>J86</f>
        <v>22.525850653068453</v>
      </c>
      <c r="AR78" s="186">
        <f>L86</f>
        <v>26.118541945938734</v>
      </c>
      <c r="AS78" s="186">
        <f>M86</f>
        <v>34.88419540305447</v>
      </c>
      <c r="AT78" s="186">
        <f>N86</f>
        <v>44.568914048450459</v>
      </c>
    </row>
    <row r="79" spans="1:46">
      <c r="A79" s="185" t="s">
        <v>16</v>
      </c>
      <c r="B79" s="186" t="str">
        <f t="shared" si="130"/>
        <v>TFHCV3</v>
      </c>
      <c r="C79" s="186" t="str">
        <f t="shared" si="130"/>
        <v>Transport Freight - HCV3</v>
      </c>
      <c r="D79" s="185" t="s">
        <v>149</v>
      </c>
      <c r="E79" s="260">
        <v>16.207267472028231</v>
      </c>
      <c r="F79" s="234">
        <f t="shared" ref="F79:H79" si="137">F66*F95</f>
        <v>15.233523986729871</v>
      </c>
      <c r="G79" s="234">
        <f t="shared" si="137"/>
        <v>15.876853345004987</v>
      </c>
      <c r="H79" s="234">
        <f t="shared" si="137"/>
        <v>16.520182703280103</v>
      </c>
      <c r="I79" s="234">
        <f t="shared" si="127"/>
        <v>16.725818078032489</v>
      </c>
      <c r="J79" s="234">
        <f t="shared" si="127"/>
        <v>15.761765433043276</v>
      </c>
      <c r="K79" s="234">
        <f t="shared" si="127"/>
        <v>16.02423645881959</v>
      </c>
      <c r="L79" s="234">
        <f t="shared" si="127"/>
        <v>18.275639750319932</v>
      </c>
      <c r="M79" s="234">
        <f t="shared" si="127"/>
        <v>24.409133920476069</v>
      </c>
      <c r="N79" s="234">
        <f t="shared" si="127"/>
        <v>31.185715454499448</v>
      </c>
      <c r="O79" s="8"/>
      <c r="P79" s="234">
        <f t="shared" ref="P79:P85" si="138">P52</f>
        <v>16.052958413816011</v>
      </c>
      <c r="Q79" s="234">
        <f t="shared" ref="Q79:V79" si="139">Q52</f>
        <v>16.55163683590963</v>
      </c>
      <c r="R79" s="234">
        <f t="shared" si="139"/>
        <v>15.597640283864223</v>
      </c>
      <c r="S79" s="234">
        <f t="shared" si="139"/>
        <v>15.858881837477437</v>
      </c>
      <c r="T79" s="234">
        <f t="shared" si="139"/>
        <v>18.085337965084904</v>
      </c>
      <c r="U79" s="234">
        <f t="shared" si="139"/>
        <v>24.154964883190999</v>
      </c>
      <c r="V79" s="234">
        <f t="shared" si="139"/>
        <v>30.860982782707808</v>
      </c>
      <c r="W79" s="8"/>
      <c r="X79" s="234">
        <f t="shared" ref="X79:X85" si="140">X52</f>
        <v>16.052958413816011</v>
      </c>
      <c r="Y79" s="234">
        <f t="shared" ref="Y79:AD79" si="141">Y52</f>
        <v>16.55163683590963</v>
      </c>
      <c r="Z79" s="234">
        <f t="shared" si="141"/>
        <v>15.597640283864223</v>
      </c>
      <c r="AA79" s="234">
        <f t="shared" si="141"/>
        <v>15.858881837477437</v>
      </c>
      <c r="AB79" s="234">
        <f t="shared" si="141"/>
        <v>17.181071066830658</v>
      </c>
      <c r="AC79" s="234">
        <f t="shared" si="141"/>
        <v>21.799855807079876</v>
      </c>
      <c r="AD79" s="234">
        <f t="shared" si="141"/>
        <v>26.459435113324105</v>
      </c>
      <c r="AI79" s="186"/>
    </row>
    <row r="80" spans="1:46">
      <c r="A80" s="185" t="s">
        <v>16</v>
      </c>
      <c r="B80" s="186" t="str">
        <f t="shared" si="130"/>
        <v>TFHCV4</v>
      </c>
      <c r="C80" s="186" t="str">
        <f t="shared" si="130"/>
        <v>Transport Freight - HCV4</v>
      </c>
      <c r="D80" s="185" t="s">
        <v>149</v>
      </c>
      <c r="E80" s="260">
        <v>5.3871747310586002</v>
      </c>
      <c r="F80" s="234">
        <f t="shared" ref="F80:H80" si="142">F67*F96</f>
        <v>5.0807673805466287</v>
      </c>
      <c r="G80" s="234">
        <f t="shared" si="142"/>
        <v>4.7389994637867714</v>
      </c>
      <c r="H80" s="234">
        <f t="shared" si="142"/>
        <v>4.7389994637867714</v>
      </c>
      <c r="I80" s="234">
        <f t="shared" si="127"/>
        <v>4.7979882745154603</v>
      </c>
      <c r="J80" s="234">
        <f t="shared" si="127"/>
        <v>4.5214389742005805</v>
      </c>
      <c r="K80" s="234">
        <f t="shared" si="127"/>
        <v>4.5967317280855919</v>
      </c>
      <c r="L80" s="234">
        <f t="shared" si="127"/>
        <v>5.2425719819630183</v>
      </c>
      <c r="M80" s="234">
        <f t="shared" si="127"/>
        <v>7.0020334906870092</v>
      </c>
      <c r="N80" s="234">
        <f t="shared" si="127"/>
        <v>8.9459718134555484</v>
      </c>
      <c r="O80" s="8"/>
      <c r="P80" s="234">
        <f t="shared" si="138"/>
        <v>5.3540695863437202</v>
      </c>
      <c r="Q80" s="234">
        <f t="shared" ref="Q80:V80" si="143">Q53</f>
        <v>5.5203915130734007</v>
      </c>
      <c r="R80" s="234">
        <f t="shared" si="143"/>
        <v>5.2022094189625063</v>
      </c>
      <c r="S80" s="234">
        <f t="shared" si="143"/>
        <v>5.2893401160485896</v>
      </c>
      <c r="T80" s="234">
        <f t="shared" si="143"/>
        <v>6.0319198157438345</v>
      </c>
      <c r="U80" s="234">
        <f t="shared" si="143"/>
        <v>8.0562946409297158</v>
      </c>
      <c r="V80" s="234">
        <f t="shared" si="143"/>
        <v>10.292922031079701</v>
      </c>
      <c r="W80" s="8"/>
      <c r="X80" s="234">
        <f t="shared" si="140"/>
        <v>5.3540695863437202</v>
      </c>
      <c r="Y80" s="234">
        <f t="shared" ref="Y80:AD80" si="144">Y53</f>
        <v>5.5203915130734007</v>
      </c>
      <c r="Z80" s="234">
        <f t="shared" si="144"/>
        <v>5.2022094189625063</v>
      </c>
      <c r="AA80" s="234">
        <f t="shared" si="144"/>
        <v>5.2893401160485896</v>
      </c>
      <c r="AB80" s="234">
        <f t="shared" si="144"/>
        <v>5.7303238249566419</v>
      </c>
      <c r="AC80" s="234">
        <f t="shared" si="144"/>
        <v>7.2708059134390686</v>
      </c>
      <c r="AD80" s="234">
        <f t="shared" si="144"/>
        <v>8.8248940263969562</v>
      </c>
      <c r="AI80" s="186" t="s">
        <v>475</v>
      </c>
      <c r="AJ80" s="186">
        <f>SUM(AJ77:AJ78)</f>
        <v>196.08808590299864</v>
      </c>
      <c r="AK80" s="186">
        <f>SUM(AK77:AK78)</f>
        <v>190.52634094125142</v>
      </c>
      <c r="AL80" s="186">
        <f>SUM(AL77:AL78)</f>
        <v>220.91375390533526</v>
      </c>
      <c r="AM80" s="186">
        <f>SUM(AM77:AM78)</f>
        <v>295.05470000611189</v>
      </c>
      <c r="AN80" s="186">
        <f>SUM(AN77:AN78)</f>
        <v>376.96920947221537</v>
      </c>
      <c r="AO80" s="186"/>
      <c r="AP80" s="186">
        <f>SUM(AP77:AP78)</f>
        <v>205.11287160728546</v>
      </c>
      <c r="AQ80" s="186">
        <f>SUM(AQ77:AQ78)</f>
        <v>213.13632011763139</v>
      </c>
      <c r="AR80" s="186">
        <f>SUM(AR77:AR78)</f>
        <v>247.12984219475302</v>
      </c>
      <c r="AS80" s="186">
        <f>SUM(AS77:AS78)</f>
        <v>330.06917931681403</v>
      </c>
      <c r="AT80" s="186">
        <f>SUM(AT77:AT78)</f>
        <v>421.70457747537949</v>
      </c>
    </row>
    <row r="81" spans="1:46">
      <c r="A81" s="185" t="s">
        <v>16</v>
      </c>
      <c r="B81" s="186" t="str">
        <f t="shared" si="130"/>
        <v>TFHCV5</v>
      </c>
      <c r="C81" s="186" t="str">
        <f t="shared" si="130"/>
        <v>Transport Freight - HCV5</v>
      </c>
      <c r="D81" s="185" t="s">
        <v>149</v>
      </c>
      <c r="E81" s="260">
        <v>3.9725286670479121</v>
      </c>
      <c r="F81" s="234">
        <f t="shared" ref="F81:H81" si="145">F68*F97</f>
        <v>3.0627981264343846</v>
      </c>
      <c r="G81" s="234">
        <f t="shared" si="145"/>
        <v>3.15348760127408</v>
      </c>
      <c r="H81" s="234">
        <f t="shared" si="145"/>
        <v>3.2441770761137754</v>
      </c>
      <c r="I81" s="234">
        <f t="shared" si="127"/>
        <v>3.2845590489279921</v>
      </c>
      <c r="J81" s="234">
        <f t="shared" si="127"/>
        <v>3.0952416819705508</v>
      </c>
      <c r="K81" s="234">
        <f t="shared" si="127"/>
        <v>3.1467848458847443</v>
      </c>
      <c r="L81" s="234">
        <f t="shared" si="127"/>
        <v>3.5889077375354708</v>
      </c>
      <c r="M81" s="234">
        <f t="shared" si="127"/>
        <v>4.7933823817140251</v>
      </c>
      <c r="N81" s="234">
        <f t="shared" si="127"/>
        <v>6.1241443267819529</v>
      </c>
      <c r="O81" s="8"/>
      <c r="P81" s="234">
        <f t="shared" si="138"/>
        <v>3.2275506965029748</v>
      </c>
      <c r="Q81" s="234">
        <f t="shared" ref="Q81:V81" si="146">Q54</f>
        <v>3.3278132055725829</v>
      </c>
      <c r="R81" s="234">
        <f t="shared" si="146"/>
        <v>3.1360060534799454</v>
      </c>
      <c r="S81" s="234">
        <f t="shared" si="146"/>
        <v>3.1885303506583504</v>
      </c>
      <c r="T81" s="234">
        <f t="shared" si="146"/>
        <v>3.6361736971463192</v>
      </c>
      <c r="U81" s="234">
        <f t="shared" si="146"/>
        <v>4.8565112873930083</v>
      </c>
      <c r="V81" s="234">
        <f t="shared" si="146"/>
        <v>6.2047993838549615</v>
      </c>
      <c r="W81" s="8"/>
      <c r="X81" s="234">
        <f t="shared" si="140"/>
        <v>3.2275506965029748</v>
      </c>
      <c r="Y81" s="234">
        <f t="shared" ref="Y81:AD81" si="147">Y54</f>
        <v>3.3278132055725829</v>
      </c>
      <c r="Z81" s="234">
        <f t="shared" si="147"/>
        <v>3.1360060534799454</v>
      </c>
      <c r="AA81" s="234">
        <f t="shared" si="147"/>
        <v>3.1885303506583504</v>
      </c>
      <c r="AB81" s="234">
        <f t="shared" si="147"/>
        <v>3.4543650122890028</v>
      </c>
      <c r="AC81" s="234">
        <f t="shared" si="147"/>
        <v>4.3830014368721892</v>
      </c>
      <c r="AD81" s="234">
        <f t="shared" si="147"/>
        <v>5.3198398717326469</v>
      </c>
      <c r="AE81" s="186"/>
      <c r="AF81" s="186"/>
      <c r="AG81" s="186"/>
      <c r="AH81" s="186"/>
      <c r="AI81" s="185" t="s">
        <v>474</v>
      </c>
      <c r="AJ81" s="190">
        <f>AJ78/AJ80</f>
        <v>0.11822958726748588</v>
      </c>
      <c r="AK81" s="190">
        <f>AK78/AK80</f>
        <v>0.11822958726748588</v>
      </c>
      <c r="AL81" s="190">
        <f>AL78/AL80</f>
        <v>0.11822958726748588</v>
      </c>
      <c r="AM81" s="190">
        <f>AM78/AM80</f>
        <v>0.11822958726748588</v>
      </c>
      <c r="AN81" s="190">
        <f>AN78/AN80</f>
        <v>0.11822958726748591</v>
      </c>
      <c r="AO81" s="190"/>
      <c r="AP81" s="190">
        <f>AP78/AP80</f>
        <v>0.11510608199714911</v>
      </c>
      <c r="AQ81" s="190">
        <f>AQ78/AQ80</f>
        <v>0.10568752730945286</v>
      </c>
      <c r="AR81" s="190">
        <f>AR78/AR80</f>
        <v>0.10568752730945286</v>
      </c>
      <c r="AS81" s="190">
        <f>AS78/AS80</f>
        <v>0.10568752730945284</v>
      </c>
      <c r="AT81" s="190">
        <f>AT78/AT80</f>
        <v>0.10568752730945288</v>
      </c>
    </row>
    <row r="82" spans="1:46">
      <c r="A82" s="185" t="s">
        <v>16</v>
      </c>
      <c r="B82" s="186" t="str">
        <f t="shared" si="130"/>
        <v>TFHCV6</v>
      </c>
      <c r="C82" s="186" t="str">
        <f t="shared" si="130"/>
        <v>Transport Freight - HCV6</v>
      </c>
      <c r="D82" s="185" t="s">
        <v>149</v>
      </c>
      <c r="E82" s="260">
        <v>140.25526500597067</v>
      </c>
      <c r="F82" s="234">
        <f>F69*F98</f>
        <v>100.6136299290159</v>
      </c>
      <c r="G82" s="234">
        <f t="shared" ref="G82" si="148">G69*G98</f>
        <v>115.33235400043283</v>
      </c>
      <c r="H82" s="234">
        <f>H69*H98</f>
        <v>130.05107807184976</v>
      </c>
      <c r="I82" s="234">
        <f>I69*I98</f>
        <v>131.66989201940657</v>
      </c>
      <c r="J82" s="234">
        <f t="shared" si="127"/>
        <v>124.08062451245753</v>
      </c>
      <c r="K82" s="234">
        <f t="shared" si="127"/>
        <v>126.14686315387743</v>
      </c>
      <c r="L82" s="234">
        <f t="shared" si="127"/>
        <v>143.87048222595919</v>
      </c>
      <c r="M82" s="234">
        <f t="shared" si="127"/>
        <v>192.15490761659561</v>
      </c>
      <c r="N82" s="234">
        <f t="shared" si="127"/>
        <v>245.50188022402003</v>
      </c>
      <c r="O82" s="8"/>
      <c r="P82" s="234">
        <f>P55</f>
        <v>106.02579012712634</v>
      </c>
      <c r="Q82" s="234">
        <f t="shared" ref="Q82:V82" si="149">Q55</f>
        <v>109.31943684063926</v>
      </c>
      <c r="R82" s="234">
        <f t="shared" si="149"/>
        <v>103.01852733836863</v>
      </c>
      <c r="S82" s="234">
        <f t="shared" si="149"/>
        <v>104.74396270186153</v>
      </c>
      <c r="T82" s="234">
        <f t="shared" si="149"/>
        <v>119.44915061973445</v>
      </c>
      <c r="U82" s="234">
        <f t="shared" si="149"/>
        <v>159.53752393883633</v>
      </c>
      <c r="V82" s="234">
        <f t="shared" si="149"/>
        <v>203.82910110949595</v>
      </c>
      <c r="W82" s="8"/>
      <c r="X82" s="234">
        <f t="shared" si="140"/>
        <v>106.02579012712634</v>
      </c>
      <c r="Y82" s="234">
        <f t="shared" ref="Y82:AD82" si="150">Y55</f>
        <v>109.31943684063926</v>
      </c>
      <c r="Z82" s="234">
        <f t="shared" si="150"/>
        <v>103.01852733836863</v>
      </c>
      <c r="AA82" s="234">
        <f t="shared" si="150"/>
        <v>104.74396270186153</v>
      </c>
      <c r="AB82" s="234">
        <f t="shared" si="150"/>
        <v>113.47669308874774</v>
      </c>
      <c r="AC82" s="234">
        <f t="shared" si="150"/>
        <v>143.9826153547998</v>
      </c>
      <c r="AD82" s="234">
        <f t="shared" si="150"/>
        <v>174.75797556375412</v>
      </c>
      <c r="AE82" s="186"/>
      <c r="AF82" s="186"/>
      <c r="AG82" s="186"/>
      <c r="AH82" s="186"/>
      <c r="AI82" s="186"/>
      <c r="AJ82" s="186"/>
      <c r="AK82" s="186"/>
      <c r="AL82" s="186"/>
      <c r="AM82" s="186"/>
      <c r="AN82" s="186"/>
      <c r="AO82" s="186"/>
      <c r="AP82" s="186"/>
      <c r="AQ82" s="186"/>
      <c r="AR82" s="186"/>
      <c r="AS82" s="186"/>
    </row>
    <row r="83" spans="1:46">
      <c r="A83" s="185" t="s">
        <v>16</v>
      </c>
      <c r="B83" s="186" t="str">
        <f t="shared" si="130"/>
        <v>TFHCV7</v>
      </c>
      <c r="C83" s="186" t="str">
        <f t="shared" si="130"/>
        <v>Transport Freight - HCV7</v>
      </c>
      <c r="D83" s="185" t="s">
        <v>149</v>
      </c>
      <c r="E83" s="260">
        <v>32.638769732712682</v>
      </c>
      <c r="F83" s="234">
        <f t="shared" ref="F83:H83" si="151">F70*F99</f>
        <v>35.353370344628992</v>
      </c>
      <c r="G83" s="234">
        <f t="shared" si="151"/>
        <v>37.589565514758952</v>
      </c>
      <c r="H83" s="234">
        <f t="shared" si="151"/>
        <v>39.825760684888905</v>
      </c>
      <c r="I83" s="234">
        <f t="shared" si="127"/>
        <v>40.321492806641402</v>
      </c>
      <c r="J83" s="234">
        <f t="shared" si="127"/>
        <v>37.997418635273348</v>
      </c>
      <c r="K83" s="234">
        <f t="shared" si="127"/>
        <v>38.630166374631528</v>
      </c>
      <c r="L83" s="234">
        <f t="shared" si="127"/>
        <v>44.057700095227787</v>
      </c>
      <c r="M83" s="234">
        <f t="shared" si="127"/>
        <v>58.843921008771261</v>
      </c>
      <c r="N83" s="234">
        <f t="shared" si="127"/>
        <v>75.180454283434543</v>
      </c>
      <c r="O83" s="8"/>
      <c r="P83" s="234">
        <f t="shared" si="138"/>
        <v>37.255081911772038</v>
      </c>
      <c r="Q83" s="234">
        <f t="shared" ref="Q83:V83" si="152">Q56</f>
        <v>38.412395410244791</v>
      </c>
      <c r="R83" s="234">
        <f t="shared" si="152"/>
        <v>36.198397293896896</v>
      </c>
      <c r="S83" s="234">
        <f t="shared" si="152"/>
        <v>36.80467653711991</v>
      </c>
      <c r="T83" s="234">
        <f t="shared" si="152"/>
        <v>41.971749376204485</v>
      </c>
      <c r="U83" s="234">
        <f t="shared" si="152"/>
        <v>56.057903602663124</v>
      </c>
      <c r="V83" s="234">
        <f t="shared" si="152"/>
        <v>71.620969282400296</v>
      </c>
      <c r="W83" s="8"/>
      <c r="X83" s="234">
        <f t="shared" si="140"/>
        <v>37.255081911772038</v>
      </c>
      <c r="Y83" s="234">
        <f t="shared" ref="Y83:AD83" si="153">Y56</f>
        <v>38.412395410244791</v>
      </c>
      <c r="Z83" s="234">
        <f t="shared" si="153"/>
        <v>36.198397293896896</v>
      </c>
      <c r="AA83" s="234">
        <f t="shared" si="153"/>
        <v>36.80467653711991</v>
      </c>
      <c r="AB83" s="234">
        <f t="shared" si="153"/>
        <v>39.873161907394262</v>
      </c>
      <c r="AC83" s="234">
        <f t="shared" si="153"/>
        <v>50.592258001403465</v>
      </c>
      <c r="AD83" s="234">
        <f t="shared" si="153"/>
        <v>61.406028538497949</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4">F71*F100</f>
        <v>1.3011202447704153</v>
      </c>
      <c r="G84" s="234">
        <f t="shared" si="154"/>
        <v>1.7751077766857204</v>
      </c>
      <c r="H84" s="234">
        <f t="shared" si="154"/>
        <v>2.2490953086010257</v>
      </c>
      <c r="I84" s="234">
        <f t="shared" si="127"/>
        <v>2.2770909769870769</v>
      </c>
      <c r="J84" s="234">
        <f t="shared" si="127"/>
        <v>2.1458426536462496</v>
      </c>
      <c r="K84" s="234">
        <f t="shared" si="127"/>
        <v>2.1815760570425682</v>
      </c>
      <c r="L84" s="234">
        <f t="shared" si="127"/>
        <v>2.4880872301712373</v>
      </c>
      <c r="M84" s="234">
        <f t="shared" si="127"/>
        <v>3.3231150994871692</v>
      </c>
      <c r="N84" s="234">
        <f t="shared" si="127"/>
        <v>4.2456943475664399</v>
      </c>
      <c r="O84" s="8"/>
      <c r="P84" s="234">
        <f t="shared" si="138"/>
        <v>1.3711094818814338</v>
      </c>
      <c r="Q84" s="234">
        <f t="shared" ref="Q84:V84" si="155">Q57</f>
        <v>1.4137024230276445</v>
      </c>
      <c r="R84" s="234">
        <f t="shared" si="155"/>
        <v>1.3322200143355563</v>
      </c>
      <c r="S84" s="234">
        <f t="shared" si="155"/>
        <v>1.3545330834899769</v>
      </c>
      <c r="T84" s="234">
        <f t="shared" si="155"/>
        <v>1.5446983495339164</v>
      </c>
      <c r="U84" s="234">
        <f t="shared" si="155"/>
        <v>2.0631151300655102</v>
      </c>
      <c r="V84" s="234">
        <f t="shared" si="155"/>
        <v>2.635887107085066</v>
      </c>
      <c r="W84" s="8"/>
      <c r="X84" s="234">
        <f t="shared" si="140"/>
        <v>1.3711094818814338</v>
      </c>
      <c r="Y84" s="234">
        <f t="shared" ref="Y84:AD84" si="156">Y57</f>
        <v>1.4137024230276445</v>
      </c>
      <c r="Z84" s="234">
        <f t="shared" si="156"/>
        <v>1.3322200143355563</v>
      </c>
      <c r="AA84" s="234">
        <f t="shared" si="156"/>
        <v>1.3545330834899769</v>
      </c>
      <c r="AB84" s="234">
        <f t="shared" si="156"/>
        <v>1.4674634320572204</v>
      </c>
      <c r="AC84" s="234">
        <f t="shared" si="156"/>
        <v>1.8619614048841224</v>
      </c>
      <c r="AD84" s="234">
        <f t="shared" si="156"/>
        <v>2.2599437084370582</v>
      </c>
      <c r="AE84" s="186"/>
      <c r="AF84" s="186"/>
      <c r="AG84" s="186"/>
      <c r="AH84" s="186"/>
      <c r="AI84" s="186"/>
      <c r="AJ84" s="186"/>
      <c r="AK84" s="186"/>
      <c r="AL84" s="186"/>
      <c r="AM84" s="186"/>
      <c r="AN84" s="186"/>
      <c r="AO84" s="186"/>
      <c r="AP84" s="186"/>
      <c r="AQ84" s="186"/>
      <c r="AR84" s="186"/>
      <c r="AS84" s="186"/>
    </row>
    <row r="85" spans="1:46">
      <c r="A85" s="185" t="s">
        <v>16</v>
      </c>
      <c r="B85" s="186" t="str">
        <f t="shared" si="130"/>
        <v>TFHCV9</v>
      </c>
      <c r="C85" s="186" t="str">
        <f t="shared" si="130"/>
        <v>Transport Freight - HCV9</v>
      </c>
      <c r="D85" s="185" t="s">
        <v>149</v>
      </c>
      <c r="E85" s="260">
        <v>0.85603927035432403</v>
      </c>
      <c r="F85" s="234">
        <f t="shared" ref="F85:H85" si="157">F72*F101</f>
        <v>1.1571058027236365</v>
      </c>
      <c r="G85" s="234">
        <f t="shared" si="157"/>
        <v>0.64433067785501452</v>
      </c>
      <c r="H85" s="234">
        <f t="shared" si="157"/>
        <v>0.64433067785501452</v>
      </c>
      <c r="I85" s="234">
        <f t="shared" si="127"/>
        <v>0.65235099959024978</v>
      </c>
      <c r="J85" s="234">
        <f t="shared" si="127"/>
        <v>0.61475040488795962</v>
      </c>
      <c r="K85" s="234">
        <f t="shared" si="127"/>
        <v>0.6249874668498816</v>
      </c>
      <c r="L85" s="234">
        <f t="shared" si="127"/>
        <v>0.71279813062961095</v>
      </c>
      <c r="M85" s="234">
        <f t="shared" si="127"/>
        <v>0.95202057309641286</v>
      </c>
      <c r="N85" s="234">
        <f t="shared" si="127"/>
        <v>1.2163251181357431</v>
      </c>
      <c r="O85" s="8"/>
      <c r="P85" s="234">
        <f t="shared" si="138"/>
        <v>1.219348283935394</v>
      </c>
      <c r="Q85" s="234">
        <f t="shared" ref="Q85:V85" si="158">Q58</f>
        <v>1.257226827101128</v>
      </c>
      <c r="R85" s="234">
        <f t="shared" si="158"/>
        <v>1.1847632955432508</v>
      </c>
      <c r="S85" s="234">
        <f t="shared" si="158"/>
        <v>1.204606643534281</v>
      </c>
      <c r="T85" s="234">
        <f t="shared" si="158"/>
        <v>1.3737234747421092</v>
      </c>
      <c r="U85" s="234">
        <f t="shared" si="158"/>
        <v>1.834759314737251</v>
      </c>
      <c r="V85" s="234">
        <f t="shared" si="158"/>
        <v>2.3441340484796824</v>
      </c>
      <c r="W85" s="8"/>
      <c r="X85" s="234">
        <f t="shared" si="140"/>
        <v>1.219348283935394</v>
      </c>
      <c r="Y85" s="234">
        <f t="shared" ref="Y85:AD85" si="159">Y58</f>
        <v>1.257226827101128</v>
      </c>
      <c r="Z85" s="234">
        <f t="shared" si="159"/>
        <v>1.1847632955432508</v>
      </c>
      <c r="AA85" s="234">
        <f t="shared" si="159"/>
        <v>1.204606643534281</v>
      </c>
      <c r="AB85" s="234">
        <f t="shared" si="159"/>
        <v>1.3050373010050036</v>
      </c>
      <c r="AC85" s="234">
        <f t="shared" si="159"/>
        <v>1.6558702815503687</v>
      </c>
      <c r="AD85" s="234">
        <f t="shared" si="159"/>
        <v>2.0098019298152674</v>
      </c>
      <c r="AE85" s="186"/>
      <c r="AF85" s="186"/>
      <c r="AG85" s="186"/>
      <c r="AH85" s="186"/>
      <c r="AI85" s="186"/>
      <c r="AJ85" s="186"/>
      <c r="AK85" s="186"/>
      <c r="AL85" s="186"/>
      <c r="AM85" s="186"/>
      <c r="AN85" s="186"/>
      <c r="AO85" s="186"/>
      <c r="AP85" s="186"/>
      <c r="AQ85" s="186"/>
      <c r="AR85" s="186"/>
      <c r="AS85" s="186"/>
    </row>
    <row r="86" spans="1:46">
      <c r="A86" s="185" t="s">
        <v>16</v>
      </c>
      <c r="B86" s="186" t="str">
        <f t="shared" si="130"/>
        <v>TFRCO</v>
      </c>
      <c r="C86" s="186" t="str">
        <f t="shared" si="130"/>
        <v>Transport Freight - Rail Corridor</v>
      </c>
      <c r="D86" s="185" t="s">
        <v>149</v>
      </c>
      <c r="E86" s="47"/>
      <c r="F86" s="234">
        <f t="shared" ref="F86:H86" si="160">F59</f>
        <v>22</v>
      </c>
      <c r="G86" s="234">
        <f t="shared" si="160"/>
        <v>23.183413464382845</v>
      </c>
      <c r="H86" s="234">
        <f t="shared" si="160"/>
        <v>23.609739017898917</v>
      </c>
      <c r="I86" s="234">
        <f t="shared" ref="I86:N86" si="161">I59</f>
        <v>23.903621816773025</v>
      </c>
      <c r="J86" s="234">
        <f t="shared" si="161"/>
        <v>22.525850653068453</v>
      </c>
      <c r="K86" s="234">
        <f t="shared" si="161"/>
        <v>22.900959847055063</v>
      </c>
      <c r="L86" s="234">
        <f t="shared" si="161"/>
        <v>26.118541945938734</v>
      </c>
      <c r="M86" s="234">
        <f t="shared" si="161"/>
        <v>34.88419540305447</v>
      </c>
      <c r="N86" s="234">
        <f t="shared" si="161"/>
        <v>44.568914048450459</v>
      </c>
      <c r="O86" s="8"/>
      <c r="P86" s="234">
        <f>P59</f>
        <v>23.183413464382845</v>
      </c>
      <c r="Q86" s="234">
        <f t="shared" ref="Q86:V86" si="162">Q59</f>
        <v>23.903596482810922</v>
      </c>
      <c r="R86" s="234">
        <f t="shared" si="162"/>
        <v>22.525850653068453</v>
      </c>
      <c r="S86" s="234">
        <f t="shared" si="162"/>
        <v>22.903131325911929</v>
      </c>
      <c r="T86" s="234">
        <f t="shared" si="162"/>
        <v>26.118541945938734</v>
      </c>
      <c r="U86" s="234">
        <f t="shared" si="162"/>
        <v>34.88419540305447</v>
      </c>
      <c r="V86" s="234">
        <f t="shared" si="162"/>
        <v>44.568914048450459</v>
      </c>
      <c r="W86" s="8"/>
      <c r="X86" s="234">
        <f>X59</f>
        <v>23.183413464382845</v>
      </c>
      <c r="Y86" s="234">
        <f>Y59</f>
        <v>23.903596482810922</v>
      </c>
      <c r="Z86" s="234">
        <f t="shared" ref="Z86:AD86" si="163">Z59</f>
        <v>22.525850653068453</v>
      </c>
      <c r="AA86" s="234">
        <f t="shared" si="163"/>
        <v>22.903131325911929</v>
      </c>
      <c r="AB86" s="234">
        <f t="shared" si="163"/>
        <v>35.858302543908557</v>
      </c>
      <c r="AC86" s="234">
        <f t="shared" si="163"/>
        <v>60.250819601852513</v>
      </c>
      <c r="AD86" s="234">
        <f t="shared" si="163"/>
        <v>91.977506183264865</v>
      </c>
      <c r="AE86" s="186"/>
      <c r="AF86" s="186"/>
      <c r="AG86" s="186"/>
      <c r="AH86" s="186"/>
      <c r="AI86" s="186"/>
      <c r="AJ86" s="186"/>
      <c r="AK86" s="186"/>
      <c r="AL86" s="186"/>
      <c r="AM86" s="186"/>
      <c r="AN86" s="186"/>
      <c r="AO86" s="186"/>
      <c r="AP86" s="186"/>
      <c r="AQ86" s="186"/>
      <c r="AR86" s="186"/>
      <c r="AS86" s="186"/>
    </row>
    <row r="87" spans="1:46">
      <c r="A87" s="185" t="s">
        <v>16</v>
      </c>
      <c r="B87" s="186" t="str">
        <f t="shared" si="130"/>
        <v>TFROT</v>
      </c>
      <c r="C87" s="186" t="str">
        <f t="shared" si="130"/>
        <v>Transport Freight - Rail Other</v>
      </c>
      <c r="D87" s="185" t="s">
        <v>149</v>
      </c>
      <c r="E87" s="47"/>
      <c r="F87" s="234">
        <f t="shared" ref="F87:H87" si="164">F47</f>
        <v>25.1</v>
      </c>
      <c r="G87" s="234">
        <f t="shared" si="164"/>
        <v>26.450167179818607</v>
      </c>
      <c r="H87" s="234">
        <f t="shared" si="164"/>
        <v>26.936565879511939</v>
      </c>
      <c r="I87" s="234">
        <f t="shared" ref="I87:N87" si="165">I47</f>
        <v>27.271859436409219</v>
      </c>
      <c r="J87" s="234">
        <f t="shared" si="165"/>
        <v>25.699947790546279</v>
      </c>
      <c r="K87" s="234">
        <f t="shared" si="165"/>
        <v>26.127913280049178</v>
      </c>
      <c r="L87" s="234">
        <f t="shared" si="165"/>
        <v>29.798881947411921</v>
      </c>
      <c r="M87" s="234">
        <f t="shared" si="165"/>
        <v>39.799695664393965</v>
      </c>
      <c r="N87" s="234">
        <f t="shared" si="165"/>
        <v>50.849079209823024</v>
      </c>
      <c r="O87" s="8"/>
      <c r="P87" s="234">
        <f>P47</f>
        <v>26.450167179818607</v>
      </c>
      <c r="Q87" s="234">
        <f t="shared" ref="Q87:V87" si="166">Q47</f>
        <v>27.271859436409219</v>
      </c>
      <c r="R87" s="234">
        <f t="shared" si="166"/>
        <v>25.699947790546279</v>
      </c>
      <c r="S87" s="234">
        <f t="shared" si="166"/>
        <v>26.130418434023042</v>
      </c>
      <c r="T87" s="234">
        <f t="shared" si="166"/>
        <v>29.798881947411921</v>
      </c>
      <c r="U87" s="234">
        <f t="shared" si="166"/>
        <v>39.799695664393965</v>
      </c>
      <c r="V87" s="234">
        <f t="shared" si="166"/>
        <v>50.849079209823024</v>
      </c>
      <c r="W87" s="8"/>
      <c r="X87" s="234">
        <f>X47</f>
        <v>26.450167179818607</v>
      </c>
      <c r="Y87" s="234">
        <f>Y47</f>
        <v>27.271859436409219</v>
      </c>
      <c r="Z87" s="234">
        <f t="shared" ref="Z87:AD87" si="167">Z47</f>
        <v>25.699947790546279</v>
      </c>
      <c r="AA87" s="234">
        <f t="shared" si="167"/>
        <v>26.130418434023042</v>
      </c>
      <c r="AB87" s="234">
        <f t="shared" si="167"/>
        <v>30.121416812043876</v>
      </c>
      <c r="AC87" s="234">
        <f t="shared" si="167"/>
        <v>40.639718437010615</v>
      </c>
      <c r="AD87" s="234">
        <f t="shared" si="167"/>
        <v>52.419027843856306</v>
      </c>
      <c r="AE87" s="186"/>
      <c r="AF87" s="186"/>
      <c r="AG87" s="186"/>
      <c r="AH87" s="186"/>
      <c r="AI87" s="186"/>
      <c r="AJ87" s="186"/>
      <c r="AK87" s="186"/>
      <c r="AL87" s="186"/>
      <c r="AM87" s="186"/>
      <c r="AN87" s="186"/>
      <c r="AO87" s="186"/>
      <c r="AP87" s="186"/>
      <c r="AQ87" s="186"/>
      <c r="AR87" s="186"/>
      <c r="AS87" s="186"/>
    </row>
    <row r="88" spans="1:46">
      <c r="A88" s="185" t="s">
        <v>16</v>
      </c>
      <c r="B88" s="186" t="str">
        <f t="shared" si="130"/>
        <v>TFREX</v>
      </c>
      <c r="C88" s="186" t="str">
        <f t="shared" si="130"/>
        <v>Transport Freight - Rail Export (bulk mining)</v>
      </c>
      <c r="D88" s="185" t="s">
        <v>149</v>
      </c>
      <c r="F88" s="234">
        <f t="shared" ref="F88:H88" si="168">F104</f>
        <v>82</v>
      </c>
      <c r="G88" s="234">
        <f t="shared" si="168"/>
        <v>82</v>
      </c>
      <c r="H88" s="234">
        <f t="shared" si="168"/>
        <v>82</v>
      </c>
      <c r="I88" s="234">
        <f t="shared" ref="I88:N88" si="169">I104</f>
        <v>86.036801673044508</v>
      </c>
      <c r="J88" s="234">
        <f t="shared" si="169"/>
        <v>76.525600127976475</v>
      </c>
      <c r="K88" s="234">
        <f t="shared" si="169"/>
        <v>81.412197338666786</v>
      </c>
      <c r="L88" s="234">
        <f t="shared" si="169"/>
        <v>87.29808910847045</v>
      </c>
      <c r="M88" s="234">
        <f t="shared" si="169"/>
        <v>97.92805638354595</v>
      </c>
      <c r="N88" s="234">
        <f t="shared" si="169"/>
        <v>118.83531003541957</v>
      </c>
      <c r="O88" s="8"/>
      <c r="P88" s="234">
        <f>F104</f>
        <v>82</v>
      </c>
      <c r="Q88" s="234">
        <f t="shared" ref="Q88:V88" si="170">G104</f>
        <v>82</v>
      </c>
      <c r="R88" s="234">
        <f t="shared" si="170"/>
        <v>82</v>
      </c>
      <c r="S88" s="234">
        <f t="shared" si="170"/>
        <v>86.036801673044508</v>
      </c>
      <c r="T88" s="234">
        <f t="shared" si="170"/>
        <v>76.525600127976475</v>
      </c>
      <c r="U88" s="234">
        <f t="shared" si="170"/>
        <v>81.412197338666786</v>
      </c>
      <c r="V88" s="234">
        <f t="shared" si="170"/>
        <v>87.29808910847045</v>
      </c>
      <c r="W88" s="8"/>
      <c r="X88" s="234">
        <f>P88</f>
        <v>82</v>
      </c>
      <c r="Y88" s="234">
        <f>Q88</f>
        <v>82</v>
      </c>
      <c r="Z88" s="234">
        <f t="shared" ref="Z88:AD88" si="171">R88</f>
        <v>82</v>
      </c>
      <c r="AA88" s="234">
        <f t="shared" si="171"/>
        <v>86.036801673044508</v>
      </c>
      <c r="AB88" s="234">
        <f t="shared" si="171"/>
        <v>76.525600127976475</v>
      </c>
      <c r="AC88" s="234">
        <f t="shared" si="171"/>
        <v>81.412197338666786</v>
      </c>
      <c r="AD88" s="234">
        <f t="shared" si="171"/>
        <v>87.29808910847045</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2">SUM(F76:F88)</f>
        <v>315.92251525208883</v>
      </c>
      <c r="G89" s="79">
        <f t="shared" si="172"/>
        <v>336.68380630627735</v>
      </c>
      <c r="H89" s="79">
        <f t="shared" si="172"/>
        <v>356.67878401110221</v>
      </c>
      <c r="I89" s="79">
        <f t="shared" si="172"/>
        <v>364.13465650806916</v>
      </c>
      <c r="J89" s="79">
        <f t="shared" si="172"/>
        <v>338.13903217659106</v>
      </c>
      <c r="K89" s="79">
        <f t="shared" si="172"/>
        <v>347.84495200432855</v>
      </c>
      <c r="L89" s="79">
        <f t="shared" ref="L89:N89" si="173">SUM(L76:L88)</f>
        <v>390.63675115593247</v>
      </c>
      <c r="M89" s="79">
        <f t="shared" si="173"/>
        <v>503.07031823213117</v>
      </c>
      <c r="N89" s="79">
        <f t="shared" si="173"/>
        <v>636.45512144558461</v>
      </c>
      <c r="O89" s="79"/>
      <c r="P89" s="79">
        <f t="shared" ref="P89:V89" si="174">SUM(P76:P88)</f>
        <v>328.38479800799189</v>
      </c>
      <c r="Q89" s="79">
        <f t="shared" si="174"/>
        <v>336.52179184044923</v>
      </c>
      <c r="R89" s="79">
        <f t="shared" si="174"/>
        <v>321.39646211465293</v>
      </c>
      <c r="S89" s="79">
        <f t="shared" si="174"/>
        <v>329.90403489612373</v>
      </c>
      <c r="T89" s="79">
        <f t="shared" si="174"/>
        <v>354.10386492922873</v>
      </c>
      <c r="U89" s="79">
        <f t="shared" si="174"/>
        <v>452.14860555816693</v>
      </c>
      <c r="V89" s="79">
        <f t="shared" si="174"/>
        <v>560.96012779546152</v>
      </c>
      <c r="W89" s="79"/>
      <c r="X89" s="79">
        <f t="shared" ref="X89:AD89" si="175">SUM(X76:X88)</f>
        <v>328.38479800799189</v>
      </c>
      <c r="Y89" s="79">
        <f t="shared" si="175"/>
        <v>336.52179184044923</v>
      </c>
      <c r="Z89" s="79">
        <f t="shared" si="175"/>
        <v>321.39646211465293</v>
      </c>
      <c r="AA89" s="79">
        <f t="shared" si="175"/>
        <v>329.90403489612373</v>
      </c>
      <c r="AB89" s="79">
        <f t="shared" si="175"/>
        <v>354.10386492922873</v>
      </c>
      <c r="AC89" s="79">
        <f t="shared" si="175"/>
        <v>452.14860555816693</v>
      </c>
      <c r="AD89" s="79">
        <f t="shared" si="175"/>
        <v>560.96012779546152</v>
      </c>
    </row>
    <row r="90" spans="1:46">
      <c r="A90" s="185" t="s">
        <v>16</v>
      </c>
      <c r="N90" s="185">
        <f>N89/F89</f>
        <v>2.0145924735301892</v>
      </c>
      <c r="P90" s="5" t="s">
        <v>41</v>
      </c>
      <c r="X90" s="5" t="s">
        <v>197</v>
      </c>
    </row>
    <row r="91" spans="1:46" ht="15.75" thickBot="1">
      <c r="A91" s="185" t="s">
        <v>16</v>
      </c>
      <c r="B91" s="14" t="s">
        <v>209</v>
      </c>
      <c r="C91" s="14"/>
      <c r="D91" s="14"/>
      <c r="F91" s="185">
        <f t="shared" ref="F91:K91" si="176">F$4</f>
        <v>2012</v>
      </c>
      <c r="G91" s="185">
        <f t="shared" si="176"/>
        <v>2015</v>
      </c>
      <c r="H91" s="185">
        <f t="shared" si="176"/>
        <v>2017</v>
      </c>
      <c r="I91" s="281">
        <f t="shared" si="176"/>
        <v>2019</v>
      </c>
      <c r="J91" s="281">
        <f t="shared" si="176"/>
        <v>2020</v>
      </c>
      <c r="K91" s="281">
        <f t="shared" si="176"/>
        <v>2021</v>
      </c>
      <c r="L91" s="185">
        <f>L$4</f>
        <v>2030</v>
      </c>
      <c r="M91" s="185">
        <f>M$4</f>
        <v>2040</v>
      </c>
      <c r="N91" s="185">
        <f>N$4</f>
        <v>2050</v>
      </c>
      <c r="P91" s="7">
        <f>P75</f>
        <v>2015</v>
      </c>
      <c r="Q91" s="7">
        <f t="shared" ref="Q91:T91" si="177">Q75</f>
        <v>2019</v>
      </c>
      <c r="R91" s="7">
        <f t="shared" si="177"/>
        <v>2020</v>
      </c>
      <c r="S91" s="7">
        <f t="shared" si="177"/>
        <v>2021</v>
      </c>
      <c r="T91" s="7">
        <f t="shared" si="177"/>
        <v>2030</v>
      </c>
      <c r="U91" s="7">
        <f>U75</f>
        <v>2040</v>
      </c>
      <c r="V91" s="7">
        <f>V75</f>
        <v>2050</v>
      </c>
      <c r="W91" s="285"/>
      <c r="X91" s="7">
        <f>X75</f>
        <v>2015</v>
      </c>
      <c r="Y91" s="7">
        <f t="shared" ref="Y91:AA91" si="178">Y75</f>
        <v>2019</v>
      </c>
      <c r="Z91" s="7">
        <f t="shared" si="178"/>
        <v>2020</v>
      </c>
      <c r="AA91" s="7">
        <f t="shared" si="178"/>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79">I43/I63</f>
        <v>48.177133793746961</v>
      </c>
      <c r="J92" s="186">
        <f t="shared" si="179"/>
        <v>44.255958941812857</v>
      </c>
      <c r="K92" s="10">
        <f t="shared" si="179"/>
        <v>46.1562944316086</v>
      </c>
      <c r="L92" s="10">
        <f t="shared" si="179"/>
        <v>51.314427045711838</v>
      </c>
      <c r="M92" s="10">
        <f t="shared" si="179"/>
        <v>68.536080756863925</v>
      </c>
      <c r="N92" s="10">
        <f t="shared" si="179"/>
        <v>87.563398185840569</v>
      </c>
      <c r="P92" s="10">
        <f>P76/P63</f>
        <v>45.547855670926104</v>
      </c>
      <c r="Q92" s="10">
        <f t="shared" ref="Q92:V92" si="180">Q76/Q63</f>
        <v>48.177133793746961</v>
      </c>
      <c r="R92" s="10">
        <f t="shared" si="180"/>
        <v>44.255958941812857</v>
      </c>
      <c r="S92" s="10">
        <f t="shared" si="180"/>
        <v>46.1562944316086</v>
      </c>
      <c r="T92" s="10">
        <f t="shared" si="180"/>
        <v>51.314427045711838</v>
      </c>
      <c r="U92" s="10">
        <f t="shared" si="180"/>
        <v>68.536080756863925</v>
      </c>
      <c r="V92" s="10">
        <f t="shared" si="180"/>
        <v>87.563398185840569</v>
      </c>
      <c r="W92" s="285"/>
      <c r="X92" s="10">
        <f>P92</f>
        <v>45.547855670926104</v>
      </c>
      <c r="Y92" s="10">
        <f t="shared" ref="Y92:AA92" si="181">Q92</f>
        <v>48.177133793746961</v>
      </c>
      <c r="Z92" s="10">
        <f t="shared" si="181"/>
        <v>44.255958941812857</v>
      </c>
      <c r="AA92" s="10">
        <f t="shared" si="181"/>
        <v>46.1562944316086</v>
      </c>
      <c r="AB92" s="10">
        <f t="shared" ref="AB92:AD92" si="182">AB76/AB63</f>
        <v>51.314427045711838</v>
      </c>
      <c r="AC92" s="10">
        <f t="shared" si="182"/>
        <v>68.536080756863925</v>
      </c>
      <c r="AD92" s="10">
        <f t="shared" si="182"/>
        <v>87.563398185840569</v>
      </c>
    </row>
    <row r="93" spans="1:46">
      <c r="A93" s="185" t="s">
        <v>16</v>
      </c>
      <c r="B93" s="186" t="str">
        <f>'[2]TS BYDem'!D20</f>
        <v>TFHCV1</v>
      </c>
      <c r="C93" s="186" t="str">
        <f t="shared" ref="C93:C99" si="183">C14</f>
        <v>Transport Freight - HCV1</v>
      </c>
      <c r="D93" s="185" t="s">
        <v>150</v>
      </c>
      <c r="F93" s="235">
        <f t="shared" ref="F93:F101" si="184">SUMIF($I$223:$I$247,$B93,$W$223:$W$247)/1000000000</f>
        <v>3.6611476956492877</v>
      </c>
      <c r="G93" s="235">
        <f t="shared" ref="G93:G100" si="185">(F93+H93)/2</f>
        <v>3.6563130331972848</v>
      </c>
      <c r="H93" s="235">
        <f t="shared" ref="H93:H101" si="186">SUMIF($I$223:$I$247,$B93,$AB$223:$AB$247)/1000000000</f>
        <v>3.6514783707452825</v>
      </c>
      <c r="I93" s="24">
        <f>I46/H46*H93</f>
        <v>3.6969302362999743</v>
      </c>
      <c r="J93" s="24">
        <f t="shared" ref="J93:N93" si="187">J46/I46*I93</f>
        <v>3.4838443737120905</v>
      </c>
      <c r="K93" s="24">
        <f t="shared" si="187"/>
        <v>3.5418587002352</v>
      </c>
      <c r="L93" s="24">
        <f t="shared" si="187"/>
        <v>4.0394894208146992</v>
      </c>
      <c r="M93" s="24">
        <f t="shared" si="187"/>
        <v>5.3951839492396552</v>
      </c>
      <c r="N93" s="24">
        <f t="shared" si="187"/>
        <v>6.8930209492000243</v>
      </c>
      <c r="P93" s="10">
        <f t="shared" ref="P93:V100" si="188">P77/P64</f>
        <v>3.8580863992004506</v>
      </c>
      <c r="Q93" s="10">
        <f t="shared" si="188"/>
        <v>3.9779404514613912</v>
      </c>
      <c r="R93" s="10">
        <f t="shared" si="188"/>
        <v>3.7486575550464352</v>
      </c>
      <c r="S93" s="10">
        <f t="shared" si="188"/>
        <v>3.8114470611982125</v>
      </c>
      <c r="T93" s="10">
        <f t="shared" si="188"/>
        <v>4.3465381663224028</v>
      </c>
      <c r="U93" s="10">
        <f t="shared" si="188"/>
        <v>5.8052814370214714</v>
      </c>
      <c r="V93" s="10">
        <f t="shared" si="188"/>
        <v>7.4169716802761627</v>
      </c>
      <c r="W93" s="285"/>
      <c r="X93" s="10">
        <f t="shared" ref="X93:X101" si="189">P93</f>
        <v>3.8580863992004506</v>
      </c>
      <c r="Y93" s="10">
        <f t="shared" ref="Y93:Y101" si="190">Q93</f>
        <v>3.9779404514613912</v>
      </c>
      <c r="Z93" s="10">
        <f t="shared" ref="Z93:Z101" si="191">R93</f>
        <v>3.7486575550464352</v>
      </c>
      <c r="AA93" s="10">
        <f t="shared" ref="AA93:AA101" si="192">S93</f>
        <v>3.8114470611982125</v>
      </c>
      <c r="AB93" s="10">
        <f t="shared" ref="AB93:AD93" si="193">AB77/AB64</f>
        <v>4.1292112580062827</v>
      </c>
      <c r="AC93" s="10">
        <f t="shared" si="193"/>
        <v>5.2392664969118776</v>
      </c>
      <c r="AD93" s="10">
        <f t="shared" si="193"/>
        <v>6.3591260943767747</v>
      </c>
    </row>
    <row r="94" spans="1:46">
      <c r="A94" s="185" t="s">
        <v>16</v>
      </c>
      <c r="B94" s="186" t="str">
        <f>'[2]TS BYDem'!D21</f>
        <v>TFHCV2</v>
      </c>
      <c r="C94" s="186" t="str">
        <f t="shared" si="183"/>
        <v>Transport Freight - HCV2</v>
      </c>
      <c r="D94" s="185" t="s">
        <v>150</v>
      </c>
      <c r="F94" s="235">
        <f t="shared" si="184"/>
        <v>0.91016288033514703</v>
      </c>
      <c r="G94" s="235">
        <f t="shared" si="185"/>
        <v>0.95659104741630863</v>
      </c>
      <c r="H94" s="235">
        <f t="shared" si="186"/>
        <v>1.0030192144974701</v>
      </c>
      <c r="I94" s="24">
        <f>I51/H51*H94</f>
        <v>1.0155043204894318</v>
      </c>
      <c r="J94" s="24">
        <f t="shared" ref="J94:N94" si="194">J51/I51*I94</f>
        <v>0.95697207880185675</v>
      </c>
      <c r="K94" s="24">
        <f t="shared" si="194"/>
        <v>0.97290794869088826</v>
      </c>
      <c r="L94" s="24">
        <f t="shared" si="194"/>
        <v>1.1096013982439206</v>
      </c>
      <c r="M94" s="24">
        <f t="shared" si="194"/>
        <v>1.4819951311203328</v>
      </c>
      <c r="N94" s="24">
        <f t="shared" si="194"/>
        <v>1.893433770106125</v>
      </c>
      <c r="P94" s="10">
        <f t="shared" si="188"/>
        <v>0.95912192612469627</v>
      </c>
      <c r="Q94" s="10">
        <f t="shared" si="188"/>
        <v>0.98891664659837608</v>
      </c>
      <c r="R94" s="10">
        <f t="shared" si="188"/>
        <v>0.9319178687452786</v>
      </c>
      <c r="S94" s="10">
        <f t="shared" si="188"/>
        <v>0.94752636255846068</v>
      </c>
      <c r="T94" s="10">
        <f t="shared" si="188"/>
        <v>1.0805512439849978</v>
      </c>
      <c r="U94" s="10">
        <f t="shared" si="188"/>
        <v>1.4431954439190067</v>
      </c>
      <c r="V94" s="10">
        <f t="shared" si="188"/>
        <v>1.8438623265339664</v>
      </c>
      <c r="W94" s="285"/>
      <c r="X94" s="10">
        <f t="shared" si="189"/>
        <v>0.95912192612469627</v>
      </c>
      <c r="Y94" s="10">
        <f t="shared" si="190"/>
        <v>0.98891664659837608</v>
      </c>
      <c r="Z94" s="10">
        <f t="shared" si="191"/>
        <v>0.9319178687452786</v>
      </c>
      <c r="AA94" s="10">
        <f t="shared" si="192"/>
        <v>0.94752636255846068</v>
      </c>
      <c r="AB94" s="10">
        <f t="shared" ref="AB94:AD94" si="195">AB78/AB65</f>
        <v>1.0265236817857479</v>
      </c>
      <c r="AC94" s="10">
        <f t="shared" si="195"/>
        <v>1.3024838881369032</v>
      </c>
      <c r="AD94" s="10">
        <f t="shared" si="195"/>
        <v>1.5808814622120593</v>
      </c>
    </row>
    <row r="95" spans="1:46">
      <c r="A95" s="185" t="s">
        <v>16</v>
      </c>
      <c r="B95" s="186" t="str">
        <f>'[2]TS BYDem'!D22</f>
        <v>TFHCV3</v>
      </c>
      <c r="C95" s="186" t="str">
        <f t="shared" si="183"/>
        <v>Transport Freight - HCV3</v>
      </c>
      <c r="D95" s="185" t="s">
        <v>150</v>
      </c>
      <c r="F95" s="235">
        <f t="shared" si="184"/>
        <v>3.04238730086416</v>
      </c>
      <c r="G95" s="235">
        <f t="shared" si="185"/>
        <v>3.1708708396431251</v>
      </c>
      <c r="H95" s="235">
        <f t="shared" si="186"/>
        <v>3.2993543784220902</v>
      </c>
      <c r="I95" s="24">
        <f t="shared" ref="I95:N101" si="196">I52/H52*H95</f>
        <v>3.3404231720446353</v>
      </c>
      <c r="J95" s="24">
        <f t="shared" si="196"/>
        <v>3.1478858755507528</v>
      </c>
      <c r="K95" s="24">
        <f t="shared" si="196"/>
        <v>3.200305690976406</v>
      </c>
      <c r="L95" s="24">
        <f t="shared" si="196"/>
        <v>3.6499482549131046</v>
      </c>
      <c r="M95" s="24">
        <f t="shared" si="196"/>
        <v>4.8749087295519846</v>
      </c>
      <c r="N95" s="24">
        <f t="shared" si="196"/>
        <v>6.2283044126744871</v>
      </c>
      <c r="P95" s="10">
        <f t="shared" si="188"/>
        <v>3.2060419415782513</v>
      </c>
      <c r="Q95" s="10">
        <f t="shared" si="188"/>
        <v>3.3056362901947787</v>
      </c>
      <c r="R95" s="10">
        <f t="shared" si="188"/>
        <v>3.1151073621844585</v>
      </c>
      <c r="S95" s="10">
        <f t="shared" si="188"/>
        <v>3.1672816316353893</v>
      </c>
      <c r="T95" s="10">
        <f t="shared" si="188"/>
        <v>3.6119418333369033</v>
      </c>
      <c r="U95" s="10">
        <f t="shared" si="188"/>
        <v>4.824146958868945</v>
      </c>
      <c r="V95" s="10">
        <f t="shared" si="188"/>
        <v>6.1634499142869039</v>
      </c>
      <c r="W95" s="285"/>
      <c r="X95" s="10">
        <f t="shared" si="189"/>
        <v>3.2060419415782513</v>
      </c>
      <c r="Y95" s="10">
        <f t="shared" si="190"/>
        <v>3.3056362901947787</v>
      </c>
      <c r="Z95" s="10">
        <f t="shared" si="191"/>
        <v>3.1151073621844585</v>
      </c>
      <c r="AA95" s="10">
        <f t="shared" si="192"/>
        <v>3.1672816316353893</v>
      </c>
      <c r="AB95" s="10">
        <f t="shared" ref="AB95:AD95" si="197">AB79/AB66</f>
        <v>3.431344741670058</v>
      </c>
      <c r="AC95" s="10">
        <f t="shared" si="197"/>
        <v>4.3537926303792229</v>
      </c>
      <c r="AD95" s="10">
        <f t="shared" si="197"/>
        <v>5.2843878702617344</v>
      </c>
    </row>
    <row r="96" spans="1:46">
      <c r="A96" s="185" t="s">
        <v>16</v>
      </c>
      <c r="B96" s="186" t="str">
        <f>'[2]TS BYDem'!D23</f>
        <v>TFHCV4</v>
      </c>
      <c r="C96" s="186" t="str">
        <f t="shared" si="183"/>
        <v>Transport Freight - HCV4</v>
      </c>
      <c r="D96" s="185" t="s">
        <v>150</v>
      </c>
      <c r="F96" s="235">
        <f t="shared" si="184"/>
        <v>0.64156299948433904</v>
      </c>
      <c r="G96" s="329">
        <f>H96</f>
        <v>0.59840698910616308</v>
      </c>
      <c r="H96" s="235">
        <f t="shared" si="186"/>
        <v>0.59840698910616308</v>
      </c>
      <c r="I96" s="24">
        <f t="shared" si="196"/>
        <v>0.60585567461221745</v>
      </c>
      <c r="J96" s="24">
        <f t="shared" si="196"/>
        <v>0.57093500509000428</v>
      </c>
      <c r="K96" s="24">
        <f t="shared" si="196"/>
        <v>0.58044243603574208</v>
      </c>
      <c r="L96" s="24">
        <f t="shared" si="196"/>
        <v>0.66199452835388128</v>
      </c>
      <c r="M96" s="24">
        <f t="shared" si="196"/>
        <v>0.88416675519823607</v>
      </c>
      <c r="N96" s="24">
        <f t="shared" si="196"/>
        <v>1.1296333959153633</v>
      </c>
      <c r="P96" s="10">
        <f t="shared" si="188"/>
        <v>0.67607364911341206</v>
      </c>
      <c r="Q96" s="10">
        <f t="shared" si="188"/>
        <v>0.69707559354433934</v>
      </c>
      <c r="R96" s="10">
        <f t="shared" si="188"/>
        <v>0.65689783231449317</v>
      </c>
      <c r="S96" s="10">
        <f t="shared" si="188"/>
        <v>0.66790007413799002</v>
      </c>
      <c r="T96" s="10">
        <f t="shared" si="188"/>
        <v>0.76166773240881702</v>
      </c>
      <c r="U96" s="10">
        <f t="shared" si="188"/>
        <v>1.0172913198809732</v>
      </c>
      <c r="V96" s="10">
        <f t="shared" si="188"/>
        <v>1.2997166445765258</v>
      </c>
      <c r="W96" s="285"/>
      <c r="X96" s="10">
        <f t="shared" si="189"/>
        <v>0.67607364911341206</v>
      </c>
      <c r="Y96" s="10">
        <f t="shared" si="190"/>
        <v>0.69707559354433934</v>
      </c>
      <c r="Z96" s="10">
        <f t="shared" si="191"/>
        <v>0.65689783231449317</v>
      </c>
      <c r="AA96" s="10">
        <f t="shared" si="192"/>
        <v>0.66790007413799002</v>
      </c>
      <c r="AB96" s="10">
        <f t="shared" ref="AB96:AD96" si="198">AB80/AB67</f>
        <v>0.72358434578837605</v>
      </c>
      <c r="AC96" s="10">
        <f t="shared" si="198"/>
        <v>0.91810541619257824</v>
      </c>
      <c r="AD96" s="10">
        <f t="shared" si="198"/>
        <v>1.1143445581437983</v>
      </c>
    </row>
    <row r="97" spans="1:78">
      <c r="A97" s="185" t="s">
        <v>16</v>
      </c>
      <c r="B97" s="186" t="str">
        <f>'[2]TS BYDem'!D24</f>
        <v>TFHCV5</v>
      </c>
      <c r="C97" s="186" t="str">
        <f t="shared" si="183"/>
        <v>Transport Freight - HCV5</v>
      </c>
      <c r="D97" s="185" t="s">
        <v>150</v>
      </c>
      <c r="F97" s="235">
        <f t="shared" si="184"/>
        <v>0.28132785630344898</v>
      </c>
      <c r="G97" s="235">
        <f t="shared" si="185"/>
        <v>0.28965797617838801</v>
      </c>
      <c r="H97" s="235">
        <f t="shared" si="186"/>
        <v>0.29798809605332705</v>
      </c>
      <c r="I97" s="24">
        <f t="shared" si="196"/>
        <v>0.30169731010405959</v>
      </c>
      <c r="J97" s="24">
        <f t="shared" si="196"/>
        <v>0.28430790120130756</v>
      </c>
      <c r="K97" s="24">
        <f t="shared" si="196"/>
        <v>0.28904230654324836</v>
      </c>
      <c r="L97" s="24">
        <f t="shared" si="196"/>
        <v>0.32965271578219552</v>
      </c>
      <c r="M97" s="24">
        <f t="shared" si="196"/>
        <v>0.44028758482369307</v>
      </c>
      <c r="N97" s="24">
        <f t="shared" si="196"/>
        <v>0.56252234852717309</v>
      </c>
      <c r="P97" s="10">
        <f t="shared" si="188"/>
        <v>0.29646090962415178</v>
      </c>
      <c r="Q97" s="10">
        <f t="shared" si="188"/>
        <v>0.30567034347508448</v>
      </c>
      <c r="R97" s="10">
        <f t="shared" si="188"/>
        <v>0.28805223980179057</v>
      </c>
      <c r="S97" s="10">
        <f t="shared" si="188"/>
        <v>0.29287676538887142</v>
      </c>
      <c r="T97" s="10">
        <f t="shared" si="188"/>
        <v>0.33399424615557521</v>
      </c>
      <c r="U97" s="10">
        <f t="shared" si="188"/>
        <v>0.44608617780054277</v>
      </c>
      <c r="V97" s="10">
        <f t="shared" si="188"/>
        <v>0.56993077486469257</v>
      </c>
      <c r="W97" s="285"/>
      <c r="X97" s="10">
        <f t="shared" si="189"/>
        <v>0.29646090962415178</v>
      </c>
      <c r="Y97" s="10">
        <f t="shared" si="190"/>
        <v>0.30567034347508448</v>
      </c>
      <c r="Z97" s="10">
        <f t="shared" si="191"/>
        <v>0.28805223980179057</v>
      </c>
      <c r="AA97" s="10">
        <f t="shared" si="192"/>
        <v>0.29287676538887142</v>
      </c>
      <c r="AB97" s="10">
        <f t="shared" ref="AB97:AD97" si="199">AB81/AB68</f>
        <v>0.31729453384779643</v>
      </c>
      <c r="AC97" s="10">
        <f t="shared" si="199"/>
        <v>0.40259277546498978</v>
      </c>
      <c r="AD97" s="10">
        <f t="shared" si="199"/>
        <v>0.48864439809961568</v>
      </c>
    </row>
    <row r="98" spans="1:78">
      <c r="A98" s="185" t="s">
        <v>16</v>
      </c>
      <c r="B98" s="186" t="str">
        <f>'[2]TS BYDem'!D25</f>
        <v>TFHCV6</v>
      </c>
      <c r="C98" s="186" t="str">
        <f t="shared" si="183"/>
        <v>Transport Freight - HCV6</v>
      </c>
      <c r="D98" s="185" t="s">
        <v>150</v>
      </c>
      <c r="F98" s="235">
        <f t="shared" si="184"/>
        <v>5.15418175848178</v>
      </c>
      <c r="G98" s="235">
        <f t="shared" si="185"/>
        <v>5.9081847615594549</v>
      </c>
      <c r="H98" s="235">
        <f t="shared" si="186"/>
        <v>6.6621877646371299</v>
      </c>
      <c r="I98" s="24">
        <f t="shared" si="196"/>
        <v>6.7451155083708541</v>
      </c>
      <c r="J98" s="24">
        <f t="shared" si="196"/>
        <v>6.3563365310876332</v>
      </c>
      <c r="K98" s="24">
        <f t="shared" si="196"/>
        <v>6.4621847101245109</v>
      </c>
      <c r="L98" s="24">
        <f t="shared" si="196"/>
        <v>7.3701208831862779</v>
      </c>
      <c r="M98" s="24">
        <f t="shared" si="196"/>
        <v>9.8436098602043138</v>
      </c>
      <c r="N98" s="24">
        <f t="shared" si="196"/>
        <v>12.576440325394781</v>
      </c>
      <c r="P98" s="10">
        <f t="shared" si="188"/>
        <v>5.4314330353392233</v>
      </c>
      <c r="Q98" s="10">
        <f t="shared" si="188"/>
        <v>5.6001582251733302</v>
      </c>
      <c r="R98" s="10">
        <f t="shared" si="188"/>
        <v>5.2773785695604669</v>
      </c>
      <c r="S98" s="10">
        <f t="shared" si="188"/>
        <v>5.3657682587330848</v>
      </c>
      <c r="T98" s="10">
        <f t="shared" si="188"/>
        <v>6.1190778389044818</v>
      </c>
      <c r="U98" s="10">
        <f t="shared" si="188"/>
        <v>8.1727038002607841</v>
      </c>
      <c r="V98" s="10">
        <f t="shared" si="188"/>
        <v>10.441649262902983</v>
      </c>
      <c r="W98" s="285"/>
      <c r="X98" s="10">
        <f t="shared" si="189"/>
        <v>5.4314330353392233</v>
      </c>
      <c r="Y98" s="10">
        <f t="shared" si="190"/>
        <v>5.6001582251733302</v>
      </c>
      <c r="Z98" s="10">
        <f t="shared" si="191"/>
        <v>5.2773785695604669</v>
      </c>
      <c r="AA98" s="10">
        <f t="shared" si="192"/>
        <v>5.3657682587330848</v>
      </c>
      <c r="AB98" s="10">
        <f t="shared" ref="AB98:AD98" si="200">AB82/AB69</f>
        <v>5.8131239469592586</v>
      </c>
      <c r="AC98" s="10">
        <f t="shared" si="200"/>
        <v>7.3758651797353592</v>
      </c>
      <c r="AD98" s="10">
        <f t="shared" si="200"/>
        <v>8.9524090367814466</v>
      </c>
    </row>
    <row r="99" spans="1:78">
      <c r="A99" s="185" t="s">
        <v>16</v>
      </c>
      <c r="B99" s="186" t="str">
        <f>'[2]TS BYDem'!D26</f>
        <v>TFHCV7</v>
      </c>
      <c r="C99" s="186" t="str">
        <f t="shared" si="183"/>
        <v>Transport Freight - HCV7</v>
      </c>
      <c r="D99" s="185" t="s">
        <v>150</v>
      </c>
      <c r="F99" s="235">
        <f t="shared" si="184"/>
        <v>1.9761616214119699</v>
      </c>
      <c r="G99" s="235">
        <f t="shared" si="185"/>
        <v>2.1011591260379752</v>
      </c>
      <c r="H99" s="235">
        <f t="shared" si="186"/>
        <v>2.2261566306639802</v>
      </c>
      <c r="I99" s="24">
        <f t="shared" si="196"/>
        <v>2.2538667693002314</v>
      </c>
      <c r="J99" s="24">
        <f t="shared" si="196"/>
        <v>2.1239570566476127</v>
      </c>
      <c r="K99" s="24">
        <f t="shared" si="196"/>
        <v>2.1593260126019009</v>
      </c>
      <c r="L99" s="24">
        <f t="shared" si="196"/>
        <v>2.4627110571678466</v>
      </c>
      <c r="M99" s="24">
        <f t="shared" si="196"/>
        <v>3.2892224197401805</v>
      </c>
      <c r="N99" s="24">
        <f t="shared" si="196"/>
        <v>4.2023922185345928</v>
      </c>
      <c r="P99" s="10">
        <f t="shared" si="188"/>
        <v>2.0824623609835862</v>
      </c>
      <c r="Q99" s="10">
        <f t="shared" si="188"/>
        <v>2.147153181047686</v>
      </c>
      <c r="R99" s="10">
        <f t="shared" si="188"/>
        <v>2.0233964341023469</v>
      </c>
      <c r="S99" s="10">
        <f t="shared" si="188"/>
        <v>2.0572858698375183</v>
      </c>
      <c r="T99" s="10">
        <f t="shared" si="188"/>
        <v>2.3461118273092199</v>
      </c>
      <c r="U99" s="10">
        <f t="shared" si="188"/>
        <v>3.1334912795160048</v>
      </c>
      <c r="V99" s="10">
        <f t="shared" si="188"/>
        <v>4.0034262477525715</v>
      </c>
      <c r="W99" s="285"/>
      <c r="X99" s="10">
        <f t="shared" si="189"/>
        <v>2.0824623609835862</v>
      </c>
      <c r="Y99" s="10">
        <f t="shared" si="190"/>
        <v>2.147153181047686</v>
      </c>
      <c r="Z99" s="10">
        <f t="shared" si="191"/>
        <v>2.0233964341023469</v>
      </c>
      <c r="AA99" s="10">
        <f t="shared" si="192"/>
        <v>2.0572858698375183</v>
      </c>
      <c r="AB99" s="10">
        <f t="shared" ref="AB99:AD99" si="201">AB83/AB70</f>
        <v>2.2288062359437588</v>
      </c>
      <c r="AC99" s="10">
        <f t="shared" si="201"/>
        <v>2.8279758797631942</v>
      </c>
      <c r="AD99" s="10">
        <f t="shared" si="201"/>
        <v>3.4324375791668604</v>
      </c>
    </row>
    <row r="100" spans="1:78">
      <c r="A100" s="185" t="s">
        <v>16</v>
      </c>
      <c r="B100" s="186" t="str">
        <f>'[2]TS BYDem'!D27</f>
        <v>TFHCV8</v>
      </c>
      <c r="C100" s="186" t="str">
        <f>C21</f>
        <v>Transport Freight - HCV8</v>
      </c>
      <c r="D100" s="185" t="s">
        <v>150</v>
      </c>
      <c r="F100" s="235">
        <f t="shared" si="184"/>
        <v>7.0701624395945503E-2</v>
      </c>
      <c r="G100" s="235">
        <f t="shared" si="185"/>
        <v>9.6457651622891244E-2</v>
      </c>
      <c r="H100" s="235">
        <f t="shared" si="186"/>
        <v>0.122213678849837</v>
      </c>
      <c r="I100" s="24">
        <f t="shared" si="196"/>
        <v>0.12373493658054988</v>
      </c>
      <c r="J100" s="24">
        <f t="shared" si="196"/>
        <v>0.11660302875209383</v>
      </c>
      <c r="K100" s="24">
        <f t="shared" si="196"/>
        <v>0.11854474757129577</v>
      </c>
      <c r="L100" s="24">
        <f t="shared" si="196"/>
        <v>0.13520027032010029</v>
      </c>
      <c r="M100" s="24">
        <f t="shared" si="196"/>
        <v>0.18057488270801145</v>
      </c>
      <c r="N100" s="24">
        <f t="shared" si="196"/>
        <v>0.23070695292624402</v>
      </c>
      <c r="P100" s="10">
        <f t="shared" si="188"/>
        <v>7.450477231703187E-2</v>
      </c>
      <c r="Q100" s="10">
        <f t="shared" si="188"/>
        <v>7.6819231829088244E-2</v>
      </c>
      <c r="R100" s="10">
        <f t="shared" si="188"/>
        <v>7.2391556003291321E-2</v>
      </c>
      <c r="S100" s="10">
        <f t="shared" si="188"/>
        <v>7.3604026749801738E-2</v>
      </c>
      <c r="T100" s="10">
        <f t="shared" si="188"/>
        <v>8.3937424655977616E-2</v>
      </c>
      <c r="U100" s="10">
        <f t="shared" si="188"/>
        <v>0.11210769457916026</v>
      </c>
      <c r="V100" s="10">
        <f t="shared" si="188"/>
        <v>0.14323157367221465</v>
      </c>
      <c r="W100" s="285"/>
      <c r="X100" s="10">
        <f t="shared" si="189"/>
        <v>7.450477231703187E-2</v>
      </c>
      <c r="Y100" s="10">
        <f t="shared" si="190"/>
        <v>7.6819231829088244E-2</v>
      </c>
      <c r="Z100" s="10">
        <f t="shared" si="191"/>
        <v>7.2391556003291321E-2</v>
      </c>
      <c r="AA100" s="10">
        <f t="shared" si="192"/>
        <v>7.3604026749801738E-2</v>
      </c>
      <c r="AB100" s="10">
        <f t="shared" ref="AB100:AD100" si="202">AB84/AB71</f>
        <v>7.9740553423178734E-2</v>
      </c>
      <c r="AC100" s="10">
        <f t="shared" si="202"/>
        <v>0.1011771943576921</v>
      </c>
      <c r="AD100" s="10">
        <f t="shared" si="202"/>
        <v>0.12280317047721502</v>
      </c>
    </row>
    <row r="101" spans="1:78">
      <c r="A101" s="185" t="s">
        <v>16</v>
      </c>
      <c r="B101" s="186" t="str">
        <f>'[2]TS BYDem'!D28</f>
        <v>TFHCV9</v>
      </c>
      <c r="C101" s="186" t="str">
        <f>C22</f>
        <v>Transport Freight - HCV9</v>
      </c>
      <c r="D101" s="185" t="s">
        <v>150</v>
      </c>
      <c r="F101" s="235">
        <f t="shared" si="184"/>
        <v>5.2818957554105102E-2</v>
      </c>
      <c r="G101" s="329">
        <f>H101</f>
        <v>2.9412068148240201E-2</v>
      </c>
      <c r="H101" s="235">
        <f t="shared" si="186"/>
        <v>2.9412068148240201E-2</v>
      </c>
      <c r="I101" s="24">
        <f t="shared" si="196"/>
        <v>2.9778175579649249E-2</v>
      </c>
      <c r="J101" s="24">
        <f t="shared" si="196"/>
        <v>2.806180339405084E-2</v>
      </c>
      <c r="K101" s="24">
        <f t="shared" si="196"/>
        <v>2.8529099418297506E-2</v>
      </c>
      <c r="L101" s="24">
        <f t="shared" si="196"/>
        <v>3.2537434448734713E-2</v>
      </c>
      <c r="M101" s="24">
        <f t="shared" si="196"/>
        <v>4.3457334776692211E-2</v>
      </c>
      <c r="N101" s="24">
        <f t="shared" si="196"/>
        <v>5.552216974072853E-2</v>
      </c>
      <c r="P101" s="10">
        <f>P85/P72</f>
        <v>5.5660169624295722E-2</v>
      </c>
      <c r="Q101" s="10">
        <f t="shared" ref="Q101:V101" si="203">Q85/Q72</f>
        <v>5.7389229455274797E-2</v>
      </c>
      <c r="R101" s="10">
        <f t="shared" si="203"/>
        <v>5.4081452250660592E-2</v>
      </c>
      <c r="S101" s="10">
        <f t="shared" si="203"/>
        <v>5.4987250970883493E-2</v>
      </c>
      <c r="T101" s="10">
        <f t="shared" si="203"/>
        <v>6.2707007200802328E-2</v>
      </c>
      <c r="U101" s="10">
        <f t="shared" si="203"/>
        <v>8.3752128922865529E-2</v>
      </c>
      <c r="V101" s="10">
        <f t="shared" si="203"/>
        <v>0.10700379906171194</v>
      </c>
      <c r="W101" s="285"/>
      <c r="X101" s="10">
        <f t="shared" si="189"/>
        <v>5.5660169624295722E-2</v>
      </c>
      <c r="Y101" s="10">
        <f t="shared" si="190"/>
        <v>5.7389229455274797E-2</v>
      </c>
      <c r="Z101" s="10">
        <f t="shared" si="191"/>
        <v>5.4081452250660592E-2</v>
      </c>
      <c r="AA101" s="10">
        <f t="shared" si="192"/>
        <v>5.4987250970883493E-2</v>
      </c>
      <c r="AB101" s="10">
        <f t="shared" ref="AB101:AD101" si="204">AB85/AB72</f>
        <v>5.957165684076221E-2</v>
      </c>
      <c r="AC101" s="10">
        <f t="shared" si="204"/>
        <v>7.5586296352886134E-2</v>
      </c>
      <c r="AD101" s="10">
        <f t="shared" si="204"/>
        <v>9.1742382220535254E-2</v>
      </c>
    </row>
    <row r="102" spans="1:78">
      <c r="A102" s="185" t="s">
        <v>16</v>
      </c>
      <c r="B102" s="186" t="str">
        <f>'[2]TS BYDem'!D29</f>
        <v>TFRCO</v>
      </c>
      <c r="C102" s="186" t="str">
        <f>C23</f>
        <v>Transport Freight - Rail Corridor</v>
      </c>
      <c r="D102" s="185" t="s">
        <v>149</v>
      </c>
      <c r="F102" s="235">
        <f>'[2]TS BYDem'!J29</f>
        <v>22</v>
      </c>
      <c r="G102" s="24">
        <f t="shared" ref="G102:H102" si="205">G59</f>
        <v>23.183413464382845</v>
      </c>
      <c r="H102" s="24">
        <f t="shared" si="205"/>
        <v>23.609739017898917</v>
      </c>
      <c r="I102" s="24">
        <f t="shared" ref="I102:N102" si="206">I59</f>
        <v>23.903621816773025</v>
      </c>
      <c r="J102" s="10">
        <f t="shared" si="206"/>
        <v>22.525850653068453</v>
      </c>
      <c r="K102" s="10">
        <f t="shared" si="206"/>
        <v>22.900959847055063</v>
      </c>
      <c r="L102" s="10">
        <f t="shared" si="206"/>
        <v>26.118541945938734</v>
      </c>
      <c r="M102" s="10">
        <f t="shared" si="206"/>
        <v>34.88419540305447</v>
      </c>
      <c r="N102" s="10">
        <f t="shared" si="206"/>
        <v>44.568914048450459</v>
      </c>
      <c r="P102" s="10"/>
      <c r="W102" s="285"/>
    </row>
    <row r="103" spans="1:78">
      <c r="A103" s="185" t="s">
        <v>16</v>
      </c>
      <c r="B103" s="186" t="str">
        <f>'[2]TS BYDem'!D30</f>
        <v>TFROT</v>
      </c>
      <c r="C103" s="186" t="str">
        <f>C24</f>
        <v>Transport Freight - Rail Other</v>
      </c>
      <c r="D103" s="185" t="s">
        <v>149</v>
      </c>
      <c r="F103" s="235">
        <f>'[2]TS BYDem'!J30</f>
        <v>25.1</v>
      </c>
      <c r="G103" s="24">
        <f t="shared" ref="G103:H103" si="207">G47</f>
        <v>26.450167179818607</v>
      </c>
      <c r="H103" s="24">
        <f t="shared" si="207"/>
        <v>26.936565879511939</v>
      </c>
      <c r="I103" s="24">
        <f t="shared" ref="I103:N103" si="208">I47</f>
        <v>27.271859436409219</v>
      </c>
      <c r="J103" s="10">
        <f t="shared" si="208"/>
        <v>25.699947790546279</v>
      </c>
      <c r="K103" s="10">
        <f t="shared" si="208"/>
        <v>26.127913280049178</v>
      </c>
      <c r="L103" s="10">
        <f t="shared" si="208"/>
        <v>29.798881947411921</v>
      </c>
      <c r="M103" s="10">
        <f t="shared" si="208"/>
        <v>39.799695664393965</v>
      </c>
      <c r="N103" s="10">
        <f t="shared" si="208"/>
        <v>50.849079209823024</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81.412197338666786</v>
      </c>
      <c r="L104" s="10">
        <f>J104*(1+(J25+L25)/2*((L8/J8)^(1/(L$4-J$4))-1))^(L$4-J$4)</f>
        <v>87.29808910847045</v>
      </c>
      <c r="M104" s="10">
        <f>L104*(1+(L25+M25)/2*((M8/L8)^(1/(M$4-L$4))-1))^(M$4-L$4)</f>
        <v>97.92805638354595</v>
      </c>
      <c r="N104" s="10">
        <f>M104*(1+(M25+N25)/2*((N8/M8)^(1/(N$4-M$4))-1))^(N$4-M$4)</f>
        <v>118.83531003541957</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613</v>
      </c>
      <c r="J106" s="118" t="s">
        <v>643</v>
      </c>
      <c r="K106" s="118" t="s">
        <v>644</v>
      </c>
      <c r="L106" s="119" t="s">
        <v>25</v>
      </c>
      <c r="M106" s="185">
        <v>2012</v>
      </c>
      <c r="N106" s="185">
        <f t="shared" ref="N106:AY106" si="209">1+M106</f>
        <v>2013</v>
      </c>
      <c r="O106" s="185">
        <f t="shared" si="209"/>
        <v>2014</v>
      </c>
      <c r="P106" s="185">
        <f t="shared" si="209"/>
        <v>2015</v>
      </c>
      <c r="Q106" s="185">
        <f t="shared" si="209"/>
        <v>2016</v>
      </c>
      <c r="R106" s="185">
        <f t="shared" si="209"/>
        <v>2017</v>
      </c>
      <c r="S106" s="185">
        <f t="shared" si="209"/>
        <v>2018</v>
      </c>
      <c r="T106" s="185">
        <f t="shared" si="209"/>
        <v>2019</v>
      </c>
      <c r="U106" s="185">
        <f t="shared" si="209"/>
        <v>2020</v>
      </c>
      <c r="V106" s="185">
        <f t="shared" si="209"/>
        <v>2021</v>
      </c>
      <c r="W106" s="185">
        <f t="shared" si="209"/>
        <v>2022</v>
      </c>
      <c r="X106" s="185">
        <f t="shared" si="209"/>
        <v>2023</v>
      </c>
      <c r="Y106" s="185">
        <f t="shared" si="209"/>
        <v>2024</v>
      </c>
      <c r="Z106" s="185">
        <f t="shared" si="209"/>
        <v>2025</v>
      </c>
      <c r="AA106" s="185">
        <f t="shared" si="209"/>
        <v>2026</v>
      </c>
      <c r="AB106" s="185">
        <f t="shared" si="209"/>
        <v>2027</v>
      </c>
      <c r="AC106" s="185">
        <f t="shared" si="209"/>
        <v>2028</v>
      </c>
      <c r="AD106" s="185">
        <f t="shared" si="209"/>
        <v>2029</v>
      </c>
      <c r="AE106" s="185">
        <f t="shared" si="209"/>
        <v>2030</v>
      </c>
      <c r="AF106" s="185">
        <f t="shared" si="209"/>
        <v>2031</v>
      </c>
      <c r="AG106" s="185">
        <f t="shared" si="209"/>
        <v>2032</v>
      </c>
      <c r="AH106" s="185">
        <f t="shared" si="209"/>
        <v>2033</v>
      </c>
      <c r="AI106" s="185">
        <f t="shared" si="209"/>
        <v>2034</v>
      </c>
      <c r="AJ106" s="185">
        <f t="shared" si="209"/>
        <v>2035</v>
      </c>
      <c r="AK106" s="185">
        <f t="shared" si="209"/>
        <v>2036</v>
      </c>
      <c r="AL106" s="185">
        <f t="shared" si="209"/>
        <v>2037</v>
      </c>
      <c r="AM106" s="185">
        <f t="shared" si="209"/>
        <v>2038</v>
      </c>
      <c r="AN106" s="185">
        <f t="shared" si="209"/>
        <v>2039</v>
      </c>
      <c r="AO106" s="185">
        <f t="shared" si="209"/>
        <v>2040</v>
      </c>
      <c r="AP106" s="185">
        <f t="shared" si="209"/>
        <v>2041</v>
      </c>
      <c r="AQ106" s="185">
        <f t="shared" si="209"/>
        <v>2042</v>
      </c>
      <c r="AR106" s="185">
        <f t="shared" si="209"/>
        <v>2043</v>
      </c>
      <c r="AS106" s="185">
        <f t="shared" si="209"/>
        <v>2044</v>
      </c>
      <c r="AT106" s="185">
        <f t="shared" si="209"/>
        <v>2045</v>
      </c>
      <c r="AU106" s="185">
        <f t="shared" si="209"/>
        <v>2046</v>
      </c>
      <c r="AV106" s="185">
        <f t="shared" si="209"/>
        <v>2047</v>
      </c>
      <c r="AW106" s="185">
        <f t="shared" si="209"/>
        <v>2048</v>
      </c>
      <c r="AX106" s="185">
        <f t="shared" si="209"/>
        <v>2049</v>
      </c>
      <c r="AY106" s="185">
        <f t="shared" si="209"/>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0">MATCH(M$106,$D$107:$L$107,$C107)</f>
        <v>1</v>
      </c>
      <c r="N107" s="191">
        <f t="shared" si="210"/>
        <v>1</v>
      </c>
      <c r="O107" s="191">
        <f t="shared" si="210"/>
        <v>1</v>
      </c>
      <c r="P107" s="191">
        <f t="shared" si="210"/>
        <v>2</v>
      </c>
      <c r="Q107" s="191">
        <f t="shared" si="210"/>
        <v>2</v>
      </c>
      <c r="R107" s="191">
        <f t="shared" si="210"/>
        <v>3</v>
      </c>
      <c r="S107" s="191">
        <f t="shared" si="210"/>
        <v>3</v>
      </c>
      <c r="T107" s="191">
        <f t="shared" si="210"/>
        <v>4</v>
      </c>
      <c r="U107" s="191">
        <f t="shared" si="210"/>
        <v>5</v>
      </c>
      <c r="V107" s="191">
        <f t="shared" si="210"/>
        <v>6</v>
      </c>
      <c r="W107" s="191">
        <f t="shared" ref="W107:AF108" si="211">MATCH(W$106,$D$107:$L$107,$C107)</f>
        <v>6</v>
      </c>
      <c r="X107" s="191">
        <f t="shared" si="211"/>
        <v>6</v>
      </c>
      <c r="Y107" s="191">
        <f t="shared" si="211"/>
        <v>6</v>
      </c>
      <c r="Z107" s="191">
        <f t="shared" si="211"/>
        <v>6</v>
      </c>
      <c r="AA107" s="191">
        <f t="shared" si="211"/>
        <v>6</v>
      </c>
      <c r="AB107" s="191">
        <f t="shared" si="211"/>
        <v>6</v>
      </c>
      <c r="AC107" s="191">
        <f t="shared" si="211"/>
        <v>6</v>
      </c>
      <c r="AD107" s="191">
        <f t="shared" si="211"/>
        <v>6</v>
      </c>
      <c r="AE107" s="191">
        <f t="shared" si="211"/>
        <v>7</v>
      </c>
      <c r="AF107" s="191">
        <f t="shared" si="211"/>
        <v>7</v>
      </c>
      <c r="AG107" s="191">
        <f t="shared" ref="AG107:AP108" si="212">MATCH(AG$106,$D$107:$L$107,$C107)</f>
        <v>7</v>
      </c>
      <c r="AH107" s="191">
        <f t="shared" si="212"/>
        <v>7</v>
      </c>
      <c r="AI107" s="191">
        <f t="shared" si="212"/>
        <v>7</v>
      </c>
      <c r="AJ107" s="191">
        <f t="shared" si="212"/>
        <v>7</v>
      </c>
      <c r="AK107" s="191">
        <f t="shared" si="212"/>
        <v>7</v>
      </c>
      <c r="AL107" s="191">
        <f t="shared" si="212"/>
        <v>7</v>
      </c>
      <c r="AM107" s="191">
        <f t="shared" si="212"/>
        <v>7</v>
      </c>
      <c r="AN107" s="191">
        <f t="shared" si="212"/>
        <v>7</v>
      </c>
      <c r="AO107" s="191">
        <f t="shared" si="212"/>
        <v>8</v>
      </c>
      <c r="AP107" s="191">
        <f t="shared" si="212"/>
        <v>8</v>
      </c>
      <c r="AQ107" s="191">
        <f t="shared" ref="AQ107:BA108" si="213">MATCH(AQ$106,$D$107:$L$107,$C107)</f>
        <v>8</v>
      </c>
      <c r="AR107" s="191">
        <f t="shared" si="213"/>
        <v>8</v>
      </c>
      <c r="AS107" s="191">
        <f t="shared" si="213"/>
        <v>8</v>
      </c>
      <c r="AT107" s="191">
        <f t="shared" si="213"/>
        <v>8</v>
      </c>
      <c r="AU107" s="191">
        <f t="shared" si="213"/>
        <v>8</v>
      </c>
      <c r="AV107" s="191">
        <f t="shared" si="213"/>
        <v>8</v>
      </c>
      <c r="AW107" s="191">
        <f t="shared" si="213"/>
        <v>8</v>
      </c>
      <c r="AX107" s="191">
        <f t="shared" si="213"/>
        <v>8</v>
      </c>
      <c r="AY107" s="191">
        <f t="shared" si="213"/>
        <v>9</v>
      </c>
      <c r="AZ107" s="191">
        <f t="shared" si="213"/>
        <v>9</v>
      </c>
      <c r="BA107" s="191">
        <f t="shared" si="213"/>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0"/>
        <v>1</v>
      </c>
      <c r="N108" s="40" t="e">
        <f t="shared" si="210"/>
        <v>#N/A</v>
      </c>
      <c r="O108" s="40" t="e">
        <f t="shared" si="210"/>
        <v>#N/A</v>
      </c>
      <c r="P108" s="40">
        <f t="shared" si="210"/>
        <v>2</v>
      </c>
      <c r="Q108" s="40" t="e">
        <f t="shared" si="210"/>
        <v>#N/A</v>
      </c>
      <c r="R108" s="40">
        <f t="shared" si="210"/>
        <v>3</v>
      </c>
      <c r="S108" s="40" t="e">
        <f t="shared" si="210"/>
        <v>#N/A</v>
      </c>
      <c r="T108" s="40">
        <f t="shared" si="210"/>
        <v>4</v>
      </c>
      <c r="U108" s="40">
        <f t="shared" si="210"/>
        <v>5</v>
      </c>
      <c r="V108" s="40">
        <f t="shared" si="210"/>
        <v>6</v>
      </c>
      <c r="W108" s="40" t="e">
        <f t="shared" si="211"/>
        <v>#N/A</v>
      </c>
      <c r="X108" s="40" t="e">
        <f t="shared" si="211"/>
        <v>#N/A</v>
      </c>
      <c r="Y108" s="40" t="e">
        <f t="shared" si="211"/>
        <v>#N/A</v>
      </c>
      <c r="Z108" s="40" t="e">
        <f t="shared" si="211"/>
        <v>#N/A</v>
      </c>
      <c r="AA108" s="40" t="e">
        <f t="shared" si="211"/>
        <v>#N/A</v>
      </c>
      <c r="AB108" s="40" t="e">
        <f t="shared" si="211"/>
        <v>#N/A</v>
      </c>
      <c r="AC108" s="40" t="e">
        <f t="shared" si="211"/>
        <v>#N/A</v>
      </c>
      <c r="AD108" s="40" t="e">
        <f t="shared" si="211"/>
        <v>#N/A</v>
      </c>
      <c r="AE108" s="40">
        <f t="shared" si="211"/>
        <v>7</v>
      </c>
      <c r="AF108" s="40" t="e">
        <f t="shared" si="211"/>
        <v>#N/A</v>
      </c>
      <c r="AG108" s="40" t="e">
        <f t="shared" si="212"/>
        <v>#N/A</v>
      </c>
      <c r="AH108" s="40" t="e">
        <f t="shared" si="212"/>
        <v>#N/A</v>
      </c>
      <c r="AI108" s="40" t="e">
        <f t="shared" si="212"/>
        <v>#N/A</v>
      </c>
      <c r="AJ108" s="40" t="e">
        <f t="shared" si="212"/>
        <v>#N/A</v>
      </c>
      <c r="AK108" s="40" t="e">
        <f t="shared" si="212"/>
        <v>#N/A</v>
      </c>
      <c r="AL108" s="40" t="e">
        <f t="shared" si="212"/>
        <v>#N/A</v>
      </c>
      <c r="AM108" s="40" t="e">
        <f t="shared" si="212"/>
        <v>#N/A</v>
      </c>
      <c r="AN108" s="40" t="e">
        <f t="shared" si="212"/>
        <v>#N/A</v>
      </c>
      <c r="AO108" s="40">
        <f t="shared" si="212"/>
        <v>8</v>
      </c>
      <c r="AP108" s="40" t="e">
        <f t="shared" si="212"/>
        <v>#N/A</v>
      </c>
      <c r="AQ108" s="40" t="e">
        <f t="shared" si="213"/>
        <v>#N/A</v>
      </c>
      <c r="AR108" s="40" t="e">
        <f t="shared" si="213"/>
        <v>#N/A</v>
      </c>
      <c r="AS108" s="40" t="e">
        <f t="shared" si="213"/>
        <v>#N/A</v>
      </c>
      <c r="AT108" s="40" t="e">
        <f t="shared" si="213"/>
        <v>#N/A</v>
      </c>
      <c r="AU108" s="40" t="e">
        <f t="shared" si="213"/>
        <v>#N/A</v>
      </c>
      <c r="AV108" s="40" t="e">
        <f t="shared" si="213"/>
        <v>#N/A</v>
      </c>
      <c r="AW108" s="40" t="e">
        <f t="shared" si="213"/>
        <v>#N/A</v>
      </c>
      <c r="AX108" s="40" t="e">
        <f t="shared" si="213"/>
        <v>#N/A</v>
      </c>
      <c r="AY108" s="40">
        <f t="shared" si="213"/>
        <v>9</v>
      </c>
      <c r="AZ108" s="40" t="e">
        <f t="shared" si="213"/>
        <v>#N/A</v>
      </c>
      <c r="BA108" s="40" t="e">
        <f t="shared" si="213"/>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4">MATCH(M$106,$D$108:$L$108,$C109)</f>
        <v>9</v>
      </c>
      <c r="N109" s="40">
        <f t="shared" si="214"/>
        <v>8</v>
      </c>
      <c r="O109" s="40">
        <f t="shared" si="214"/>
        <v>8</v>
      </c>
      <c r="P109" s="40">
        <f t="shared" si="214"/>
        <v>8</v>
      </c>
      <c r="Q109" s="40">
        <f t="shared" si="214"/>
        <v>7</v>
      </c>
      <c r="R109" s="40">
        <f t="shared" si="214"/>
        <v>7</v>
      </c>
      <c r="S109" s="40">
        <f t="shared" si="214"/>
        <v>6</v>
      </c>
      <c r="T109" s="40">
        <f t="shared" si="214"/>
        <v>6</v>
      </c>
      <c r="U109" s="40">
        <f t="shared" si="214"/>
        <v>5</v>
      </c>
      <c r="V109" s="40">
        <f t="shared" si="214"/>
        <v>4</v>
      </c>
      <c r="W109" s="40">
        <f t="shared" si="214"/>
        <v>3</v>
      </c>
      <c r="X109" s="40">
        <f t="shared" si="214"/>
        <v>3</v>
      </c>
      <c r="Y109" s="40">
        <f t="shared" si="214"/>
        <v>3</v>
      </c>
      <c r="Z109" s="40">
        <f t="shared" si="214"/>
        <v>3</v>
      </c>
      <c r="AA109" s="40">
        <f t="shared" si="214"/>
        <v>3</v>
      </c>
      <c r="AB109" s="40">
        <f t="shared" si="214"/>
        <v>3</v>
      </c>
      <c r="AC109" s="40">
        <f t="shared" si="214"/>
        <v>3</v>
      </c>
      <c r="AD109" s="40">
        <f t="shared" si="214"/>
        <v>3</v>
      </c>
      <c r="AE109" s="40">
        <f t="shared" si="214"/>
        <v>3</v>
      </c>
      <c r="AF109" s="40">
        <f t="shared" si="214"/>
        <v>2</v>
      </c>
      <c r="AG109" s="40">
        <f t="shared" si="214"/>
        <v>2</v>
      </c>
      <c r="AH109" s="40">
        <f t="shared" si="214"/>
        <v>2</v>
      </c>
      <c r="AI109" s="40">
        <f t="shared" si="214"/>
        <v>2</v>
      </c>
      <c r="AJ109" s="40">
        <f t="shared" si="214"/>
        <v>2</v>
      </c>
      <c r="AK109" s="40">
        <f t="shared" si="214"/>
        <v>2</v>
      </c>
      <c r="AL109" s="40">
        <f t="shared" si="214"/>
        <v>2</v>
      </c>
      <c r="AM109" s="40">
        <f t="shared" si="214"/>
        <v>2</v>
      </c>
      <c r="AN109" s="40">
        <f t="shared" si="214"/>
        <v>2</v>
      </c>
      <c r="AO109" s="40">
        <f t="shared" si="214"/>
        <v>2</v>
      </c>
      <c r="AP109" s="40">
        <f t="shared" si="214"/>
        <v>1</v>
      </c>
      <c r="AQ109" s="40">
        <f t="shared" si="214"/>
        <v>1</v>
      </c>
      <c r="AR109" s="40">
        <f t="shared" si="214"/>
        <v>1</v>
      </c>
      <c r="AS109" s="40">
        <f t="shared" si="214"/>
        <v>1</v>
      </c>
      <c r="AT109" s="40">
        <f t="shared" si="214"/>
        <v>1</v>
      </c>
      <c r="AU109" s="40">
        <f t="shared" si="214"/>
        <v>1</v>
      </c>
      <c r="AV109" s="40">
        <f t="shared" si="214"/>
        <v>1</v>
      </c>
      <c r="AW109" s="40">
        <f t="shared" si="214"/>
        <v>1</v>
      </c>
      <c r="AX109" s="40">
        <f t="shared" si="214"/>
        <v>1</v>
      </c>
      <c r="AY109" s="40">
        <f t="shared" si="214"/>
        <v>1</v>
      </c>
      <c r="AZ109" s="40" t="e">
        <f t="shared" si="214"/>
        <v>#N/A</v>
      </c>
      <c r="BA109" s="40" t="e">
        <f t="shared" si="214"/>
        <v>#N/A</v>
      </c>
    </row>
    <row r="110" spans="1:78" s="117" customFormat="1">
      <c r="A110" s="116" t="s">
        <v>16</v>
      </c>
      <c r="B110" s="117" t="s">
        <v>394</v>
      </c>
      <c r="L110" s="122"/>
      <c r="M110" s="189">
        <f t="shared" ref="M110:BA110" si="215">IF(ISNA(M107),-1,IF(ISNA(M109),99,IF(ISNA(M108),M107,0)))</f>
        <v>0</v>
      </c>
      <c r="N110" s="189">
        <f t="shared" si="215"/>
        <v>1</v>
      </c>
      <c r="O110" s="189">
        <f t="shared" si="215"/>
        <v>1</v>
      </c>
      <c r="P110" s="189">
        <f t="shared" si="215"/>
        <v>0</v>
      </c>
      <c r="Q110" s="189">
        <f t="shared" si="215"/>
        <v>2</v>
      </c>
      <c r="R110" s="189">
        <f t="shared" si="215"/>
        <v>0</v>
      </c>
      <c r="S110" s="189">
        <f t="shared" si="215"/>
        <v>3</v>
      </c>
      <c r="T110" s="189">
        <f t="shared" si="215"/>
        <v>0</v>
      </c>
      <c r="U110" s="189">
        <f t="shared" si="215"/>
        <v>0</v>
      </c>
      <c r="V110" s="189">
        <f t="shared" si="215"/>
        <v>0</v>
      </c>
      <c r="W110" s="189">
        <f t="shared" si="215"/>
        <v>6</v>
      </c>
      <c r="X110" s="189">
        <f t="shared" si="215"/>
        <v>6</v>
      </c>
      <c r="Y110" s="189">
        <f t="shared" si="215"/>
        <v>6</v>
      </c>
      <c r="Z110" s="189">
        <f t="shared" si="215"/>
        <v>6</v>
      </c>
      <c r="AA110" s="189">
        <f t="shared" si="215"/>
        <v>6</v>
      </c>
      <c r="AB110" s="189">
        <f t="shared" si="215"/>
        <v>6</v>
      </c>
      <c r="AC110" s="189">
        <f t="shared" si="215"/>
        <v>6</v>
      </c>
      <c r="AD110" s="189">
        <f t="shared" si="215"/>
        <v>6</v>
      </c>
      <c r="AE110" s="189">
        <f t="shared" si="215"/>
        <v>0</v>
      </c>
      <c r="AF110" s="189">
        <f t="shared" si="215"/>
        <v>7</v>
      </c>
      <c r="AG110" s="189">
        <f t="shared" si="215"/>
        <v>7</v>
      </c>
      <c r="AH110" s="189">
        <f t="shared" si="215"/>
        <v>7</v>
      </c>
      <c r="AI110" s="189">
        <f t="shared" si="215"/>
        <v>7</v>
      </c>
      <c r="AJ110" s="189">
        <f t="shared" si="215"/>
        <v>7</v>
      </c>
      <c r="AK110" s="189">
        <f t="shared" si="215"/>
        <v>7</v>
      </c>
      <c r="AL110" s="189">
        <f t="shared" si="215"/>
        <v>7</v>
      </c>
      <c r="AM110" s="189">
        <f t="shared" si="215"/>
        <v>7</v>
      </c>
      <c r="AN110" s="189">
        <f t="shared" si="215"/>
        <v>7</v>
      </c>
      <c r="AO110" s="189">
        <f t="shared" si="215"/>
        <v>0</v>
      </c>
      <c r="AP110" s="189">
        <f t="shared" si="215"/>
        <v>8</v>
      </c>
      <c r="AQ110" s="189">
        <f t="shared" si="215"/>
        <v>8</v>
      </c>
      <c r="AR110" s="189">
        <f t="shared" si="215"/>
        <v>8</v>
      </c>
      <c r="AS110" s="189">
        <f t="shared" si="215"/>
        <v>8</v>
      </c>
      <c r="AT110" s="189">
        <f t="shared" si="215"/>
        <v>8</v>
      </c>
      <c r="AU110" s="189">
        <f t="shared" si="215"/>
        <v>8</v>
      </c>
      <c r="AV110" s="189">
        <f t="shared" si="215"/>
        <v>8</v>
      </c>
      <c r="AW110" s="189">
        <f t="shared" si="215"/>
        <v>8</v>
      </c>
      <c r="AX110" s="189">
        <f t="shared" si="215"/>
        <v>8</v>
      </c>
      <c r="AY110" s="189">
        <f t="shared" si="215"/>
        <v>0</v>
      </c>
      <c r="AZ110" s="189">
        <f t="shared" si="215"/>
        <v>99</v>
      </c>
      <c r="BA110" s="189">
        <f t="shared" si="215"/>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6">IF(A111="*","","COM_PROJ")</f>
        <v/>
      </c>
      <c r="C111" s="23" t="str">
        <f t="shared" ref="C111:C123" si="217">IF($A111="*","","-")</f>
        <v/>
      </c>
      <c r="D111" s="57" t="str">
        <f>ITEMS_TRA!C15</f>
        <v>TFLCV</v>
      </c>
      <c r="E111" s="23" t="str">
        <f t="shared" ref="E111:K123" si="218">IF($A111="*","","-")</f>
        <v/>
      </c>
      <c r="H111" s="23" t="str">
        <f t="shared" si="218"/>
        <v/>
      </c>
      <c r="J111" s="23" t="str">
        <f t="shared" si="218"/>
        <v/>
      </c>
      <c r="K111" s="23" t="str">
        <f t="shared" si="218"/>
        <v/>
      </c>
      <c r="L111" s="125" t="str">
        <f t="shared" ref="L111:L123" si="219">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46.1562944316086</v>
      </c>
      <c r="W111" s="186" cm="1">
        <f t="array" ref="W111">IF(W$110=-1,X111,IF(W$110=99,V111,IF(W$110=0,INDEX($F92:$N92,0,W$108),(INDEX($F92:$N92,0,W$110+1)-INDEX($F92:$N92,0,W$110))/(INDEX($F$4:$N$4,0,W$110+1)-INDEX($F$4:$N$4,0,W$110))+V111)))</f>
        <v>46.729420277620072</v>
      </c>
      <c r="X111" s="186" cm="1">
        <f t="array" ref="X111">IF(X$110=-1,Y111,IF(X$110=99,W111,IF(X$110=0,INDEX($F92:$N92,0,X$108),(INDEX($F92:$N92,0,X$110+1)-INDEX($F92:$N92,0,X$110))/(INDEX($F$4:$N$4,0,X$110+1)-INDEX($F$4:$N$4,0,X$110))+W111)))</f>
        <v>47.302546123631544</v>
      </c>
      <c r="Y111" s="186" cm="1">
        <f t="array" ref="Y111">IF(Y$110=-1,Z111,IF(Y$110=99,X111,IF(Y$110=0,INDEX($F92:$N92,0,Y$108),(INDEX($F92:$N92,0,Y$110+1)-INDEX($F92:$N92,0,Y$110))/(INDEX($F$4:$N$4,0,Y$110+1)-INDEX($F$4:$N$4,0,Y$110))+X111)))</f>
        <v>47.875671969643015</v>
      </c>
      <c r="Z111" s="186" cm="1">
        <f t="array" ref="Z111">IF(Z$110=-1,AA111,IF(Z$110=99,Y111,IF(Z$110=0,INDEX($F92:$N92,0,Z$108),(INDEX($F92:$N92,0,Z$110+1)-INDEX($F92:$N92,0,Z$110))/(INDEX($F$4:$N$4,0,Z$110+1)-INDEX($F$4:$N$4,0,Z$110))+Y111)))</f>
        <v>48.448797815654487</v>
      </c>
      <c r="AA111" s="186" cm="1">
        <f t="array" ref="AA111">IF(AA$110=-1,AB111,IF(AA$110=99,Z111,IF(AA$110=0,INDEX($F92:$N92,0,AA$108),(INDEX($F92:$N92,0,AA$110+1)-INDEX($F92:$N92,0,AA$110))/(INDEX($F$4:$N$4,0,AA$110+1)-INDEX($F$4:$N$4,0,AA$110))+Z111)))</f>
        <v>49.021923661665959</v>
      </c>
      <c r="AB111" s="186" cm="1">
        <f t="array" ref="AB111">IF(AB$110=-1,AC111,IF(AB$110=99,AA111,IF(AB$110=0,INDEX($F92:$N92,0,AB$108),(INDEX($F92:$N92,0,AB$110+1)-INDEX($F92:$N92,0,AB$110))/(INDEX($F$4:$N$4,0,AB$110+1)-INDEX($F$4:$N$4,0,AB$110))+AA111)))</f>
        <v>49.59504950767743</v>
      </c>
      <c r="AC111" s="186" cm="1">
        <f t="array" ref="AC111">IF(AC$110=-1,AD111,IF(AC$110=99,AB111,IF(AC$110=0,INDEX($F92:$N92,0,AC$108),(INDEX($F92:$N92,0,AC$110+1)-INDEX($F92:$N92,0,AC$110))/(INDEX($F$4:$N$4,0,AC$110+1)-INDEX($F$4:$N$4,0,AC$110))+AB111)))</f>
        <v>50.168175353688902</v>
      </c>
      <c r="AD111" s="186" cm="1">
        <f t="array" ref="AD111">IF(AD$110=-1,AE111,IF(AD$110=99,AC111,IF(AD$110=0,INDEX($F92:$N92,0,AD$108),(INDEX($F92:$N92,0,AD$110+1)-INDEX($F92:$N92,0,AD$110))/(INDEX($F$4:$N$4,0,AD$110+1)-INDEX($F$4:$N$4,0,AD$110))+AC111)))</f>
        <v>50.741301199700374</v>
      </c>
      <c r="AE111" s="186" cm="1">
        <f t="array" ref="AE111">IF(AE$110=-1,AF111,IF(AE$110=99,AD111,IF(AE$110=0,INDEX($F92:$N92,0,AE$108),(INDEX($F92:$N92,0,AE$110+1)-INDEX($F92:$N92,0,AE$110))/(INDEX($F$4:$N$4,0,AE$110+1)-INDEX($F$4:$N$4,0,AE$110))+AD111)))</f>
        <v>51.314427045711838</v>
      </c>
      <c r="AF111" s="186" cm="1">
        <f t="array" ref="AF111">IF(AF$110=-1,AG111,IF(AF$110=99,AE111,IF(AF$110=0,INDEX($F92:$N92,0,AF$108),(INDEX($F92:$N92,0,AF$110+1)-INDEX($F92:$N92,0,AF$110))/(INDEX($F$4:$N$4,0,AF$110+1)-INDEX($F$4:$N$4,0,AF$110))+AE111)))</f>
        <v>53.036592416827048</v>
      </c>
      <c r="AG111" s="186" cm="1">
        <f t="array" ref="AG111">IF(AG$110=-1,AH111,IF(AG$110=99,AF111,IF(AG$110=0,INDEX($F92:$N92,0,AG$108),(INDEX($F92:$N92,0,AG$110+1)-INDEX($F92:$N92,0,AG$110))/(INDEX($F$4:$N$4,0,AG$110+1)-INDEX($F$4:$N$4,0,AG$110))+AF111)))</f>
        <v>54.758757787942258</v>
      </c>
      <c r="AH111" s="186" cm="1">
        <f t="array" ref="AH111">IF(AH$110=-1,AI111,IF(AH$110=99,AG111,IF(AH$110=0,INDEX($F92:$N92,0,AH$108),(INDEX($F92:$N92,0,AH$110+1)-INDEX($F92:$N92,0,AH$110))/(INDEX($F$4:$N$4,0,AH$110+1)-INDEX($F$4:$N$4,0,AH$110))+AG111)))</f>
        <v>56.480923159057468</v>
      </c>
      <c r="AI111" s="186" cm="1">
        <f t="array" ref="AI111">IF(AI$110=-1,AJ111,IF(AI$110=99,AH111,IF(AI$110=0,INDEX($F92:$N92,0,AI$108),(INDEX($F92:$N92,0,AI$110+1)-INDEX($F92:$N92,0,AI$110))/(INDEX($F$4:$N$4,0,AI$110+1)-INDEX($F$4:$N$4,0,AI$110))+AH111)))</f>
        <v>58.203088530172678</v>
      </c>
      <c r="AJ111" s="186" cm="1">
        <f t="array" ref="AJ111">IF(AJ$110=-1,AK111,IF(AJ$110=99,AI111,IF(AJ$110=0,INDEX($F92:$N92,0,AJ$108),(INDEX($F92:$N92,0,AJ$110+1)-INDEX($F92:$N92,0,AJ$110))/(INDEX($F$4:$N$4,0,AJ$110+1)-INDEX($F$4:$N$4,0,AJ$110))+AI111)))</f>
        <v>59.925253901287888</v>
      </c>
      <c r="AK111" s="186" cm="1">
        <f t="array" ref="AK111">IF(AK$110=-1,AL111,IF(AK$110=99,AJ111,IF(AK$110=0,INDEX($F92:$N92,0,AK$108),(INDEX($F92:$N92,0,AK$110+1)-INDEX($F92:$N92,0,AK$110))/(INDEX($F$4:$N$4,0,AK$110+1)-INDEX($F$4:$N$4,0,AK$110))+AJ111)))</f>
        <v>61.647419272403098</v>
      </c>
      <c r="AL111" s="186" cm="1">
        <f t="array" ref="AL111">IF(AL$110=-1,AM111,IF(AL$110=99,AK111,IF(AL$110=0,INDEX($F92:$N92,0,AL$108),(INDEX($F92:$N92,0,AL$110+1)-INDEX($F92:$N92,0,AL$110))/(INDEX($F$4:$N$4,0,AL$110+1)-INDEX($F$4:$N$4,0,AL$110))+AK111)))</f>
        <v>63.369584643518309</v>
      </c>
      <c r="AM111" s="186" cm="1">
        <f t="array" ref="AM111">IF(AM$110=-1,AN111,IF(AM$110=99,AL111,IF(AM$110=0,INDEX($F92:$N92,0,AM$108),(INDEX($F92:$N92,0,AM$110+1)-INDEX($F92:$N92,0,AM$110))/(INDEX($F$4:$N$4,0,AM$110+1)-INDEX($F$4:$N$4,0,AM$110))+AL111)))</f>
        <v>65.091750014633519</v>
      </c>
      <c r="AN111" s="186" cm="1">
        <f t="array" ref="AN111">IF(AN$110=-1,AO111,IF(AN$110=99,AM111,IF(AN$110=0,INDEX($F92:$N92,0,AN$108),(INDEX($F92:$N92,0,AN$110+1)-INDEX($F92:$N92,0,AN$110))/(INDEX($F$4:$N$4,0,AN$110+1)-INDEX($F$4:$N$4,0,AN$110))+AM111)))</f>
        <v>66.813915385748729</v>
      </c>
      <c r="AO111" s="186" cm="1">
        <f t="array" ref="AO111">IF(AO$110=-1,AP111,IF(AO$110=99,AN111,IF(AO$110=0,INDEX($F92:$N92,0,AO$108),(INDEX($F92:$N92,0,AO$110+1)-INDEX($F92:$N92,0,AO$110))/(INDEX($F$4:$N$4,0,AO$110+1)-INDEX($F$4:$N$4,0,AO$110))+AN111)))</f>
        <v>68.536080756863925</v>
      </c>
      <c r="AP111" s="186" cm="1">
        <f t="array" ref="AP111">IF(AP$110=-1,AQ111,IF(AP$110=99,AO111,IF(AP$110=0,INDEX($F92:$N92,0,AP$108),(INDEX($F92:$N92,0,AP$110+1)-INDEX($F92:$N92,0,AP$110))/(INDEX($F$4:$N$4,0,AP$110+1)-INDEX($F$4:$N$4,0,AP$110))+AO111)))</f>
        <v>70.438812499761582</v>
      </c>
      <c r="AQ111" s="186" cm="1">
        <f t="array" ref="AQ111">IF(AQ$110=-1,AR111,IF(AQ$110=99,AP111,IF(AQ$110=0,INDEX($F92:$N92,0,AQ$108),(INDEX($F92:$N92,0,AQ$110+1)-INDEX($F92:$N92,0,AQ$110))/(INDEX($F$4:$N$4,0,AQ$110+1)-INDEX($F$4:$N$4,0,AQ$110))+AP111)))</f>
        <v>72.341544242659239</v>
      </c>
      <c r="AR111" s="186" cm="1">
        <f t="array" ref="AR111">IF(AR$110=-1,AS111,IF(AR$110=99,AQ111,IF(AR$110=0,INDEX($F92:$N92,0,AR$108),(INDEX($F92:$N92,0,AR$110+1)-INDEX($F92:$N92,0,AR$110))/(INDEX($F$4:$N$4,0,AR$110+1)-INDEX($F$4:$N$4,0,AR$110))+AQ111)))</f>
        <v>74.244275985556897</v>
      </c>
      <c r="AS111" s="186" cm="1">
        <f t="array" ref="AS111">IF(AS$110=-1,AT111,IF(AS$110=99,AR111,IF(AS$110=0,INDEX($F92:$N92,0,AS$108),(INDEX($F92:$N92,0,AS$110+1)-INDEX($F92:$N92,0,AS$110))/(INDEX($F$4:$N$4,0,AS$110+1)-INDEX($F$4:$N$4,0,AS$110))+AR111)))</f>
        <v>76.147007728454554</v>
      </c>
      <c r="AT111" s="186" cm="1">
        <f t="array" ref="AT111">IF(AT$110=-1,AU111,IF(AT$110=99,AS111,IF(AT$110=0,INDEX($F92:$N92,0,AT$108),(INDEX($F92:$N92,0,AT$110+1)-INDEX($F92:$N92,0,AT$110))/(INDEX($F$4:$N$4,0,AT$110+1)-INDEX($F$4:$N$4,0,AT$110))+AS111)))</f>
        <v>78.049739471352211</v>
      </c>
      <c r="AU111" s="186" cm="1">
        <f t="array" ref="AU111">IF(AU$110=-1,AV111,IF(AU$110=99,AT111,IF(AU$110=0,INDEX($F92:$N92,0,AU$108),(INDEX($F92:$N92,0,AU$110+1)-INDEX($F92:$N92,0,AU$110))/(INDEX($F$4:$N$4,0,AU$110+1)-INDEX($F$4:$N$4,0,AU$110))+AT111)))</f>
        <v>79.952471214249869</v>
      </c>
      <c r="AV111" s="186" cm="1">
        <f t="array" ref="AV111">IF(AV$110=-1,AW111,IF(AV$110=99,AU111,IF(AV$110=0,INDEX($F92:$N92,0,AV$108),(INDEX($F92:$N92,0,AV$110+1)-INDEX($F92:$N92,0,AV$110))/(INDEX($F$4:$N$4,0,AV$110+1)-INDEX($F$4:$N$4,0,AV$110))+AU111)))</f>
        <v>81.855202957147526</v>
      </c>
      <c r="AW111" s="186" cm="1">
        <f t="array" ref="AW111">IF(AW$110=-1,AX111,IF(AW$110=99,AV111,IF(AW$110=0,INDEX($F92:$N92,0,AW$108),(INDEX($F92:$N92,0,AW$110+1)-INDEX($F92:$N92,0,AW$110))/(INDEX($F$4:$N$4,0,AW$110+1)-INDEX($F$4:$N$4,0,AW$110))+AV111)))</f>
        <v>83.757934700045183</v>
      </c>
      <c r="AX111" s="186" cm="1">
        <f t="array" ref="AX111">IF(AX$110=-1,AY111,IF(AX$110=99,AW111,IF(AX$110=0,INDEX($F92:$N92,0,AX$108),(INDEX($F92:$N92,0,AX$110+1)-INDEX($F92:$N92,0,AX$110))/(INDEX($F$4:$N$4,0,AX$110+1)-INDEX($F$4:$N$4,0,AX$110))+AW111)))</f>
        <v>85.660666442942841</v>
      </c>
      <c r="AY111" s="186" cm="1">
        <f t="array" ref="AY111">IF(AY$110=-1,AZ111,IF(AY$110=99,AX111,IF(AY$110=0,INDEX($F92:$N92,0,AY$108),(INDEX($F92:$N92,0,AY$110+1)-INDEX($F92:$N92,0,AY$110))/(INDEX($F$4:$N$4,0,AY$110+1)-INDEX($F$4:$N$4,0,AY$110))+AX111)))</f>
        <v>87.563398185840569</v>
      </c>
      <c r="AZ111" s="186" cm="1">
        <f t="array" ref="AZ111">IF(AZ$110=-1,BA111,IF(AZ$110=99,AY111,IF(AZ$110=0,INDEX($F92:$N92,0,AZ$108),(INDEX($F92:$N92,0,AZ$110+1)-INDEX($F92:$N92,0,AZ$110))/(INDEX($F$4:$N$4,0,AZ$110+1)-INDEX($F$4:$N$4,0,AZ$110))+AY111)))</f>
        <v>87.563398185840569</v>
      </c>
      <c r="BA111" s="186" cm="1">
        <f t="array" ref="BA111">IF(BA$110=-1,BB111,IF(BA$110=99,AZ111,IF(BA$110=0,INDEX($F92:$N92,0,BA$108),(INDEX($F92:$N92,0,BA$110+1)-INDEX($F92:$N92,0,BA$110))/(INDEX($F$4:$N$4,0,BA$110+1)-INDEX($F$4:$N$4,0,BA$110))+AZ111)))</f>
        <v>87.563398185840569</v>
      </c>
    </row>
    <row r="112" spans="1:78">
      <c r="A112" s="116" t="s">
        <v>16</v>
      </c>
      <c r="B112" s="22" t="str">
        <f t="shared" si="216"/>
        <v/>
      </c>
      <c r="C112" s="23" t="str">
        <f t="shared" si="217"/>
        <v/>
      </c>
      <c r="D112" s="57" t="str">
        <f>ITEMS_TRA!C16</f>
        <v>TFHCV1</v>
      </c>
      <c r="E112" s="23" t="str">
        <f t="shared" si="218"/>
        <v/>
      </c>
      <c r="H112" s="23" t="str">
        <f t="shared" si="218"/>
        <v/>
      </c>
      <c r="J112" s="23" t="str">
        <f t="shared" si="218"/>
        <v/>
      </c>
      <c r="K112" s="23" t="str">
        <f t="shared" si="218"/>
        <v/>
      </c>
      <c r="L112" s="125" t="str">
        <f t="shared" si="219"/>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3.5418587002352</v>
      </c>
      <c r="W112" s="186" cm="1">
        <f t="array" ref="W112">IF(W$110=-1,X112,IF(W$110=99,V112,IF(W$110=0,INDEX($F93:$N93,0,W$108),(INDEX($F93:$N93,0,W$110+1)-INDEX($F93:$N93,0,W$110))/(INDEX($F$4:$N$4,0,W$110+1)-INDEX($F$4:$N$4,0,W$110))+V112)))</f>
        <v>3.597151002521811</v>
      </c>
      <c r="X112" s="186" cm="1">
        <f t="array" ref="X112">IF(X$110=-1,Y112,IF(X$110=99,W112,IF(X$110=0,INDEX($F93:$N93,0,X$108),(INDEX($F93:$N93,0,X$110+1)-INDEX($F93:$N93,0,X$110))/(INDEX($F$4:$N$4,0,X$110+1)-INDEX($F$4:$N$4,0,X$110))+W112)))</f>
        <v>3.6524433048084219</v>
      </c>
      <c r="Y112" s="186" cm="1">
        <f t="array" ref="Y112">IF(Y$110=-1,Z112,IF(Y$110=99,X112,IF(Y$110=0,INDEX($F93:$N93,0,Y$108),(INDEX($F93:$N93,0,Y$110+1)-INDEX($F93:$N93,0,Y$110))/(INDEX($F$4:$N$4,0,Y$110+1)-INDEX($F$4:$N$4,0,Y$110))+X112)))</f>
        <v>3.7077356070950329</v>
      </c>
      <c r="Z112" s="186" cm="1">
        <f t="array" ref="Z112">IF(Z$110=-1,AA112,IF(Z$110=99,Y112,IF(Z$110=0,INDEX($F93:$N93,0,Z$108),(INDEX($F93:$N93,0,Z$110+1)-INDEX($F93:$N93,0,Z$110))/(INDEX($F$4:$N$4,0,Z$110+1)-INDEX($F$4:$N$4,0,Z$110))+Y112)))</f>
        <v>3.7630279093816439</v>
      </c>
      <c r="AA112" s="186" cm="1">
        <f t="array" ref="AA112">IF(AA$110=-1,AB112,IF(AA$110=99,Z112,IF(AA$110=0,INDEX($F93:$N93,0,AA$108),(INDEX($F93:$N93,0,AA$110+1)-INDEX($F93:$N93,0,AA$110))/(INDEX($F$4:$N$4,0,AA$110+1)-INDEX($F$4:$N$4,0,AA$110))+Z112)))</f>
        <v>3.8183202116682549</v>
      </c>
      <c r="AB112" s="186" cm="1">
        <f t="array" ref="AB112">IF(AB$110=-1,AC112,IF(AB$110=99,AA112,IF(AB$110=0,INDEX($F93:$N93,0,AB$108),(INDEX($F93:$N93,0,AB$110+1)-INDEX($F93:$N93,0,AB$110))/(INDEX($F$4:$N$4,0,AB$110+1)-INDEX($F$4:$N$4,0,AB$110))+AA112)))</f>
        <v>3.8736125139548658</v>
      </c>
      <c r="AC112" s="186" cm="1">
        <f t="array" ref="AC112">IF(AC$110=-1,AD112,IF(AC$110=99,AB112,IF(AC$110=0,INDEX($F93:$N93,0,AC$108),(INDEX($F93:$N93,0,AC$110+1)-INDEX($F93:$N93,0,AC$110))/(INDEX($F$4:$N$4,0,AC$110+1)-INDEX($F$4:$N$4,0,AC$110))+AB112)))</f>
        <v>3.9289048162414768</v>
      </c>
      <c r="AD112" s="186" cm="1">
        <f t="array" ref="AD112">IF(AD$110=-1,AE112,IF(AD$110=99,AC112,IF(AD$110=0,INDEX($F93:$N93,0,AD$108),(INDEX($F93:$N93,0,AD$110+1)-INDEX($F93:$N93,0,AD$110))/(INDEX($F$4:$N$4,0,AD$110+1)-INDEX($F$4:$N$4,0,AD$110))+AC112)))</f>
        <v>3.9841971185280878</v>
      </c>
      <c r="AE112" s="186" cm="1">
        <f t="array" ref="AE112">IF(AE$110=-1,AF112,IF(AE$110=99,AD112,IF(AE$110=0,INDEX($F93:$N93,0,AE$108),(INDEX($F93:$N93,0,AE$110+1)-INDEX($F93:$N93,0,AE$110))/(INDEX($F$4:$N$4,0,AE$110+1)-INDEX($F$4:$N$4,0,AE$110))+AD112)))</f>
        <v>4.0394894208146992</v>
      </c>
      <c r="AF112" s="186" cm="1">
        <f t="array" ref="AF112">IF(AF$110=-1,AG112,IF(AF$110=99,AE112,IF(AF$110=0,INDEX($F93:$N93,0,AF$108),(INDEX($F93:$N93,0,AF$110+1)-INDEX($F93:$N93,0,AF$110))/(INDEX($F$4:$N$4,0,AF$110+1)-INDEX($F$4:$N$4,0,AF$110))+AE112)))</f>
        <v>4.1750588736571945</v>
      </c>
      <c r="AG112" s="186" cm="1">
        <f t="array" ref="AG112">IF(AG$110=-1,AH112,IF(AG$110=99,AF112,IF(AG$110=0,INDEX($F93:$N93,0,AG$108),(INDEX($F93:$N93,0,AG$110+1)-INDEX($F93:$N93,0,AG$110))/(INDEX($F$4:$N$4,0,AG$110+1)-INDEX($F$4:$N$4,0,AG$110))+AF112)))</f>
        <v>4.3106283264996899</v>
      </c>
      <c r="AH112" s="186" cm="1">
        <f t="array" ref="AH112">IF(AH$110=-1,AI112,IF(AH$110=99,AG112,IF(AH$110=0,INDEX($F93:$N93,0,AH$108),(INDEX($F93:$N93,0,AH$110+1)-INDEX($F93:$N93,0,AH$110))/(INDEX($F$4:$N$4,0,AH$110+1)-INDEX($F$4:$N$4,0,AH$110))+AG112)))</f>
        <v>4.4461977793421852</v>
      </c>
      <c r="AI112" s="186" cm="1">
        <f t="array" ref="AI112">IF(AI$110=-1,AJ112,IF(AI$110=99,AH112,IF(AI$110=0,INDEX($F93:$N93,0,AI$108),(INDEX($F93:$N93,0,AI$110+1)-INDEX($F93:$N93,0,AI$110))/(INDEX($F$4:$N$4,0,AI$110+1)-INDEX($F$4:$N$4,0,AI$110))+AH112)))</f>
        <v>4.5817672321846805</v>
      </c>
      <c r="AJ112" s="186" cm="1">
        <f t="array" ref="AJ112">IF(AJ$110=-1,AK112,IF(AJ$110=99,AI112,IF(AJ$110=0,INDEX($F93:$N93,0,AJ$108),(INDEX($F93:$N93,0,AJ$110+1)-INDEX($F93:$N93,0,AJ$110))/(INDEX($F$4:$N$4,0,AJ$110+1)-INDEX($F$4:$N$4,0,AJ$110))+AI112)))</f>
        <v>4.7173366850271758</v>
      </c>
      <c r="AK112" s="186" cm="1">
        <f t="array" ref="AK112">IF(AK$110=-1,AL112,IF(AK$110=99,AJ112,IF(AK$110=0,INDEX($F93:$N93,0,AK$108),(INDEX($F93:$N93,0,AK$110+1)-INDEX($F93:$N93,0,AK$110))/(INDEX($F$4:$N$4,0,AK$110+1)-INDEX($F$4:$N$4,0,AK$110))+AJ112)))</f>
        <v>4.8529061378696712</v>
      </c>
      <c r="AL112" s="186" cm="1">
        <f t="array" ref="AL112">IF(AL$110=-1,AM112,IF(AL$110=99,AK112,IF(AL$110=0,INDEX($F93:$N93,0,AL$108),(INDEX($F93:$N93,0,AL$110+1)-INDEX($F93:$N93,0,AL$110))/(INDEX($F$4:$N$4,0,AL$110+1)-INDEX($F$4:$N$4,0,AL$110))+AK112)))</f>
        <v>4.9884755907121665</v>
      </c>
      <c r="AM112" s="186" cm="1">
        <f t="array" ref="AM112">IF(AM$110=-1,AN112,IF(AM$110=99,AL112,IF(AM$110=0,INDEX($F93:$N93,0,AM$108),(INDEX($F93:$N93,0,AM$110+1)-INDEX($F93:$N93,0,AM$110))/(INDEX($F$4:$N$4,0,AM$110+1)-INDEX($F$4:$N$4,0,AM$110))+AL112)))</f>
        <v>5.1240450435546618</v>
      </c>
      <c r="AN112" s="186" cm="1">
        <f t="array" ref="AN112">IF(AN$110=-1,AO112,IF(AN$110=99,AM112,IF(AN$110=0,INDEX($F93:$N93,0,AN$108),(INDEX($F93:$N93,0,AN$110+1)-INDEX($F93:$N93,0,AN$110))/(INDEX($F$4:$N$4,0,AN$110+1)-INDEX($F$4:$N$4,0,AN$110))+AM112)))</f>
        <v>5.2596144963971572</v>
      </c>
      <c r="AO112" s="186" cm="1">
        <f t="array" ref="AO112">IF(AO$110=-1,AP112,IF(AO$110=99,AN112,IF(AO$110=0,INDEX($F93:$N93,0,AO$108),(INDEX($F93:$N93,0,AO$110+1)-INDEX($F93:$N93,0,AO$110))/(INDEX($F$4:$N$4,0,AO$110+1)-INDEX($F$4:$N$4,0,AO$110))+AN112)))</f>
        <v>5.3951839492396552</v>
      </c>
      <c r="AP112" s="186" cm="1">
        <f t="array" ref="AP112">IF(AP$110=-1,AQ112,IF(AP$110=99,AO112,IF(AP$110=0,INDEX($F93:$N93,0,AP$108),(INDEX($F93:$N93,0,AP$110+1)-INDEX($F93:$N93,0,AP$110))/(INDEX($F$4:$N$4,0,AP$110+1)-INDEX($F$4:$N$4,0,AP$110))+AO112)))</f>
        <v>5.5449676492356925</v>
      </c>
      <c r="AQ112" s="186" cm="1">
        <f t="array" ref="AQ112">IF(AQ$110=-1,AR112,IF(AQ$110=99,AP112,IF(AQ$110=0,INDEX($F93:$N93,0,AQ$108),(INDEX($F93:$N93,0,AQ$110+1)-INDEX($F93:$N93,0,AQ$110))/(INDEX($F$4:$N$4,0,AQ$110+1)-INDEX($F$4:$N$4,0,AQ$110))+AP112)))</f>
        <v>5.6947513492317299</v>
      </c>
      <c r="AR112" s="186" cm="1">
        <f t="array" ref="AR112">IF(AR$110=-1,AS112,IF(AR$110=99,AQ112,IF(AR$110=0,INDEX($F93:$N93,0,AR$108),(INDEX($F93:$N93,0,AR$110+1)-INDEX($F93:$N93,0,AR$110))/(INDEX($F$4:$N$4,0,AR$110+1)-INDEX($F$4:$N$4,0,AR$110))+AQ112)))</f>
        <v>5.8445350492277672</v>
      </c>
      <c r="AS112" s="186" cm="1">
        <f t="array" ref="AS112">IF(AS$110=-1,AT112,IF(AS$110=99,AR112,IF(AS$110=0,INDEX($F93:$N93,0,AS$108),(INDEX($F93:$N93,0,AS$110+1)-INDEX($F93:$N93,0,AS$110))/(INDEX($F$4:$N$4,0,AS$110+1)-INDEX($F$4:$N$4,0,AS$110))+AR112)))</f>
        <v>5.9943187492238046</v>
      </c>
      <c r="AT112" s="186" cm="1">
        <f t="array" ref="AT112">IF(AT$110=-1,AU112,IF(AT$110=99,AS112,IF(AT$110=0,INDEX($F93:$N93,0,AT$108),(INDEX($F93:$N93,0,AT$110+1)-INDEX($F93:$N93,0,AT$110))/(INDEX($F$4:$N$4,0,AT$110+1)-INDEX($F$4:$N$4,0,AT$110))+AS112)))</f>
        <v>6.1441024492198419</v>
      </c>
      <c r="AU112" s="186" cm="1">
        <f t="array" ref="AU112">IF(AU$110=-1,AV112,IF(AU$110=99,AT112,IF(AU$110=0,INDEX($F93:$N93,0,AU$108),(INDEX($F93:$N93,0,AU$110+1)-INDEX($F93:$N93,0,AU$110))/(INDEX($F$4:$N$4,0,AU$110+1)-INDEX($F$4:$N$4,0,AU$110))+AT112)))</f>
        <v>6.2938861492158793</v>
      </c>
      <c r="AV112" s="186" cm="1">
        <f t="array" ref="AV112">IF(AV$110=-1,AW112,IF(AV$110=99,AU112,IF(AV$110=0,INDEX($F93:$N93,0,AV$108),(INDEX($F93:$N93,0,AV$110+1)-INDEX($F93:$N93,0,AV$110))/(INDEX($F$4:$N$4,0,AV$110+1)-INDEX($F$4:$N$4,0,AV$110))+AU112)))</f>
        <v>6.4436698492119167</v>
      </c>
      <c r="AW112" s="186" cm="1">
        <f t="array" ref="AW112">IF(AW$110=-1,AX112,IF(AW$110=99,AV112,IF(AW$110=0,INDEX($F93:$N93,0,AW$108),(INDEX($F93:$N93,0,AW$110+1)-INDEX($F93:$N93,0,AW$110))/(INDEX($F$4:$N$4,0,AW$110+1)-INDEX($F$4:$N$4,0,AW$110))+AV112)))</f>
        <v>6.593453549207954</v>
      </c>
      <c r="AX112" s="186" cm="1">
        <f t="array" ref="AX112">IF(AX$110=-1,AY112,IF(AX$110=99,AW112,IF(AX$110=0,INDEX($F93:$N93,0,AX$108),(INDEX($F93:$N93,0,AX$110+1)-INDEX($F93:$N93,0,AX$110))/(INDEX($F$4:$N$4,0,AX$110+1)-INDEX($F$4:$N$4,0,AX$110))+AW112)))</f>
        <v>6.7432372492039914</v>
      </c>
      <c r="AY112" s="186" cm="1">
        <f t="array" ref="AY112">IF(AY$110=-1,AZ112,IF(AY$110=99,AX112,IF(AY$110=0,INDEX($F93:$N93,0,AY$108),(INDEX($F93:$N93,0,AY$110+1)-INDEX($F93:$N93,0,AY$110))/(INDEX($F$4:$N$4,0,AY$110+1)-INDEX($F$4:$N$4,0,AY$110))+AX112)))</f>
        <v>6.8930209492000243</v>
      </c>
      <c r="AZ112" s="186" cm="1">
        <f t="array" ref="AZ112">IF(AZ$110=-1,BA112,IF(AZ$110=99,AY112,IF(AZ$110=0,INDEX($F93:$N93,0,AZ$108),(INDEX($F93:$N93,0,AZ$110+1)-INDEX($F93:$N93,0,AZ$110))/(INDEX($F$4:$N$4,0,AZ$110+1)-INDEX($F$4:$N$4,0,AZ$110))+AY112)))</f>
        <v>6.8930209492000243</v>
      </c>
      <c r="BA112" s="186" cm="1">
        <f t="array" ref="BA112">IF(BA$110=-1,BB112,IF(BA$110=99,AZ112,IF(BA$110=0,INDEX($F93:$N93,0,BA$108),(INDEX($F93:$N93,0,BA$110+1)-INDEX($F93:$N93,0,BA$110))/(INDEX($F$4:$N$4,0,BA$110+1)-INDEX($F$4:$N$4,0,BA$110))+AZ112)))</f>
        <v>6.8930209492000243</v>
      </c>
    </row>
    <row r="113" spans="1:53">
      <c r="A113" s="116" t="s">
        <v>16</v>
      </c>
      <c r="B113" s="22" t="str">
        <f t="shared" si="216"/>
        <v/>
      </c>
      <c r="C113" s="23" t="str">
        <f t="shared" si="217"/>
        <v/>
      </c>
      <c r="D113" s="57" t="str">
        <f>ITEMS_TRA!C17</f>
        <v>TFHCV2</v>
      </c>
      <c r="E113" s="23" t="str">
        <f t="shared" si="218"/>
        <v/>
      </c>
      <c r="H113" s="23" t="str">
        <f t="shared" si="218"/>
        <v/>
      </c>
      <c r="J113" s="23" t="str">
        <f t="shared" si="218"/>
        <v/>
      </c>
      <c r="K113" s="23" t="str">
        <f t="shared" si="218"/>
        <v/>
      </c>
      <c r="L113" s="125" t="str">
        <f t="shared" si="219"/>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0.97290794869088826</v>
      </c>
      <c r="W113" s="186" cm="1">
        <f t="array" ref="W113">IF(W$110=-1,X113,IF(W$110=99,V113,IF(W$110=0,INDEX($F94:$N94,0,W$108),(INDEX($F94:$N94,0,W$110+1)-INDEX($F94:$N94,0,W$110))/(INDEX($F$4:$N$4,0,W$110+1)-INDEX($F$4:$N$4,0,W$110))+V113)))</f>
        <v>0.9880961097523363</v>
      </c>
      <c r="X113" s="186" cm="1">
        <f t="array" ref="X113">IF(X$110=-1,Y113,IF(X$110=99,W113,IF(X$110=0,INDEX($F94:$N94,0,X$108),(INDEX($F94:$N94,0,X$110+1)-INDEX($F94:$N94,0,X$110))/(INDEX($F$4:$N$4,0,X$110+1)-INDEX($F$4:$N$4,0,X$110))+W113)))</f>
        <v>1.0032842708137844</v>
      </c>
      <c r="Y113" s="186" cm="1">
        <f t="array" ref="Y113">IF(Y$110=-1,Z113,IF(Y$110=99,X113,IF(Y$110=0,INDEX($F94:$N94,0,Y$108),(INDEX($F94:$N94,0,Y$110+1)-INDEX($F94:$N94,0,Y$110))/(INDEX($F$4:$N$4,0,Y$110+1)-INDEX($F$4:$N$4,0,Y$110))+X113)))</f>
        <v>1.0184724318752323</v>
      </c>
      <c r="Z113" s="186" cm="1">
        <f t="array" ref="Z113">IF(Z$110=-1,AA113,IF(Z$110=99,Y113,IF(Z$110=0,INDEX($F94:$N94,0,Z$108),(INDEX($F94:$N94,0,Z$110+1)-INDEX($F94:$N94,0,Z$110))/(INDEX($F$4:$N$4,0,Z$110+1)-INDEX($F$4:$N$4,0,Z$110))+Y113)))</f>
        <v>1.0336605929366802</v>
      </c>
      <c r="AA113" s="186" cm="1">
        <f t="array" ref="AA113">IF(AA$110=-1,AB113,IF(AA$110=99,Z113,IF(AA$110=0,INDEX($F94:$N94,0,AA$108),(INDEX($F94:$N94,0,AA$110+1)-INDEX($F94:$N94,0,AA$110))/(INDEX($F$4:$N$4,0,AA$110+1)-INDEX($F$4:$N$4,0,AA$110))+Z113)))</f>
        <v>1.0488487539981282</v>
      </c>
      <c r="AB113" s="186" cm="1">
        <f t="array" ref="AB113">IF(AB$110=-1,AC113,IF(AB$110=99,AA113,IF(AB$110=0,INDEX($F94:$N94,0,AB$108),(INDEX($F94:$N94,0,AB$110+1)-INDEX($F94:$N94,0,AB$110))/(INDEX($F$4:$N$4,0,AB$110+1)-INDEX($F$4:$N$4,0,AB$110))+AA113)))</f>
        <v>1.0640369150595761</v>
      </c>
      <c r="AC113" s="186" cm="1">
        <f t="array" ref="AC113">IF(AC$110=-1,AD113,IF(AC$110=99,AB113,IF(AC$110=0,INDEX($F94:$N94,0,AC$108),(INDEX($F94:$N94,0,AC$110+1)-INDEX($F94:$N94,0,AC$110))/(INDEX($F$4:$N$4,0,AC$110+1)-INDEX($F$4:$N$4,0,AC$110))+AB113)))</f>
        <v>1.079225076121024</v>
      </c>
      <c r="AD113" s="186" cm="1">
        <f t="array" ref="AD113">IF(AD$110=-1,AE113,IF(AD$110=99,AC113,IF(AD$110=0,INDEX($F94:$N94,0,AD$108),(INDEX($F94:$N94,0,AD$110+1)-INDEX($F94:$N94,0,AD$110))/(INDEX($F$4:$N$4,0,AD$110+1)-INDEX($F$4:$N$4,0,AD$110))+AC113)))</f>
        <v>1.094413237182472</v>
      </c>
      <c r="AE113" s="186" cm="1">
        <f t="array" ref="AE113">IF(AE$110=-1,AF113,IF(AE$110=99,AD113,IF(AE$110=0,INDEX($F94:$N94,0,AE$108),(INDEX($F94:$N94,0,AE$110+1)-INDEX($F94:$N94,0,AE$110))/(INDEX($F$4:$N$4,0,AE$110+1)-INDEX($F$4:$N$4,0,AE$110))+AD113)))</f>
        <v>1.1096013982439206</v>
      </c>
      <c r="AF113" s="186" cm="1">
        <f t="array" ref="AF113">IF(AF$110=-1,AG113,IF(AF$110=99,AE113,IF(AF$110=0,INDEX($F94:$N94,0,AF$108),(INDEX($F94:$N94,0,AF$110+1)-INDEX($F94:$N94,0,AF$110))/(INDEX($F$4:$N$4,0,AF$110+1)-INDEX($F$4:$N$4,0,AF$110))+AE113)))</f>
        <v>1.1468407715315618</v>
      </c>
      <c r="AG113" s="186" cm="1">
        <f t="array" ref="AG113">IF(AG$110=-1,AH113,IF(AG$110=99,AF113,IF(AG$110=0,INDEX($F94:$N94,0,AG$108),(INDEX($F94:$N94,0,AG$110+1)-INDEX($F94:$N94,0,AG$110))/(INDEX($F$4:$N$4,0,AG$110+1)-INDEX($F$4:$N$4,0,AG$110))+AF113)))</f>
        <v>1.1840801448192031</v>
      </c>
      <c r="AH113" s="186" cm="1">
        <f t="array" ref="AH113">IF(AH$110=-1,AI113,IF(AH$110=99,AG113,IF(AH$110=0,INDEX($F94:$N94,0,AH$108),(INDEX($F94:$N94,0,AH$110+1)-INDEX($F94:$N94,0,AH$110))/(INDEX($F$4:$N$4,0,AH$110+1)-INDEX($F$4:$N$4,0,AH$110))+AG113)))</f>
        <v>1.2213195181068444</v>
      </c>
      <c r="AI113" s="186" cm="1">
        <f t="array" ref="AI113">IF(AI$110=-1,AJ113,IF(AI$110=99,AH113,IF(AI$110=0,INDEX($F94:$N94,0,AI$108),(INDEX($F94:$N94,0,AI$110+1)-INDEX($F94:$N94,0,AI$110))/(INDEX($F$4:$N$4,0,AI$110+1)-INDEX($F$4:$N$4,0,AI$110))+AH113)))</f>
        <v>1.2585588913944856</v>
      </c>
      <c r="AJ113" s="186" cm="1">
        <f t="array" ref="AJ113">IF(AJ$110=-1,AK113,IF(AJ$110=99,AI113,IF(AJ$110=0,INDEX($F94:$N94,0,AJ$108),(INDEX($F94:$N94,0,AJ$110+1)-INDEX($F94:$N94,0,AJ$110))/(INDEX($F$4:$N$4,0,AJ$110+1)-INDEX($F$4:$N$4,0,AJ$110))+AI113)))</f>
        <v>1.2957982646821269</v>
      </c>
      <c r="AK113" s="186" cm="1">
        <f t="array" ref="AK113">IF(AK$110=-1,AL113,IF(AK$110=99,AJ113,IF(AK$110=0,INDEX($F94:$N94,0,AK$108),(INDEX($F94:$N94,0,AK$110+1)-INDEX($F94:$N94,0,AK$110))/(INDEX($F$4:$N$4,0,AK$110+1)-INDEX($F$4:$N$4,0,AK$110))+AJ113)))</f>
        <v>1.3330376379697682</v>
      </c>
      <c r="AL113" s="186" cm="1">
        <f t="array" ref="AL113">IF(AL$110=-1,AM113,IF(AL$110=99,AK113,IF(AL$110=0,INDEX($F94:$N94,0,AL$108),(INDEX($F94:$N94,0,AL$110+1)-INDEX($F94:$N94,0,AL$110))/(INDEX($F$4:$N$4,0,AL$110+1)-INDEX($F$4:$N$4,0,AL$110))+AK113)))</f>
        <v>1.3702770112574094</v>
      </c>
      <c r="AM113" s="186" cm="1">
        <f t="array" ref="AM113">IF(AM$110=-1,AN113,IF(AM$110=99,AL113,IF(AM$110=0,INDEX($F94:$N94,0,AM$108),(INDEX($F94:$N94,0,AM$110+1)-INDEX($F94:$N94,0,AM$110))/(INDEX($F$4:$N$4,0,AM$110+1)-INDEX($F$4:$N$4,0,AM$110))+AL113)))</f>
        <v>1.4075163845450507</v>
      </c>
      <c r="AN113" s="186" cm="1">
        <f t="array" ref="AN113">IF(AN$110=-1,AO113,IF(AN$110=99,AM113,IF(AN$110=0,INDEX($F94:$N94,0,AN$108),(INDEX($F94:$N94,0,AN$110+1)-INDEX($F94:$N94,0,AN$110))/(INDEX($F$4:$N$4,0,AN$110+1)-INDEX($F$4:$N$4,0,AN$110))+AM113)))</f>
        <v>1.4447557578326919</v>
      </c>
      <c r="AO113" s="186" cm="1">
        <f t="array" ref="AO113">IF(AO$110=-1,AP113,IF(AO$110=99,AN113,IF(AO$110=0,INDEX($F94:$N94,0,AO$108),(INDEX($F94:$N94,0,AO$110+1)-INDEX($F94:$N94,0,AO$110))/(INDEX($F$4:$N$4,0,AO$110+1)-INDEX($F$4:$N$4,0,AO$110))+AN113)))</f>
        <v>1.4819951311203328</v>
      </c>
      <c r="AP113" s="186" cm="1">
        <f t="array" ref="AP113">IF(AP$110=-1,AQ113,IF(AP$110=99,AO113,IF(AP$110=0,INDEX($F94:$N94,0,AP$108),(INDEX($F94:$N94,0,AP$110+1)-INDEX($F94:$N94,0,AP$110))/(INDEX($F$4:$N$4,0,AP$110+1)-INDEX($F$4:$N$4,0,AP$110))+AO113)))</f>
        <v>1.523138995018912</v>
      </c>
      <c r="AQ113" s="186" cm="1">
        <f t="array" ref="AQ113">IF(AQ$110=-1,AR113,IF(AQ$110=99,AP113,IF(AQ$110=0,INDEX($F94:$N94,0,AQ$108),(INDEX($F94:$N94,0,AQ$110+1)-INDEX($F94:$N94,0,AQ$110))/(INDEX($F$4:$N$4,0,AQ$110+1)-INDEX($F$4:$N$4,0,AQ$110))+AP113)))</f>
        <v>1.5642828589174913</v>
      </c>
      <c r="AR113" s="186" cm="1">
        <f t="array" ref="AR113">IF(AR$110=-1,AS113,IF(AR$110=99,AQ113,IF(AR$110=0,INDEX($F94:$N94,0,AR$108),(INDEX($F94:$N94,0,AR$110+1)-INDEX($F94:$N94,0,AR$110))/(INDEX($F$4:$N$4,0,AR$110+1)-INDEX($F$4:$N$4,0,AR$110))+AQ113)))</f>
        <v>1.6054267228160706</v>
      </c>
      <c r="AS113" s="186" cm="1">
        <f t="array" ref="AS113">IF(AS$110=-1,AT113,IF(AS$110=99,AR113,IF(AS$110=0,INDEX($F94:$N94,0,AS$108),(INDEX($F94:$N94,0,AS$110+1)-INDEX($F94:$N94,0,AS$110))/(INDEX($F$4:$N$4,0,AS$110+1)-INDEX($F$4:$N$4,0,AS$110))+AR113)))</f>
        <v>1.6465705867146498</v>
      </c>
      <c r="AT113" s="186" cm="1">
        <f t="array" ref="AT113">IF(AT$110=-1,AU113,IF(AT$110=99,AS113,IF(AT$110=0,INDEX($F94:$N94,0,AT$108),(INDEX($F94:$N94,0,AT$110+1)-INDEX($F94:$N94,0,AT$110))/(INDEX($F$4:$N$4,0,AT$110+1)-INDEX($F$4:$N$4,0,AT$110))+AS113)))</f>
        <v>1.6877144506132291</v>
      </c>
      <c r="AU113" s="186" cm="1">
        <f t="array" ref="AU113">IF(AU$110=-1,AV113,IF(AU$110=99,AT113,IF(AU$110=0,INDEX($F94:$N94,0,AU$108),(INDEX($F94:$N94,0,AU$110+1)-INDEX($F94:$N94,0,AU$110))/(INDEX($F$4:$N$4,0,AU$110+1)-INDEX($F$4:$N$4,0,AU$110))+AT113)))</f>
        <v>1.7288583145118084</v>
      </c>
      <c r="AV113" s="186" cm="1">
        <f t="array" ref="AV113">IF(AV$110=-1,AW113,IF(AV$110=99,AU113,IF(AV$110=0,INDEX($F94:$N94,0,AV$108),(INDEX($F94:$N94,0,AV$110+1)-INDEX($F94:$N94,0,AV$110))/(INDEX($F$4:$N$4,0,AV$110+1)-INDEX($F$4:$N$4,0,AV$110))+AU113)))</f>
        <v>1.7700021784103876</v>
      </c>
      <c r="AW113" s="186" cm="1">
        <f t="array" ref="AW113">IF(AW$110=-1,AX113,IF(AW$110=99,AV113,IF(AW$110=0,INDEX($F94:$N94,0,AW$108),(INDEX($F94:$N94,0,AW$110+1)-INDEX($F94:$N94,0,AW$110))/(INDEX($F$4:$N$4,0,AW$110+1)-INDEX($F$4:$N$4,0,AW$110))+AV113)))</f>
        <v>1.8111460423089669</v>
      </c>
      <c r="AX113" s="186" cm="1">
        <f t="array" ref="AX113">IF(AX$110=-1,AY113,IF(AX$110=99,AW113,IF(AX$110=0,INDEX($F94:$N94,0,AX$108),(INDEX($F94:$N94,0,AX$110+1)-INDEX($F94:$N94,0,AX$110))/(INDEX($F$4:$N$4,0,AX$110+1)-INDEX($F$4:$N$4,0,AX$110))+AW113)))</f>
        <v>1.8522899062075462</v>
      </c>
      <c r="AY113" s="186" cm="1">
        <f t="array" ref="AY113">IF(AY$110=-1,AZ113,IF(AY$110=99,AX113,IF(AY$110=0,INDEX($F94:$N94,0,AY$108),(INDEX($F94:$N94,0,AY$110+1)-INDEX($F94:$N94,0,AY$110))/(INDEX($F$4:$N$4,0,AY$110+1)-INDEX($F$4:$N$4,0,AY$110))+AX113)))</f>
        <v>1.893433770106125</v>
      </c>
      <c r="AZ113" s="186" cm="1">
        <f t="array" ref="AZ113">IF(AZ$110=-1,BA113,IF(AZ$110=99,AY113,IF(AZ$110=0,INDEX($F94:$N94,0,AZ$108),(INDEX($F94:$N94,0,AZ$110+1)-INDEX($F94:$N94,0,AZ$110))/(INDEX($F$4:$N$4,0,AZ$110+1)-INDEX($F$4:$N$4,0,AZ$110))+AY113)))</f>
        <v>1.893433770106125</v>
      </c>
      <c r="BA113" s="186" cm="1">
        <f t="array" ref="BA113">IF(BA$110=-1,BB113,IF(BA$110=99,AZ113,IF(BA$110=0,INDEX($F94:$N94,0,BA$108),(INDEX($F94:$N94,0,BA$110+1)-INDEX($F94:$N94,0,BA$110))/(INDEX($F$4:$N$4,0,BA$110+1)-INDEX($F$4:$N$4,0,BA$110))+AZ113)))</f>
        <v>1.893433770106125</v>
      </c>
    </row>
    <row r="114" spans="1:53">
      <c r="A114" s="116" t="s">
        <v>16</v>
      </c>
      <c r="B114" s="22" t="str">
        <f t="shared" si="216"/>
        <v/>
      </c>
      <c r="C114" s="23" t="str">
        <f t="shared" si="217"/>
        <v/>
      </c>
      <c r="D114" s="57" t="str">
        <f>ITEMS_TRA!C18</f>
        <v>TFHCV3</v>
      </c>
      <c r="E114" s="23" t="str">
        <f t="shared" si="218"/>
        <v/>
      </c>
      <c r="H114" s="23" t="str">
        <f t="shared" si="218"/>
        <v/>
      </c>
      <c r="J114" s="23" t="str">
        <f t="shared" si="218"/>
        <v/>
      </c>
      <c r="K114" s="23" t="str">
        <f t="shared" si="218"/>
        <v/>
      </c>
      <c r="L114" s="125" t="str">
        <f t="shared" si="219"/>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3.200305690976406</v>
      </c>
      <c r="W114" s="186" cm="1">
        <f t="array" ref="W114">IF(W$110=-1,X114,IF(W$110=99,V114,IF(W$110=0,INDEX($F95:$N95,0,W$108),(INDEX($F95:$N95,0,W$110+1)-INDEX($F95:$N95,0,W$110))/(INDEX($F$4:$N$4,0,W$110+1)-INDEX($F$4:$N$4,0,W$110))+V114)))</f>
        <v>3.2502659758582615</v>
      </c>
      <c r="X114" s="186" cm="1">
        <f t="array" ref="X114">IF(X$110=-1,Y114,IF(X$110=99,W114,IF(X$110=0,INDEX($F95:$N95,0,X$108),(INDEX($F95:$N95,0,X$110+1)-INDEX($F95:$N95,0,X$110))/(INDEX($F$4:$N$4,0,X$110+1)-INDEX($F$4:$N$4,0,X$110))+W114)))</f>
        <v>3.3002262607401169</v>
      </c>
      <c r="Y114" s="186" cm="1">
        <f t="array" ref="Y114">IF(Y$110=-1,Z114,IF(Y$110=99,X114,IF(Y$110=0,INDEX($F95:$N95,0,Y$108),(INDEX($F95:$N95,0,Y$110+1)-INDEX($F95:$N95,0,Y$110))/(INDEX($F$4:$N$4,0,Y$110+1)-INDEX($F$4:$N$4,0,Y$110))+X114)))</f>
        <v>3.3501865456219724</v>
      </c>
      <c r="Z114" s="186" cm="1">
        <f t="array" ref="Z114">IF(Z$110=-1,AA114,IF(Z$110=99,Y114,IF(Z$110=0,INDEX($F95:$N95,0,Z$108),(INDEX($F95:$N95,0,Z$110+1)-INDEX($F95:$N95,0,Z$110))/(INDEX($F$4:$N$4,0,Z$110+1)-INDEX($F$4:$N$4,0,Z$110))+Y114)))</f>
        <v>3.4001468305038278</v>
      </c>
      <c r="AA114" s="186" cm="1">
        <f t="array" ref="AA114">IF(AA$110=-1,AB114,IF(AA$110=99,Z114,IF(AA$110=0,INDEX($F95:$N95,0,AA$108),(INDEX($F95:$N95,0,AA$110+1)-INDEX($F95:$N95,0,AA$110))/(INDEX($F$4:$N$4,0,AA$110+1)-INDEX($F$4:$N$4,0,AA$110))+Z114)))</f>
        <v>3.4501071153856833</v>
      </c>
      <c r="AB114" s="186" cm="1">
        <f t="array" ref="AB114">IF(AB$110=-1,AC114,IF(AB$110=99,AA114,IF(AB$110=0,INDEX($F95:$N95,0,AB$108),(INDEX($F95:$N95,0,AB$110+1)-INDEX($F95:$N95,0,AB$110))/(INDEX($F$4:$N$4,0,AB$110+1)-INDEX($F$4:$N$4,0,AB$110))+AA114)))</f>
        <v>3.5000674002675387</v>
      </c>
      <c r="AC114" s="186" cm="1">
        <f t="array" ref="AC114">IF(AC$110=-1,AD114,IF(AC$110=99,AB114,IF(AC$110=0,INDEX($F95:$N95,0,AC$108),(INDEX($F95:$N95,0,AC$110+1)-INDEX($F95:$N95,0,AC$110))/(INDEX($F$4:$N$4,0,AC$110+1)-INDEX($F$4:$N$4,0,AC$110))+AB114)))</f>
        <v>3.5500276851493942</v>
      </c>
      <c r="AD114" s="186" cm="1">
        <f t="array" ref="AD114">IF(AD$110=-1,AE114,IF(AD$110=99,AC114,IF(AD$110=0,INDEX($F95:$N95,0,AD$108),(INDEX($F95:$N95,0,AD$110+1)-INDEX($F95:$N95,0,AD$110))/(INDEX($F$4:$N$4,0,AD$110+1)-INDEX($F$4:$N$4,0,AD$110))+AC114)))</f>
        <v>3.5999879700312496</v>
      </c>
      <c r="AE114" s="186" cm="1">
        <f t="array" ref="AE114">IF(AE$110=-1,AF114,IF(AE$110=99,AD114,IF(AE$110=0,INDEX($F95:$N95,0,AE$108),(INDEX($F95:$N95,0,AE$110+1)-INDEX($F95:$N95,0,AE$110))/(INDEX($F$4:$N$4,0,AE$110+1)-INDEX($F$4:$N$4,0,AE$110))+AD114)))</f>
        <v>3.6499482549131046</v>
      </c>
      <c r="AF114" s="186" cm="1">
        <f t="array" ref="AF114">IF(AF$110=-1,AG114,IF(AF$110=99,AE114,IF(AF$110=0,INDEX($F95:$N95,0,AF$108),(INDEX($F95:$N95,0,AF$110+1)-INDEX($F95:$N95,0,AF$110))/(INDEX($F$4:$N$4,0,AF$110+1)-INDEX($F$4:$N$4,0,AF$110))+AE114)))</f>
        <v>3.7724443023769925</v>
      </c>
      <c r="AG114" s="186" cm="1">
        <f t="array" ref="AG114">IF(AG$110=-1,AH114,IF(AG$110=99,AF114,IF(AG$110=0,INDEX($F95:$N95,0,AG$108),(INDEX($F95:$N95,0,AG$110+1)-INDEX($F95:$N95,0,AG$110))/(INDEX($F$4:$N$4,0,AG$110+1)-INDEX($F$4:$N$4,0,AG$110))+AF114)))</f>
        <v>3.8949403498408803</v>
      </c>
      <c r="AH114" s="186" cm="1">
        <f t="array" ref="AH114">IF(AH$110=-1,AI114,IF(AH$110=99,AG114,IF(AH$110=0,INDEX($F95:$N95,0,AH$108),(INDEX($F95:$N95,0,AH$110+1)-INDEX($F95:$N95,0,AH$110))/(INDEX($F$4:$N$4,0,AH$110+1)-INDEX($F$4:$N$4,0,AH$110))+AG114)))</f>
        <v>4.0174363973047686</v>
      </c>
      <c r="AI114" s="186" cm="1">
        <f t="array" ref="AI114">IF(AI$110=-1,AJ114,IF(AI$110=99,AH114,IF(AI$110=0,INDEX($F95:$N95,0,AI$108),(INDEX($F95:$N95,0,AI$110+1)-INDEX($F95:$N95,0,AI$110))/(INDEX($F$4:$N$4,0,AI$110+1)-INDEX($F$4:$N$4,0,AI$110))+AH114)))</f>
        <v>4.1399324447686565</v>
      </c>
      <c r="AJ114" s="186" cm="1">
        <f t="array" ref="AJ114">IF(AJ$110=-1,AK114,IF(AJ$110=99,AI114,IF(AJ$110=0,INDEX($F95:$N95,0,AJ$108),(INDEX($F95:$N95,0,AJ$110+1)-INDEX($F95:$N95,0,AJ$110))/(INDEX($F$4:$N$4,0,AJ$110+1)-INDEX($F$4:$N$4,0,AJ$110))+AI114)))</f>
        <v>4.2624284922325444</v>
      </c>
      <c r="AK114" s="186" cm="1">
        <f t="array" ref="AK114">IF(AK$110=-1,AL114,IF(AK$110=99,AJ114,IF(AK$110=0,INDEX($F95:$N95,0,AK$108),(INDEX($F95:$N95,0,AK$110+1)-INDEX($F95:$N95,0,AK$110))/(INDEX($F$4:$N$4,0,AK$110+1)-INDEX($F$4:$N$4,0,AK$110))+AJ114)))</f>
        <v>4.3849245396964323</v>
      </c>
      <c r="AL114" s="186" cm="1">
        <f t="array" ref="AL114">IF(AL$110=-1,AM114,IF(AL$110=99,AK114,IF(AL$110=0,INDEX($F95:$N95,0,AL$108),(INDEX($F95:$N95,0,AL$110+1)-INDEX($F95:$N95,0,AL$110))/(INDEX($F$4:$N$4,0,AL$110+1)-INDEX($F$4:$N$4,0,AL$110))+AK114)))</f>
        <v>4.5074205871603201</v>
      </c>
      <c r="AM114" s="186" cm="1">
        <f t="array" ref="AM114">IF(AM$110=-1,AN114,IF(AM$110=99,AL114,IF(AM$110=0,INDEX($F95:$N95,0,AM$108),(INDEX($F95:$N95,0,AM$110+1)-INDEX($F95:$N95,0,AM$110))/(INDEX($F$4:$N$4,0,AM$110+1)-INDEX($F$4:$N$4,0,AM$110))+AL114)))</f>
        <v>4.629916634624208</v>
      </c>
      <c r="AN114" s="186" cm="1">
        <f t="array" ref="AN114">IF(AN$110=-1,AO114,IF(AN$110=99,AM114,IF(AN$110=0,INDEX($F95:$N95,0,AN$108),(INDEX($F95:$N95,0,AN$110+1)-INDEX($F95:$N95,0,AN$110))/(INDEX($F$4:$N$4,0,AN$110+1)-INDEX($F$4:$N$4,0,AN$110))+AM114)))</f>
        <v>4.7524126820880959</v>
      </c>
      <c r="AO114" s="186" cm="1">
        <f t="array" ref="AO114">IF(AO$110=-1,AP114,IF(AO$110=99,AN114,IF(AO$110=0,INDEX($F95:$N95,0,AO$108),(INDEX($F95:$N95,0,AO$110+1)-INDEX($F95:$N95,0,AO$110))/(INDEX($F$4:$N$4,0,AO$110+1)-INDEX($F$4:$N$4,0,AO$110))+AN114)))</f>
        <v>4.8749087295519846</v>
      </c>
      <c r="AP114" s="186" cm="1">
        <f t="array" ref="AP114">IF(AP$110=-1,AQ114,IF(AP$110=99,AO114,IF(AP$110=0,INDEX($F95:$N95,0,AP$108),(INDEX($F95:$N95,0,AP$110+1)-INDEX($F95:$N95,0,AP$110))/(INDEX($F$4:$N$4,0,AP$110+1)-INDEX($F$4:$N$4,0,AP$110))+AO114)))</f>
        <v>5.0102482978642353</v>
      </c>
      <c r="AQ114" s="186" cm="1">
        <f t="array" ref="AQ114">IF(AQ$110=-1,AR114,IF(AQ$110=99,AP114,IF(AQ$110=0,INDEX($F95:$N95,0,AQ$108),(INDEX($F95:$N95,0,AQ$110+1)-INDEX($F95:$N95,0,AQ$110))/(INDEX($F$4:$N$4,0,AQ$110+1)-INDEX($F$4:$N$4,0,AQ$110))+AP114)))</f>
        <v>5.145587866176486</v>
      </c>
      <c r="AR114" s="186" cm="1">
        <f t="array" ref="AR114">IF(AR$110=-1,AS114,IF(AR$110=99,AQ114,IF(AR$110=0,INDEX($F95:$N95,0,AR$108),(INDEX($F95:$N95,0,AR$110+1)-INDEX($F95:$N95,0,AR$110))/(INDEX($F$4:$N$4,0,AR$110+1)-INDEX($F$4:$N$4,0,AR$110))+AQ114)))</f>
        <v>5.2809274344887367</v>
      </c>
      <c r="AS114" s="186" cm="1">
        <f t="array" ref="AS114">IF(AS$110=-1,AT114,IF(AS$110=99,AR114,IF(AS$110=0,INDEX($F95:$N95,0,AS$108),(INDEX($F95:$N95,0,AS$110+1)-INDEX($F95:$N95,0,AS$110))/(INDEX($F$4:$N$4,0,AS$110+1)-INDEX($F$4:$N$4,0,AS$110))+AR114)))</f>
        <v>5.4162670028009874</v>
      </c>
      <c r="AT114" s="186" cm="1">
        <f t="array" ref="AT114">IF(AT$110=-1,AU114,IF(AT$110=99,AS114,IF(AT$110=0,INDEX($F95:$N95,0,AT$108),(INDEX($F95:$N95,0,AT$110+1)-INDEX($F95:$N95,0,AT$110))/(INDEX($F$4:$N$4,0,AT$110+1)-INDEX($F$4:$N$4,0,AT$110))+AS114)))</f>
        <v>5.5516065711132381</v>
      </c>
      <c r="AU114" s="186" cm="1">
        <f t="array" ref="AU114">IF(AU$110=-1,AV114,IF(AU$110=99,AT114,IF(AU$110=0,INDEX($F95:$N95,0,AU$108),(INDEX($F95:$N95,0,AU$110+1)-INDEX($F95:$N95,0,AU$110))/(INDEX($F$4:$N$4,0,AU$110+1)-INDEX($F$4:$N$4,0,AU$110))+AT114)))</f>
        <v>5.6869461394254888</v>
      </c>
      <c r="AV114" s="186" cm="1">
        <f t="array" ref="AV114">IF(AV$110=-1,AW114,IF(AV$110=99,AU114,IF(AV$110=0,INDEX($F95:$N95,0,AV$108),(INDEX($F95:$N95,0,AV$110+1)-INDEX($F95:$N95,0,AV$110))/(INDEX($F$4:$N$4,0,AV$110+1)-INDEX($F$4:$N$4,0,AV$110))+AU114)))</f>
        <v>5.8222857077377395</v>
      </c>
      <c r="AW114" s="186" cm="1">
        <f t="array" ref="AW114">IF(AW$110=-1,AX114,IF(AW$110=99,AV114,IF(AW$110=0,INDEX($F95:$N95,0,AW$108),(INDEX($F95:$N95,0,AW$110+1)-INDEX($F95:$N95,0,AW$110))/(INDEX($F$4:$N$4,0,AW$110+1)-INDEX($F$4:$N$4,0,AW$110))+AV114)))</f>
        <v>5.9576252760499901</v>
      </c>
      <c r="AX114" s="186" cm="1">
        <f t="array" ref="AX114">IF(AX$110=-1,AY114,IF(AX$110=99,AW114,IF(AX$110=0,INDEX($F95:$N95,0,AX$108),(INDEX($F95:$N95,0,AX$110+1)-INDEX($F95:$N95,0,AX$110))/(INDEX($F$4:$N$4,0,AX$110+1)-INDEX($F$4:$N$4,0,AX$110))+AW114)))</f>
        <v>6.0929648443622408</v>
      </c>
      <c r="AY114" s="186" cm="1">
        <f t="array" ref="AY114">IF(AY$110=-1,AZ114,IF(AY$110=99,AX114,IF(AY$110=0,INDEX($F95:$N95,0,AY$108),(INDEX($F95:$N95,0,AY$110+1)-INDEX($F95:$N95,0,AY$110))/(INDEX($F$4:$N$4,0,AY$110+1)-INDEX($F$4:$N$4,0,AY$110))+AX114)))</f>
        <v>6.2283044126744871</v>
      </c>
      <c r="AZ114" s="186" cm="1">
        <f t="array" ref="AZ114">IF(AZ$110=-1,BA114,IF(AZ$110=99,AY114,IF(AZ$110=0,INDEX($F95:$N95,0,AZ$108),(INDEX($F95:$N95,0,AZ$110+1)-INDEX($F95:$N95,0,AZ$110))/(INDEX($F$4:$N$4,0,AZ$110+1)-INDEX($F$4:$N$4,0,AZ$110))+AY114)))</f>
        <v>6.2283044126744871</v>
      </c>
      <c r="BA114" s="186" cm="1">
        <f t="array" ref="BA114">IF(BA$110=-1,BB114,IF(BA$110=99,AZ114,IF(BA$110=0,INDEX($F95:$N95,0,BA$108),(INDEX($F95:$N95,0,BA$110+1)-INDEX($F95:$N95,0,BA$110))/(INDEX($F$4:$N$4,0,BA$110+1)-INDEX($F$4:$N$4,0,BA$110))+AZ114)))</f>
        <v>6.2283044126744871</v>
      </c>
    </row>
    <row r="115" spans="1:53">
      <c r="A115" s="116" t="s">
        <v>16</v>
      </c>
      <c r="B115" s="22" t="str">
        <f t="shared" si="216"/>
        <v/>
      </c>
      <c r="C115" s="23" t="str">
        <f t="shared" si="217"/>
        <v/>
      </c>
      <c r="D115" s="57" t="str">
        <f>ITEMS_TRA!C19</f>
        <v>TFHCV4</v>
      </c>
      <c r="E115" s="23" t="str">
        <f t="shared" si="218"/>
        <v/>
      </c>
      <c r="H115" s="23" t="str">
        <f t="shared" si="218"/>
        <v/>
      </c>
      <c r="J115" s="23" t="str">
        <f t="shared" si="218"/>
        <v/>
      </c>
      <c r="K115" s="23" t="str">
        <f t="shared" si="218"/>
        <v/>
      </c>
      <c r="L115" s="125" t="str">
        <f t="shared" si="219"/>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0.58044243603574208</v>
      </c>
      <c r="W115" s="186" cm="1">
        <f t="array" ref="W115">IF(W$110=-1,X115,IF(W$110=99,V115,IF(W$110=0,INDEX($F96:$N96,0,W$108),(INDEX($F96:$N96,0,W$110+1)-INDEX($F96:$N96,0,W$110))/(INDEX($F$4:$N$4,0,W$110+1)-INDEX($F$4:$N$4,0,W$110))+V115)))</f>
        <v>0.58950377962664646</v>
      </c>
      <c r="X115" s="186" cm="1">
        <f t="array" ref="X115">IF(X$110=-1,Y115,IF(X$110=99,W115,IF(X$110=0,INDEX($F96:$N96,0,X$108),(INDEX($F96:$N96,0,X$110+1)-INDEX($F96:$N96,0,X$110))/(INDEX($F$4:$N$4,0,X$110+1)-INDEX($F$4:$N$4,0,X$110))+W115)))</f>
        <v>0.59856512321755084</v>
      </c>
      <c r="Y115" s="186" cm="1">
        <f t="array" ref="Y115">IF(Y$110=-1,Z115,IF(Y$110=99,X115,IF(Y$110=0,INDEX($F96:$N96,0,Y$108),(INDEX($F96:$N96,0,Y$110+1)-INDEX($F96:$N96,0,Y$110))/(INDEX($F$4:$N$4,0,Y$110+1)-INDEX($F$4:$N$4,0,Y$110))+X115)))</f>
        <v>0.60762646680845522</v>
      </c>
      <c r="Z115" s="186" cm="1">
        <f t="array" ref="Z115">IF(Z$110=-1,AA115,IF(Z$110=99,Y115,IF(Z$110=0,INDEX($F96:$N96,0,Z$108),(INDEX($F96:$N96,0,Z$110+1)-INDEX($F96:$N96,0,Z$110))/(INDEX($F$4:$N$4,0,Z$110+1)-INDEX($F$4:$N$4,0,Z$110))+Y115)))</f>
        <v>0.6166878103993596</v>
      </c>
      <c r="AA115" s="186" cm="1">
        <f t="array" ref="AA115">IF(AA$110=-1,AB115,IF(AA$110=99,Z115,IF(AA$110=0,INDEX($F96:$N96,0,AA$108),(INDEX($F96:$N96,0,AA$110+1)-INDEX($F96:$N96,0,AA$110))/(INDEX($F$4:$N$4,0,AA$110+1)-INDEX($F$4:$N$4,0,AA$110))+Z115)))</f>
        <v>0.62574915399026398</v>
      </c>
      <c r="AB115" s="186" cm="1">
        <f t="array" ref="AB115">IF(AB$110=-1,AC115,IF(AB$110=99,AA115,IF(AB$110=0,INDEX($F96:$N96,0,AB$108),(INDEX($F96:$N96,0,AB$110+1)-INDEX($F96:$N96,0,AB$110))/(INDEX($F$4:$N$4,0,AB$110+1)-INDEX($F$4:$N$4,0,AB$110))+AA115)))</f>
        <v>0.63481049758116836</v>
      </c>
      <c r="AC115" s="186" cm="1">
        <f t="array" ref="AC115">IF(AC$110=-1,AD115,IF(AC$110=99,AB115,IF(AC$110=0,INDEX($F96:$N96,0,AC$108),(INDEX($F96:$N96,0,AC$110+1)-INDEX($F96:$N96,0,AC$110))/(INDEX($F$4:$N$4,0,AC$110+1)-INDEX($F$4:$N$4,0,AC$110))+AB115)))</f>
        <v>0.64387184117207275</v>
      </c>
      <c r="AD115" s="186" cm="1">
        <f t="array" ref="AD115">IF(AD$110=-1,AE115,IF(AD$110=99,AC115,IF(AD$110=0,INDEX($F96:$N96,0,AD$108),(INDEX($F96:$N96,0,AD$110+1)-INDEX($F96:$N96,0,AD$110))/(INDEX($F$4:$N$4,0,AD$110+1)-INDEX($F$4:$N$4,0,AD$110))+AC115)))</f>
        <v>0.65293318476297713</v>
      </c>
      <c r="AE115" s="186" cm="1">
        <f t="array" ref="AE115">IF(AE$110=-1,AF115,IF(AE$110=99,AD115,IF(AE$110=0,INDEX($F96:$N96,0,AE$108),(INDEX($F96:$N96,0,AE$110+1)-INDEX($F96:$N96,0,AE$110))/(INDEX($F$4:$N$4,0,AE$110+1)-INDEX($F$4:$N$4,0,AE$110))+AD115)))</f>
        <v>0.66199452835388128</v>
      </c>
      <c r="AF115" s="186" cm="1">
        <f t="array" ref="AF115">IF(AF$110=-1,AG115,IF(AF$110=99,AE115,IF(AF$110=0,INDEX($F96:$N96,0,AF$108),(INDEX($F96:$N96,0,AF$110+1)-INDEX($F96:$N96,0,AF$110))/(INDEX($F$4:$N$4,0,AF$110+1)-INDEX($F$4:$N$4,0,AF$110))+AE115)))</f>
        <v>0.68421175103831677</v>
      </c>
      <c r="AG115" s="186" cm="1">
        <f t="array" ref="AG115">IF(AG$110=-1,AH115,IF(AG$110=99,AF115,IF(AG$110=0,INDEX($F96:$N96,0,AG$108),(INDEX($F96:$N96,0,AG$110+1)-INDEX($F96:$N96,0,AG$110))/(INDEX($F$4:$N$4,0,AG$110+1)-INDEX($F$4:$N$4,0,AG$110))+AF115)))</f>
        <v>0.70642897372275226</v>
      </c>
      <c r="AH115" s="186" cm="1">
        <f t="array" ref="AH115">IF(AH$110=-1,AI115,IF(AH$110=99,AG115,IF(AH$110=0,INDEX($F96:$N96,0,AH$108),(INDEX($F96:$N96,0,AH$110+1)-INDEX($F96:$N96,0,AH$110))/(INDEX($F$4:$N$4,0,AH$110+1)-INDEX($F$4:$N$4,0,AH$110))+AG115)))</f>
        <v>0.72864619640718775</v>
      </c>
      <c r="AI115" s="186" cm="1">
        <f t="array" ref="AI115">IF(AI$110=-1,AJ115,IF(AI$110=99,AH115,IF(AI$110=0,INDEX($F96:$N96,0,AI$108),(INDEX($F96:$N96,0,AI$110+1)-INDEX($F96:$N96,0,AI$110))/(INDEX($F$4:$N$4,0,AI$110+1)-INDEX($F$4:$N$4,0,AI$110))+AH115)))</f>
        <v>0.75086341909162324</v>
      </c>
      <c r="AJ115" s="186" cm="1">
        <f t="array" ref="AJ115">IF(AJ$110=-1,AK115,IF(AJ$110=99,AI115,IF(AJ$110=0,INDEX($F96:$N96,0,AJ$108),(INDEX($F96:$N96,0,AJ$110+1)-INDEX($F96:$N96,0,AJ$110))/(INDEX($F$4:$N$4,0,AJ$110+1)-INDEX($F$4:$N$4,0,AJ$110))+AI115)))</f>
        <v>0.77308064177605873</v>
      </c>
      <c r="AK115" s="186" cm="1">
        <f t="array" ref="AK115">IF(AK$110=-1,AL115,IF(AK$110=99,AJ115,IF(AK$110=0,INDEX($F96:$N96,0,AK$108),(INDEX($F96:$N96,0,AK$110+1)-INDEX($F96:$N96,0,AK$110))/(INDEX($F$4:$N$4,0,AK$110+1)-INDEX($F$4:$N$4,0,AK$110))+AJ115)))</f>
        <v>0.79529786446049422</v>
      </c>
      <c r="AL115" s="186" cm="1">
        <f t="array" ref="AL115">IF(AL$110=-1,AM115,IF(AL$110=99,AK115,IF(AL$110=0,INDEX($F96:$N96,0,AL$108),(INDEX($F96:$N96,0,AL$110+1)-INDEX($F96:$N96,0,AL$110))/(INDEX($F$4:$N$4,0,AL$110+1)-INDEX($F$4:$N$4,0,AL$110))+AK115)))</f>
        <v>0.81751508714492971</v>
      </c>
      <c r="AM115" s="186" cm="1">
        <f t="array" ref="AM115">IF(AM$110=-1,AN115,IF(AM$110=99,AL115,IF(AM$110=0,INDEX($F96:$N96,0,AM$108),(INDEX($F96:$N96,0,AM$110+1)-INDEX($F96:$N96,0,AM$110))/(INDEX($F$4:$N$4,0,AM$110+1)-INDEX($F$4:$N$4,0,AM$110))+AL115)))</f>
        <v>0.8397323098293652</v>
      </c>
      <c r="AN115" s="186" cm="1">
        <f t="array" ref="AN115">IF(AN$110=-1,AO115,IF(AN$110=99,AM115,IF(AN$110=0,INDEX($F96:$N96,0,AN$108),(INDEX($F96:$N96,0,AN$110+1)-INDEX($F96:$N96,0,AN$110))/(INDEX($F$4:$N$4,0,AN$110+1)-INDEX($F$4:$N$4,0,AN$110))+AM115)))</f>
        <v>0.86194953251380069</v>
      </c>
      <c r="AO115" s="186" cm="1">
        <f t="array" ref="AO115">IF(AO$110=-1,AP115,IF(AO$110=99,AN115,IF(AO$110=0,INDEX($F96:$N96,0,AO$108),(INDEX($F96:$N96,0,AO$110+1)-INDEX($F96:$N96,0,AO$110))/(INDEX($F$4:$N$4,0,AO$110+1)-INDEX($F$4:$N$4,0,AO$110))+AN115)))</f>
        <v>0.88416675519823607</v>
      </c>
      <c r="AP115" s="186" cm="1">
        <f t="array" ref="AP115">IF(AP$110=-1,AQ115,IF(AP$110=99,AO115,IF(AP$110=0,INDEX($F96:$N96,0,AP$108),(INDEX($F96:$N96,0,AP$110+1)-INDEX($F96:$N96,0,AP$110))/(INDEX($F$4:$N$4,0,AP$110+1)-INDEX($F$4:$N$4,0,AP$110))+AO115)))</f>
        <v>0.90871341926994875</v>
      </c>
      <c r="AQ115" s="186" cm="1">
        <f t="array" ref="AQ115">IF(AQ$110=-1,AR115,IF(AQ$110=99,AP115,IF(AQ$110=0,INDEX($F96:$N96,0,AQ$108),(INDEX($F96:$N96,0,AQ$110+1)-INDEX($F96:$N96,0,AQ$110))/(INDEX($F$4:$N$4,0,AQ$110+1)-INDEX($F$4:$N$4,0,AQ$110))+AP115)))</f>
        <v>0.93326008334166144</v>
      </c>
      <c r="AR115" s="186" cm="1">
        <f t="array" ref="AR115">IF(AR$110=-1,AS115,IF(AR$110=99,AQ115,IF(AR$110=0,INDEX($F96:$N96,0,AR$108),(INDEX($F96:$N96,0,AR$110+1)-INDEX($F96:$N96,0,AR$110))/(INDEX($F$4:$N$4,0,AR$110+1)-INDEX($F$4:$N$4,0,AR$110))+AQ115)))</f>
        <v>0.95780674741337413</v>
      </c>
      <c r="AS115" s="186" cm="1">
        <f t="array" ref="AS115">IF(AS$110=-1,AT115,IF(AS$110=99,AR115,IF(AS$110=0,INDEX($F96:$N96,0,AS$108),(INDEX($F96:$N96,0,AS$110+1)-INDEX($F96:$N96,0,AS$110))/(INDEX($F$4:$N$4,0,AS$110+1)-INDEX($F$4:$N$4,0,AS$110))+AR115)))</f>
        <v>0.98235341148508681</v>
      </c>
      <c r="AT115" s="186" cm="1">
        <f t="array" ref="AT115">IF(AT$110=-1,AU115,IF(AT$110=99,AS115,IF(AT$110=0,INDEX($F96:$N96,0,AT$108),(INDEX($F96:$N96,0,AT$110+1)-INDEX($F96:$N96,0,AT$110))/(INDEX($F$4:$N$4,0,AT$110+1)-INDEX($F$4:$N$4,0,AT$110))+AS115)))</f>
        <v>1.0069000755567996</v>
      </c>
      <c r="AU115" s="186" cm="1">
        <f t="array" ref="AU115">IF(AU$110=-1,AV115,IF(AU$110=99,AT115,IF(AU$110=0,INDEX($F96:$N96,0,AU$108),(INDEX($F96:$N96,0,AU$110+1)-INDEX($F96:$N96,0,AU$110))/(INDEX($F$4:$N$4,0,AU$110+1)-INDEX($F$4:$N$4,0,AU$110))+AT115)))</f>
        <v>1.0314467396285123</v>
      </c>
      <c r="AV115" s="186" cm="1">
        <f t="array" ref="AV115">IF(AV$110=-1,AW115,IF(AV$110=99,AU115,IF(AV$110=0,INDEX($F96:$N96,0,AV$108),(INDEX($F96:$N96,0,AV$110+1)-INDEX($F96:$N96,0,AV$110))/(INDEX($F$4:$N$4,0,AV$110+1)-INDEX($F$4:$N$4,0,AV$110))+AU115)))</f>
        <v>1.055993403700225</v>
      </c>
      <c r="AW115" s="186" cm="1">
        <f t="array" ref="AW115">IF(AW$110=-1,AX115,IF(AW$110=99,AV115,IF(AW$110=0,INDEX($F96:$N96,0,AW$108),(INDEX($F96:$N96,0,AW$110+1)-INDEX($F96:$N96,0,AW$110))/(INDEX($F$4:$N$4,0,AW$110+1)-INDEX($F$4:$N$4,0,AW$110))+AV115)))</f>
        <v>1.0805400677719377</v>
      </c>
      <c r="AX115" s="186" cm="1">
        <f t="array" ref="AX115">IF(AX$110=-1,AY115,IF(AX$110=99,AW115,IF(AX$110=0,INDEX($F96:$N96,0,AX$108),(INDEX($F96:$N96,0,AX$110+1)-INDEX($F96:$N96,0,AX$110))/(INDEX($F$4:$N$4,0,AX$110+1)-INDEX($F$4:$N$4,0,AX$110))+AW115)))</f>
        <v>1.1050867318436504</v>
      </c>
      <c r="AY115" s="186" cm="1">
        <f t="array" ref="AY115">IF(AY$110=-1,AZ115,IF(AY$110=99,AX115,IF(AY$110=0,INDEX($F96:$N96,0,AY$108),(INDEX($F96:$N96,0,AY$110+1)-INDEX($F96:$N96,0,AY$110))/(INDEX($F$4:$N$4,0,AY$110+1)-INDEX($F$4:$N$4,0,AY$110))+AX115)))</f>
        <v>1.1296333959153633</v>
      </c>
      <c r="AZ115" s="186" cm="1">
        <f t="array" ref="AZ115">IF(AZ$110=-1,BA115,IF(AZ$110=99,AY115,IF(AZ$110=0,INDEX($F96:$N96,0,AZ$108),(INDEX($F96:$N96,0,AZ$110+1)-INDEX($F96:$N96,0,AZ$110))/(INDEX($F$4:$N$4,0,AZ$110+1)-INDEX($F$4:$N$4,0,AZ$110))+AY115)))</f>
        <v>1.1296333959153633</v>
      </c>
      <c r="BA115" s="186" cm="1">
        <f t="array" ref="BA115">IF(BA$110=-1,BB115,IF(BA$110=99,AZ115,IF(BA$110=0,INDEX($F96:$N96,0,BA$108),(INDEX($F96:$N96,0,BA$110+1)-INDEX($F96:$N96,0,BA$110))/(INDEX($F$4:$N$4,0,BA$110+1)-INDEX($F$4:$N$4,0,BA$110))+AZ115)))</f>
        <v>1.1296333959153633</v>
      </c>
    </row>
    <row r="116" spans="1:53">
      <c r="A116" s="116" t="s">
        <v>16</v>
      </c>
      <c r="B116" s="22" t="str">
        <f t="shared" si="216"/>
        <v/>
      </c>
      <c r="C116" s="23" t="str">
        <f t="shared" si="217"/>
        <v/>
      </c>
      <c r="D116" s="57" t="str">
        <f>ITEMS_TRA!C20</f>
        <v>TFHCV5</v>
      </c>
      <c r="E116" s="23" t="str">
        <f t="shared" si="218"/>
        <v/>
      </c>
      <c r="H116" s="23" t="str">
        <f t="shared" si="218"/>
        <v/>
      </c>
      <c r="J116" s="23" t="str">
        <f t="shared" si="218"/>
        <v/>
      </c>
      <c r="K116" s="23" t="str">
        <f t="shared" si="218"/>
        <v/>
      </c>
      <c r="L116" s="125" t="str">
        <f t="shared" si="219"/>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0.28904230654324836</v>
      </c>
      <c r="W116" s="186" cm="1">
        <f t="array" ref="W116">IF(W$110=-1,X116,IF(W$110=99,V116,IF(W$110=0,INDEX($F97:$N97,0,W$108),(INDEX($F97:$N97,0,W$110+1)-INDEX($F97:$N97,0,W$110))/(INDEX($F$4:$N$4,0,W$110+1)-INDEX($F$4:$N$4,0,W$110))+V116)))</f>
        <v>0.29355457423646469</v>
      </c>
      <c r="X116" s="186" cm="1">
        <f t="array" ref="X116">IF(X$110=-1,Y116,IF(X$110=99,W116,IF(X$110=0,INDEX($F97:$N97,0,X$108),(INDEX($F97:$N97,0,X$110+1)-INDEX($F97:$N97,0,X$110))/(INDEX($F$4:$N$4,0,X$110+1)-INDEX($F$4:$N$4,0,X$110))+W116)))</f>
        <v>0.29806684192968103</v>
      </c>
      <c r="Y116" s="186" cm="1">
        <f t="array" ref="Y116">IF(Y$110=-1,Z116,IF(Y$110=99,X116,IF(Y$110=0,INDEX($F97:$N97,0,Y$108),(INDEX($F97:$N97,0,Y$110+1)-INDEX($F97:$N97,0,Y$110))/(INDEX($F$4:$N$4,0,Y$110+1)-INDEX($F$4:$N$4,0,Y$110))+X116)))</f>
        <v>0.30257910962289736</v>
      </c>
      <c r="Z116" s="186" cm="1">
        <f t="array" ref="Z116">IF(Z$110=-1,AA116,IF(Z$110=99,Y116,IF(Z$110=0,INDEX($F97:$N97,0,Z$108),(INDEX($F97:$N97,0,Z$110+1)-INDEX($F97:$N97,0,Z$110))/(INDEX($F$4:$N$4,0,Z$110+1)-INDEX($F$4:$N$4,0,Z$110))+Y116)))</f>
        <v>0.30709137731611369</v>
      </c>
      <c r="AA116" s="186" cm="1">
        <f t="array" ref="AA116">IF(AA$110=-1,AB116,IF(AA$110=99,Z116,IF(AA$110=0,INDEX($F97:$N97,0,AA$108),(INDEX($F97:$N97,0,AA$110+1)-INDEX($F97:$N97,0,AA$110))/(INDEX($F$4:$N$4,0,AA$110+1)-INDEX($F$4:$N$4,0,AA$110))+Z116)))</f>
        <v>0.31160364500933002</v>
      </c>
      <c r="AB116" s="186" cm="1">
        <f t="array" ref="AB116">IF(AB$110=-1,AC116,IF(AB$110=99,AA116,IF(AB$110=0,INDEX($F97:$N97,0,AB$108),(INDEX($F97:$N97,0,AB$110+1)-INDEX($F97:$N97,0,AB$110))/(INDEX($F$4:$N$4,0,AB$110+1)-INDEX($F$4:$N$4,0,AB$110))+AA116)))</f>
        <v>0.31611591270254635</v>
      </c>
      <c r="AC116" s="186" cm="1">
        <f t="array" ref="AC116">IF(AC$110=-1,AD116,IF(AC$110=99,AB116,IF(AC$110=0,INDEX($F97:$N97,0,AC$108),(INDEX($F97:$N97,0,AC$110+1)-INDEX($F97:$N97,0,AC$110))/(INDEX($F$4:$N$4,0,AC$110+1)-INDEX($F$4:$N$4,0,AC$110))+AB116)))</f>
        <v>0.32062818039576269</v>
      </c>
      <c r="AD116" s="186" cm="1">
        <f t="array" ref="AD116">IF(AD$110=-1,AE116,IF(AD$110=99,AC116,IF(AD$110=0,INDEX($F97:$N97,0,AD$108),(INDEX($F97:$N97,0,AD$110+1)-INDEX($F97:$N97,0,AD$110))/(INDEX($F$4:$N$4,0,AD$110+1)-INDEX($F$4:$N$4,0,AD$110))+AC116)))</f>
        <v>0.32514044808897902</v>
      </c>
      <c r="AE116" s="186" cm="1">
        <f t="array" ref="AE116">IF(AE$110=-1,AF116,IF(AE$110=99,AD116,IF(AE$110=0,INDEX($F97:$N97,0,AE$108),(INDEX($F97:$N97,0,AE$110+1)-INDEX($F97:$N97,0,AE$110))/(INDEX($F$4:$N$4,0,AE$110+1)-INDEX($F$4:$N$4,0,AE$110))+AD116)))</f>
        <v>0.32965271578219552</v>
      </c>
      <c r="AF116" s="186" cm="1">
        <f t="array" ref="AF116">IF(AF$110=-1,AG116,IF(AF$110=99,AE116,IF(AF$110=0,INDEX($F97:$N97,0,AF$108),(INDEX($F97:$N97,0,AF$110+1)-INDEX($F97:$N97,0,AF$110))/(INDEX($F$4:$N$4,0,AF$110+1)-INDEX($F$4:$N$4,0,AF$110))+AE116)))</f>
        <v>0.34071620268634528</v>
      </c>
      <c r="AG116" s="186" cm="1">
        <f t="array" ref="AG116">IF(AG$110=-1,AH116,IF(AG$110=99,AF116,IF(AG$110=0,INDEX($F97:$N97,0,AG$108),(INDEX($F97:$N97,0,AG$110+1)-INDEX($F97:$N97,0,AG$110))/(INDEX($F$4:$N$4,0,AG$110+1)-INDEX($F$4:$N$4,0,AG$110))+AF116)))</f>
        <v>0.35177968959049505</v>
      </c>
      <c r="AH116" s="186" cm="1">
        <f t="array" ref="AH116">IF(AH$110=-1,AI116,IF(AH$110=99,AG116,IF(AH$110=0,INDEX($F97:$N97,0,AH$108),(INDEX($F97:$N97,0,AH$110+1)-INDEX($F97:$N97,0,AH$110))/(INDEX($F$4:$N$4,0,AH$110+1)-INDEX($F$4:$N$4,0,AH$110))+AG116)))</f>
        <v>0.36284317649464481</v>
      </c>
      <c r="AI116" s="186" cm="1">
        <f t="array" ref="AI116">IF(AI$110=-1,AJ116,IF(AI$110=99,AH116,IF(AI$110=0,INDEX($F97:$N97,0,AI$108),(INDEX($F97:$N97,0,AI$110+1)-INDEX($F97:$N97,0,AI$110))/(INDEX($F$4:$N$4,0,AI$110+1)-INDEX($F$4:$N$4,0,AI$110))+AH116)))</f>
        <v>0.37390666339879458</v>
      </c>
      <c r="AJ116" s="186" cm="1">
        <f t="array" ref="AJ116">IF(AJ$110=-1,AK116,IF(AJ$110=99,AI116,IF(AJ$110=0,INDEX($F97:$N97,0,AJ$108),(INDEX($F97:$N97,0,AJ$110+1)-INDEX($F97:$N97,0,AJ$110))/(INDEX($F$4:$N$4,0,AJ$110+1)-INDEX($F$4:$N$4,0,AJ$110))+AI116)))</f>
        <v>0.38497015030294435</v>
      </c>
      <c r="AK116" s="186" cm="1">
        <f t="array" ref="AK116">IF(AK$110=-1,AL116,IF(AK$110=99,AJ116,IF(AK$110=0,INDEX($F97:$N97,0,AK$108),(INDEX($F97:$N97,0,AK$110+1)-INDEX($F97:$N97,0,AK$110))/(INDEX($F$4:$N$4,0,AK$110+1)-INDEX($F$4:$N$4,0,AK$110))+AJ116)))</f>
        <v>0.39603363720709411</v>
      </c>
      <c r="AL116" s="186" cm="1">
        <f t="array" ref="AL116">IF(AL$110=-1,AM116,IF(AL$110=99,AK116,IF(AL$110=0,INDEX($F97:$N97,0,AL$108),(INDEX($F97:$N97,0,AL$110+1)-INDEX($F97:$N97,0,AL$110))/(INDEX($F$4:$N$4,0,AL$110+1)-INDEX($F$4:$N$4,0,AL$110))+AK116)))</f>
        <v>0.40709712411124388</v>
      </c>
      <c r="AM116" s="186" cm="1">
        <f t="array" ref="AM116">IF(AM$110=-1,AN116,IF(AM$110=99,AL116,IF(AM$110=0,INDEX($F97:$N97,0,AM$108),(INDEX($F97:$N97,0,AM$110+1)-INDEX($F97:$N97,0,AM$110))/(INDEX($F$4:$N$4,0,AM$110+1)-INDEX($F$4:$N$4,0,AM$110))+AL116)))</f>
        <v>0.41816061101539365</v>
      </c>
      <c r="AN116" s="186" cm="1">
        <f t="array" ref="AN116">IF(AN$110=-1,AO116,IF(AN$110=99,AM116,IF(AN$110=0,INDEX($F97:$N97,0,AN$108),(INDEX($F97:$N97,0,AN$110+1)-INDEX($F97:$N97,0,AN$110))/(INDEX($F$4:$N$4,0,AN$110+1)-INDEX($F$4:$N$4,0,AN$110))+AM116)))</f>
        <v>0.42922409791954341</v>
      </c>
      <c r="AO116" s="186" cm="1">
        <f t="array" ref="AO116">IF(AO$110=-1,AP116,IF(AO$110=99,AN116,IF(AO$110=0,INDEX($F97:$N97,0,AO$108),(INDEX($F97:$N97,0,AO$110+1)-INDEX($F97:$N97,0,AO$110))/(INDEX($F$4:$N$4,0,AO$110+1)-INDEX($F$4:$N$4,0,AO$110))+AN116)))</f>
        <v>0.44028758482369307</v>
      </c>
      <c r="AP116" s="186" cm="1">
        <f t="array" ref="AP116">IF(AP$110=-1,AQ116,IF(AP$110=99,AO116,IF(AP$110=0,INDEX($F97:$N97,0,AP$108),(INDEX($F97:$N97,0,AP$110+1)-INDEX($F97:$N97,0,AP$110))/(INDEX($F$4:$N$4,0,AP$110+1)-INDEX($F$4:$N$4,0,AP$110))+AO116)))</f>
        <v>0.45251106119404105</v>
      </c>
      <c r="AQ116" s="186" cm="1">
        <f t="array" ref="AQ116">IF(AQ$110=-1,AR116,IF(AQ$110=99,AP116,IF(AQ$110=0,INDEX($F97:$N97,0,AQ$108),(INDEX($F97:$N97,0,AQ$110+1)-INDEX($F97:$N97,0,AQ$110))/(INDEX($F$4:$N$4,0,AQ$110+1)-INDEX($F$4:$N$4,0,AQ$110))+AP116)))</f>
        <v>0.46473453756438904</v>
      </c>
      <c r="AR116" s="186" cm="1">
        <f t="array" ref="AR116">IF(AR$110=-1,AS116,IF(AR$110=99,AQ116,IF(AR$110=0,INDEX($F97:$N97,0,AR$108),(INDEX($F97:$N97,0,AR$110+1)-INDEX($F97:$N97,0,AR$110))/(INDEX($F$4:$N$4,0,AR$110+1)-INDEX($F$4:$N$4,0,AR$110))+AQ116)))</f>
        <v>0.47695801393473702</v>
      </c>
      <c r="AS116" s="186" cm="1">
        <f t="array" ref="AS116">IF(AS$110=-1,AT116,IF(AS$110=99,AR116,IF(AS$110=0,INDEX($F97:$N97,0,AS$108),(INDEX($F97:$N97,0,AS$110+1)-INDEX($F97:$N97,0,AS$110))/(INDEX($F$4:$N$4,0,AS$110+1)-INDEX($F$4:$N$4,0,AS$110))+AR116)))</f>
        <v>0.48918149030508501</v>
      </c>
      <c r="AT116" s="186" cm="1">
        <f t="array" ref="AT116">IF(AT$110=-1,AU116,IF(AT$110=99,AS116,IF(AT$110=0,INDEX($F97:$N97,0,AT$108),(INDEX($F97:$N97,0,AT$110+1)-INDEX($F97:$N97,0,AT$110))/(INDEX($F$4:$N$4,0,AT$110+1)-INDEX($F$4:$N$4,0,AT$110))+AS116)))</f>
        <v>0.50140496667543299</v>
      </c>
      <c r="AU116" s="186" cm="1">
        <f t="array" ref="AU116">IF(AU$110=-1,AV116,IF(AU$110=99,AT116,IF(AU$110=0,INDEX($F97:$N97,0,AU$108),(INDEX($F97:$N97,0,AU$110+1)-INDEX($F97:$N97,0,AU$110))/(INDEX($F$4:$N$4,0,AU$110+1)-INDEX($F$4:$N$4,0,AU$110))+AT116)))</f>
        <v>0.51362844304578104</v>
      </c>
      <c r="AV116" s="186" cm="1">
        <f t="array" ref="AV116">IF(AV$110=-1,AW116,IF(AV$110=99,AU116,IF(AV$110=0,INDEX($F97:$N97,0,AV$108),(INDEX($F97:$N97,0,AV$110+1)-INDEX($F97:$N97,0,AV$110))/(INDEX($F$4:$N$4,0,AV$110+1)-INDEX($F$4:$N$4,0,AV$110))+AU116)))</f>
        <v>0.52585191941612908</v>
      </c>
      <c r="AW116" s="186" cm="1">
        <f t="array" ref="AW116">IF(AW$110=-1,AX116,IF(AW$110=99,AV116,IF(AW$110=0,INDEX($F97:$N97,0,AW$108),(INDEX($F97:$N97,0,AW$110+1)-INDEX($F97:$N97,0,AW$110))/(INDEX($F$4:$N$4,0,AW$110+1)-INDEX($F$4:$N$4,0,AW$110))+AV116)))</f>
        <v>0.53807539578647712</v>
      </c>
      <c r="AX116" s="186" cm="1">
        <f t="array" ref="AX116">IF(AX$110=-1,AY116,IF(AX$110=99,AW116,IF(AX$110=0,INDEX($F97:$N97,0,AX$108),(INDEX($F97:$N97,0,AX$110+1)-INDEX($F97:$N97,0,AX$110))/(INDEX($F$4:$N$4,0,AX$110+1)-INDEX($F$4:$N$4,0,AX$110))+AW116)))</f>
        <v>0.55029887215682516</v>
      </c>
      <c r="AY116" s="186" cm="1">
        <f t="array" ref="AY116">IF(AY$110=-1,AZ116,IF(AY$110=99,AX116,IF(AY$110=0,INDEX($F97:$N97,0,AY$108),(INDEX($F97:$N97,0,AY$110+1)-INDEX($F97:$N97,0,AY$110))/(INDEX($F$4:$N$4,0,AY$110+1)-INDEX($F$4:$N$4,0,AY$110))+AX116)))</f>
        <v>0.56252234852717309</v>
      </c>
      <c r="AZ116" s="186" cm="1">
        <f t="array" ref="AZ116">IF(AZ$110=-1,BA116,IF(AZ$110=99,AY116,IF(AZ$110=0,INDEX($F97:$N97,0,AZ$108),(INDEX($F97:$N97,0,AZ$110+1)-INDEX($F97:$N97,0,AZ$110))/(INDEX($F$4:$N$4,0,AZ$110+1)-INDEX($F$4:$N$4,0,AZ$110))+AY116)))</f>
        <v>0.56252234852717309</v>
      </c>
      <c r="BA116" s="186" cm="1">
        <f t="array" ref="BA116">IF(BA$110=-1,BB116,IF(BA$110=99,AZ116,IF(BA$110=0,INDEX($F97:$N97,0,BA$108),(INDEX($F97:$N97,0,BA$110+1)-INDEX($F97:$N97,0,BA$110))/(INDEX($F$4:$N$4,0,BA$110+1)-INDEX($F$4:$N$4,0,BA$110))+AZ116)))</f>
        <v>0.56252234852717309</v>
      </c>
    </row>
    <row r="117" spans="1:53">
      <c r="A117" s="116" t="s">
        <v>16</v>
      </c>
      <c r="B117" s="22" t="str">
        <f t="shared" si="216"/>
        <v/>
      </c>
      <c r="C117" s="23" t="str">
        <f t="shared" si="217"/>
        <v/>
      </c>
      <c r="D117" s="57" t="str">
        <f>ITEMS_TRA!C21</f>
        <v>TFHCV6</v>
      </c>
      <c r="E117" s="23" t="str">
        <f t="shared" si="218"/>
        <v/>
      </c>
      <c r="H117" s="23" t="str">
        <f t="shared" si="218"/>
        <v/>
      </c>
      <c r="J117" s="23" t="str">
        <f t="shared" si="218"/>
        <v/>
      </c>
      <c r="K117" s="23" t="str">
        <f t="shared" si="218"/>
        <v/>
      </c>
      <c r="L117" s="125" t="str">
        <f t="shared" si="219"/>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6.4621847101245109</v>
      </c>
      <c r="W117" s="186" cm="1">
        <f t="array" ref="W117">IF(W$110=-1,X117,IF(W$110=99,V117,IF(W$110=0,INDEX($F98:$N98,0,W$108),(INDEX($F98:$N98,0,W$110+1)-INDEX($F98:$N98,0,W$110))/(INDEX($F$4:$N$4,0,W$110+1)-INDEX($F$4:$N$4,0,W$110))+V117)))</f>
        <v>6.5630665071313743</v>
      </c>
      <c r="X117" s="186" cm="1">
        <f t="array" ref="X117">IF(X$110=-1,Y117,IF(X$110=99,W117,IF(X$110=0,INDEX($F98:$N98,0,X$108),(INDEX($F98:$N98,0,X$110+1)-INDEX($F98:$N98,0,X$110))/(INDEX($F$4:$N$4,0,X$110+1)-INDEX($F$4:$N$4,0,X$110))+W117)))</f>
        <v>6.6639483041382377</v>
      </c>
      <c r="Y117" s="186" cm="1">
        <f t="array" ref="Y117">IF(Y$110=-1,Z117,IF(Y$110=99,X117,IF(Y$110=0,INDEX($F98:$N98,0,Y$108),(INDEX($F98:$N98,0,Y$110+1)-INDEX($F98:$N98,0,Y$110))/(INDEX($F$4:$N$4,0,Y$110+1)-INDEX($F$4:$N$4,0,Y$110))+X117)))</f>
        <v>6.7648301011451011</v>
      </c>
      <c r="Z117" s="186" cm="1">
        <f t="array" ref="Z117">IF(Z$110=-1,AA117,IF(Z$110=99,Y117,IF(Z$110=0,INDEX($F98:$N98,0,Z$108),(INDEX($F98:$N98,0,Z$110+1)-INDEX($F98:$N98,0,Z$110))/(INDEX($F$4:$N$4,0,Z$110+1)-INDEX($F$4:$N$4,0,Z$110))+Y117)))</f>
        <v>6.8657118981519645</v>
      </c>
      <c r="AA117" s="186" cm="1">
        <f t="array" ref="AA117">IF(AA$110=-1,AB117,IF(AA$110=99,Z117,IF(AA$110=0,INDEX($F98:$N98,0,AA$108),(INDEX($F98:$N98,0,AA$110+1)-INDEX($F98:$N98,0,AA$110))/(INDEX($F$4:$N$4,0,AA$110+1)-INDEX($F$4:$N$4,0,AA$110))+Z117)))</f>
        <v>6.9665936951588279</v>
      </c>
      <c r="AB117" s="186" cm="1">
        <f t="array" ref="AB117">IF(AB$110=-1,AC117,IF(AB$110=99,AA117,IF(AB$110=0,INDEX($F98:$N98,0,AB$108),(INDEX($F98:$N98,0,AB$110+1)-INDEX($F98:$N98,0,AB$110))/(INDEX($F$4:$N$4,0,AB$110+1)-INDEX($F$4:$N$4,0,AB$110))+AA117)))</f>
        <v>7.0674754921656913</v>
      </c>
      <c r="AC117" s="186" cm="1">
        <f t="array" ref="AC117">IF(AC$110=-1,AD117,IF(AC$110=99,AB117,IF(AC$110=0,INDEX($F98:$N98,0,AC$108),(INDEX($F98:$N98,0,AC$110+1)-INDEX($F98:$N98,0,AC$110))/(INDEX($F$4:$N$4,0,AC$110+1)-INDEX($F$4:$N$4,0,AC$110))+AB117)))</f>
        <v>7.1683572891725547</v>
      </c>
      <c r="AD117" s="186" cm="1">
        <f t="array" ref="AD117">IF(AD$110=-1,AE117,IF(AD$110=99,AC117,IF(AD$110=0,INDEX($F98:$N98,0,AD$108),(INDEX($F98:$N98,0,AD$110+1)-INDEX($F98:$N98,0,AD$110))/(INDEX($F$4:$N$4,0,AD$110+1)-INDEX($F$4:$N$4,0,AD$110))+AC117)))</f>
        <v>7.2692390861794181</v>
      </c>
      <c r="AE117" s="186" cm="1">
        <f t="array" ref="AE117">IF(AE$110=-1,AF117,IF(AE$110=99,AD117,IF(AE$110=0,INDEX($F98:$N98,0,AE$108),(INDEX($F98:$N98,0,AE$110+1)-INDEX($F98:$N98,0,AE$110))/(INDEX($F$4:$N$4,0,AE$110+1)-INDEX($F$4:$N$4,0,AE$110))+AD117)))</f>
        <v>7.3701208831862779</v>
      </c>
      <c r="AF117" s="186" cm="1">
        <f t="array" ref="AF117">IF(AF$110=-1,AG117,IF(AF$110=99,AE117,IF(AF$110=0,INDEX($F98:$N98,0,AF$108),(INDEX($F98:$N98,0,AF$110+1)-INDEX($F98:$N98,0,AF$110))/(INDEX($F$4:$N$4,0,AF$110+1)-INDEX($F$4:$N$4,0,AF$110))+AE117)))</f>
        <v>7.6174697808880811</v>
      </c>
      <c r="AG117" s="186" cm="1">
        <f t="array" ref="AG117">IF(AG$110=-1,AH117,IF(AG$110=99,AF117,IF(AG$110=0,INDEX($F98:$N98,0,AG$108),(INDEX($F98:$N98,0,AG$110+1)-INDEX($F98:$N98,0,AG$110))/(INDEX($F$4:$N$4,0,AG$110+1)-INDEX($F$4:$N$4,0,AG$110))+AF117)))</f>
        <v>7.8648186785898844</v>
      </c>
      <c r="AH117" s="186" cm="1">
        <f t="array" ref="AH117">IF(AH$110=-1,AI117,IF(AH$110=99,AG117,IF(AH$110=0,INDEX($F98:$N98,0,AH$108),(INDEX($F98:$N98,0,AH$110+1)-INDEX($F98:$N98,0,AH$110))/(INDEX($F$4:$N$4,0,AH$110+1)-INDEX($F$4:$N$4,0,AH$110))+AG117)))</f>
        <v>8.1121675762916876</v>
      </c>
      <c r="AI117" s="186" cm="1">
        <f t="array" ref="AI117">IF(AI$110=-1,AJ117,IF(AI$110=99,AH117,IF(AI$110=0,INDEX($F98:$N98,0,AI$108),(INDEX($F98:$N98,0,AI$110+1)-INDEX($F98:$N98,0,AI$110))/(INDEX($F$4:$N$4,0,AI$110+1)-INDEX($F$4:$N$4,0,AI$110))+AH117)))</f>
        <v>8.3595164739934908</v>
      </c>
      <c r="AJ117" s="186" cm="1">
        <f t="array" ref="AJ117">IF(AJ$110=-1,AK117,IF(AJ$110=99,AI117,IF(AJ$110=0,INDEX($F98:$N98,0,AJ$108),(INDEX($F98:$N98,0,AJ$110+1)-INDEX($F98:$N98,0,AJ$110))/(INDEX($F$4:$N$4,0,AJ$110+1)-INDEX($F$4:$N$4,0,AJ$110))+AI117)))</f>
        <v>8.6068653716952941</v>
      </c>
      <c r="AK117" s="186" cm="1">
        <f t="array" ref="AK117">IF(AK$110=-1,AL117,IF(AK$110=99,AJ117,IF(AK$110=0,INDEX($F98:$N98,0,AK$108),(INDEX($F98:$N98,0,AK$110+1)-INDEX($F98:$N98,0,AK$110))/(INDEX($F$4:$N$4,0,AK$110+1)-INDEX($F$4:$N$4,0,AK$110))+AJ117)))</f>
        <v>8.8542142693970973</v>
      </c>
      <c r="AL117" s="186" cm="1">
        <f t="array" ref="AL117">IF(AL$110=-1,AM117,IF(AL$110=99,AK117,IF(AL$110=0,INDEX($F98:$N98,0,AL$108),(INDEX($F98:$N98,0,AL$110+1)-INDEX($F98:$N98,0,AL$110))/(INDEX($F$4:$N$4,0,AL$110+1)-INDEX($F$4:$N$4,0,AL$110))+AK117)))</f>
        <v>9.1015631670989006</v>
      </c>
      <c r="AM117" s="186" cm="1">
        <f t="array" ref="AM117">IF(AM$110=-1,AN117,IF(AM$110=99,AL117,IF(AM$110=0,INDEX($F98:$N98,0,AM$108),(INDEX($F98:$N98,0,AM$110+1)-INDEX($F98:$N98,0,AM$110))/(INDEX($F$4:$N$4,0,AM$110+1)-INDEX($F$4:$N$4,0,AM$110))+AL117)))</f>
        <v>9.3489120648007038</v>
      </c>
      <c r="AN117" s="186" cm="1">
        <f t="array" ref="AN117">IF(AN$110=-1,AO117,IF(AN$110=99,AM117,IF(AN$110=0,INDEX($F98:$N98,0,AN$108),(INDEX($F98:$N98,0,AN$110+1)-INDEX($F98:$N98,0,AN$110))/(INDEX($F$4:$N$4,0,AN$110+1)-INDEX($F$4:$N$4,0,AN$110))+AM117)))</f>
        <v>9.596260962502507</v>
      </c>
      <c r="AO117" s="186" cm="1">
        <f t="array" ref="AO117">IF(AO$110=-1,AP117,IF(AO$110=99,AN117,IF(AO$110=0,INDEX($F98:$N98,0,AO$108),(INDEX($F98:$N98,0,AO$110+1)-INDEX($F98:$N98,0,AO$110))/(INDEX($F$4:$N$4,0,AO$110+1)-INDEX($F$4:$N$4,0,AO$110))+AN117)))</f>
        <v>9.8436098602043138</v>
      </c>
      <c r="AP117" s="186" cm="1">
        <f t="array" ref="AP117">IF(AP$110=-1,AQ117,IF(AP$110=99,AO117,IF(AP$110=0,INDEX($F98:$N98,0,AP$108),(INDEX($F98:$N98,0,AP$110+1)-INDEX($F98:$N98,0,AP$110))/(INDEX($F$4:$N$4,0,AP$110+1)-INDEX($F$4:$N$4,0,AP$110))+AO117)))</f>
        <v>10.116892906723361</v>
      </c>
      <c r="AQ117" s="186" cm="1">
        <f t="array" ref="AQ117">IF(AQ$110=-1,AR117,IF(AQ$110=99,AP117,IF(AQ$110=0,INDEX($F98:$N98,0,AQ$108),(INDEX($F98:$N98,0,AQ$110+1)-INDEX($F98:$N98,0,AQ$110))/(INDEX($F$4:$N$4,0,AQ$110+1)-INDEX($F$4:$N$4,0,AQ$110))+AP117)))</f>
        <v>10.390175953242409</v>
      </c>
      <c r="AR117" s="186" cm="1">
        <f t="array" ref="AR117">IF(AR$110=-1,AS117,IF(AR$110=99,AQ117,IF(AR$110=0,INDEX($F98:$N98,0,AR$108),(INDEX($F98:$N98,0,AR$110+1)-INDEX($F98:$N98,0,AR$110))/(INDEX($F$4:$N$4,0,AR$110+1)-INDEX($F$4:$N$4,0,AR$110))+AQ117)))</f>
        <v>10.663458999761456</v>
      </c>
      <c r="AS117" s="186" cm="1">
        <f t="array" ref="AS117">IF(AS$110=-1,AT117,IF(AS$110=99,AR117,IF(AS$110=0,INDEX($F98:$N98,0,AS$108),(INDEX($F98:$N98,0,AS$110+1)-INDEX($F98:$N98,0,AS$110))/(INDEX($F$4:$N$4,0,AS$110+1)-INDEX($F$4:$N$4,0,AS$110))+AR117)))</f>
        <v>10.936742046280504</v>
      </c>
      <c r="AT117" s="186" cm="1">
        <f t="array" ref="AT117">IF(AT$110=-1,AU117,IF(AT$110=99,AS117,IF(AT$110=0,INDEX($F98:$N98,0,AT$108),(INDEX($F98:$N98,0,AT$110+1)-INDEX($F98:$N98,0,AT$110))/(INDEX($F$4:$N$4,0,AT$110+1)-INDEX($F$4:$N$4,0,AT$110))+AS117)))</f>
        <v>11.210025092799551</v>
      </c>
      <c r="AU117" s="186" cm="1">
        <f t="array" ref="AU117">IF(AU$110=-1,AV117,IF(AU$110=99,AT117,IF(AU$110=0,INDEX($F98:$N98,0,AU$108),(INDEX($F98:$N98,0,AU$110+1)-INDEX($F98:$N98,0,AU$110))/(INDEX($F$4:$N$4,0,AU$110+1)-INDEX($F$4:$N$4,0,AU$110))+AT117)))</f>
        <v>11.483308139318599</v>
      </c>
      <c r="AV117" s="186" cm="1">
        <f t="array" ref="AV117">IF(AV$110=-1,AW117,IF(AV$110=99,AU117,IF(AV$110=0,INDEX($F98:$N98,0,AV$108),(INDEX($F98:$N98,0,AV$110+1)-INDEX($F98:$N98,0,AV$110))/(INDEX($F$4:$N$4,0,AV$110+1)-INDEX($F$4:$N$4,0,AV$110))+AU117)))</f>
        <v>11.756591185837646</v>
      </c>
      <c r="AW117" s="186" cm="1">
        <f t="array" ref="AW117">IF(AW$110=-1,AX117,IF(AW$110=99,AV117,IF(AW$110=0,INDEX($F98:$N98,0,AW$108),(INDEX($F98:$N98,0,AW$110+1)-INDEX($F98:$N98,0,AW$110))/(INDEX($F$4:$N$4,0,AW$110+1)-INDEX($F$4:$N$4,0,AW$110))+AV117)))</f>
        <v>12.029874232356693</v>
      </c>
      <c r="AX117" s="186" cm="1">
        <f t="array" ref="AX117">IF(AX$110=-1,AY117,IF(AX$110=99,AW117,IF(AX$110=0,INDEX($F98:$N98,0,AX$108),(INDEX($F98:$N98,0,AX$110+1)-INDEX($F98:$N98,0,AX$110))/(INDEX($F$4:$N$4,0,AX$110+1)-INDEX($F$4:$N$4,0,AX$110))+AW117)))</f>
        <v>12.303157278875741</v>
      </c>
      <c r="AY117" s="186" cm="1">
        <f t="array" ref="AY117">IF(AY$110=-1,AZ117,IF(AY$110=99,AX117,IF(AY$110=0,INDEX($F98:$N98,0,AY$108),(INDEX($F98:$N98,0,AY$110+1)-INDEX($F98:$N98,0,AY$110))/(INDEX($F$4:$N$4,0,AY$110+1)-INDEX($F$4:$N$4,0,AY$110))+AX117)))</f>
        <v>12.576440325394781</v>
      </c>
      <c r="AZ117" s="186" cm="1">
        <f t="array" ref="AZ117">IF(AZ$110=-1,BA117,IF(AZ$110=99,AY117,IF(AZ$110=0,INDEX($F98:$N98,0,AZ$108),(INDEX($F98:$N98,0,AZ$110+1)-INDEX($F98:$N98,0,AZ$110))/(INDEX($F$4:$N$4,0,AZ$110+1)-INDEX($F$4:$N$4,0,AZ$110))+AY117)))</f>
        <v>12.576440325394781</v>
      </c>
      <c r="BA117" s="186" cm="1">
        <f t="array" ref="BA117">IF(BA$110=-1,BB117,IF(BA$110=99,AZ117,IF(BA$110=0,INDEX($F98:$N98,0,BA$108),(INDEX($F98:$N98,0,BA$110+1)-INDEX($F98:$N98,0,BA$110))/(INDEX($F$4:$N$4,0,BA$110+1)-INDEX($F$4:$N$4,0,BA$110))+AZ117)))</f>
        <v>12.576440325394781</v>
      </c>
    </row>
    <row r="118" spans="1:53">
      <c r="A118" s="116" t="s">
        <v>16</v>
      </c>
      <c r="B118" s="22" t="str">
        <f t="shared" si="216"/>
        <v/>
      </c>
      <c r="C118" s="23" t="str">
        <f t="shared" si="217"/>
        <v/>
      </c>
      <c r="D118" s="57" t="str">
        <f>ITEMS_TRA!C22</f>
        <v>TFHCV7</v>
      </c>
      <c r="E118" s="23" t="str">
        <f t="shared" si="218"/>
        <v/>
      </c>
      <c r="H118" s="23" t="str">
        <f t="shared" si="218"/>
        <v/>
      </c>
      <c r="J118" s="23" t="str">
        <f t="shared" si="218"/>
        <v/>
      </c>
      <c r="K118" s="23" t="str">
        <f t="shared" si="218"/>
        <v/>
      </c>
      <c r="L118" s="125" t="str">
        <f t="shared" si="219"/>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2.1593260126019009</v>
      </c>
      <c r="W118" s="186" cm="1">
        <f t="array" ref="W118">IF(W$110=-1,X118,IF(W$110=99,V118,IF(W$110=0,INDEX($F99:$N99,0,W$108),(INDEX($F99:$N99,0,W$110+1)-INDEX($F99:$N99,0,W$110))/(INDEX($F$4:$N$4,0,W$110+1)-INDEX($F$4:$N$4,0,W$110))+V118)))</f>
        <v>2.1930354619981172</v>
      </c>
      <c r="X118" s="186" cm="1">
        <f t="array" ref="X118">IF(X$110=-1,Y118,IF(X$110=99,W118,IF(X$110=0,INDEX($F99:$N99,0,X$108),(INDEX($F99:$N99,0,X$110+1)-INDEX($F99:$N99,0,X$110))/(INDEX($F$4:$N$4,0,X$110+1)-INDEX($F$4:$N$4,0,X$110))+W118)))</f>
        <v>2.2267449113943334</v>
      </c>
      <c r="Y118" s="186" cm="1">
        <f t="array" ref="Y118">IF(Y$110=-1,Z118,IF(Y$110=99,X118,IF(Y$110=0,INDEX($F99:$N99,0,Y$108),(INDEX($F99:$N99,0,Y$110+1)-INDEX($F99:$N99,0,Y$110))/(INDEX($F$4:$N$4,0,Y$110+1)-INDEX($F$4:$N$4,0,Y$110))+X118)))</f>
        <v>2.2604543607905496</v>
      </c>
      <c r="Z118" s="186" cm="1">
        <f t="array" ref="Z118">IF(Z$110=-1,AA118,IF(Z$110=99,Y118,IF(Z$110=0,INDEX($F99:$N99,0,Z$108),(INDEX($F99:$N99,0,Z$110+1)-INDEX($F99:$N99,0,Z$110))/(INDEX($F$4:$N$4,0,Z$110+1)-INDEX($F$4:$N$4,0,Z$110))+Y118)))</f>
        <v>2.2941638101867659</v>
      </c>
      <c r="AA118" s="186" cm="1">
        <f t="array" ref="AA118">IF(AA$110=-1,AB118,IF(AA$110=99,Z118,IF(AA$110=0,INDEX($F99:$N99,0,AA$108),(INDEX($F99:$N99,0,AA$110+1)-INDEX($F99:$N99,0,AA$110))/(INDEX($F$4:$N$4,0,AA$110+1)-INDEX($F$4:$N$4,0,AA$110))+Z118)))</f>
        <v>2.3278732595829821</v>
      </c>
      <c r="AB118" s="186" cm="1">
        <f t="array" ref="AB118">IF(AB$110=-1,AC118,IF(AB$110=99,AA118,IF(AB$110=0,INDEX($F99:$N99,0,AB$108),(INDEX($F99:$N99,0,AB$110+1)-INDEX($F99:$N99,0,AB$110))/(INDEX($F$4:$N$4,0,AB$110+1)-INDEX($F$4:$N$4,0,AB$110))+AA118)))</f>
        <v>2.3615827089791983</v>
      </c>
      <c r="AC118" s="186" cm="1">
        <f t="array" ref="AC118">IF(AC$110=-1,AD118,IF(AC$110=99,AB118,IF(AC$110=0,INDEX($F99:$N99,0,AC$108),(INDEX($F99:$N99,0,AC$110+1)-INDEX($F99:$N99,0,AC$110))/(INDEX($F$4:$N$4,0,AC$110+1)-INDEX($F$4:$N$4,0,AC$110))+AB118)))</f>
        <v>2.3952921583754145</v>
      </c>
      <c r="AD118" s="186" cm="1">
        <f t="array" ref="AD118">IF(AD$110=-1,AE118,IF(AD$110=99,AC118,IF(AD$110=0,INDEX($F99:$N99,0,AD$108),(INDEX($F99:$N99,0,AD$110+1)-INDEX($F99:$N99,0,AD$110))/(INDEX($F$4:$N$4,0,AD$110+1)-INDEX($F$4:$N$4,0,AD$110))+AC118)))</f>
        <v>2.4290016077716308</v>
      </c>
      <c r="AE118" s="186" cm="1">
        <f t="array" ref="AE118">IF(AE$110=-1,AF118,IF(AE$110=99,AD118,IF(AE$110=0,INDEX($F99:$N99,0,AE$108),(INDEX($F99:$N99,0,AE$110+1)-INDEX($F99:$N99,0,AE$110))/(INDEX($F$4:$N$4,0,AE$110+1)-INDEX($F$4:$N$4,0,AE$110))+AD118)))</f>
        <v>2.4627110571678466</v>
      </c>
      <c r="AF118" s="186" cm="1">
        <f t="array" ref="AF118">IF(AF$110=-1,AG118,IF(AF$110=99,AE118,IF(AF$110=0,INDEX($F99:$N99,0,AF$108),(INDEX($F99:$N99,0,AF$110+1)-INDEX($F99:$N99,0,AF$110))/(INDEX($F$4:$N$4,0,AF$110+1)-INDEX($F$4:$N$4,0,AF$110))+AE118)))</f>
        <v>2.5453621934250799</v>
      </c>
      <c r="AG118" s="186" cm="1">
        <f t="array" ref="AG118">IF(AG$110=-1,AH118,IF(AG$110=99,AF118,IF(AG$110=0,INDEX($F99:$N99,0,AG$108),(INDEX($F99:$N99,0,AG$110+1)-INDEX($F99:$N99,0,AG$110))/(INDEX($F$4:$N$4,0,AG$110+1)-INDEX($F$4:$N$4,0,AG$110))+AF118)))</f>
        <v>2.6280133296823132</v>
      </c>
      <c r="AH118" s="186" cm="1">
        <f t="array" ref="AH118">IF(AH$110=-1,AI118,IF(AH$110=99,AG118,IF(AH$110=0,INDEX($F99:$N99,0,AH$108),(INDEX($F99:$N99,0,AH$110+1)-INDEX($F99:$N99,0,AH$110))/(INDEX($F$4:$N$4,0,AH$110+1)-INDEX($F$4:$N$4,0,AH$110))+AG118)))</f>
        <v>2.7106644659395465</v>
      </c>
      <c r="AI118" s="186" cm="1">
        <f t="array" ref="AI118">IF(AI$110=-1,AJ118,IF(AI$110=99,AH118,IF(AI$110=0,INDEX($F99:$N99,0,AI$108),(INDEX($F99:$N99,0,AI$110+1)-INDEX($F99:$N99,0,AI$110))/(INDEX($F$4:$N$4,0,AI$110+1)-INDEX($F$4:$N$4,0,AI$110))+AH118)))</f>
        <v>2.7933156021967798</v>
      </c>
      <c r="AJ118" s="186" cm="1">
        <f t="array" ref="AJ118">IF(AJ$110=-1,AK118,IF(AJ$110=99,AI118,IF(AJ$110=0,INDEX($F99:$N99,0,AJ$108),(INDEX($F99:$N99,0,AJ$110+1)-INDEX($F99:$N99,0,AJ$110))/(INDEX($F$4:$N$4,0,AJ$110+1)-INDEX($F$4:$N$4,0,AJ$110))+AI118)))</f>
        <v>2.8759667384540131</v>
      </c>
      <c r="AK118" s="186" cm="1">
        <f t="array" ref="AK118">IF(AK$110=-1,AL118,IF(AK$110=99,AJ118,IF(AK$110=0,INDEX($F99:$N99,0,AK$108),(INDEX($F99:$N99,0,AK$110+1)-INDEX($F99:$N99,0,AK$110))/(INDEX($F$4:$N$4,0,AK$110+1)-INDEX($F$4:$N$4,0,AK$110))+AJ118)))</f>
        <v>2.9586178747112464</v>
      </c>
      <c r="AL118" s="186" cm="1">
        <f t="array" ref="AL118">IF(AL$110=-1,AM118,IF(AL$110=99,AK118,IF(AL$110=0,INDEX($F99:$N99,0,AL$108),(INDEX($F99:$N99,0,AL$110+1)-INDEX($F99:$N99,0,AL$110))/(INDEX($F$4:$N$4,0,AL$110+1)-INDEX($F$4:$N$4,0,AL$110))+AK118)))</f>
        <v>3.0412690109684797</v>
      </c>
      <c r="AM118" s="186" cm="1">
        <f t="array" ref="AM118">IF(AM$110=-1,AN118,IF(AM$110=99,AL118,IF(AM$110=0,INDEX($F99:$N99,0,AM$108),(INDEX($F99:$N99,0,AM$110+1)-INDEX($F99:$N99,0,AM$110))/(INDEX($F$4:$N$4,0,AM$110+1)-INDEX($F$4:$N$4,0,AM$110))+AL118)))</f>
        <v>3.123920147225713</v>
      </c>
      <c r="AN118" s="186" cm="1">
        <f t="array" ref="AN118">IF(AN$110=-1,AO118,IF(AN$110=99,AM118,IF(AN$110=0,INDEX($F99:$N99,0,AN$108),(INDEX($F99:$N99,0,AN$110+1)-INDEX($F99:$N99,0,AN$110))/(INDEX($F$4:$N$4,0,AN$110+1)-INDEX($F$4:$N$4,0,AN$110))+AM118)))</f>
        <v>3.2065712834829463</v>
      </c>
      <c r="AO118" s="186" cm="1">
        <f t="array" ref="AO118">IF(AO$110=-1,AP118,IF(AO$110=99,AN118,IF(AO$110=0,INDEX($F99:$N99,0,AO$108),(INDEX($F99:$N99,0,AO$110+1)-INDEX($F99:$N99,0,AO$110))/(INDEX($F$4:$N$4,0,AO$110+1)-INDEX($F$4:$N$4,0,AO$110))+AN118)))</f>
        <v>3.2892224197401805</v>
      </c>
      <c r="AP118" s="186" cm="1">
        <f t="array" ref="AP118">IF(AP$110=-1,AQ118,IF(AP$110=99,AO118,IF(AP$110=0,INDEX($F99:$N99,0,AP$108),(INDEX($F99:$N99,0,AP$110+1)-INDEX($F99:$N99,0,AP$110))/(INDEX($F$4:$N$4,0,AP$110+1)-INDEX($F$4:$N$4,0,AP$110))+AO118)))</f>
        <v>3.3805393996196216</v>
      </c>
      <c r="AQ118" s="186" cm="1">
        <f t="array" ref="AQ118">IF(AQ$110=-1,AR118,IF(AQ$110=99,AP118,IF(AQ$110=0,INDEX($F99:$N99,0,AQ$108),(INDEX($F99:$N99,0,AQ$110+1)-INDEX($F99:$N99,0,AQ$110))/(INDEX($F$4:$N$4,0,AQ$110+1)-INDEX($F$4:$N$4,0,AQ$110))+AP118)))</f>
        <v>3.4718563794990627</v>
      </c>
      <c r="AR118" s="186" cm="1">
        <f t="array" ref="AR118">IF(AR$110=-1,AS118,IF(AR$110=99,AQ118,IF(AR$110=0,INDEX($F99:$N99,0,AR$108),(INDEX($F99:$N99,0,AR$110+1)-INDEX($F99:$N99,0,AR$110))/(INDEX($F$4:$N$4,0,AR$110+1)-INDEX($F$4:$N$4,0,AR$110))+AQ118)))</f>
        <v>3.5631733593785038</v>
      </c>
      <c r="AS118" s="186" cm="1">
        <f t="array" ref="AS118">IF(AS$110=-1,AT118,IF(AS$110=99,AR118,IF(AS$110=0,INDEX($F99:$N99,0,AS$108),(INDEX($F99:$N99,0,AS$110+1)-INDEX($F99:$N99,0,AS$110))/(INDEX($F$4:$N$4,0,AS$110+1)-INDEX($F$4:$N$4,0,AS$110))+AR118)))</f>
        <v>3.6544903392579449</v>
      </c>
      <c r="AT118" s="186" cm="1">
        <f t="array" ref="AT118">IF(AT$110=-1,AU118,IF(AT$110=99,AS118,IF(AT$110=0,INDEX($F99:$N99,0,AT$108),(INDEX($F99:$N99,0,AT$110+1)-INDEX($F99:$N99,0,AT$110))/(INDEX($F$4:$N$4,0,AT$110+1)-INDEX($F$4:$N$4,0,AT$110))+AS118)))</f>
        <v>3.745807319137386</v>
      </c>
      <c r="AU118" s="186" cm="1">
        <f t="array" ref="AU118">IF(AU$110=-1,AV118,IF(AU$110=99,AT118,IF(AU$110=0,INDEX($F99:$N99,0,AU$108),(INDEX($F99:$N99,0,AU$110+1)-INDEX($F99:$N99,0,AU$110))/(INDEX($F$4:$N$4,0,AU$110+1)-INDEX($F$4:$N$4,0,AU$110))+AT118)))</f>
        <v>3.8371242990168271</v>
      </c>
      <c r="AV118" s="186" cm="1">
        <f t="array" ref="AV118">IF(AV$110=-1,AW118,IF(AV$110=99,AU118,IF(AV$110=0,INDEX($F99:$N99,0,AV$108),(INDEX($F99:$N99,0,AV$110+1)-INDEX($F99:$N99,0,AV$110))/(INDEX($F$4:$N$4,0,AV$110+1)-INDEX($F$4:$N$4,0,AV$110))+AU118)))</f>
        <v>3.9284412788962682</v>
      </c>
      <c r="AW118" s="186" cm="1">
        <f t="array" ref="AW118">IF(AW$110=-1,AX118,IF(AW$110=99,AV118,IF(AW$110=0,INDEX($F99:$N99,0,AW$108),(INDEX($F99:$N99,0,AW$110+1)-INDEX($F99:$N99,0,AW$110))/(INDEX($F$4:$N$4,0,AW$110+1)-INDEX($F$4:$N$4,0,AW$110))+AV118)))</f>
        <v>4.0197582587757097</v>
      </c>
      <c r="AX118" s="186" cm="1">
        <f t="array" ref="AX118">IF(AX$110=-1,AY118,IF(AX$110=99,AW118,IF(AX$110=0,INDEX($F99:$N99,0,AX$108),(INDEX($F99:$N99,0,AX$110+1)-INDEX($F99:$N99,0,AX$110))/(INDEX($F$4:$N$4,0,AX$110+1)-INDEX($F$4:$N$4,0,AX$110))+AW118)))</f>
        <v>4.1110752386551512</v>
      </c>
      <c r="AY118" s="186" cm="1">
        <f t="array" ref="AY118">IF(AY$110=-1,AZ118,IF(AY$110=99,AX118,IF(AY$110=0,INDEX($F99:$N99,0,AY$108),(INDEX($F99:$N99,0,AY$110+1)-INDEX($F99:$N99,0,AY$110))/(INDEX($F$4:$N$4,0,AY$110+1)-INDEX($F$4:$N$4,0,AY$110))+AX118)))</f>
        <v>4.2023922185345928</v>
      </c>
      <c r="AZ118" s="186" cm="1">
        <f t="array" ref="AZ118">IF(AZ$110=-1,BA118,IF(AZ$110=99,AY118,IF(AZ$110=0,INDEX($F99:$N99,0,AZ$108),(INDEX($F99:$N99,0,AZ$110+1)-INDEX($F99:$N99,0,AZ$110))/(INDEX($F$4:$N$4,0,AZ$110+1)-INDEX($F$4:$N$4,0,AZ$110))+AY118)))</f>
        <v>4.2023922185345928</v>
      </c>
      <c r="BA118" s="186" cm="1">
        <f t="array" ref="BA118">IF(BA$110=-1,BB118,IF(BA$110=99,AZ118,IF(BA$110=0,INDEX($F99:$N99,0,BA$108),(INDEX($F99:$N99,0,BA$110+1)-INDEX($F99:$N99,0,BA$110))/(INDEX($F$4:$N$4,0,BA$110+1)-INDEX($F$4:$N$4,0,BA$110))+AZ118)))</f>
        <v>4.2023922185345928</v>
      </c>
    </row>
    <row r="119" spans="1:53">
      <c r="A119" s="116" t="s">
        <v>16</v>
      </c>
      <c r="B119" s="22" t="str">
        <f t="shared" si="216"/>
        <v/>
      </c>
      <c r="C119" s="23" t="str">
        <f t="shared" si="217"/>
        <v/>
      </c>
      <c r="D119" s="57" t="str">
        <f>ITEMS_TRA!C23</f>
        <v>TFHCV8</v>
      </c>
      <c r="E119" s="23" t="str">
        <f t="shared" si="218"/>
        <v/>
      </c>
      <c r="H119" s="23" t="str">
        <f t="shared" si="218"/>
        <v/>
      </c>
      <c r="J119" s="23" t="str">
        <f t="shared" si="218"/>
        <v/>
      </c>
      <c r="K119" s="23" t="str">
        <f t="shared" si="218"/>
        <v/>
      </c>
      <c r="L119" s="125" t="str">
        <f t="shared" si="219"/>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0.11854474757129577</v>
      </c>
      <c r="W119" s="186" cm="1">
        <f t="array" ref="W119">IF(W$110=-1,X119,IF(W$110=99,V119,IF(W$110=0,INDEX($F100:$N100,0,W$108),(INDEX($F100:$N100,0,W$110+1)-INDEX($F100:$N100,0,W$110))/(INDEX($F$4:$N$4,0,W$110+1)-INDEX($F$4:$N$4,0,W$110))+V119)))</f>
        <v>0.12039536121005183</v>
      </c>
      <c r="X119" s="186" cm="1">
        <f t="array" ref="X119">IF(X$110=-1,Y119,IF(X$110=99,W119,IF(X$110=0,INDEX($F100:$N100,0,X$108),(INDEX($F100:$N100,0,X$110+1)-INDEX($F100:$N100,0,X$110))/(INDEX($F$4:$N$4,0,X$110+1)-INDEX($F$4:$N$4,0,X$110))+W119)))</f>
        <v>0.12224597484880789</v>
      </c>
      <c r="Y119" s="186" cm="1">
        <f t="array" ref="Y119">IF(Y$110=-1,Z119,IF(Y$110=99,X119,IF(Y$110=0,INDEX($F100:$N100,0,Y$108),(INDEX($F100:$N100,0,Y$110+1)-INDEX($F100:$N100,0,Y$110))/(INDEX($F$4:$N$4,0,Y$110+1)-INDEX($F$4:$N$4,0,Y$110))+X119)))</f>
        <v>0.12409658848756396</v>
      </c>
      <c r="Z119" s="186" cm="1">
        <f t="array" ref="Z119">IF(Z$110=-1,AA119,IF(Z$110=99,Y119,IF(Z$110=0,INDEX($F100:$N100,0,Z$108),(INDEX($F100:$N100,0,Z$110+1)-INDEX($F100:$N100,0,Z$110))/(INDEX($F$4:$N$4,0,Z$110+1)-INDEX($F$4:$N$4,0,Z$110))+Y119)))</f>
        <v>0.12594720212632002</v>
      </c>
      <c r="AA119" s="186" cm="1">
        <f t="array" ref="AA119">IF(AA$110=-1,AB119,IF(AA$110=99,Z119,IF(AA$110=0,INDEX($F100:$N100,0,AA$108),(INDEX($F100:$N100,0,AA$110+1)-INDEX($F100:$N100,0,AA$110))/(INDEX($F$4:$N$4,0,AA$110+1)-INDEX($F$4:$N$4,0,AA$110))+Z119)))</f>
        <v>0.12779781576507607</v>
      </c>
      <c r="AB119" s="186" cm="1">
        <f t="array" ref="AB119">IF(AB$110=-1,AC119,IF(AB$110=99,AA119,IF(AB$110=0,INDEX($F100:$N100,0,AB$108),(INDEX($F100:$N100,0,AB$110+1)-INDEX($F100:$N100,0,AB$110))/(INDEX($F$4:$N$4,0,AB$110+1)-INDEX($F$4:$N$4,0,AB$110))+AA119)))</f>
        <v>0.12964842940383212</v>
      </c>
      <c r="AC119" s="186" cm="1">
        <f t="array" ref="AC119">IF(AC$110=-1,AD119,IF(AC$110=99,AB119,IF(AC$110=0,INDEX($F100:$N100,0,AC$108),(INDEX($F100:$N100,0,AC$110+1)-INDEX($F100:$N100,0,AC$110))/(INDEX($F$4:$N$4,0,AC$110+1)-INDEX($F$4:$N$4,0,AC$110))+AB119)))</f>
        <v>0.13149904304258817</v>
      </c>
      <c r="AD119" s="186" cm="1">
        <f t="array" ref="AD119">IF(AD$110=-1,AE119,IF(AD$110=99,AC119,IF(AD$110=0,INDEX($F100:$N100,0,AD$108),(INDEX($F100:$N100,0,AD$110+1)-INDEX($F100:$N100,0,AD$110))/(INDEX($F$4:$N$4,0,AD$110+1)-INDEX($F$4:$N$4,0,AD$110))+AC119)))</f>
        <v>0.13334965668134421</v>
      </c>
      <c r="AE119" s="186" cm="1">
        <f t="array" ref="AE119">IF(AE$110=-1,AF119,IF(AE$110=99,AD119,IF(AE$110=0,INDEX($F100:$N100,0,AE$108),(INDEX($F100:$N100,0,AE$110+1)-INDEX($F100:$N100,0,AE$110))/(INDEX($F$4:$N$4,0,AE$110+1)-INDEX($F$4:$N$4,0,AE$110))+AD119)))</f>
        <v>0.13520027032010029</v>
      </c>
      <c r="AF119" s="186" cm="1">
        <f t="array" ref="AF119">IF(AF$110=-1,AG119,IF(AF$110=99,AE119,IF(AF$110=0,INDEX($F100:$N100,0,AF$108),(INDEX($F100:$N100,0,AF$110+1)-INDEX($F100:$N100,0,AF$110))/(INDEX($F$4:$N$4,0,AF$110+1)-INDEX($F$4:$N$4,0,AF$110))+AE119)))</f>
        <v>0.13973773155889141</v>
      </c>
      <c r="AG119" s="186" cm="1">
        <f t="array" ref="AG119">IF(AG$110=-1,AH119,IF(AG$110=99,AF119,IF(AG$110=0,INDEX($F100:$N100,0,AG$108),(INDEX($F100:$N100,0,AG$110+1)-INDEX($F100:$N100,0,AG$110))/(INDEX($F$4:$N$4,0,AG$110+1)-INDEX($F$4:$N$4,0,AG$110))+AF119)))</f>
        <v>0.14427519279768253</v>
      </c>
      <c r="AH119" s="186" cm="1">
        <f t="array" ref="AH119">IF(AH$110=-1,AI119,IF(AH$110=99,AG119,IF(AH$110=0,INDEX($F100:$N100,0,AH$108),(INDEX($F100:$N100,0,AH$110+1)-INDEX($F100:$N100,0,AH$110))/(INDEX($F$4:$N$4,0,AH$110+1)-INDEX($F$4:$N$4,0,AH$110))+AG119)))</f>
        <v>0.14881265403647365</v>
      </c>
      <c r="AI119" s="186" cm="1">
        <f t="array" ref="AI119">IF(AI$110=-1,AJ119,IF(AI$110=99,AH119,IF(AI$110=0,INDEX($F100:$N100,0,AI$108),(INDEX($F100:$N100,0,AI$110+1)-INDEX($F100:$N100,0,AI$110))/(INDEX($F$4:$N$4,0,AI$110+1)-INDEX($F$4:$N$4,0,AI$110))+AH119)))</f>
        <v>0.15335011527526476</v>
      </c>
      <c r="AJ119" s="186" cm="1">
        <f t="array" ref="AJ119">IF(AJ$110=-1,AK119,IF(AJ$110=99,AI119,IF(AJ$110=0,INDEX($F100:$N100,0,AJ$108),(INDEX($F100:$N100,0,AJ$110+1)-INDEX($F100:$N100,0,AJ$110))/(INDEX($F$4:$N$4,0,AJ$110+1)-INDEX($F$4:$N$4,0,AJ$110))+AI119)))</f>
        <v>0.15788757651405588</v>
      </c>
      <c r="AK119" s="186" cm="1">
        <f t="array" ref="AK119">IF(AK$110=-1,AL119,IF(AK$110=99,AJ119,IF(AK$110=0,INDEX($F100:$N100,0,AK$108),(INDEX($F100:$N100,0,AK$110+1)-INDEX($F100:$N100,0,AK$110))/(INDEX($F$4:$N$4,0,AK$110+1)-INDEX($F$4:$N$4,0,AK$110))+AJ119)))</f>
        <v>0.162425037752847</v>
      </c>
      <c r="AL119" s="186" cm="1">
        <f t="array" ref="AL119">IF(AL$110=-1,AM119,IF(AL$110=99,AK119,IF(AL$110=0,INDEX($F100:$N100,0,AL$108),(INDEX($F100:$N100,0,AL$110+1)-INDEX($F100:$N100,0,AL$110))/(INDEX($F$4:$N$4,0,AL$110+1)-INDEX($F$4:$N$4,0,AL$110))+AK119)))</f>
        <v>0.16696249899163812</v>
      </c>
      <c r="AM119" s="186" cm="1">
        <f t="array" ref="AM119">IF(AM$110=-1,AN119,IF(AM$110=99,AL119,IF(AM$110=0,INDEX($F100:$N100,0,AM$108),(INDEX($F100:$N100,0,AM$110+1)-INDEX($F100:$N100,0,AM$110))/(INDEX($F$4:$N$4,0,AM$110+1)-INDEX($F$4:$N$4,0,AM$110))+AL119)))</f>
        <v>0.17149996023042924</v>
      </c>
      <c r="AN119" s="186" cm="1">
        <f t="array" ref="AN119">IF(AN$110=-1,AO119,IF(AN$110=99,AM119,IF(AN$110=0,INDEX($F100:$N100,0,AN$108),(INDEX($F100:$N100,0,AN$110+1)-INDEX($F100:$N100,0,AN$110))/(INDEX($F$4:$N$4,0,AN$110+1)-INDEX($F$4:$N$4,0,AN$110))+AM119)))</f>
        <v>0.17603742146922036</v>
      </c>
      <c r="AO119" s="186" cm="1">
        <f t="array" ref="AO119">IF(AO$110=-1,AP119,IF(AO$110=99,AN119,IF(AO$110=0,INDEX($F100:$N100,0,AO$108),(INDEX($F100:$N100,0,AO$110+1)-INDEX($F100:$N100,0,AO$110))/(INDEX($F$4:$N$4,0,AO$110+1)-INDEX($F$4:$N$4,0,AO$110))+AN119)))</f>
        <v>0.18057488270801145</v>
      </c>
      <c r="AP119" s="186" cm="1">
        <f t="array" ref="AP119">IF(AP$110=-1,AQ119,IF(AP$110=99,AO119,IF(AP$110=0,INDEX($F100:$N100,0,AP$108),(INDEX($F100:$N100,0,AP$110+1)-INDEX($F100:$N100,0,AP$110))/(INDEX($F$4:$N$4,0,AP$110+1)-INDEX($F$4:$N$4,0,AP$110))+AO119)))</f>
        <v>0.1855880897298347</v>
      </c>
      <c r="AQ119" s="186" cm="1">
        <f t="array" ref="AQ119">IF(AQ$110=-1,AR119,IF(AQ$110=99,AP119,IF(AQ$110=0,INDEX($F100:$N100,0,AQ$108),(INDEX($F100:$N100,0,AQ$110+1)-INDEX($F100:$N100,0,AQ$110))/(INDEX($F$4:$N$4,0,AQ$110+1)-INDEX($F$4:$N$4,0,AQ$110))+AP119)))</f>
        <v>0.19060129675165796</v>
      </c>
      <c r="AR119" s="186" cm="1">
        <f t="array" ref="AR119">IF(AR$110=-1,AS119,IF(AR$110=99,AQ119,IF(AR$110=0,INDEX($F100:$N100,0,AR$108),(INDEX($F100:$N100,0,AR$110+1)-INDEX($F100:$N100,0,AR$110))/(INDEX($F$4:$N$4,0,AR$110+1)-INDEX($F$4:$N$4,0,AR$110))+AQ119)))</f>
        <v>0.19561450377348122</v>
      </c>
      <c r="AS119" s="186" cm="1">
        <f t="array" ref="AS119">IF(AS$110=-1,AT119,IF(AS$110=99,AR119,IF(AS$110=0,INDEX($F100:$N100,0,AS$108),(INDEX($F100:$N100,0,AS$110+1)-INDEX($F100:$N100,0,AS$110))/(INDEX($F$4:$N$4,0,AS$110+1)-INDEX($F$4:$N$4,0,AS$110))+AR119)))</f>
        <v>0.20062771079530448</v>
      </c>
      <c r="AT119" s="186" cm="1">
        <f t="array" ref="AT119">IF(AT$110=-1,AU119,IF(AT$110=99,AS119,IF(AT$110=0,INDEX($F100:$N100,0,AT$108),(INDEX($F100:$N100,0,AT$110+1)-INDEX($F100:$N100,0,AT$110))/(INDEX($F$4:$N$4,0,AT$110+1)-INDEX($F$4:$N$4,0,AT$110))+AS119)))</f>
        <v>0.20564091781712773</v>
      </c>
      <c r="AU119" s="186" cm="1">
        <f t="array" ref="AU119">IF(AU$110=-1,AV119,IF(AU$110=99,AT119,IF(AU$110=0,INDEX($F100:$N100,0,AU$108),(INDEX($F100:$N100,0,AU$110+1)-INDEX($F100:$N100,0,AU$110))/(INDEX($F$4:$N$4,0,AU$110+1)-INDEX($F$4:$N$4,0,AU$110))+AT119)))</f>
        <v>0.21065412483895099</v>
      </c>
      <c r="AV119" s="186" cm="1">
        <f t="array" ref="AV119">IF(AV$110=-1,AW119,IF(AV$110=99,AU119,IF(AV$110=0,INDEX($F100:$N100,0,AV$108),(INDEX($F100:$N100,0,AV$110+1)-INDEX($F100:$N100,0,AV$110))/(INDEX($F$4:$N$4,0,AV$110+1)-INDEX($F$4:$N$4,0,AV$110))+AU119)))</f>
        <v>0.21566733186077425</v>
      </c>
      <c r="AW119" s="186" cm="1">
        <f t="array" ref="AW119">IF(AW$110=-1,AX119,IF(AW$110=99,AV119,IF(AW$110=0,INDEX($F100:$N100,0,AW$108),(INDEX($F100:$N100,0,AW$110+1)-INDEX($F100:$N100,0,AW$110))/(INDEX($F$4:$N$4,0,AW$110+1)-INDEX($F$4:$N$4,0,AW$110))+AV119)))</f>
        <v>0.2206805388825975</v>
      </c>
      <c r="AX119" s="186" cm="1">
        <f t="array" ref="AX119">IF(AX$110=-1,AY119,IF(AX$110=99,AW119,IF(AX$110=0,INDEX($F100:$N100,0,AX$108),(INDEX($F100:$N100,0,AX$110+1)-INDEX($F100:$N100,0,AX$110))/(INDEX($F$4:$N$4,0,AX$110+1)-INDEX($F$4:$N$4,0,AX$110))+AW119)))</f>
        <v>0.22569374590442076</v>
      </c>
      <c r="AY119" s="186" cm="1">
        <f t="array" ref="AY119">IF(AY$110=-1,AZ119,IF(AY$110=99,AX119,IF(AY$110=0,INDEX($F100:$N100,0,AY$108),(INDEX($F100:$N100,0,AY$110+1)-INDEX($F100:$N100,0,AY$110))/(INDEX($F$4:$N$4,0,AY$110+1)-INDEX($F$4:$N$4,0,AY$110))+AX119)))</f>
        <v>0.23070695292624402</v>
      </c>
      <c r="AZ119" s="186" cm="1">
        <f t="array" ref="AZ119">IF(AZ$110=-1,BA119,IF(AZ$110=99,AY119,IF(AZ$110=0,INDEX($F100:$N100,0,AZ$108),(INDEX($F100:$N100,0,AZ$110+1)-INDEX($F100:$N100,0,AZ$110))/(INDEX($F$4:$N$4,0,AZ$110+1)-INDEX($F$4:$N$4,0,AZ$110))+AY119)))</f>
        <v>0.23070695292624402</v>
      </c>
      <c r="BA119" s="186" cm="1">
        <f t="array" ref="BA119">IF(BA$110=-1,BB119,IF(BA$110=99,AZ119,IF(BA$110=0,INDEX($F100:$N100,0,BA$108),(INDEX($F100:$N100,0,BA$110+1)-INDEX($F100:$N100,0,BA$110))/(INDEX($F$4:$N$4,0,BA$110+1)-INDEX($F$4:$N$4,0,BA$110))+AZ119)))</f>
        <v>0.23070695292624402</v>
      </c>
    </row>
    <row r="120" spans="1:53">
      <c r="A120" s="116" t="s">
        <v>16</v>
      </c>
      <c r="B120" s="22" t="str">
        <f t="shared" si="216"/>
        <v/>
      </c>
      <c r="C120" s="23" t="str">
        <f t="shared" si="217"/>
        <v/>
      </c>
      <c r="D120" s="57" t="str">
        <f>ITEMS_TRA!C24</f>
        <v>TFHCV9</v>
      </c>
      <c r="E120" s="23" t="str">
        <f t="shared" si="218"/>
        <v/>
      </c>
      <c r="H120" s="23" t="str">
        <f t="shared" si="218"/>
        <v/>
      </c>
      <c r="J120" s="23" t="str">
        <f t="shared" si="218"/>
        <v/>
      </c>
      <c r="K120" s="23" t="str">
        <f t="shared" si="218"/>
        <v/>
      </c>
      <c r="L120" s="125" t="str">
        <f t="shared" si="219"/>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2.8529099418297506E-2</v>
      </c>
      <c r="W120" s="186" cm="1">
        <f t="array" ref="W120">IF(W$110=-1,X120,IF(W$110=99,V120,IF(W$110=0,INDEX($F101:$N101,0,W$108),(INDEX($F101:$N101,0,W$110+1)-INDEX($F101:$N101,0,W$110))/(INDEX($F$4:$N$4,0,W$110+1)-INDEX($F$4:$N$4,0,W$110))+V120)))</f>
        <v>2.8974469977234973E-2</v>
      </c>
      <c r="X120" s="186" cm="1">
        <f t="array" ref="X120">IF(X$110=-1,Y120,IF(X$110=99,W120,IF(X$110=0,INDEX($F101:$N101,0,X$108),(INDEX($F101:$N101,0,X$110+1)-INDEX($F101:$N101,0,X$110))/(INDEX($F$4:$N$4,0,X$110+1)-INDEX($F$4:$N$4,0,X$110))+W120)))</f>
        <v>2.9419840536172439E-2</v>
      </c>
      <c r="Y120" s="186" cm="1">
        <f t="array" ref="Y120">IF(Y$110=-1,Z120,IF(Y$110=99,X120,IF(Y$110=0,INDEX($F101:$N101,0,Y$108),(INDEX($F101:$N101,0,Y$110+1)-INDEX($F101:$N101,0,Y$110))/(INDEX($F$4:$N$4,0,Y$110+1)-INDEX($F$4:$N$4,0,Y$110))+X120)))</f>
        <v>2.9865211095109905E-2</v>
      </c>
      <c r="Z120" s="186" cm="1">
        <f t="array" ref="Z120">IF(Z$110=-1,AA120,IF(Z$110=99,Y120,IF(Z$110=0,INDEX($F101:$N101,0,Z$108),(INDEX($F101:$N101,0,Z$110+1)-INDEX($F101:$N101,0,Z$110))/(INDEX($F$4:$N$4,0,Z$110+1)-INDEX($F$4:$N$4,0,Z$110))+Y120)))</f>
        <v>3.0310581654047371E-2</v>
      </c>
      <c r="AA120" s="186" cm="1">
        <f t="array" ref="AA120">IF(AA$110=-1,AB120,IF(AA$110=99,Z120,IF(AA$110=0,INDEX($F101:$N101,0,AA$108),(INDEX($F101:$N101,0,AA$110+1)-INDEX($F101:$N101,0,AA$110))/(INDEX($F$4:$N$4,0,AA$110+1)-INDEX($F$4:$N$4,0,AA$110))+Z120)))</f>
        <v>3.0755952212984838E-2</v>
      </c>
      <c r="AB120" s="186" cm="1">
        <f t="array" ref="AB120">IF(AB$110=-1,AC120,IF(AB$110=99,AA120,IF(AB$110=0,INDEX($F101:$N101,0,AB$108),(INDEX($F101:$N101,0,AB$110+1)-INDEX($F101:$N101,0,AB$110))/(INDEX($F$4:$N$4,0,AB$110+1)-INDEX($F$4:$N$4,0,AB$110))+AA120)))</f>
        <v>3.1201322771922304E-2</v>
      </c>
      <c r="AC120" s="186" cm="1">
        <f t="array" ref="AC120">IF(AC$110=-1,AD120,IF(AC$110=99,AB120,IF(AC$110=0,INDEX($F101:$N101,0,AC$108),(INDEX($F101:$N101,0,AC$110+1)-INDEX($F101:$N101,0,AC$110))/(INDEX($F$4:$N$4,0,AC$110+1)-INDEX($F$4:$N$4,0,AC$110))+AB120)))</f>
        <v>3.1646693330859774E-2</v>
      </c>
      <c r="AD120" s="186" cm="1">
        <f t="array" ref="AD120">IF(AD$110=-1,AE120,IF(AD$110=99,AC120,IF(AD$110=0,INDEX($F101:$N101,0,AD$108),(INDEX($F101:$N101,0,AD$110+1)-INDEX($F101:$N101,0,AD$110))/(INDEX($F$4:$N$4,0,AD$110+1)-INDEX($F$4:$N$4,0,AD$110))+AC120)))</f>
        <v>3.209206388979724E-2</v>
      </c>
      <c r="AE120" s="186" cm="1">
        <f t="array" ref="AE120">IF(AE$110=-1,AF120,IF(AE$110=99,AD120,IF(AE$110=0,INDEX($F101:$N101,0,AE$108),(INDEX($F101:$N101,0,AE$110+1)-INDEX($F101:$N101,0,AE$110))/(INDEX($F$4:$N$4,0,AE$110+1)-INDEX($F$4:$N$4,0,AE$110))+AD120)))</f>
        <v>3.2537434448734713E-2</v>
      </c>
      <c r="AF120" s="186" cm="1">
        <f t="array" ref="AF120">IF(AF$110=-1,AG120,IF(AF$110=99,AE120,IF(AF$110=0,INDEX($F101:$N101,0,AF$108),(INDEX($F101:$N101,0,AF$110+1)-INDEX($F101:$N101,0,AF$110))/(INDEX($F$4:$N$4,0,AF$110+1)-INDEX($F$4:$N$4,0,AF$110))+AE120)))</f>
        <v>3.3629424481530459E-2</v>
      </c>
      <c r="AG120" s="186" cm="1">
        <f t="array" ref="AG120">IF(AG$110=-1,AH120,IF(AG$110=99,AF120,IF(AG$110=0,INDEX($F101:$N101,0,AG$108),(INDEX($F101:$N101,0,AG$110+1)-INDEX($F101:$N101,0,AG$110))/(INDEX($F$4:$N$4,0,AG$110+1)-INDEX($F$4:$N$4,0,AG$110))+AF120)))</f>
        <v>3.4721414514326213E-2</v>
      </c>
      <c r="AH120" s="186" cm="1">
        <f t="array" ref="AH120">IF(AH$110=-1,AI120,IF(AH$110=99,AG120,IF(AH$110=0,INDEX($F101:$N101,0,AH$108),(INDEX($F101:$N101,0,AH$110+1)-INDEX($F101:$N101,0,AH$110))/(INDEX($F$4:$N$4,0,AH$110+1)-INDEX($F$4:$N$4,0,AH$110))+AG120)))</f>
        <v>3.5813404547121966E-2</v>
      </c>
      <c r="AI120" s="186" cm="1">
        <f t="array" ref="AI120">IF(AI$110=-1,AJ120,IF(AI$110=99,AH120,IF(AI$110=0,INDEX($F101:$N101,0,AI$108),(INDEX($F101:$N101,0,AI$110+1)-INDEX($F101:$N101,0,AI$110))/(INDEX($F$4:$N$4,0,AI$110+1)-INDEX($F$4:$N$4,0,AI$110))+AH120)))</f>
        <v>3.6905394579917719E-2</v>
      </c>
      <c r="AJ120" s="186" cm="1">
        <f t="array" ref="AJ120">IF(AJ$110=-1,AK120,IF(AJ$110=99,AI120,IF(AJ$110=0,INDEX($F101:$N101,0,AJ$108),(INDEX($F101:$N101,0,AJ$110+1)-INDEX($F101:$N101,0,AJ$110))/(INDEX($F$4:$N$4,0,AJ$110+1)-INDEX($F$4:$N$4,0,AJ$110))+AI120)))</f>
        <v>3.7997384612713472E-2</v>
      </c>
      <c r="AK120" s="186" cm="1">
        <f t="array" ref="AK120">IF(AK$110=-1,AL120,IF(AK$110=99,AJ120,IF(AK$110=0,INDEX($F101:$N101,0,AK$108),(INDEX($F101:$N101,0,AK$110+1)-INDEX($F101:$N101,0,AK$110))/(INDEX($F$4:$N$4,0,AK$110+1)-INDEX($F$4:$N$4,0,AK$110))+AJ120)))</f>
        <v>3.9089374645509226E-2</v>
      </c>
      <c r="AL120" s="186" cm="1">
        <f t="array" ref="AL120">IF(AL$110=-1,AM120,IF(AL$110=99,AK120,IF(AL$110=0,INDEX($F101:$N101,0,AL$108),(INDEX($F101:$N101,0,AL$110+1)-INDEX($F101:$N101,0,AL$110))/(INDEX($F$4:$N$4,0,AL$110+1)-INDEX($F$4:$N$4,0,AL$110))+AK120)))</f>
        <v>4.0181364678304979E-2</v>
      </c>
      <c r="AM120" s="186" cm="1">
        <f t="array" ref="AM120">IF(AM$110=-1,AN120,IF(AM$110=99,AL120,IF(AM$110=0,INDEX($F101:$N101,0,AM$108),(INDEX($F101:$N101,0,AM$110+1)-INDEX($F101:$N101,0,AM$110))/(INDEX($F$4:$N$4,0,AM$110+1)-INDEX($F$4:$N$4,0,AM$110))+AL120)))</f>
        <v>4.1273354711100732E-2</v>
      </c>
      <c r="AN120" s="186" cm="1">
        <f t="array" ref="AN120">IF(AN$110=-1,AO120,IF(AN$110=99,AM120,IF(AN$110=0,INDEX($F101:$N101,0,AN$108),(INDEX($F101:$N101,0,AN$110+1)-INDEX($F101:$N101,0,AN$110))/(INDEX($F$4:$N$4,0,AN$110+1)-INDEX($F$4:$N$4,0,AN$110))+AM120)))</f>
        <v>4.2365344743896485E-2</v>
      </c>
      <c r="AO120" s="186" cm="1">
        <f t="array" ref="AO120">IF(AO$110=-1,AP120,IF(AO$110=99,AN120,IF(AO$110=0,INDEX($F101:$N101,0,AO$108),(INDEX($F101:$N101,0,AO$110+1)-INDEX($F101:$N101,0,AO$110))/(INDEX($F$4:$N$4,0,AO$110+1)-INDEX($F$4:$N$4,0,AO$110))+AN120)))</f>
        <v>4.3457334776692211E-2</v>
      </c>
      <c r="AP120" s="186" cm="1">
        <f t="array" ref="AP120">IF(AP$110=-1,AQ120,IF(AP$110=99,AO120,IF(AP$110=0,INDEX($F101:$N101,0,AP$108),(INDEX($F101:$N101,0,AP$110+1)-INDEX($F101:$N101,0,AP$110))/(INDEX($F$4:$N$4,0,AP$110+1)-INDEX($F$4:$N$4,0,AP$110))+AO120)))</f>
        <v>4.4663818273095846E-2</v>
      </c>
      <c r="AQ120" s="186" cm="1">
        <f t="array" ref="AQ120">IF(AQ$110=-1,AR120,IF(AQ$110=99,AP120,IF(AQ$110=0,INDEX($F101:$N101,0,AQ$108),(INDEX($F101:$N101,0,AQ$110+1)-INDEX($F101:$N101,0,AQ$110))/(INDEX($F$4:$N$4,0,AQ$110+1)-INDEX($F$4:$N$4,0,AQ$110))+AP120)))</f>
        <v>4.587030176949948E-2</v>
      </c>
      <c r="AR120" s="186" cm="1">
        <f t="array" ref="AR120">IF(AR$110=-1,AS120,IF(AR$110=99,AQ120,IF(AR$110=0,INDEX($F101:$N101,0,AR$108),(INDEX($F101:$N101,0,AR$110+1)-INDEX($F101:$N101,0,AR$110))/(INDEX($F$4:$N$4,0,AR$110+1)-INDEX($F$4:$N$4,0,AR$110))+AQ120)))</f>
        <v>4.7076785265903115E-2</v>
      </c>
      <c r="AS120" s="186" cm="1">
        <f t="array" ref="AS120">IF(AS$110=-1,AT120,IF(AS$110=99,AR120,IF(AS$110=0,INDEX($F101:$N101,0,AS$108),(INDEX($F101:$N101,0,AS$110+1)-INDEX($F101:$N101,0,AS$110))/(INDEX($F$4:$N$4,0,AS$110+1)-INDEX($F$4:$N$4,0,AS$110))+AR120)))</f>
        <v>4.828326876230675E-2</v>
      </c>
      <c r="AT120" s="186" cm="1">
        <f t="array" ref="AT120">IF(AT$110=-1,AU120,IF(AT$110=99,AS120,IF(AT$110=0,INDEX($F101:$N101,0,AT$108),(INDEX($F101:$N101,0,AT$110+1)-INDEX($F101:$N101,0,AT$110))/(INDEX($F$4:$N$4,0,AT$110+1)-INDEX($F$4:$N$4,0,AT$110))+AS120)))</f>
        <v>4.9489752258710384E-2</v>
      </c>
      <c r="AU120" s="186" cm="1">
        <f t="array" ref="AU120">IF(AU$110=-1,AV120,IF(AU$110=99,AT120,IF(AU$110=0,INDEX($F101:$N101,0,AU$108),(INDEX($F101:$N101,0,AU$110+1)-INDEX($F101:$N101,0,AU$110))/(INDEX($F$4:$N$4,0,AU$110+1)-INDEX($F$4:$N$4,0,AU$110))+AT120)))</f>
        <v>5.0696235755114019E-2</v>
      </c>
      <c r="AV120" s="186" cm="1">
        <f t="array" ref="AV120">IF(AV$110=-1,AW120,IF(AV$110=99,AU120,IF(AV$110=0,INDEX($F101:$N101,0,AV$108),(INDEX($F101:$N101,0,AV$110+1)-INDEX($F101:$N101,0,AV$110))/(INDEX($F$4:$N$4,0,AV$110+1)-INDEX($F$4:$N$4,0,AV$110))+AU120)))</f>
        <v>5.1902719251517654E-2</v>
      </c>
      <c r="AW120" s="186" cm="1">
        <f t="array" ref="AW120">IF(AW$110=-1,AX120,IF(AW$110=99,AV120,IF(AW$110=0,INDEX($F101:$N101,0,AW$108),(INDEX($F101:$N101,0,AW$110+1)-INDEX($F101:$N101,0,AW$110))/(INDEX($F$4:$N$4,0,AW$110+1)-INDEX($F$4:$N$4,0,AW$110))+AV120)))</f>
        <v>5.3109202747921289E-2</v>
      </c>
      <c r="AX120" s="186" cm="1">
        <f t="array" ref="AX120">IF(AX$110=-1,AY120,IF(AX$110=99,AW120,IF(AX$110=0,INDEX($F101:$N101,0,AX$108),(INDEX($F101:$N101,0,AX$110+1)-INDEX($F101:$N101,0,AX$110))/(INDEX($F$4:$N$4,0,AX$110+1)-INDEX($F$4:$N$4,0,AX$110))+AW120)))</f>
        <v>5.4315686244324923E-2</v>
      </c>
      <c r="AY120" s="186" cm="1">
        <f t="array" ref="AY120">IF(AY$110=-1,AZ120,IF(AY$110=99,AX120,IF(AY$110=0,INDEX($F101:$N101,0,AY$108),(INDEX($F101:$N101,0,AY$110+1)-INDEX($F101:$N101,0,AY$110))/(INDEX($F$4:$N$4,0,AY$110+1)-INDEX($F$4:$N$4,0,AY$110))+AX120)))</f>
        <v>5.552216974072853E-2</v>
      </c>
      <c r="AZ120" s="186" cm="1">
        <f t="array" ref="AZ120">IF(AZ$110=-1,BA120,IF(AZ$110=99,AY120,IF(AZ$110=0,INDEX($F101:$N101,0,AZ$108),(INDEX($F101:$N101,0,AZ$110+1)-INDEX($F101:$N101,0,AZ$110))/(INDEX($F$4:$N$4,0,AZ$110+1)-INDEX($F$4:$N$4,0,AZ$110))+AY120)))</f>
        <v>5.552216974072853E-2</v>
      </c>
      <c r="BA120" s="186" cm="1">
        <f t="array" ref="BA120">IF(BA$110=-1,BB120,IF(BA$110=99,AZ120,IF(BA$110=0,INDEX($F101:$N101,0,BA$108),(INDEX($F101:$N101,0,BA$110+1)-INDEX($F101:$N101,0,BA$110))/(INDEX($F$4:$N$4,0,BA$110+1)-INDEX($F$4:$N$4,0,BA$110))+AZ120)))</f>
        <v>5.552216974072853E-2</v>
      </c>
    </row>
    <row r="121" spans="1:53">
      <c r="A121" s="116" t="s">
        <v>16</v>
      </c>
      <c r="B121" s="22" t="str">
        <f t="shared" si="216"/>
        <v/>
      </c>
      <c r="C121" s="23" t="str">
        <f t="shared" si="217"/>
        <v/>
      </c>
      <c r="D121" s="57" t="str">
        <f>ITEMS_TRA!C25</f>
        <v>TFRCO</v>
      </c>
      <c r="E121" s="23" t="str">
        <f t="shared" si="218"/>
        <v/>
      </c>
      <c r="H121" s="23" t="str">
        <f t="shared" si="218"/>
        <v/>
      </c>
      <c r="J121" s="23" t="str">
        <f t="shared" si="218"/>
        <v/>
      </c>
      <c r="K121" s="23" t="str">
        <f t="shared" si="218"/>
        <v/>
      </c>
      <c r="L121" s="125" t="str">
        <f t="shared" si="219"/>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22.900959847055063</v>
      </c>
      <c r="W121" s="186" cm="1">
        <f t="array" ref="W121">IF(W$110=-1,X121,IF(W$110=99,V121,IF(W$110=0,INDEX($F102:$N102,0,W$108),(INDEX($F102:$N102,0,W$110+1)-INDEX($F102:$N102,0,W$110))/(INDEX($F$4:$N$4,0,W$110+1)-INDEX($F$4:$N$4,0,W$110))+V121)))</f>
        <v>23.258468969153249</v>
      </c>
      <c r="X121" s="186" cm="1">
        <f t="array" ref="X121">IF(X$110=-1,Y121,IF(X$110=99,W121,IF(X$110=0,INDEX($F102:$N102,0,X$108),(INDEX($F102:$N102,0,X$110+1)-INDEX($F102:$N102,0,X$110))/(INDEX($F$4:$N$4,0,X$110+1)-INDEX($F$4:$N$4,0,X$110))+W121)))</f>
        <v>23.615978091251435</v>
      </c>
      <c r="Y121" s="186" cm="1">
        <f t="array" ref="Y121">IF(Y$110=-1,Z121,IF(Y$110=99,X121,IF(Y$110=0,INDEX($F102:$N102,0,Y$108),(INDEX($F102:$N102,0,Y$110+1)-INDEX($F102:$N102,0,Y$110))/(INDEX($F$4:$N$4,0,Y$110+1)-INDEX($F$4:$N$4,0,Y$110))+X121)))</f>
        <v>23.973487213349621</v>
      </c>
      <c r="Z121" s="186" cm="1">
        <f t="array" ref="Z121">IF(Z$110=-1,AA121,IF(Z$110=99,Y121,IF(Z$110=0,INDEX($F102:$N102,0,Z$108),(INDEX($F102:$N102,0,Z$110+1)-INDEX($F102:$N102,0,Z$110))/(INDEX($F$4:$N$4,0,Z$110+1)-INDEX($F$4:$N$4,0,Z$110))+Y121)))</f>
        <v>24.330996335447807</v>
      </c>
      <c r="AA121" s="186" cm="1">
        <f t="array" ref="AA121">IF(AA$110=-1,AB121,IF(AA$110=99,Z121,IF(AA$110=0,INDEX($F102:$N102,0,AA$108),(INDEX($F102:$N102,0,AA$110+1)-INDEX($F102:$N102,0,AA$110))/(INDEX($F$4:$N$4,0,AA$110+1)-INDEX($F$4:$N$4,0,AA$110))+Z121)))</f>
        <v>24.688505457545993</v>
      </c>
      <c r="AB121" s="186" cm="1">
        <f t="array" ref="AB121">IF(AB$110=-1,AC121,IF(AB$110=99,AA121,IF(AB$110=0,INDEX($F102:$N102,0,AB$108),(INDEX($F102:$N102,0,AB$110+1)-INDEX($F102:$N102,0,AB$110))/(INDEX($F$4:$N$4,0,AB$110+1)-INDEX($F$4:$N$4,0,AB$110))+AA121)))</f>
        <v>25.046014579644179</v>
      </c>
      <c r="AC121" s="186" cm="1">
        <f t="array" ref="AC121">IF(AC$110=-1,AD121,IF(AC$110=99,AB121,IF(AC$110=0,INDEX($F102:$N102,0,AC$108),(INDEX($F102:$N102,0,AC$110+1)-INDEX($F102:$N102,0,AC$110))/(INDEX($F$4:$N$4,0,AC$110+1)-INDEX($F$4:$N$4,0,AC$110))+AB121)))</f>
        <v>25.403523701742365</v>
      </c>
      <c r="AD121" s="186" cm="1">
        <f t="array" ref="AD121">IF(AD$110=-1,AE121,IF(AD$110=99,AC121,IF(AD$110=0,INDEX($F102:$N102,0,AD$108),(INDEX($F102:$N102,0,AD$110+1)-INDEX($F102:$N102,0,AD$110))/(INDEX($F$4:$N$4,0,AD$110+1)-INDEX($F$4:$N$4,0,AD$110))+AC121)))</f>
        <v>25.761032823840551</v>
      </c>
      <c r="AE121" s="186" cm="1">
        <f t="array" ref="AE121">IF(AE$110=-1,AF121,IF(AE$110=99,AD121,IF(AE$110=0,INDEX($F102:$N102,0,AE$108),(INDEX($F102:$N102,0,AE$110+1)-INDEX($F102:$N102,0,AE$110))/(INDEX($F$4:$N$4,0,AE$110+1)-INDEX($F$4:$N$4,0,AE$110))+AD121)))</f>
        <v>26.118541945938734</v>
      </c>
      <c r="AF121" s="186" cm="1">
        <f t="array" ref="AF121">IF(AF$110=-1,AG121,IF(AF$110=99,AE121,IF(AF$110=0,INDEX($F102:$N102,0,AF$108),(INDEX($F102:$N102,0,AF$110+1)-INDEX($F102:$N102,0,AF$110))/(INDEX($F$4:$N$4,0,AF$110+1)-INDEX($F$4:$N$4,0,AF$110))+AE121)))</f>
        <v>26.995107291650307</v>
      </c>
      <c r="AG121" s="186" cm="1">
        <f t="array" ref="AG121">IF(AG$110=-1,AH121,IF(AG$110=99,AF121,IF(AG$110=0,INDEX($F102:$N102,0,AG$108),(INDEX($F102:$N102,0,AG$110+1)-INDEX($F102:$N102,0,AG$110))/(INDEX($F$4:$N$4,0,AG$110+1)-INDEX($F$4:$N$4,0,AG$110))+AF121)))</f>
        <v>27.871672637361879</v>
      </c>
      <c r="AH121" s="186" cm="1">
        <f t="array" ref="AH121">IF(AH$110=-1,AI121,IF(AH$110=99,AG121,IF(AH$110=0,INDEX($F102:$N102,0,AH$108),(INDEX($F102:$N102,0,AH$110+1)-INDEX($F102:$N102,0,AH$110))/(INDEX($F$4:$N$4,0,AH$110+1)-INDEX($F$4:$N$4,0,AH$110))+AG121)))</f>
        <v>28.748237983073452</v>
      </c>
      <c r="AI121" s="186" cm="1">
        <f t="array" ref="AI121">IF(AI$110=-1,AJ121,IF(AI$110=99,AH121,IF(AI$110=0,INDEX($F102:$N102,0,AI$108),(INDEX($F102:$N102,0,AI$110+1)-INDEX($F102:$N102,0,AI$110))/(INDEX($F$4:$N$4,0,AI$110+1)-INDEX($F$4:$N$4,0,AI$110))+AH121)))</f>
        <v>29.624803328785024</v>
      </c>
      <c r="AJ121" s="186" cm="1">
        <f t="array" ref="AJ121">IF(AJ$110=-1,AK121,IF(AJ$110=99,AI121,IF(AJ$110=0,INDEX($F102:$N102,0,AJ$108),(INDEX($F102:$N102,0,AJ$110+1)-INDEX($F102:$N102,0,AJ$110))/(INDEX($F$4:$N$4,0,AJ$110+1)-INDEX($F$4:$N$4,0,AJ$110))+AI121)))</f>
        <v>30.501368674496597</v>
      </c>
      <c r="AK121" s="186" cm="1">
        <f t="array" ref="AK121">IF(AK$110=-1,AL121,IF(AK$110=99,AJ121,IF(AK$110=0,INDEX($F102:$N102,0,AK$108),(INDEX($F102:$N102,0,AK$110+1)-INDEX($F102:$N102,0,AK$110))/(INDEX($F$4:$N$4,0,AK$110+1)-INDEX($F$4:$N$4,0,AK$110))+AJ121)))</f>
        <v>31.377934020208169</v>
      </c>
      <c r="AL121" s="186" cm="1">
        <f t="array" ref="AL121">IF(AL$110=-1,AM121,IF(AL$110=99,AK121,IF(AL$110=0,INDEX($F102:$N102,0,AL$108),(INDEX($F102:$N102,0,AL$110+1)-INDEX($F102:$N102,0,AL$110))/(INDEX($F$4:$N$4,0,AL$110+1)-INDEX($F$4:$N$4,0,AL$110))+AK121)))</f>
        <v>32.254499365919742</v>
      </c>
      <c r="AM121" s="186" cm="1">
        <f t="array" ref="AM121">IF(AM$110=-1,AN121,IF(AM$110=99,AL121,IF(AM$110=0,INDEX($F102:$N102,0,AM$108),(INDEX($F102:$N102,0,AM$110+1)-INDEX($F102:$N102,0,AM$110))/(INDEX($F$4:$N$4,0,AM$110+1)-INDEX($F$4:$N$4,0,AM$110))+AL121)))</f>
        <v>33.131064711631318</v>
      </c>
      <c r="AN121" s="186" cm="1">
        <f t="array" ref="AN121">IF(AN$110=-1,AO121,IF(AN$110=99,AM121,IF(AN$110=0,INDEX($F102:$N102,0,AN$108),(INDEX($F102:$N102,0,AN$110+1)-INDEX($F102:$N102,0,AN$110))/(INDEX($F$4:$N$4,0,AN$110+1)-INDEX($F$4:$N$4,0,AN$110))+AM121)))</f>
        <v>34.007630057342894</v>
      </c>
      <c r="AO121" s="186" cm="1">
        <f t="array" ref="AO121">IF(AO$110=-1,AP121,IF(AO$110=99,AN121,IF(AO$110=0,INDEX($F102:$N102,0,AO$108),(INDEX($F102:$N102,0,AO$110+1)-INDEX($F102:$N102,0,AO$110))/(INDEX($F$4:$N$4,0,AO$110+1)-INDEX($F$4:$N$4,0,AO$110))+AN121)))</f>
        <v>34.88419540305447</v>
      </c>
      <c r="AP121" s="186" cm="1">
        <f t="array" ref="AP121">IF(AP$110=-1,AQ121,IF(AP$110=99,AO121,IF(AP$110=0,INDEX($F102:$N102,0,AP$108),(INDEX($F102:$N102,0,AP$110+1)-INDEX($F102:$N102,0,AP$110))/(INDEX($F$4:$N$4,0,AP$110+1)-INDEX($F$4:$N$4,0,AP$110))+AO121)))</f>
        <v>35.852667267594072</v>
      </c>
      <c r="AQ121" s="186" cm="1">
        <f t="array" ref="AQ121">IF(AQ$110=-1,AR121,IF(AQ$110=99,AP121,IF(AQ$110=0,INDEX($F102:$N102,0,AQ$108),(INDEX($F102:$N102,0,AQ$110+1)-INDEX($F102:$N102,0,AQ$110))/(INDEX($F$4:$N$4,0,AQ$110+1)-INDEX($F$4:$N$4,0,AQ$110))+AP121)))</f>
        <v>36.821139132133673</v>
      </c>
      <c r="AR121" s="186" cm="1">
        <f t="array" ref="AR121">IF(AR$110=-1,AS121,IF(AR$110=99,AQ121,IF(AR$110=0,INDEX($F102:$N102,0,AR$108),(INDEX($F102:$N102,0,AR$110+1)-INDEX($F102:$N102,0,AR$110))/(INDEX($F$4:$N$4,0,AR$110+1)-INDEX($F$4:$N$4,0,AR$110))+AQ121)))</f>
        <v>37.789610996673275</v>
      </c>
      <c r="AS121" s="186" cm="1">
        <f t="array" ref="AS121">IF(AS$110=-1,AT121,IF(AS$110=99,AR121,IF(AS$110=0,INDEX($F102:$N102,0,AS$108),(INDEX($F102:$N102,0,AS$110+1)-INDEX($F102:$N102,0,AS$110))/(INDEX($F$4:$N$4,0,AS$110+1)-INDEX($F$4:$N$4,0,AS$110))+AR121)))</f>
        <v>38.758082861212877</v>
      </c>
      <c r="AT121" s="186" cm="1">
        <f t="array" ref="AT121">IF(AT$110=-1,AU121,IF(AT$110=99,AS121,IF(AT$110=0,INDEX($F102:$N102,0,AT$108),(INDEX($F102:$N102,0,AT$110+1)-INDEX($F102:$N102,0,AT$110))/(INDEX($F$4:$N$4,0,AT$110+1)-INDEX($F$4:$N$4,0,AT$110))+AS121)))</f>
        <v>39.726554725752479</v>
      </c>
      <c r="AU121" s="186" cm="1">
        <f t="array" ref="AU121">IF(AU$110=-1,AV121,IF(AU$110=99,AT121,IF(AU$110=0,INDEX($F102:$N102,0,AU$108),(INDEX($F102:$N102,0,AU$110+1)-INDEX($F102:$N102,0,AU$110))/(INDEX($F$4:$N$4,0,AU$110+1)-INDEX($F$4:$N$4,0,AU$110))+AT121)))</f>
        <v>40.69502659029208</v>
      </c>
      <c r="AV121" s="186" cm="1">
        <f t="array" ref="AV121">IF(AV$110=-1,AW121,IF(AV$110=99,AU121,IF(AV$110=0,INDEX($F102:$N102,0,AV$108),(INDEX($F102:$N102,0,AV$110+1)-INDEX($F102:$N102,0,AV$110))/(INDEX($F$4:$N$4,0,AV$110+1)-INDEX($F$4:$N$4,0,AV$110))+AU121)))</f>
        <v>41.663498454831682</v>
      </c>
      <c r="AW121" s="186" cm="1">
        <f t="array" ref="AW121">IF(AW$110=-1,AX121,IF(AW$110=99,AV121,IF(AW$110=0,INDEX($F102:$N102,0,AW$108),(INDEX($F102:$N102,0,AW$110+1)-INDEX($F102:$N102,0,AW$110))/(INDEX($F$4:$N$4,0,AW$110+1)-INDEX($F$4:$N$4,0,AW$110))+AV121)))</f>
        <v>42.631970319371284</v>
      </c>
      <c r="AX121" s="186" cm="1">
        <f t="array" ref="AX121">IF(AX$110=-1,AY121,IF(AX$110=99,AW121,IF(AX$110=0,INDEX($F102:$N102,0,AX$108),(INDEX($F102:$N102,0,AX$110+1)-INDEX($F102:$N102,0,AX$110))/(INDEX($F$4:$N$4,0,AX$110+1)-INDEX($F$4:$N$4,0,AX$110))+AW121)))</f>
        <v>43.600442183910886</v>
      </c>
      <c r="AY121" s="186" cm="1">
        <f t="array" ref="AY121">IF(AY$110=-1,AZ121,IF(AY$110=99,AX121,IF(AY$110=0,INDEX($F102:$N102,0,AY$108),(INDEX($F102:$N102,0,AY$110+1)-INDEX($F102:$N102,0,AY$110))/(INDEX($F$4:$N$4,0,AY$110+1)-INDEX($F$4:$N$4,0,AY$110))+AX121)))</f>
        <v>44.568914048450459</v>
      </c>
      <c r="AZ121" s="186" cm="1">
        <f t="array" ref="AZ121">IF(AZ$110=-1,BA121,IF(AZ$110=99,AY121,IF(AZ$110=0,INDEX($F102:$N102,0,AZ$108),(INDEX($F102:$N102,0,AZ$110+1)-INDEX($F102:$N102,0,AZ$110))/(INDEX($F$4:$N$4,0,AZ$110+1)-INDEX($F$4:$N$4,0,AZ$110))+AY121)))</f>
        <v>44.568914048450459</v>
      </c>
      <c r="BA121" s="186" cm="1">
        <f t="array" ref="BA121">IF(BA$110=-1,BB121,IF(BA$110=99,AZ121,IF(BA$110=0,INDEX($F102:$N102,0,BA$108),(INDEX($F102:$N102,0,BA$110+1)-INDEX($F102:$N102,0,BA$110))/(INDEX($F$4:$N$4,0,BA$110+1)-INDEX($F$4:$N$4,0,BA$110))+AZ121)))</f>
        <v>44.568914048450459</v>
      </c>
    </row>
    <row r="122" spans="1:53">
      <c r="A122" s="116" t="s">
        <v>16</v>
      </c>
      <c r="B122" s="22" t="str">
        <f t="shared" si="216"/>
        <v/>
      </c>
      <c r="C122" s="23" t="str">
        <f t="shared" si="217"/>
        <v/>
      </c>
      <c r="D122" s="57" t="str">
        <f>ITEMS_TRA!C26</f>
        <v>TFROT</v>
      </c>
      <c r="E122" s="23" t="str">
        <f t="shared" si="218"/>
        <v/>
      </c>
      <c r="H122" s="23" t="str">
        <f t="shared" si="218"/>
        <v/>
      </c>
      <c r="J122" s="23" t="str">
        <f t="shared" si="218"/>
        <v/>
      </c>
      <c r="K122" s="23" t="str">
        <f t="shared" si="218"/>
        <v/>
      </c>
      <c r="L122" s="125" t="str">
        <f t="shared" si="219"/>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26.127913280049178</v>
      </c>
      <c r="W122" s="186" cm="1">
        <f t="array" ref="W122">IF(W$110=-1,X122,IF(W$110=99,V122,IF(W$110=0,INDEX($F103:$N103,0,W$108),(INDEX($F103:$N103,0,W$110+1)-INDEX($F103:$N103,0,W$110))/(INDEX($F$4:$N$4,0,W$110+1)-INDEX($F$4:$N$4,0,W$110))+V122)))</f>
        <v>26.535798687533926</v>
      </c>
      <c r="X122" s="186" cm="1">
        <f t="array" ref="X122">IF(X$110=-1,Y122,IF(X$110=99,W122,IF(X$110=0,INDEX($F103:$N103,0,X$108),(INDEX($F103:$N103,0,X$110+1)-INDEX($F103:$N103,0,X$110))/(INDEX($F$4:$N$4,0,X$110+1)-INDEX($F$4:$N$4,0,X$110))+W122)))</f>
        <v>26.943684095018675</v>
      </c>
      <c r="Y122" s="186" cm="1">
        <f t="array" ref="Y122">IF(Y$110=-1,Z122,IF(Y$110=99,X122,IF(Y$110=0,INDEX($F103:$N103,0,Y$108),(INDEX($F103:$N103,0,Y$110+1)-INDEX($F103:$N103,0,Y$110))/(INDEX($F$4:$N$4,0,Y$110+1)-INDEX($F$4:$N$4,0,Y$110))+X122)))</f>
        <v>27.351569502503423</v>
      </c>
      <c r="Z122" s="186" cm="1">
        <f t="array" ref="Z122">IF(Z$110=-1,AA122,IF(Z$110=99,Y122,IF(Z$110=0,INDEX($F103:$N103,0,Z$108),(INDEX($F103:$N103,0,Z$110+1)-INDEX($F103:$N103,0,Z$110))/(INDEX($F$4:$N$4,0,Z$110+1)-INDEX($F$4:$N$4,0,Z$110))+Y122)))</f>
        <v>27.759454909988172</v>
      </c>
      <c r="AA122" s="186" cm="1">
        <f t="array" ref="AA122">IF(AA$110=-1,AB122,IF(AA$110=99,Z122,IF(AA$110=0,INDEX($F103:$N103,0,AA$108),(INDEX($F103:$N103,0,AA$110+1)-INDEX($F103:$N103,0,AA$110))/(INDEX($F$4:$N$4,0,AA$110+1)-INDEX($F$4:$N$4,0,AA$110))+Z122)))</f>
        <v>28.16734031747292</v>
      </c>
      <c r="AB122" s="186" cm="1">
        <f t="array" ref="AB122">IF(AB$110=-1,AC122,IF(AB$110=99,AA122,IF(AB$110=0,INDEX($F103:$N103,0,AB$108),(INDEX($F103:$N103,0,AB$110+1)-INDEX($F103:$N103,0,AB$110))/(INDEX($F$4:$N$4,0,AB$110+1)-INDEX($F$4:$N$4,0,AB$110))+AA122)))</f>
        <v>28.575225724957669</v>
      </c>
      <c r="AC122" s="186" cm="1">
        <f t="array" ref="AC122">IF(AC$110=-1,AD122,IF(AC$110=99,AB122,IF(AC$110=0,INDEX($F103:$N103,0,AC$108),(INDEX($F103:$N103,0,AC$110+1)-INDEX($F103:$N103,0,AC$110))/(INDEX($F$4:$N$4,0,AC$110+1)-INDEX($F$4:$N$4,0,AC$110))+AB122)))</f>
        <v>28.983111132442417</v>
      </c>
      <c r="AD122" s="186" cm="1">
        <f t="array" ref="AD122">IF(AD$110=-1,AE122,IF(AD$110=99,AC122,IF(AD$110=0,INDEX($F103:$N103,0,AD$108),(INDEX($F103:$N103,0,AD$110+1)-INDEX($F103:$N103,0,AD$110))/(INDEX($F$4:$N$4,0,AD$110+1)-INDEX($F$4:$N$4,0,AD$110))+AC122)))</f>
        <v>29.390996539927166</v>
      </c>
      <c r="AE122" s="186" cm="1">
        <f t="array" ref="AE122">IF(AE$110=-1,AF122,IF(AE$110=99,AD122,IF(AE$110=0,INDEX($F103:$N103,0,AE$108),(INDEX($F103:$N103,0,AE$110+1)-INDEX($F103:$N103,0,AE$110))/(INDEX($F$4:$N$4,0,AE$110+1)-INDEX($F$4:$N$4,0,AE$110))+AD122)))</f>
        <v>29.798881947411921</v>
      </c>
      <c r="AF122" s="186" cm="1">
        <f t="array" ref="AF122">IF(AF$110=-1,AG122,IF(AF$110=99,AE122,IF(AF$110=0,INDEX($F103:$N103,0,AF$108),(INDEX($F103:$N103,0,AF$110+1)-INDEX($F103:$N103,0,AF$110))/(INDEX($F$4:$N$4,0,AF$110+1)-INDEX($F$4:$N$4,0,AF$110))+AE122)))</f>
        <v>30.798963319110126</v>
      </c>
      <c r="AG122" s="186" cm="1">
        <f t="array" ref="AG122">IF(AG$110=-1,AH122,IF(AG$110=99,AF122,IF(AG$110=0,INDEX($F103:$N103,0,AG$108),(INDEX($F103:$N103,0,AG$110+1)-INDEX($F103:$N103,0,AG$110))/(INDEX($F$4:$N$4,0,AG$110+1)-INDEX($F$4:$N$4,0,AG$110))+AF122)))</f>
        <v>31.79904469080833</v>
      </c>
      <c r="AH122" s="186" cm="1">
        <f t="array" ref="AH122">IF(AH$110=-1,AI122,IF(AH$110=99,AG122,IF(AH$110=0,INDEX($F103:$N103,0,AH$108),(INDEX($F103:$N103,0,AH$110+1)-INDEX($F103:$N103,0,AH$110))/(INDEX($F$4:$N$4,0,AH$110+1)-INDEX($F$4:$N$4,0,AH$110))+AG122)))</f>
        <v>32.799126062506531</v>
      </c>
      <c r="AI122" s="186" cm="1">
        <f t="array" ref="AI122">IF(AI$110=-1,AJ122,IF(AI$110=99,AH122,IF(AI$110=0,INDEX($F103:$N103,0,AI$108),(INDEX($F103:$N103,0,AI$110+1)-INDEX($F103:$N103,0,AI$110))/(INDEX($F$4:$N$4,0,AI$110+1)-INDEX($F$4:$N$4,0,AI$110))+AH122)))</f>
        <v>33.799207434204732</v>
      </c>
      <c r="AJ122" s="186" cm="1">
        <f t="array" ref="AJ122">IF(AJ$110=-1,AK122,IF(AJ$110=99,AI122,IF(AJ$110=0,INDEX($F103:$N103,0,AJ$108),(INDEX($F103:$N103,0,AJ$110+1)-INDEX($F103:$N103,0,AJ$110))/(INDEX($F$4:$N$4,0,AJ$110+1)-INDEX($F$4:$N$4,0,AJ$110))+AI122)))</f>
        <v>34.799288805902933</v>
      </c>
      <c r="AK122" s="186" cm="1">
        <f t="array" ref="AK122">IF(AK$110=-1,AL122,IF(AK$110=99,AJ122,IF(AK$110=0,INDEX($F103:$N103,0,AK$108),(INDEX($F103:$N103,0,AK$110+1)-INDEX($F103:$N103,0,AK$110))/(INDEX($F$4:$N$4,0,AK$110+1)-INDEX($F$4:$N$4,0,AK$110))+AJ122)))</f>
        <v>35.799370177601133</v>
      </c>
      <c r="AL122" s="186" cm="1">
        <f t="array" ref="AL122">IF(AL$110=-1,AM122,IF(AL$110=99,AK122,IF(AL$110=0,INDEX($F103:$N103,0,AL$108),(INDEX($F103:$N103,0,AL$110+1)-INDEX($F103:$N103,0,AL$110))/(INDEX($F$4:$N$4,0,AL$110+1)-INDEX($F$4:$N$4,0,AL$110))+AK122)))</f>
        <v>36.799451549299334</v>
      </c>
      <c r="AM122" s="186" cm="1">
        <f t="array" ref="AM122">IF(AM$110=-1,AN122,IF(AM$110=99,AL122,IF(AM$110=0,INDEX($F103:$N103,0,AM$108),(INDEX($F103:$N103,0,AM$110+1)-INDEX($F103:$N103,0,AM$110))/(INDEX($F$4:$N$4,0,AM$110+1)-INDEX($F$4:$N$4,0,AM$110))+AL122)))</f>
        <v>37.799532920997535</v>
      </c>
      <c r="AN122" s="186" cm="1">
        <f t="array" ref="AN122">IF(AN$110=-1,AO122,IF(AN$110=99,AM122,IF(AN$110=0,INDEX($F103:$N103,0,AN$108),(INDEX($F103:$N103,0,AN$110+1)-INDEX($F103:$N103,0,AN$110))/(INDEX($F$4:$N$4,0,AN$110+1)-INDEX($F$4:$N$4,0,AN$110))+AM122)))</f>
        <v>38.799614292695736</v>
      </c>
      <c r="AO122" s="186" cm="1">
        <f t="array" ref="AO122">IF(AO$110=-1,AP122,IF(AO$110=99,AN122,IF(AO$110=0,INDEX($F103:$N103,0,AO$108),(INDEX($F103:$N103,0,AO$110+1)-INDEX($F103:$N103,0,AO$110))/(INDEX($F$4:$N$4,0,AO$110+1)-INDEX($F$4:$N$4,0,AO$110))+AN122)))</f>
        <v>39.799695664393965</v>
      </c>
      <c r="AP122" s="186" cm="1">
        <f t="array" ref="AP122">IF(AP$110=-1,AQ122,IF(AP$110=99,AO122,IF(AP$110=0,INDEX($F103:$N103,0,AP$108),(INDEX($F103:$N103,0,AP$110+1)-INDEX($F103:$N103,0,AP$110))/(INDEX($F$4:$N$4,0,AP$110+1)-INDEX($F$4:$N$4,0,AP$110))+AO122)))</f>
        <v>40.904634018936875</v>
      </c>
      <c r="AQ122" s="186" cm="1">
        <f t="array" ref="AQ122">IF(AQ$110=-1,AR122,IF(AQ$110=99,AP122,IF(AQ$110=0,INDEX($F103:$N103,0,AQ$108),(INDEX($F103:$N103,0,AQ$110+1)-INDEX($F103:$N103,0,AQ$110))/(INDEX($F$4:$N$4,0,AQ$110+1)-INDEX($F$4:$N$4,0,AQ$110))+AP122)))</f>
        <v>42.009572373479784</v>
      </c>
      <c r="AR122" s="186" cm="1">
        <f t="array" ref="AR122">IF(AR$110=-1,AS122,IF(AR$110=99,AQ122,IF(AR$110=0,INDEX($F103:$N103,0,AR$108),(INDEX($F103:$N103,0,AR$110+1)-INDEX($F103:$N103,0,AR$110))/(INDEX($F$4:$N$4,0,AR$110+1)-INDEX($F$4:$N$4,0,AR$110))+AQ122)))</f>
        <v>43.114510728022694</v>
      </c>
      <c r="AS122" s="186" cm="1">
        <f t="array" ref="AS122">IF(AS$110=-1,AT122,IF(AS$110=99,AR122,IF(AS$110=0,INDEX($F103:$N103,0,AS$108),(INDEX($F103:$N103,0,AS$110+1)-INDEX($F103:$N103,0,AS$110))/(INDEX($F$4:$N$4,0,AS$110+1)-INDEX($F$4:$N$4,0,AS$110))+AR122)))</f>
        <v>44.219449082565603</v>
      </c>
      <c r="AT122" s="186" cm="1">
        <f t="array" ref="AT122">IF(AT$110=-1,AU122,IF(AT$110=99,AS122,IF(AT$110=0,INDEX($F103:$N103,0,AT$108),(INDEX($F103:$N103,0,AT$110+1)-INDEX($F103:$N103,0,AT$110))/(INDEX($F$4:$N$4,0,AT$110+1)-INDEX($F$4:$N$4,0,AT$110))+AS122)))</f>
        <v>45.324387437108513</v>
      </c>
      <c r="AU122" s="186" cm="1">
        <f t="array" ref="AU122">IF(AU$110=-1,AV122,IF(AU$110=99,AT122,IF(AU$110=0,INDEX($F103:$N103,0,AU$108),(INDEX($F103:$N103,0,AU$110+1)-INDEX($F103:$N103,0,AU$110))/(INDEX($F$4:$N$4,0,AU$110+1)-INDEX($F$4:$N$4,0,AU$110))+AT122)))</f>
        <v>46.429325791651422</v>
      </c>
      <c r="AV122" s="186" cm="1">
        <f t="array" ref="AV122">IF(AV$110=-1,AW122,IF(AV$110=99,AU122,IF(AV$110=0,INDEX($F103:$N103,0,AV$108),(INDEX($F103:$N103,0,AV$110+1)-INDEX($F103:$N103,0,AV$110))/(INDEX($F$4:$N$4,0,AV$110+1)-INDEX($F$4:$N$4,0,AV$110))+AU122)))</f>
        <v>47.534264146194332</v>
      </c>
      <c r="AW122" s="186" cm="1">
        <f t="array" ref="AW122">IF(AW$110=-1,AX122,IF(AW$110=99,AV122,IF(AW$110=0,INDEX($F103:$N103,0,AW$108),(INDEX($F103:$N103,0,AW$110+1)-INDEX($F103:$N103,0,AW$110))/(INDEX($F$4:$N$4,0,AW$110+1)-INDEX($F$4:$N$4,0,AW$110))+AV122)))</f>
        <v>48.639202500737241</v>
      </c>
      <c r="AX122" s="186" cm="1">
        <f t="array" ref="AX122">IF(AX$110=-1,AY122,IF(AX$110=99,AW122,IF(AX$110=0,INDEX($F103:$N103,0,AX$108),(INDEX($F103:$N103,0,AX$110+1)-INDEX($F103:$N103,0,AX$110))/(INDEX($F$4:$N$4,0,AX$110+1)-INDEX($F$4:$N$4,0,AX$110))+AW122)))</f>
        <v>49.744140855280151</v>
      </c>
      <c r="AY122" s="186" cm="1">
        <f t="array" ref="AY122">IF(AY$110=-1,AZ122,IF(AY$110=99,AX122,IF(AY$110=0,INDEX($F103:$N103,0,AY$108),(INDEX($F103:$N103,0,AY$110+1)-INDEX($F103:$N103,0,AY$110))/(INDEX($F$4:$N$4,0,AY$110+1)-INDEX($F$4:$N$4,0,AY$110))+AX122)))</f>
        <v>50.849079209823024</v>
      </c>
      <c r="AZ122" s="186" cm="1">
        <f t="array" ref="AZ122">IF(AZ$110=-1,BA122,IF(AZ$110=99,AY122,IF(AZ$110=0,INDEX($F103:$N103,0,AZ$108),(INDEX($F103:$N103,0,AZ$110+1)-INDEX($F103:$N103,0,AZ$110))/(INDEX($F$4:$N$4,0,AZ$110+1)-INDEX($F$4:$N$4,0,AZ$110))+AY122)))</f>
        <v>50.849079209823024</v>
      </c>
      <c r="BA122" s="186" cm="1">
        <f t="array" ref="BA122">IF(BA$110=-1,BB122,IF(BA$110=99,AZ122,IF(BA$110=0,INDEX($F103:$N103,0,BA$108),(INDEX($F103:$N103,0,BA$110+1)-INDEX($F103:$N103,0,BA$110))/(INDEX($F$4:$N$4,0,BA$110+1)-INDEX($F$4:$N$4,0,BA$110))+AZ122)))</f>
        <v>50.849079209823024</v>
      </c>
    </row>
    <row r="123" spans="1:53">
      <c r="A123" s="40" t="s">
        <v>16</v>
      </c>
      <c r="B123" s="22" t="str">
        <f t="shared" si="216"/>
        <v/>
      </c>
      <c r="C123" s="124" t="str">
        <f t="shared" si="217"/>
        <v/>
      </c>
      <c r="D123" s="57" t="str">
        <f>ITEMS_TRA!C27</f>
        <v>TFREX</v>
      </c>
      <c r="E123" s="124" t="str">
        <f t="shared" si="218"/>
        <v/>
      </c>
      <c r="H123" s="124" t="str">
        <f t="shared" si="218"/>
        <v/>
      </c>
      <c r="J123" s="124" t="str">
        <f t="shared" si="218"/>
        <v/>
      </c>
      <c r="K123" s="124" t="str">
        <f t="shared" si="218"/>
        <v/>
      </c>
      <c r="L123" s="125" t="str">
        <f t="shared" si="219"/>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81.412197338666786</v>
      </c>
      <c r="W123" s="186" cm="1">
        <f t="array" ref="W123">IF(W$110=-1,X123,IF(W$110=99,V123,IF(W$110=0,INDEX($F104:$N104,0,W$108),(INDEX($F104:$N104,0,W$110+1)-INDEX($F104:$N104,0,W$110))/(INDEX($F$4:$N$4,0,W$110+1)-INDEX($F$4:$N$4,0,W$110))+V123)))</f>
        <v>82.06618531308942</v>
      </c>
      <c r="X123" s="186" cm="1">
        <f t="array" ref="X123">IF(X$110=-1,Y123,IF(X$110=99,W123,IF(X$110=0,INDEX($F104:$N104,0,X$108),(INDEX($F104:$N104,0,X$110+1)-INDEX($F104:$N104,0,X$110))/(INDEX($F$4:$N$4,0,X$110+1)-INDEX($F$4:$N$4,0,X$110))+W123)))</f>
        <v>82.720173287512054</v>
      </c>
      <c r="Y123" s="186" cm="1">
        <f t="array" ref="Y123">IF(Y$110=-1,Z123,IF(Y$110=99,X123,IF(Y$110=0,INDEX($F104:$N104,0,Y$108),(INDEX($F104:$N104,0,Y$110+1)-INDEX($F104:$N104,0,Y$110))/(INDEX($F$4:$N$4,0,Y$110+1)-INDEX($F$4:$N$4,0,Y$110))+X123)))</f>
        <v>83.374161261934688</v>
      </c>
      <c r="Z123" s="186" cm="1">
        <f t="array" ref="Z123">IF(Z$110=-1,AA123,IF(Z$110=99,Y123,IF(Z$110=0,INDEX($F104:$N104,0,Z$108),(INDEX($F104:$N104,0,Z$110+1)-INDEX($F104:$N104,0,Z$110))/(INDEX($F$4:$N$4,0,Z$110+1)-INDEX($F$4:$N$4,0,Z$110))+Y123)))</f>
        <v>84.028149236357322</v>
      </c>
      <c r="AA123" s="186" cm="1">
        <f t="array" ref="AA123">IF(AA$110=-1,AB123,IF(AA$110=99,Z123,IF(AA$110=0,INDEX($F104:$N104,0,AA$108),(INDEX($F104:$N104,0,AA$110+1)-INDEX($F104:$N104,0,AA$110))/(INDEX($F$4:$N$4,0,AA$110+1)-INDEX($F$4:$N$4,0,AA$110))+Z123)))</f>
        <v>84.682137210779956</v>
      </c>
      <c r="AB123" s="186" cm="1">
        <f t="array" ref="AB123">IF(AB$110=-1,AC123,IF(AB$110=99,AA123,IF(AB$110=0,INDEX($F104:$N104,0,AB$108),(INDEX($F104:$N104,0,AB$110+1)-INDEX($F104:$N104,0,AB$110))/(INDEX($F$4:$N$4,0,AB$110+1)-INDEX($F$4:$N$4,0,AB$110))+AA123)))</f>
        <v>85.33612518520259</v>
      </c>
      <c r="AC123" s="186" cm="1">
        <f t="array" ref="AC123">IF(AC$110=-1,AD123,IF(AC$110=99,AB123,IF(AC$110=0,INDEX($F104:$N104,0,AC$108),(INDEX($F104:$N104,0,AC$110+1)-INDEX($F104:$N104,0,AC$110))/(INDEX($F$4:$N$4,0,AC$110+1)-INDEX($F$4:$N$4,0,AC$110))+AB123)))</f>
        <v>85.990113159625224</v>
      </c>
      <c r="AD123" s="186" cm="1">
        <f t="array" ref="AD123">IF(AD$110=-1,AE123,IF(AD$110=99,AC123,IF(AD$110=0,INDEX($F104:$N104,0,AD$108),(INDEX($F104:$N104,0,AD$110+1)-INDEX($F104:$N104,0,AD$110))/(INDEX($F$4:$N$4,0,AD$110+1)-INDEX($F$4:$N$4,0,AD$110))+AC123)))</f>
        <v>86.644101134047858</v>
      </c>
      <c r="AE123" s="186" cm="1">
        <f t="array" ref="AE123">IF(AE$110=-1,AF123,IF(AE$110=99,AD123,IF(AE$110=0,INDEX($F104:$N104,0,AE$108),(INDEX($F104:$N104,0,AE$110+1)-INDEX($F104:$N104,0,AE$110))/(INDEX($F$4:$N$4,0,AE$110+1)-INDEX($F$4:$N$4,0,AE$110))+AD123)))</f>
        <v>87.29808910847045</v>
      </c>
      <c r="AF123" s="186" cm="1">
        <f t="array" ref="AF123">IF(AF$110=-1,AG123,IF(AF$110=99,AE123,IF(AF$110=0,INDEX($F104:$N104,0,AF$108),(INDEX($F104:$N104,0,AF$110+1)-INDEX($F104:$N104,0,AF$110))/(INDEX($F$4:$N$4,0,AF$110+1)-INDEX($F$4:$N$4,0,AF$110))+AE123)))</f>
        <v>88.361085835978002</v>
      </c>
      <c r="AG123" s="186" cm="1">
        <f t="array" ref="AG123">IF(AG$110=-1,AH123,IF(AG$110=99,AF123,IF(AG$110=0,INDEX($F104:$N104,0,AG$108),(INDEX($F104:$N104,0,AG$110+1)-INDEX($F104:$N104,0,AG$110))/(INDEX($F$4:$N$4,0,AG$110+1)-INDEX($F$4:$N$4,0,AG$110))+AF123)))</f>
        <v>89.424082563485555</v>
      </c>
      <c r="AH123" s="186" cm="1">
        <f t="array" ref="AH123">IF(AH$110=-1,AI123,IF(AH$110=99,AG123,IF(AH$110=0,INDEX($F104:$N104,0,AH$108),(INDEX($F104:$N104,0,AH$110+1)-INDEX($F104:$N104,0,AH$110))/(INDEX($F$4:$N$4,0,AH$110+1)-INDEX($F$4:$N$4,0,AH$110))+AG123)))</f>
        <v>90.487079290993108</v>
      </c>
      <c r="AI123" s="186" cm="1">
        <f t="array" ref="AI123">IF(AI$110=-1,AJ123,IF(AI$110=99,AH123,IF(AI$110=0,INDEX($F104:$N104,0,AI$108),(INDEX($F104:$N104,0,AI$110+1)-INDEX($F104:$N104,0,AI$110))/(INDEX($F$4:$N$4,0,AI$110+1)-INDEX($F$4:$N$4,0,AI$110))+AH123)))</f>
        <v>91.550076018500661</v>
      </c>
      <c r="AJ123" s="186" cm="1">
        <f t="array" ref="AJ123">IF(AJ$110=-1,AK123,IF(AJ$110=99,AI123,IF(AJ$110=0,INDEX($F104:$N104,0,AJ$108),(INDEX($F104:$N104,0,AJ$110+1)-INDEX($F104:$N104,0,AJ$110))/(INDEX($F$4:$N$4,0,AJ$110+1)-INDEX($F$4:$N$4,0,AJ$110))+AI123)))</f>
        <v>92.613072746008214</v>
      </c>
      <c r="AK123" s="186" cm="1">
        <f t="array" ref="AK123">IF(AK$110=-1,AL123,IF(AK$110=99,AJ123,IF(AK$110=0,INDEX($F104:$N104,0,AK$108),(INDEX($F104:$N104,0,AK$110+1)-INDEX($F104:$N104,0,AK$110))/(INDEX($F$4:$N$4,0,AK$110+1)-INDEX($F$4:$N$4,0,AK$110))+AJ123)))</f>
        <v>93.676069473515767</v>
      </c>
      <c r="AL123" s="186" cm="1">
        <f t="array" ref="AL123">IF(AL$110=-1,AM123,IF(AL$110=99,AK123,IF(AL$110=0,INDEX($F104:$N104,0,AL$108),(INDEX($F104:$N104,0,AL$110+1)-INDEX($F104:$N104,0,AL$110))/(INDEX($F$4:$N$4,0,AL$110+1)-INDEX($F$4:$N$4,0,AL$110))+AK123)))</f>
        <v>94.73906620102332</v>
      </c>
      <c r="AM123" s="186" cm="1">
        <f t="array" ref="AM123">IF(AM$110=-1,AN123,IF(AM$110=99,AL123,IF(AM$110=0,INDEX($F104:$N104,0,AM$108),(INDEX($F104:$N104,0,AM$110+1)-INDEX($F104:$N104,0,AM$110))/(INDEX($F$4:$N$4,0,AM$110+1)-INDEX($F$4:$N$4,0,AM$110))+AL123)))</f>
        <v>95.802062928530873</v>
      </c>
      <c r="AN123" s="186" cm="1">
        <f t="array" ref="AN123">IF(AN$110=-1,AO123,IF(AN$110=99,AM123,IF(AN$110=0,INDEX($F104:$N104,0,AN$108),(INDEX($F104:$N104,0,AN$110+1)-INDEX($F104:$N104,0,AN$110))/(INDEX($F$4:$N$4,0,AN$110+1)-INDEX($F$4:$N$4,0,AN$110))+AM123)))</f>
        <v>96.865059656038426</v>
      </c>
      <c r="AO123" s="186" cm="1">
        <f t="array" ref="AO123">IF(AO$110=-1,AP123,IF(AO$110=99,AN123,IF(AO$110=0,INDEX($F104:$N104,0,AO$108),(INDEX($F104:$N104,0,AO$110+1)-INDEX($F104:$N104,0,AO$110))/(INDEX($F$4:$N$4,0,AO$110+1)-INDEX($F$4:$N$4,0,AO$110))+AN123)))</f>
        <v>97.92805638354595</v>
      </c>
      <c r="AP123" s="186" cm="1">
        <f t="array" ref="AP123">IF(AP$110=-1,AQ123,IF(AP$110=99,AO123,IF(AP$110=0,INDEX($F104:$N104,0,AP$108),(INDEX($F104:$N104,0,AP$110+1)-INDEX($F104:$N104,0,AP$110))/(INDEX($F$4:$N$4,0,AP$110+1)-INDEX($F$4:$N$4,0,AP$110))+AO123)))</f>
        <v>100.01878174873332</v>
      </c>
      <c r="AQ123" s="186" cm="1">
        <f t="array" ref="AQ123">IF(AQ$110=-1,AR123,IF(AQ$110=99,AP123,IF(AQ$110=0,INDEX($F104:$N104,0,AQ$108),(INDEX($F104:$N104,0,AQ$110+1)-INDEX($F104:$N104,0,AQ$110))/(INDEX($F$4:$N$4,0,AQ$110+1)-INDEX($F$4:$N$4,0,AQ$110))+AP123)))</f>
        <v>102.10950711392069</v>
      </c>
      <c r="AR123" s="186" cm="1">
        <f t="array" ref="AR123">IF(AR$110=-1,AS123,IF(AR$110=99,AQ123,IF(AR$110=0,INDEX($F104:$N104,0,AR$108),(INDEX($F104:$N104,0,AR$110+1)-INDEX($F104:$N104,0,AR$110))/(INDEX($F$4:$N$4,0,AR$110+1)-INDEX($F$4:$N$4,0,AR$110))+AQ123)))</f>
        <v>104.20023247910805</v>
      </c>
      <c r="AS123" s="186" cm="1">
        <f t="array" ref="AS123">IF(AS$110=-1,AT123,IF(AS$110=99,AR123,IF(AS$110=0,INDEX($F104:$N104,0,AS$108),(INDEX($F104:$N104,0,AS$110+1)-INDEX($F104:$N104,0,AS$110))/(INDEX($F$4:$N$4,0,AS$110+1)-INDEX($F$4:$N$4,0,AS$110))+AR123)))</f>
        <v>106.29095784429542</v>
      </c>
      <c r="AT123" s="186" cm="1">
        <f t="array" ref="AT123">IF(AT$110=-1,AU123,IF(AT$110=99,AS123,IF(AT$110=0,INDEX($F104:$N104,0,AT$108),(INDEX($F104:$N104,0,AT$110+1)-INDEX($F104:$N104,0,AT$110))/(INDEX($F$4:$N$4,0,AT$110+1)-INDEX($F$4:$N$4,0,AT$110))+AS123)))</f>
        <v>108.38168320948279</v>
      </c>
      <c r="AU123" s="186" cm="1">
        <f t="array" ref="AU123">IF(AU$110=-1,AV123,IF(AU$110=99,AT123,IF(AU$110=0,INDEX($F104:$N104,0,AU$108),(INDEX($F104:$N104,0,AU$110+1)-INDEX($F104:$N104,0,AU$110))/(INDEX($F$4:$N$4,0,AU$110+1)-INDEX($F$4:$N$4,0,AU$110))+AT123)))</f>
        <v>110.47240857467015</v>
      </c>
      <c r="AV123" s="186" cm="1">
        <f t="array" ref="AV123">IF(AV$110=-1,AW123,IF(AV$110=99,AU123,IF(AV$110=0,INDEX($F104:$N104,0,AV$108),(INDEX($F104:$N104,0,AV$110+1)-INDEX($F104:$N104,0,AV$110))/(INDEX($F$4:$N$4,0,AV$110+1)-INDEX($F$4:$N$4,0,AV$110))+AU123)))</f>
        <v>112.56313393985752</v>
      </c>
      <c r="AW123" s="186" cm="1">
        <f t="array" ref="AW123">IF(AW$110=-1,AX123,IF(AW$110=99,AV123,IF(AW$110=0,INDEX($F104:$N104,0,AW$108),(INDEX($F104:$N104,0,AW$110+1)-INDEX($F104:$N104,0,AW$110))/(INDEX($F$4:$N$4,0,AW$110+1)-INDEX($F$4:$N$4,0,AW$110))+AV123)))</f>
        <v>114.65385930504489</v>
      </c>
      <c r="AX123" s="186" cm="1">
        <f t="array" ref="AX123">IF(AX$110=-1,AY123,IF(AX$110=99,AW123,IF(AX$110=0,INDEX($F104:$N104,0,AX$108),(INDEX($F104:$N104,0,AX$110+1)-INDEX($F104:$N104,0,AX$110))/(INDEX($F$4:$N$4,0,AX$110+1)-INDEX($F$4:$N$4,0,AX$110))+AW123)))</f>
        <v>116.74458467023226</v>
      </c>
      <c r="AY123" s="186" cm="1">
        <f t="array" ref="AY123">IF(AY$110=-1,AZ123,IF(AY$110=99,AX123,IF(AY$110=0,INDEX($F104:$N104,0,AY$108),(INDEX($F104:$N104,0,AY$110+1)-INDEX($F104:$N104,0,AY$110))/(INDEX($F$4:$N$4,0,AY$110+1)-INDEX($F$4:$N$4,0,AY$110))+AX123)))</f>
        <v>118.83531003541957</v>
      </c>
      <c r="AZ123" s="186" cm="1">
        <f t="array" ref="AZ123">IF(AZ$110=-1,BA123,IF(AZ$110=99,AY123,IF(AZ$110=0,INDEX($F104:$N104,0,AZ$108),(INDEX($F104:$N104,0,AZ$110+1)-INDEX($F104:$N104,0,AZ$110))/(INDEX($F$4:$N$4,0,AZ$110+1)-INDEX($F$4:$N$4,0,AZ$110))+AY123)))</f>
        <v>118.83531003541957</v>
      </c>
      <c r="BA123" s="186" cm="1">
        <f t="array" ref="BA123">IF(BA$110=-1,BB123,IF(BA$110=99,AZ123,IF(BA$110=0,INDEX($F104:$N104,0,BA$108),(INDEX($F104:$N104,0,BA$110+1)-INDEX($F104:$N104,0,BA$110))/(INDEX($F$4:$N$4,0,BA$110+1)-INDEX($F$4:$N$4,0,BA$110))+AZ123)))</f>
        <v>118.83531003541957</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613</v>
      </c>
      <c r="I127" s="118" t="s">
        <v>613</v>
      </c>
      <c r="J127" s="118" t="s">
        <v>643</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0">MATCH(J$132,$C$128:$K$128,$B128)</f>
        <v>1</v>
      </c>
      <c r="K133" s="191">
        <f t="shared" si="220"/>
        <v>1</v>
      </c>
      <c r="L133" s="191">
        <f t="shared" si="220"/>
        <v>1</v>
      </c>
      <c r="M133" s="191">
        <f t="shared" si="220"/>
        <v>2</v>
      </c>
      <c r="N133" s="191">
        <f t="shared" si="220"/>
        <v>2</v>
      </c>
      <c r="O133" s="191">
        <f t="shared" si="220"/>
        <v>3</v>
      </c>
      <c r="P133" s="191">
        <f t="shared" si="220"/>
        <v>3</v>
      </c>
      <c r="Q133" s="191">
        <f t="shared" si="220"/>
        <v>4</v>
      </c>
      <c r="R133" s="191">
        <f t="shared" si="220"/>
        <v>5</v>
      </c>
      <c r="S133" s="191">
        <f t="shared" si="220"/>
        <v>6</v>
      </c>
      <c r="T133" s="191">
        <f t="shared" si="220"/>
        <v>6</v>
      </c>
      <c r="U133" s="191">
        <f t="shared" si="220"/>
        <v>6</v>
      </c>
      <c r="V133" s="191">
        <f t="shared" si="220"/>
        <v>6</v>
      </c>
      <c r="W133" s="191">
        <f t="shared" si="220"/>
        <v>6</v>
      </c>
      <c r="X133" s="191">
        <f t="shared" si="220"/>
        <v>6</v>
      </c>
      <c r="Y133" s="191">
        <f t="shared" si="220"/>
        <v>6</v>
      </c>
      <c r="Z133" s="191">
        <f t="shared" si="220"/>
        <v>6</v>
      </c>
      <c r="AA133" s="191">
        <f t="shared" si="220"/>
        <v>6</v>
      </c>
      <c r="AB133" s="191">
        <f t="shared" si="220"/>
        <v>7</v>
      </c>
      <c r="AC133" s="191">
        <f t="shared" si="220"/>
        <v>7</v>
      </c>
      <c r="AD133" s="191">
        <f t="shared" si="220"/>
        <v>7</v>
      </c>
      <c r="AE133" s="191">
        <f t="shared" si="220"/>
        <v>7</v>
      </c>
      <c r="AF133" s="191">
        <f t="shared" si="220"/>
        <v>7</v>
      </c>
      <c r="AG133" s="191">
        <f t="shared" si="220"/>
        <v>7</v>
      </c>
      <c r="AH133" s="191">
        <f t="shared" si="220"/>
        <v>7</v>
      </c>
      <c r="AI133" s="191">
        <f t="shared" si="220"/>
        <v>7</v>
      </c>
      <c r="AJ133" s="191">
        <f t="shared" si="220"/>
        <v>7</v>
      </c>
      <c r="AK133" s="191">
        <f t="shared" si="220"/>
        <v>7</v>
      </c>
      <c r="AL133" s="191">
        <f t="shared" si="220"/>
        <v>8</v>
      </c>
      <c r="AM133" s="191">
        <f t="shared" si="220"/>
        <v>8</v>
      </c>
      <c r="AN133" s="191">
        <f t="shared" si="220"/>
        <v>9</v>
      </c>
      <c r="AO133" s="191">
        <f t="shared" si="220"/>
        <v>9</v>
      </c>
      <c r="AP133" s="191">
        <f t="shared" si="220"/>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1">MATCH(J$132,$C$128:$K$128,$B129)</f>
        <v>1</v>
      </c>
      <c r="K134" s="185" t="e">
        <f t="shared" si="221"/>
        <v>#N/A</v>
      </c>
      <c r="L134" s="185" t="e">
        <f t="shared" si="221"/>
        <v>#N/A</v>
      </c>
      <c r="M134" s="185">
        <f t="shared" si="221"/>
        <v>2</v>
      </c>
      <c r="N134" s="185" t="e">
        <f t="shared" si="221"/>
        <v>#N/A</v>
      </c>
      <c r="O134" s="185">
        <f t="shared" si="221"/>
        <v>3</v>
      </c>
      <c r="P134" s="185" t="e">
        <f t="shared" si="221"/>
        <v>#N/A</v>
      </c>
      <c r="Q134" s="185">
        <f t="shared" si="221"/>
        <v>4</v>
      </c>
      <c r="R134" s="185">
        <f t="shared" si="221"/>
        <v>5</v>
      </c>
      <c r="S134" s="185">
        <f t="shared" si="221"/>
        <v>6</v>
      </c>
      <c r="T134" s="185" t="e">
        <f t="shared" si="221"/>
        <v>#N/A</v>
      </c>
      <c r="U134" s="185" t="e">
        <f t="shared" si="221"/>
        <v>#N/A</v>
      </c>
      <c r="V134" s="185" t="e">
        <f t="shared" si="221"/>
        <v>#N/A</v>
      </c>
      <c r="W134" s="185" t="e">
        <f t="shared" si="221"/>
        <v>#N/A</v>
      </c>
      <c r="X134" s="185" t="e">
        <f t="shared" si="221"/>
        <v>#N/A</v>
      </c>
      <c r="Y134" s="185" t="e">
        <f t="shared" si="221"/>
        <v>#N/A</v>
      </c>
      <c r="Z134" s="185" t="e">
        <f t="shared" si="221"/>
        <v>#N/A</v>
      </c>
      <c r="AA134" s="185" t="e">
        <f t="shared" si="221"/>
        <v>#N/A</v>
      </c>
      <c r="AB134" s="185">
        <f t="shared" si="221"/>
        <v>7</v>
      </c>
      <c r="AC134" s="185" t="e">
        <f t="shared" si="221"/>
        <v>#N/A</v>
      </c>
      <c r="AD134" s="185" t="e">
        <f t="shared" si="221"/>
        <v>#N/A</v>
      </c>
      <c r="AE134" s="185" t="e">
        <f t="shared" si="221"/>
        <v>#N/A</v>
      </c>
      <c r="AF134" s="185" t="e">
        <f t="shared" si="221"/>
        <v>#N/A</v>
      </c>
      <c r="AG134" s="185" t="e">
        <f t="shared" si="221"/>
        <v>#N/A</v>
      </c>
      <c r="AH134" s="185" t="e">
        <f t="shared" si="221"/>
        <v>#N/A</v>
      </c>
      <c r="AI134" s="185" t="e">
        <f t="shared" si="221"/>
        <v>#N/A</v>
      </c>
      <c r="AJ134" s="185" t="e">
        <f t="shared" si="221"/>
        <v>#N/A</v>
      </c>
      <c r="AK134" s="185" t="e">
        <f t="shared" si="221"/>
        <v>#N/A</v>
      </c>
      <c r="AL134" s="185">
        <f t="shared" si="221"/>
        <v>8</v>
      </c>
      <c r="AM134" s="185" t="e">
        <f t="shared" si="221"/>
        <v>#N/A</v>
      </c>
      <c r="AN134" s="185">
        <f t="shared" si="221"/>
        <v>9</v>
      </c>
      <c r="AO134" s="185" t="e">
        <f t="shared" si="221"/>
        <v>#N/A</v>
      </c>
      <c r="AP134" s="185" t="e">
        <f t="shared" si="221"/>
        <v>#N/A</v>
      </c>
    </row>
    <row r="135" spans="1:76">
      <c r="A135" s="188" t="s">
        <v>16</v>
      </c>
      <c r="J135" s="40">
        <f t="shared" ref="J135:AP135" si="222">MATCH(J$132,$C$129:$K$129,$B130)</f>
        <v>9</v>
      </c>
      <c r="K135" s="185">
        <f t="shared" si="222"/>
        <v>8</v>
      </c>
      <c r="L135" s="185">
        <f t="shared" si="222"/>
        <v>8</v>
      </c>
      <c r="M135" s="185">
        <f t="shared" si="222"/>
        <v>8</v>
      </c>
      <c r="N135" s="185">
        <f t="shared" si="222"/>
        <v>7</v>
      </c>
      <c r="O135" s="185">
        <f t="shared" si="222"/>
        <v>7</v>
      </c>
      <c r="P135" s="185">
        <f t="shared" si="222"/>
        <v>6</v>
      </c>
      <c r="Q135" s="185">
        <f t="shared" si="222"/>
        <v>6</v>
      </c>
      <c r="R135" s="185">
        <f t="shared" si="222"/>
        <v>5</v>
      </c>
      <c r="S135" s="185">
        <f t="shared" si="222"/>
        <v>4</v>
      </c>
      <c r="T135" s="185">
        <f t="shared" si="222"/>
        <v>3</v>
      </c>
      <c r="U135" s="185">
        <f t="shared" si="222"/>
        <v>3</v>
      </c>
      <c r="V135" s="185">
        <f t="shared" si="222"/>
        <v>3</v>
      </c>
      <c r="W135" s="185">
        <f t="shared" si="222"/>
        <v>3</v>
      </c>
      <c r="X135" s="185">
        <f t="shared" si="222"/>
        <v>3</v>
      </c>
      <c r="Y135" s="185">
        <f t="shared" si="222"/>
        <v>3</v>
      </c>
      <c r="Z135" s="185">
        <f t="shared" si="222"/>
        <v>3</v>
      </c>
      <c r="AA135" s="185">
        <f t="shared" si="222"/>
        <v>3</v>
      </c>
      <c r="AB135" s="185">
        <f t="shared" si="222"/>
        <v>3</v>
      </c>
      <c r="AC135" s="185">
        <f t="shared" si="222"/>
        <v>2</v>
      </c>
      <c r="AD135" s="185">
        <f t="shared" si="222"/>
        <v>2</v>
      </c>
      <c r="AE135" s="185">
        <f t="shared" si="222"/>
        <v>2</v>
      </c>
      <c r="AF135" s="185">
        <f t="shared" si="222"/>
        <v>2</v>
      </c>
      <c r="AG135" s="185">
        <f t="shared" si="222"/>
        <v>2</v>
      </c>
      <c r="AH135" s="185">
        <f t="shared" si="222"/>
        <v>2</v>
      </c>
      <c r="AI135" s="185">
        <f t="shared" si="222"/>
        <v>2</v>
      </c>
      <c r="AJ135" s="185">
        <f t="shared" si="222"/>
        <v>2</v>
      </c>
      <c r="AK135" s="185">
        <f t="shared" si="222"/>
        <v>2</v>
      </c>
      <c r="AL135" s="185">
        <f t="shared" si="222"/>
        <v>2</v>
      </c>
      <c r="AM135" s="185">
        <f t="shared" si="222"/>
        <v>1</v>
      </c>
      <c r="AN135" s="185">
        <f t="shared" si="222"/>
        <v>1</v>
      </c>
      <c r="AO135" s="185" t="e">
        <f t="shared" si="222"/>
        <v>#N/A</v>
      </c>
      <c r="AP135" s="185" t="e">
        <f t="shared" si="222"/>
        <v>#N/A</v>
      </c>
    </row>
    <row r="136" spans="1:76" s="117" customFormat="1">
      <c r="A136" s="117" t="s">
        <v>16</v>
      </c>
      <c r="J136" s="189">
        <f t="shared" ref="J136:AP136" si="223">IF(ISNA(J133),-1,IF(ISNA(J135),99,IF(ISNA(J134),J133,0)))</f>
        <v>0</v>
      </c>
      <c r="K136" s="189">
        <f t="shared" si="223"/>
        <v>1</v>
      </c>
      <c r="L136" s="189">
        <f t="shared" si="223"/>
        <v>1</v>
      </c>
      <c r="M136" s="189">
        <f t="shared" si="223"/>
        <v>0</v>
      </c>
      <c r="N136" s="189">
        <f t="shared" si="223"/>
        <v>2</v>
      </c>
      <c r="O136" s="189">
        <f t="shared" si="223"/>
        <v>0</v>
      </c>
      <c r="P136" s="189">
        <f t="shared" si="223"/>
        <v>3</v>
      </c>
      <c r="Q136" s="189">
        <f t="shared" si="223"/>
        <v>0</v>
      </c>
      <c r="R136" s="189">
        <f t="shared" si="223"/>
        <v>0</v>
      </c>
      <c r="S136" s="189">
        <f t="shared" si="223"/>
        <v>0</v>
      </c>
      <c r="T136" s="189">
        <f t="shared" si="223"/>
        <v>6</v>
      </c>
      <c r="U136" s="189">
        <f t="shared" si="223"/>
        <v>6</v>
      </c>
      <c r="V136" s="189">
        <f t="shared" si="223"/>
        <v>6</v>
      </c>
      <c r="W136" s="189">
        <f t="shared" si="223"/>
        <v>6</v>
      </c>
      <c r="X136" s="189">
        <f t="shared" si="223"/>
        <v>6</v>
      </c>
      <c r="Y136" s="189">
        <f t="shared" si="223"/>
        <v>6</v>
      </c>
      <c r="Z136" s="189">
        <f t="shared" si="223"/>
        <v>6</v>
      </c>
      <c r="AA136" s="189">
        <f t="shared" si="223"/>
        <v>6</v>
      </c>
      <c r="AB136" s="189">
        <f t="shared" si="223"/>
        <v>0</v>
      </c>
      <c r="AC136" s="189">
        <f t="shared" si="223"/>
        <v>7</v>
      </c>
      <c r="AD136" s="189">
        <f t="shared" si="223"/>
        <v>7</v>
      </c>
      <c r="AE136" s="189">
        <f t="shared" si="223"/>
        <v>7</v>
      </c>
      <c r="AF136" s="189">
        <f t="shared" si="223"/>
        <v>7</v>
      </c>
      <c r="AG136" s="189">
        <f t="shared" si="223"/>
        <v>7</v>
      </c>
      <c r="AH136" s="189">
        <f t="shared" si="223"/>
        <v>7</v>
      </c>
      <c r="AI136" s="189">
        <f t="shared" si="223"/>
        <v>7</v>
      </c>
      <c r="AJ136" s="189">
        <f t="shared" si="223"/>
        <v>7</v>
      </c>
      <c r="AK136" s="189">
        <f t="shared" si="223"/>
        <v>7</v>
      </c>
      <c r="AL136" s="189">
        <f t="shared" si="223"/>
        <v>0</v>
      </c>
      <c r="AM136" s="189">
        <f t="shared" si="223"/>
        <v>8</v>
      </c>
      <c r="AN136" s="189">
        <f t="shared" si="223"/>
        <v>0</v>
      </c>
      <c r="AO136" s="189">
        <f t="shared" si="223"/>
        <v>99</v>
      </c>
      <c r="AP136" s="189">
        <f t="shared" si="223"/>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4">IF(A137="*","","COM_PROJ")</f>
        <v>COM_PROJ</v>
      </c>
      <c r="C137" s="23" t="str">
        <f t="shared" ref="C137:C149" si="225">IF($A137="*","","-")</f>
        <v>-</v>
      </c>
      <c r="D137" s="57" t="str">
        <f>ITEMS_TRA!C15</f>
        <v>TFLCV</v>
      </c>
      <c r="E137" s="23" t="str">
        <f t="shared" ref="E137:H149" si="226">IF($A137="*","","-")</f>
        <v>-</v>
      </c>
      <c r="F137" s="23" t="str">
        <f t="shared" si="226"/>
        <v>-</v>
      </c>
      <c r="G137" s="23" t="str">
        <f t="shared" si="226"/>
        <v>-</v>
      </c>
      <c r="H137" s="23" t="str">
        <f t="shared" si="226"/>
        <v>-</v>
      </c>
      <c r="I137" s="125">
        <f t="shared" ref="I137:I149" si="227">IF(A137="*","",0)</f>
        <v>0</v>
      </c>
      <c r="J137" s="186">
        <f t="shared" ref="J137:AP137" si="228">INDEX($M111:$BA111,MATCH(J$132,$M$106:$BA$106,0))</f>
        <v>43.510890756102256</v>
      </c>
      <c r="K137" s="186">
        <f t="shared" si="228"/>
        <v>44.189879061043555</v>
      </c>
      <c r="L137" s="186">
        <f t="shared" si="228"/>
        <v>44.868867365984855</v>
      </c>
      <c r="M137" s="186">
        <f t="shared" si="228"/>
        <v>45.547855670926104</v>
      </c>
      <c r="N137" s="186">
        <f t="shared" si="228"/>
        <v>46.566338128338053</v>
      </c>
      <c r="O137" s="186">
        <f t="shared" si="228"/>
        <v>47.584820585750002</v>
      </c>
      <c r="P137" s="186">
        <f t="shared" si="228"/>
        <v>47.880977189748478</v>
      </c>
      <c r="Q137" s="186">
        <f t="shared" si="228"/>
        <v>48.177133793746961</v>
      </c>
      <c r="R137" s="186">
        <f t="shared" si="228"/>
        <v>44.255958941812857</v>
      </c>
      <c r="S137" s="186">
        <f t="shared" si="228"/>
        <v>46.1562944316086</v>
      </c>
      <c r="T137" s="186">
        <f t="shared" si="228"/>
        <v>46.729420277620072</v>
      </c>
      <c r="U137" s="186">
        <f t="shared" si="228"/>
        <v>47.302546123631544</v>
      </c>
      <c r="V137" s="186">
        <f t="shared" si="228"/>
        <v>47.875671969643015</v>
      </c>
      <c r="W137" s="186">
        <f t="shared" si="228"/>
        <v>48.448797815654487</v>
      </c>
      <c r="X137" s="186">
        <f t="shared" si="228"/>
        <v>49.021923661665959</v>
      </c>
      <c r="Y137" s="186">
        <f t="shared" si="228"/>
        <v>49.59504950767743</v>
      </c>
      <c r="Z137" s="186">
        <f t="shared" si="228"/>
        <v>50.168175353688902</v>
      </c>
      <c r="AA137" s="186">
        <f t="shared" si="228"/>
        <v>50.741301199700374</v>
      </c>
      <c r="AB137" s="186">
        <f t="shared" si="228"/>
        <v>51.314427045711838</v>
      </c>
      <c r="AC137" s="186">
        <f t="shared" si="228"/>
        <v>53.036592416827048</v>
      </c>
      <c r="AD137" s="186">
        <f t="shared" si="228"/>
        <v>54.758757787942258</v>
      </c>
      <c r="AE137" s="186">
        <f t="shared" si="228"/>
        <v>56.480923159057468</v>
      </c>
      <c r="AF137" s="186">
        <f t="shared" si="228"/>
        <v>58.203088530172678</v>
      </c>
      <c r="AG137" s="186">
        <f t="shared" si="228"/>
        <v>59.925253901287888</v>
      </c>
      <c r="AH137" s="186">
        <f t="shared" si="228"/>
        <v>61.647419272403098</v>
      </c>
      <c r="AI137" s="186">
        <f t="shared" si="228"/>
        <v>63.369584643518309</v>
      </c>
      <c r="AJ137" s="186">
        <f t="shared" si="228"/>
        <v>65.091750014633519</v>
      </c>
      <c r="AK137" s="186">
        <f t="shared" si="228"/>
        <v>66.813915385748729</v>
      </c>
      <c r="AL137" s="186">
        <f t="shared" si="228"/>
        <v>68.536080756863925</v>
      </c>
      <c r="AM137" s="186">
        <f t="shared" si="228"/>
        <v>78.049739471352211</v>
      </c>
      <c r="AN137" s="186">
        <f t="shared" si="228"/>
        <v>87.563398185840569</v>
      </c>
      <c r="AO137" s="186">
        <f t="shared" si="228"/>
        <v>87.563398185840569</v>
      </c>
      <c r="AP137" s="186">
        <f t="shared" si="228"/>
        <v>87.563398185840569</v>
      </c>
    </row>
    <row r="138" spans="1:76">
      <c r="A138" s="40"/>
      <c r="B138" s="22" t="str">
        <f t="shared" si="224"/>
        <v>COM_PROJ</v>
      </c>
      <c r="C138" s="23" t="str">
        <f t="shared" si="225"/>
        <v>-</v>
      </c>
      <c r="D138" s="57" t="str">
        <f>ITEMS_TRA!C16</f>
        <v>TFHCV1</v>
      </c>
      <c r="E138" s="23" t="str">
        <f t="shared" si="226"/>
        <v>-</v>
      </c>
      <c r="F138" s="23" t="str">
        <f t="shared" si="226"/>
        <v>-</v>
      </c>
      <c r="G138" s="23" t="str">
        <f t="shared" si="226"/>
        <v>-</v>
      </c>
      <c r="H138" s="23" t="str">
        <f t="shared" si="226"/>
        <v>-</v>
      </c>
      <c r="I138" s="125">
        <f t="shared" si="227"/>
        <v>0</v>
      </c>
      <c r="J138" s="186">
        <f t="shared" ref="J138:AP138" si="229">INDEX($M112:$BA112,MATCH(J$132,$M$106:$BA$106,0))</f>
        <v>3.6611476956493059</v>
      </c>
      <c r="K138" s="186">
        <f t="shared" si="229"/>
        <v>3.6595361414986383</v>
      </c>
      <c r="L138" s="186">
        <f t="shared" si="229"/>
        <v>3.6579245873479707</v>
      </c>
      <c r="M138" s="186">
        <f t="shared" si="229"/>
        <v>3.6563130331972848</v>
      </c>
      <c r="N138" s="186">
        <f t="shared" si="229"/>
        <v>3.6538957019712837</v>
      </c>
      <c r="O138" s="186">
        <f t="shared" si="229"/>
        <v>3.6514783707452825</v>
      </c>
      <c r="P138" s="186">
        <f t="shared" si="229"/>
        <v>3.6742043035226284</v>
      </c>
      <c r="Q138" s="186">
        <f t="shared" si="229"/>
        <v>3.6969302362999743</v>
      </c>
      <c r="R138" s="186">
        <f t="shared" si="229"/>
        <v>3.4838443737120905</v>
      </c>
      <c r="S138" s="186">
        <f t="shared" si="229"/>
        <v>3.5418587002352</v>
      </c>
      <c r="T138" s="186">
        <f t="shared" si="229"/>
        <v>3.597151002521811</v>
      </c>
      <c r="U138" s="186">
        <f t="shared" si="229"/>
        <v>3.6524433048084219</v>
      </c>
      <c r="V138" s="186">
        <f t="shared" si="229"/>
        <v>3.7077356070950329</v>
      </c>
      <c r="W138" s="186">
        <f t="shared" si="229"/>
        <v>3.7630279093816439</v>
      </c>
      <c r="X138" s="186">
        <f t="shared" si="229"/>
        <v>3.8183202116682549</v>
      </c>
      <c r="Y138" s="186">
        <f t="shared" si="229"/>
        <v>3.8736125139548658</v>
      </c>
      <c r="Z138" s="186">
        <f t="shared" si="229"/>
        <v>3.9289048162414768</v>
      </c>
      <c r="AA138" s="186">
        <f t="shared" si="229"/>
        <v>3.9841971185280878</v>
      </c>
      <c r="AB138" s="186">
        <f t="shared" si="229"/>
        <v>4.0394894208146992</v>
      </c>
      <c r="AC138" s="186">
        <f t="shared" si="229"/>
        <v>4.1750588736571945</v>
      </c>
      <c r="AD138" s="186">
        <f t="shared" si="229"/>
        <v>4.3106283264996899</v>
      </c>
      <c r="AE138" s="186">
        <f t="shared" si="229"/>
        <v>4.4461977793421852</v>
      </c>
      <c r="AF138" s="186">
        <f t="shared" si="229"/>
        <v>4.5817672321846805</v>
      </c>
      <c r="AG138" s="186">
        <f t="shared" si="229"/>
        <v>4.7173366850271758</v>
      </c>
      <c r="AH138" s="186">
        <f t="shared" si="229"/>
        <v>4.8529061378696712</v>
      </c>
      <c r="AI138" s="186">
        <f t="shared" si="229"/>
        <v>4.9884755907121665</v>
      </c>
      <c r="AJ138" s="186">
        <f t="shared" si="229"/>
        <v>5.1240450435546618</v>
      </c>
      <c r="AK138" s="186">
        <f t="shared" si="229"/>
        <v>5.2596144963971572</v>
      </c>
      <c r="AL138" s="186">
        <f t="shared" si="229"/>
        <v>5.3951839492396552</v>
      </c>
      <c r="AM138" s="186">
        <f t="shared" si="229"/>
        <v>6.1441024492198419</v>
      </c>
      <c r="AN138" s="186">
        <f t="shared" si="229"/>
        <v>6.8930209492000243</v>
      </c>
      <c r="AO138" s="186">
        <f t="shared" si="229"/>
        <v>6.8930209492000243</v>
      </c>
      <c r="AP138" s="186">
        <f t="shared" si="229"/>
        <v>6.8930209492000243</v>
      </c>
    </row>
    <row r="139" spans="1:76">
      <c r="A139" s="40"/>
      <c r="B139" s="22" t="str">
        <f t="shared" si="224"/>
        <v>COM_PROJ</v>
      </c>
      <c r="C139" s="23" t="str">
        <f t="shared" si="225"/>
        <v>-</v>
      </c>
      <c r="D139" s="57" t="str">
        <f>ITEMS_TRA!C17</f>
        <v>TFHCV2</v>
      </c>
      <c r="E139" s="23" t="str">
        <f t="shared" si="226"/>
        <v>-</v>
      </c>
      <c r="F139" s="23" t="str">
        <f t="shared" si="226"/>
        <v>-</v>
      </c>
      <c r="G139" s="23" t="str">
        <f t="shared" si="226"/>
        <v>-</v>
      </c>
      <c r="H139" s="23" t="str">
        <f t="shared" si="226"/>
        <v>-</v>
      </c>
      <c r="I139" s="125">
        <f t="shared" si="227"/>
        <v>0</v>
      </c>
      <c r="J139" s="186">
        <f t="shared" ref="J139:AP139" si="230">INDEX($M113:$BA113,MATCH(J$132,$M$106:$BA$106,0))</f>
        <v>0.91016288033514725</v>
      </c>
      <c r="K139" s="186">
        <f t="shared" si="230"/>
        <v>0.92563893602886782</v>
      </c>
      <c r="L139" s="186">
        <f t="shared" si="230"/>
        <v>0.94111499172258839</v>
      </c>
      <c r="M139" s="186">
        <f t="shared" si="230"/>
        <v>0.95659104741630863</v>
      </c>
      <c r="N139" s="186">
        <f t="shared" si="230"/>
        <v>0.97980513095688937</v>
      </c>
      <c r="O139" s="186">
        <f t="shared" si="230"/>
        <v>1.0030192144974701</v>
      </c>
      <c r="P139" s="186">
        <f t="shared" si="230"/>
        <v>1.009261767493451</v>
      </c>
      <c r="Q139" s="186">
        <f t="shared" si="230"/>
        <v>1.0155043204894318</v>
      </c>
      <c r="R139" s="186">
        <f t="shared" si="230"/>
        <v>0.95697207880185675</v>
      </c>
      <c r="S139" s="186">
        <f t="shared" si="230"/>
        <v>0.97290794869088826</v>
      </c>
      <c r="T139" s="186">
        <f t="shared" si="230"/>
        <v>0.9880961097523363</v>
      </c>
      <c r="U139" s="186">
        <f t="shared" si="230"/>
        <v>1.0032842708137844</v>
      </c>
      <c r="V139" s="186">
        <f t="shared" si="230"/>
        <v>1.0184724318752323</v>
      </c>
      <c r="W139" s="186">
        <f t="shared" si="230"/>
        <v>1.0336605929366802</v>
      </c>
      <c r="X139" s="186">
        <f t="shared" si="230"/>
        <v>1.0488487539981282</v>
      </c>
      <c r="Y139" s="186">
        <f t="shared" si="230"/>
        <v>1.0640369150595761</v>
      </c>
      <c r="Z139" s="186">
        <f t="shared" si="230"/>
        <v>1.079225076121024</v>
      </c>
      <c r="AA139" s="186">
        <f t="shared" si="230"/>
        <v>1.094413237182472</v>
      </c>
      <c r="AB139" s="186">
        <f t="shared" si="230"/>
        <v>1.1096013982439206</v>
      </c>
      <c r="AC139" s="186">
        <f t="shared" si="230"/>
        <v>1.1468407715315618</v>
      </c>
      <c r="AD139" s="186">
        <f t="shared" si="230"/>
        <v>1.1840801448192031</v>
      </c>
      <c r="AE139" s="186">
        <f t="shared" si="230"/>
        <v>1.2213195181068444</v>
      </c>
      <c r="AF139" s="186">
        <f t="shared" si="230"/>
        <v>1.2585588913944856</v>
      </c>
      <c r="AG139" s="186">
        <f t="shared" si="230"/>
        <v>1.2957982646821269</v>
      </c>
      <c r="AH139" s="186">
        <f t="shared" si="230"/>
        <v>1.3330376379697682</v>
      </c>
      <c r="AI139" s="186">
        <f t="shared" si="230"/>
        <v>1.3702770112574094</v>
      </c>
      <c r="AJ139" s="186">
        <f t="shared" si="230"/>
        <v>1.4075163845450507</v>
      </c>
      <c r="AK139" s="186">
        <f t="shared" si="230"/>
        <v>1.4447557578326919</v>
      </c>
      <c r="AL139" s="186">
        <f t="shared" si="230"/>
        <v>1.4819951311203328</v>
      </c>
      <c r="AM139" s="186">
        <f t="shared" si="230"/>
        <v>1.6877144506132291</v>
      </c>
      <c r="AN139" s="186">
        <f t="shared" si="230"/>
        <v>1.893433770106125</v>
      </c>
      <c r="AO139" s="186">
        <f t="shared" si="230"/>
        <v>1.893433770106125</v>
      </c>
      <c r="AP139" s="186">
        <f t="shared" si="230"/>
        <v>1.893433770106125</v>
      </c>
    </row>
    <row r="140" spans="1:76">
      <c r="A140" s="40"/>
      <c r="B140" s="22" t="str">
        <f t="shared" si="224"/>
        <v>COM_PROJ</v>
      </c>
      <c r="C140" s="23" t="str">
        <f t="shared" si="225"/>
        <v>-</v>
      </c>
      <c r="D140" s="57" t="str">
        <f>ITEMS_TRA!C18</f>
        <v>TFHCV3</v>
      </c>
      <c r="E140" s="23" t="str">
        <f t="shared" si="226"/>
        <v>-</v>
      </c>
      <c r="F140" s="23" t="str">
        <f t="shared" si="226"/>
        <v>-</v>
      </c>
      <c r="G140" s="23" t="str">
        <f t="shared" si="226"/>
        <v>-</v>
      </c>
      <c r="H140" s="23" t="str">
        <f t="shared" si="226"/>
        <v>-</v>
      </c>
      <c r="I140" s="125">
        <f t="shared" si="227"/>
        <v>0</v>
      </c>
      <c r="J140" s="186">
        <f t="shared" ref="J140:AP140" si="231">INDEX($M114:$BA114,MATCH(J$132,$M$106:$BA$106,0))</f>
        <v>3.0423873008641582</v>
      </c>
      <c r="K140" s="186">
        <f t="shared" si="231"/>
        <v>3.0852151471238134</v>
      </c>
      <c r="L140" s="186">
        <f t="shared" si="231"/>
        <v>3.1280429933834686</v>
      </c>
      <c r="M140" s="186">
        <f t="shared" si="231"/>
        <v>3.1708708396431251</v>
      </c>
      <c r="N140" s="186">
        <f t="shared" si="231"/>
        <v>3.2351126090326074</v>
      </c>
      <c r="O140" s="186">
        <f t="shared" si="231"/>
        <v>3.2993543784220902</v>
      </c>
      <c r="P140" s="186">
        <f t="shared" si="231"/>
        <v>3.3198887752333626</v>
      </c>
      <c r="Q140" s="186">
        <f t="shared" si="231"/>
        <v>3.3404231720446353</v>
      </c>
      <c r="R140" s="186">
        <f t="shared" si="231"/>
        <v>3.1478858755507528</v>
      </c>
      <c r="S140" s="186">
        <f t="shared" si="231"/>
        <v>3.200305690976406</v>
      </c>
      <c r="T140" s="186">
        <f t="shared" si="231"/>
        <v>3.2502659758582615</v>
      </c>
      <c r="U140" s="186">
        <f t="shared" si="231"/>
        <v>3.3002262607401169</v>
      </c>
      <c r="V140" s="186">
        <f t="shared" si="231"/>
        <v>3.3501865456219724</v>
      </c>
      <c r="W140" s="186">
        <f t="shared" si="231"/>
        <v>3.4001468305038278</v>
      </c>
      <c r="X140" s="186">
        <f t="shared" si="231"/>
        <v>3.4501071153856833</v>
      </c>
      <c r="Y140" s="186">
        <f t="shared" si="231"/>
        <v>3.5000674002675387</v>
      </c>
      <c r="Z140" s="186">
        <f t="shared" si="231"/>
        <v>3.5500276851493942</v>
      </c>
      <c r="AA140" s="186">
        <f t="shared" si="231"/>
        <v>3.5999879700312496</v>
      </c>
      <c r="AB140" s="186">
        <f t="shared" si="231"/>
        <v>3.6499482549131046</v>
      </c>
      <c r="AC140" s="186">
        <f t="shared" si="231"/>
        <v>3.7724443023769925</v>
      </c>
      <c r="AD140" s="186">
        <f t="shared" si="231"/>
        <v>3.8949403498408803</v>
      </c>
      <c r="AE140" s="186">
        <f t="shared" si="231"/>
        <v>4.0174363973047686</v>
      </c>
      <c r="AF140" s="186">
        <f t="shared" si="231"/>
        <v>4.1399324447686565</v>
      </c>
      <c r="AG140" s="186">
        <f t="shared" si="231"/>
        <v>4.2624284922325444</v>
      </c>
      <c r="AH140" s="186">
        <f t="shared" si="231"/>
        <v>4.3849245396964323</v>
      </c>
      <c r="AI140" s="186">
        <f t="shared" si="231"/>
        <v>4.5074205871603201</v>
      </c>
      <c r="AJ140" s="186">
        <f t="shared" si="231"/>
        <v>4.629916634624208</v>
      </c>
      <c r="AK140" s="186">
        <f t="shared" si="231"/>
        <v>4.7524126820880959</v>
      </c>
      <c r="AL140" s="186">
        <f t="shared" si="231"/>
        <v>4.8749087295519846</v>
      </c>
      <c r="AM140" s="186">
        <f t="shared" si="231"/>
        <v>5.5516065711132381</v>
      </c>
      <c r="AN140" s="186">
        <f t="shared" si="231"/>
        <v>6.2283044126744871</v>
      </c>
      <c r="AO140" s="186">
        <f t="shared" si="231"/>
        <v>6.2283044126744871</v>
      </c>
      <c r="AP140" s="186">
        <f t="shared" si="231"/>
        <v>6.2283044126744871</v>
      </c>
    </row>
    <row r="141" spans="1:76">
      <c r="A141" s="40"/>
      <c r="B141" s="22" t="str">
        <f t="shared" si="224"/>
        <v>COM_PROJ</v>
      </c>
      <c r="C141" s="23" t="str">
        <f t="shared" si="225"/>
        <v>-</v>
      </c>
      <c r="D141" s="57" t="str">
        <f>ITEMS_TRA!C19</f>
        <v>TFHCV4</v>
      </c>
      <c r="E141" s="23" t="str">
        <f t="shared" si="226"/>
        <v>-</v>
      </c>
      <c r="F141" s="23" t="str">
        <f t="shared" si="226"/>
        <v>-</v>
      </c>
      <c r="G141" s="23" t="str">
        <f t="shared" si="226"/>
        <v>-</v>
      </c>
      <c r="H141" s="23" t="str">
        <f t="shared" si="226"/>
        <v>-</v>
      </c>
      <c r="I141" s="125">
        <f t="shared" si="227"/>
        <v>0</v>
      </c>
      <c r="J141" s="186">
        <f t="shared" ref="J141:AP141" si="232">INDEX($M115:$BA115,MATCH(J$132,$M$106:$BA$106,0))</f>
        <v>0.64156299948434192</v>
      </c>
      <c r="K141" s="186">
        <f t="shared" si="232"/>
        <v>0.62717766269161657</v>
      </c>
      <c r="L141" s="186">
        <f t="shared" si="232"/>
        <v>0.61279232589889121</v>
      </c>
      <c r="M141" s="24">
        <f t="shared" si="232"/>
        <v>0.59840698910616308</v>
      </c>
      <c r="N141" s="186">
        <f t="shared" si="232"/>
        <v>0.59840698910616308</v>
      </c>
      <c r="O141" s="186">
        <f t="shared" si="232"/>
        <v>0.59840698910616308</v>
      </c>
      <c r="P141" s="186">
        <f t="shared" si="232"/>
        <v>0.60213133185919032</v>
      </c>
      <c r="Q141" s="186">
        <f t="shared" si="232"/>
        <v>0.60585567461221745</v>
      </c>
      <c r="R141" s="186">
        <f t="shared" si="232"/>
        <v>0.57093500509000428</v>
      </c>
      <c r="S141" s="186">
        <f t="shared" si="232"/>
        <v>0.58044243603574208</v>
      </c>
      <c r="T141" s="186">
        <f t="shared" si="232"/>
        <v>0.58950377962664646</v>
      </c>
      <c r="U141" s="186">
        <f t="shared" si="232"/>
        <v>0.59856512321755084</v>
      </c>
      <c r="V141" s="186">
        <f t="shared" si="232"/>
        <v>0.60762646680845522</v>
      </c>
      <c r="W141" s="186">
        <f t="shared" si="232"/>
        <v>0.6166878103993596</v>
      </c>
      <c r="X141" s="186">
        <f t="shared" si="232"/>
        <v>0.62574915399026398</v>
      </c>
      <c r="Y141" s="186">
        <f t="shared" si="232"/>
        <v>0.63481049758116836</v>
      </c>
      <c r="Z141" s="186">
        <f t="shared" si="232"/>
        <v>0.64387184117207275</v>
      </c>
      <c r="AA141" s="186">
        <f t="shared" si="232"/>
        <v>0.65293318476297713</v>
      </c>
      <c r="AB141" s="186">
        <f t="shared" si="232"/>
        <v>0.66199452835388128</v>
      </c>
      <c r="AC141" s="186">
        <f t="shared" si="232"/>
        <v>0.68421175103831677</v>
      </c>
      <c r="AD141" s="186">
        <f t="shared" si="232"/>
        <v>0.70642897372275226</v>
      </c>
      <c r="AE141" s="186">
        <f t="shared" si="232"/>
        <v>0.72864619640718775</v>
      </c>
      <c r="AF141" s="186">
        <f t="shared" si="232"/>
        <v>0.75086341909162324</v>
      </c>
      <c r="AG141" s="186">
        <f t="shared" si="232"/>
        <v>0.77308064177605873</v>
      </c>
      <c r="AH141" s="186">
        <f t="shared" si="232"/>
        <v>0.79529786446049422</v>
      </c>
      <c r="AI141" s="186">
        <f t="shared" si="232"/>
        <v>0.81751508714492971</v>
      </c>
      <c r="AJ141" s="186">
        <f t="shared" si="232"/>
        <v>0.8397323098293652</v>
      </c>
      <c r="AK141" s="186">
        <f t="shared" si="232"/>
        <v>0.86194953251380069</v>
      </c>
      <c r="AL141" s="186">
        <f t="shared" si="232"/>
        <v>0.88416675519823607</v>
      </c>
      <c r="AM141" s="186">
        <f t="shared" si="232"/>
        <v>1.0069000755567996</v>
      </c>
      <c r="AN141" s="186">
        <f t="shared" si="232"/>
        <v>1.1296333959153633</v>
      </c>
      <c r="AO141" s="186">
        <f t="shared" si="232"/>
        <v>1.1296333959153633</v>
      </c>
      <c r="AP141" s="186">
        <f t="shared" si="232"/>
        <v>1.1296333959153633</v>
      </c>
    </row>
    <row r="142" spans="1:76">
      <c r="A142" s="40"/>
      <c r="B142" s="22" t="str">
        <f t="shared" si="224"/>
        <v>COM_PROJ</v>
      </c>
      <c r="C142" s="23" t="str">
        <f t="shared" si="225"/>
        <v>-</v>
      </c>
      <c r="D142" s="57" t="str">
        <f>ITEMS_TRA!C20</f>
        <v>TFHCV5</v>
      </c>
      <c r="E142" s="23" t="str">
        <f t="shared" si="226"/>
        <v>-</v>
      </c>
      <c r="F142" s="23" t="str">
        <f t="shared" si="226"/>
        <v>-</v>
      </c>
      <c r="G142" s="23" t="str">
        <f t="shared" si="226"/>
        <v>-</v>
      </c>
      <c r="H142" s="23" t="str">
        <f t="shared" si="226"/>
        <v>-</v>
      </c>
      <c r="I142" s="125">
        <f t="shared" si="227"/>
        <v>0</v>
      </c>
      <c r="J142" s="186">
        <f t="shared" ref="J142:AP142" si="233">INDEX($M116:$BA116,MATCH(J$132,$M$106:$BA$106,0))</f>
        <v>0.28132785630344881</v>
      </c>
      <c r="K142" s="186">
        <f t="shared" si="233"/>
        <v>0.28410456292842851</v>
      </c>
      <c r="L142" s="186">
        <f t="shared" si="233"/>
        <v>0.2868812695534082</v>
      </c>
      <c r="M142" s="186">
        <f t="shared" si="233"/>
        <v>0.28965797617838801</v>
      </c>
      <c r="N142" s="186">
        <f t="shared" si="233"/>
        <v>0.29382303611585753</v>
      </c>
      <c r="O142" s="186">
        <f t="shared" si="233"/>
        <v>0.29798809605332705</v>
      </c>
      <c r="P142" s="186">
        <f t="shared" si="233"/>
        <v>0.29984270307869332</v>
      </c>
      <c r="Q142" s="186">
        <f t="shared" si="233"/>
        <v>0.30169731010405959</v>
      </c>
      <c r="R142" s="186">
        <f t="shared" si="233"/>
        <v>0.28430790120130756</v>
      </c>
      <c r="S142" s="186">
        <f t="shared" si="233"/>
        <v>0.28904230654324836</v>
      </c>
      <c r="T142" s="186">
        <f t="shared" si="233"/>
        <v>0.29355457423646469</v>
      </c>
      <c r="U142" s="186">
        <f t="shared" si="233"/>
        <v>0.29806684192968103</v>
      </c>
      <c r="V142" s="186">
        <f t="shared" si="233"/>
        <v>0.30257910962289736</v>
      </c>
      <c r="W142" s="186">
        <f t="shared" si="233"/>
        <v>0.30709137731611369</v>
      </c>
      <c r="X142" s="186">
        <f t="shared" si="233"/>
        <v>0.31160364500933002</v>
      </c>
      <c r="Y142" s="186">
        <f t="shared" si="233"/>
        <v>0.31611591270254635</v>
      </c>
      <c r="Z142" s="186">
        <f t="shared" si="233"/>
        <v>0.32062818039576269</v>
      </c>
      <c r="AA142" s="186">
        <f t="shared" si="233"/>
        <v>0.32514044808897902</v>
      </c>
      <c r="AB142" s="186">
        <f t="shared" si="233"/>
        <v>0.32965271578219552</v>
      </c>
      <c r="AC142" s="186">
        <f t="shared" si="233"/>
        <v>0.34071620268634528</v>
      </c>
      <c r="AD142" s="186">
        <f t="shared" si="233"/>
        <v>0.35177968959049505</v>
      </c>
      <c r="AE142" s="186">
        <f t="shared" si="233"/>
        <v>0.36284317649464481</v>
      </c>
      <c r="AF142" s="186">
        <f t="shared" si="233"/>
        <v>0.37390666339879458</v>
      </c>
      <c r="AG142" s="186">
        <f t="shared" si="233"/>
        <v>0.38497015030294435</v>
      </c>
      <c r="AH142" s="186">
        <f t="shared" si="233"/>
        <v>0.39603363720709411</v>
      </c>
      <c r="AI142" s="186">
        <f t="shared" si="233"/>
        <v>0.40709712411124388</v>
      </c>
      <c r="AJ142" s="186">
        <f t="shared" si="233"/>
        <v>0.41816061101539365</v>
      </c>
      <c r="AK142" s="186">
        <f t="shared" si="233"/>
        <v>0.42922409791954341</v>
      </c>
      <c r="AL142" s="186">
        <f t="shared" si="233"/>
        <v>0.44028758482369307</v>
      </c>
      <c r="AM142" s="186">
        <f t="shared" si="233"/>
        <v>0.50140496667543299</v>
      </c>
      <c r="AN142" s="186">
        <f t="shared" si="233"/>
        <v>0.56252234852717309</v>
      </c>
      <c r="AO142" s="186">
        <f t="shared" si="233"/>
        <v>0.56252234852717309</v>
      </c>
      <c r="AP142" s="186">
        <f t="shared" si="233"/>
        <v>0.56252234852717309</v>
      </c>
    </row>
    <row r="143" spans="1:76">
      <c r="A143" s="40"/>
      <c r="B143" s="22" t="str">
        <f t="shared" si="224"/>
        <v>COM_PROJ</v>
      </c>
      <c r="C143" s="23" t="str">
        <f t="shared" si="225"/>
        <v>-</v>
      </c>
      <c r="D143" s="57" t="str">
        <f>ITEMS_TRA!C21</f>
        <v>TFHCV6</v>
      </c>
      <c r="E143" s="23" t="str">
        <f t="shared" si="226"/>
        <v>-</v>
      </c>
      <c r="F143" s="23" t="str">
        <f t="shared" si="226"/>
        <v>-</v>
      </c>
      <c r="G143" s="23" t="str">
        <f t="shared" si="226"/>
        <v>-</v>
      </c>
      <c r="H143" s="23" t="str">
        <f t="shared" si="226"/>
        <v>-</v>
      </c>
      <c r="I143" s="125">
        <f t="shared" si="227"/>
        <v>0</v>
      </c>
      <c r="J143" s="186">
        <f t="shared" ref="J143:AP143" si="234">INDEX($M117:$BA117,MATCH(J$132,$M$106:$BA$106,0))</f>
        <v>5.1541817584817791</v>
      </c>
      <c r="K143" s="186">
        <f t="shared" si="234"/>
        <v>5.4055160928410038</v>
      </c>
      <c r="L143" s="186">
        <f t="shared" si="234"/>
        <v>5.6568504272002285</v>
      </c>
      <c r="M143" s="186">
        <f t="shared" si="234"/>
        <v>5.9081847615594549</v>
      </c>
      <c r="N143" s="186">
        <f t="shared" si="234"/>
        <v>6.2851862630982929</v>
      </c>
      <c r="O143" s="186">
        <f t="shared" si="234"/>
        <v>6.6621877646371299</v>
      </c>
      <c r="P143" s="186">
        <f t="shared" si="234"/>
        <v>6.7036516365039915</v>
      </c>
      <c r="Q143" s="186">
        <f t="shared" si="234"/>
        <v>6.7451155083708541</v>
      </c>
      <c r="R143" s="186">
        <f t="shared" si="234"/>
        <v>6.3563365310876332</v>
      </c>
      <c r="S143" s="186">
        <f t="shared" si="234"/>
        <v>6.4621847101245109</v>
      </c>
      <c r="T143" s="186">
        <f t="shared" si="234"/>
        <v>6.5630665071313743</v>
      </c>
      <c r="U143" s="186">
        <f t="shared" si="234"/>
        <v>6.6639483041382377</v>
      </c>
      <c r="V143" s="186">
        <f t="shared" si="234"/>
        <v>6.7648301011451011</v>
      </c>
      <c r="W143" s="186">
        <f t="shared" si="234"/>
        <v>6.8657118981519645</v>
      </c>
      <c r="X143" s="186">
        <f t="shared" si="234"/>
        <v>6.9665936951588279</v>
      </c>
      <c r="Y143" s="186">
        <f t="shared" si="234"/>
        <v>7.0674754921656913</v>
      </c>
      <c r="Z143" s="186">
        <f t="shared" si="234"/>
        <v>7.1683572891725547</v>
      </c>
      <c r="AA143" s="186">
        <f t="shared" si="234"/>
        <v>7.2692390861794181</v>
      </c>
      <c r="AB143" s="186">
        <f t="shared" si="234"/>
        <v>7.3701208831862779</v>
      </c>
      <c r="AC143" s="186">
        <f t="shared" si="234"/>
        <v>7.6174697808880811</v>
      </c>
      <c r="AD143" s="186">
        <f t="shared" si="234"/>
        <v>7.8648186785898844</v>
      </c>
      <c r="AE143" s="186">
        <f t="shared" si="234"/>
        <v>8.1121675762916876</v>
      </c>
      <c r="AF143" s="186">
        <f t="shared" si="234"/>
        <v>8.3595164739934908</v>
      </c>
      <c r="AG143" s="186">
        <f t="shared" si="234"/>
        <v>8.6068653716952941</v>
      </c>
      <c r="AH143" s="186">
        <f t="shared" si="234"/>
        <v>8.8542142693970973</v>
      </c>
      <c r="AI143" s="186">
        <f t="shared" si="234"/>
        <v>9.1015631670989006</v>
      </c>
      <c r="AJ143" s="186">
        <f t="shared" si="234"/>
        <v>9.3489120648007038</v>
      </c>
      <c r="AK143" s="186">
        <f t="shared" si="234"/>
        <v>9.596260962502507</v>
      </c>
      <c r="AL143" s="186">
        <f t="shared" si="234"/>
        <v>9.8436098602043138</v>
      </c>
      <c r="AM143" s="186">
        <f t="shared" si="234"/>
        <v>11.210025092799551</v>
      </c>
      <c r="AN143" s="186">
        <f t="shared" si="234"/>
        <v>12.576440325394781</v>
      </c>
      <c r="AO143" s="186">
        <f t="shared" si="234"/>
        <v>12.576440325394781</v>
      </c>
      <c r="AP143" s="186">
        <f t="shared" si="234"/>
        <v>12.576440325394781</v>
      </c>
    </row>
    <row r="144" spans="1:76">
      <c r="A144" s="40"/>
      <c r="B144" s="22" t="str">
        <f t="shared" si="224"/>
        <v>COM_PROJ</v>
      </c>
      <c r="C144" s="23" t="str">
        <f t="shared" si="225"/>
        <v>-</v>
      </c>
      <c r="D144" s="57" t="str">
        <f>ITEMS_TRA!C22</f>
        <v>TFHCV7</v>
      </c>
      <c r="E144" s="23" t="str">
        <f t="shared" si="226"/>
        <v>-</v>
      </c>
      <c r="F144" s="23" t="str">
        <f t="shared" si="226"/>
        <v>-</v>
      </c>
      <c r="G144" s="23" t="str">
        <f t="shared" si="226"/>
        <v>-</v>
      </c>
      <c r="H144" s="23" t="str">
        <f t="shared" si="226"/>
        <v>-</v>
      </c>
      <c r="I144" s="125">
        <f t="shared" si="227"/>
        <v>0</v>
      </c>
      <c r="J144" s="186">
        <f t="shared" ref="J144:AP144" si="235">INDEX($M118:$BA118,MATCH(J$132,$M$106:$BA$106,0))</f>
        <v>1.9761616214119715</v>
      </c>
      <c r="K144" s="186">
        <f t="shared" si="235"/>
        <v>2.0178274562873066</v>
      </c>
      <c r="L144" s="186">
        <f t="shared" si="235"/>
        <v>2.0594932911626418</v>
      </c>
      <c r="M144" s="186">
        <f t="shared" si="235"/>
        <v>2.1011591260379752</v>
      </c>
      <c r="N144" s="186">
        <f t="shared" si="235"/>
        <v>2.1636578783509774</v>
      </c>
      <c r="O144" s="186">
        <f t="shared" si="235"/>
        <v>2.2261566306639802</v>
      </c>
      <c r="P144" s="186">
        <f t="shared" si="235"/>
        <v>2.240011699982106</v>
      </c>
      <c r="Q144" s="186">
        <f t="shared" si="235"/>
        <v>2.2538667693002314</v>
      </c>
      <c r="R144" s="186">
        <f t="shared" si="235"/>
        <v>2.1239570566476127</v>
      </c>
      <c r="S144" s="186">
        <f t="shared" si="235"/>
        <v>2.1593260126019009</v>
      </c>
      <c r="T144" s="186">
        <f t="shared" si="235"/>
        <v>2.1930354619981172</v>
      </c>
      <c r="U144" s="186">
        <f t="shared" si="235"/>
        <v>2.2267449113943334</v>
      </c>
      <c r="V144" s="186">
        <f t="shared" si="235"/>
        <v>2.2604543607905496</v>
      </c>
      <c r="W144" s="186">
        <f t="shared" si="235"/>
        <v>2.2941638101867659</v>
      </c>
      <c r="X144" s="186">
        <f t="shared" si="235"/>
        <v>2.3278732595829821</v>
      </c>
      <c r="Y144" s="186">
        <f t="shared" si="235"/>
        <v>2.3615827089791983</v>
      </c>
      <c r="Z144" s="186">
        <f t="shared" si="235"/>
        <v>2.3952921583754145</v>
      </c>
      <c r="AA144" s="186">
        <f t="shared" si="235"/>
        <v>2.4290016077716308</v>
      </c>
      <c r="AB144" s="186">
        <f t="shared" si="235"/>
        <v>2.4627110571678466</v>
      </c>
      <c r="AC144" s="186">
        <f t="shared" si="235"/>
        <v>2.5453621934250799</v>
      </c>
      <c r="AD144" s="186">
        <f t="shared" si="235"/>
        <v>2.6280133296823132</v>
      </c>
      <c r="AE144" s="186">
        <f t="shared" si="235"/>
        <v>2.7106644659395465</v>
      </c>
      <c r="AF144" s="186">
        <f t="shared" si="235"/>
        <v>2.7933156021967798</v>
      </c>
      <c r="AG144" s="186">
        <f t="shared" si="235"/>
        <v>2.8759667384540131</v>
      </c>
      <c r="AH144" s="186">
        <f t="shared" si="235"/>
        <v>2.9586178747112464</v>
      </c>
      <c r="AI144" s="186">
        <f t="shared" si="235"/>
        <v>3.0412690109684797</v>
      </c>
      <c r="AJ144" s="186">
        <f t="shared" si="235"/>
        <v>3.123920147225713</v>
      </c>
      <c r="AK144" s="186">
        <f t="shared" si="235"/>
        <v>3.2065712834829463</v>
      </c>
      <c r="AL144" s="186">
        <f t="shared" si="235"/>
        <v>3.2892224197401805</v>
      </c>
      <c r="AM144" s="186">
        <f t="shared" si="235"/>
        <v>3.745807319137386</v>
      </c>
      <c r="AN144" s="186">
        <f t="shared" si="235"/>
        <v>4.2023922185345928</v>
      </c>
      <c r="AO144" s="186">
        <f t="shared" si="235"/>
        <v>4.2023922185345928</v>
      </c>
      <c r="AP144" s="186">
        <f t="shared" si="235"/>
        <v>4.2023922185345928</v>
      </c>
    </row>
    <row r="145" spans="1:51">
      <c r="A145" s="40" t="s">
        <v>125</v>
      </c>
      <c r="B145" s="22" t="str">
        <f t="shared" si="224"/>
        <v>COM_PROJ</v>
      </c>
      <c r="C145" s="23" t="str">
        <f t="shared" si="225"/>
        <v>-</v>
      </c>
      <c r="D145" s="57" t="str">
        <f>ITEMS_TRA!C23</f>
        <v>TFHCV8</v>
      </c>
      <c r="E145" s="23" t="str">
        <f t="shared" si="226"/>
        <v>-</v>
      </c>
      <c r="F145" s="23" t="str">
        <f t="shared" si="226"/>
        <v>-</v>
      </c>
      <c r="G145" s="23" t="str">
        <f t="shared" si="226"/>
        <v>-</v>
      </c>
      <c r="H145" s="23" t="str">
        <f t="shared" si="226"/>
        <v>-</v>
      </c>
      <c r="I145" s="125">
        <f t="shared" si="227"/>
        <v>0</v>
      </c>
      <c r="J145" s="186">
        <f t="shared" ref="J145:AP145" si="236">INDEX($M119:$BA119,MATCH(J$132,$M$106:$BA$106,0))</f>
        <v>7.0701624395945725E-2</v>
      </c>
      <c r="K145" s="186">
        <f t="shared" si="236"/>
        <v>7.9286966804927639E-2</v>
      </c>
      <c r="L145" s="186">
        <f t="shared" si="236"/>
        <v>8.7872309213909552E-2</v>
      </c>
      <c r="M145" s="186">
        <f t="shared" si="236"/>
        <v>9.6457651622891244E-2</v>
      </c>
      <c r="N145" s="186">
        <f t="shared" si="236"/>
        <v>0.10933566523636412</v>
      </c>
      <c r="O145" s="186">
        <f t="shared" si="236"/>
        <v>0.122213678849837</v>
      </c>
      <c r="P145" s="186">
        <f t="shared" si="236"/>
        <v>0.12297430771519344</v>
      </c>
      <c r="Q145" s="186">
        <f t="shared" si="236"/>
        <v>0.12373493658054988</v>
      </c>
      <c r="R145" s="186">
        <f t="shared" si="236"/>
        <v>0.11660302875209383</v>
      </c>
      <c r="S145" s="186">
        <f t="shared" si="236"/>
        <v>0.11854474757129577</v>
      </c>
      <c r="T145" s="186">
        <f t="shared" si="236"/>
        <v>0.12039536121005183</v>
      </c>
      <c r="U145" s="186">
        <f t="shared" si="236"/>
        <v>0.12224597484880789</v>
      </c>
      <c r="V145" s="186">
        <f t="shared" si="236"/>
        <v>0.12409658848756396</v>
      </c>
      <c r="W145" s="186">
        <f t="shared" si="236"/>
        <v>0.12594720212632002</v>
      </c>
      <c r="X145" s="186">
        <f t="shared" si="236"/>
        <v>0.12779781576507607</v>
      </c>
      <c r="Y145" s="186">
        <f t="shared" si="236"/>
        <v>0.12964842940383212</v>
      </c>
      <c r="Z145" s="186">
        <f t="shared" si="236"/>
        <v>0.13149904304258817</v>
      </c>
      <c r="AA145" s="186">
        <f t="shared" si="236"/>
        <v>0.13334965668134421</v>
      </c>
      <c r="AB145" s="186">
        <f t="shared" si="236"/>
        <v>0.13520027032010029</v>
      </c>
      <c r="AC145" s="186">
        <f t="shared" si="236"/>
        <v>0.13973773155889141</v>
      </c>
      <c r="AD145" s="186">
        <f t="shared" si="236"/>
        <v>0.14427519279768253</v>
      </c>
      <c r="AE145" s="186">
        <f t="shared" si="236"/>
        <v>0.14881265403647365</v>
      </c>
      <c r="AF145" s="186">
        <f t="shared" si="236"/>
        <v>0.15335011527526476</v>
      </c>
      <c r="AG145" s="186">
        <f t="shared" si="236"/>
        <v>0.15788757651405588</v>
      </c>
      <c r="AH145" s="186">
        <f t="shared" si="236"/>
        <v>0.162425037752847</v>
      </c>
      <c r="AI145" s="186">
        <f t="shared" si="236"/>
        <v>0.16696249899163812</v>
      </c>
      <c r="AJ145" s="186">
        <f t="shared" si="236"/>
        <v>0.17149996023042924</v>
      </c>
      <c r="AK145" s="186">
        <f t="shared" si="236"/>
        <v>0.17603742146922036</v>
      </c>
      <c r="AL145" s="186">
        <f t="shared" si="236"/>
        <v>0.18057488270801145</v>
      </c>
      <c r="AM145" s="186">
        <f t="shared" si="236"/>
        <v>0.20564091781712773</v>
      </c>
      <c r="AN145" s="186">
        <f t="shared" si="236"/>
        <v>0.23070695292624402</v>
      </c>
      <c r="AO145" s="186">
        <f t="shared" si="236"/>
        <v>0.23070695292624402</v>
      </c>
      <c r="AP145" s="186">
        <f t="shared" si="236"/>
        <v>0.23070695292624402</v>
      </c>
    </row>
    <row r="146" spans="1:51">
      <c r="A146" s="40" t="s">
        <v>125</v>
      </c>
      <c r="B146" s="22" t="str">
        <f t="shared" si="224"/>
        <v>COM_PROJ</v>
      </c>
      <c r="C146" s="23" t="str">
        <f t="shared" si="225"/>
        <v>-</v>
      </c>
      <c r="D146" s="57" t="str">
        <f>ITEMS_TRA!C24</f>
        <v>TFHCV9</v>
      </c>
      <c r="E146" s="23" t="str">
        <f t="shared" si="226"/>
        <v>-</v>
      </c>
      <c r="F146" s="23" t="str">
        <f t="shared" si="226"/>
        <v>-</v>
      </c>
      <c r="G146" s="23" t="str">
        <f t="shared" si="226"/>
        <v>-</v>
      </c>
      <c r="H146" s="23" t="str">
        <f t="shared" si="226"/>
        <v>-</v>
      </c>
      <c r="I146" s="125">
        <f t="shared" si="227"/>
        <v>0</v>
      </c>
      <c r="J146" s="186">
        <f t="shared" ref="J146:AP146" si="237">INDEX($M120:$BA120,MATCH(J$132,$M$106:$BA$106,0))</f>
        <v>5.2818957554105039E-2</v>
      </c>
      <c r="K146" s="186">
        <f t="shared" si="237"/>
        <v>4.5016661085483405E-2</v>
      </c>
      <c r="L146" s="186">
        <f t="shared" si="237"/>
        <v>3.721436461686177E-2</v>
      </c>
      <c r="M146" s="186">
        <f t="shared" si="237"/>
        <v>2.9412068148240201E-2</v>
      </c>
      <c r="N146" s="186">
        <f t="shared" si="237"/>
        <v>2.9412068148240201E-2</v>
      </c>
      <c r="O146" s="186">
        <f t="shared" si="237"/>
        <v>2.9412068148240201E-2</v>
      </c>
      <c r="P146" s="186">
        <f t="shared" si="237"/>
        <v>2.9595121863944723E-2</v>
      </c>
      <c r="Q146" s="186">
        <f t="shared" si="237"/>
        <v>2.9778175579649249E-2</v>
      </c>
      <c r="R146" s="186">
        <f t="shared" si="237"/>
        <v>2.806180339405084E-2</v>
      </c>
      <c r="S146" s="186">
        <f t="shared" si="237"/>
        <v>2.8529099418297506E-2</v>
      </c>
      <c r="T146" s="186">
        <f t="shared" si="237"/>
        <v>2.8974469977234973E-2</v>
      </c>
      <c r="U146" s="186">
        <f t="shared" si="237"/>
        <v>2.9419840536172439E-2</v>
      </c>
      <c r="V146" s="186">
        <f t="shared" si="237"/>
        <v>2.9865211095109905E-2</v>
      </c>
      <c r="W146" s="186">
        <f t="shared" si="237"/>
        <v>3.0310581654047371E-2</v>
      </c>
      <c r="X146" s="186">
        <f t="shared" si="237"/>
        <v>3.0755952212984838E-2</v>
      </c>
      <c r="Y146" s="186">
        <f t="shared" si="237"/>
        <v>3.1201322771922304E-2</v>
      </c>
      <c r="Z146" s="186">
        <f t="shared" si="237"/>
        <v>3.1646693330859774E-2</v>
      </c>
      <c r="AA146" s="186">
        <f t="shared" si="237"/>
        <v>3.209206388979724E-2</v>
      </c>
      <c r="AB146" s="186">
        <f t="shared" si="237"/>
        <v>3.2537434448734713E-2</v>
      </c>
      <c r="AC146" s="186">
        <f t="shared" si="237"/>
        <v>3.3629424481530459E-2</v>
      </c>
      <c r="AD146" s="186">
        <f t="shared" si="237"/>
        <v>3.4721414514326213E-2</v>
      </c>
      <c r="AE146" s="186">
        <f t="shared" si="237"/>
        <v>3.5813404547121966E-2</v>
      </c>
      <c r="AF146" s="186">
        <f t="shared" si="237"/>
        <v>3.6905394579917719E-2</v>
      </c>
      <c r="AG146" s="186">
        <f t="shared" si="237"/>
        <v>3.7997384612713472E-2</v>
      </c>
      <c r="AH146" s="186">
        <f t="shared" si="237"/>
        <v>3.9089374645509226E-2</v>
      </c>
      <c r="AI146" s="186">
        <f t="shared" si="237"/>
        <v>4.0181364678304979E-2</v>
      </c>
      <c r="AJ146" s="186">
        <f t="shared" si="237"/>
        <v>4.1273354711100732E-2</v>
      </c>
      <c r="AK146" s="186">
        <f t="shared" si="237"/>
        <v>4.2365344743896485E-2</v>
      </c>
      <c r="AL146" s="186">
        <f t="shared" si="237"/>
        <v>4.3457334776692211E-2</v>
      </c>
      <c r="AM146" s="186">
        <f t="shared" si="237"/>
        <v>4.9489752258710384E-2</v>
      </c>
      <c r="AN146" s="186">
        <f t="shared" si="237"/>
        <v>5.552216974072853E-2</v>
      </c>
      <c r="AO146" s="186">
        <f t="shared" si="237"/>
        <v>5.552216974072853E-2</v>
      </c>
      <c r="AP146" s="186">
        <f t="shared" si="237"/>
        <v>5.552216974072853E-2</v>
      </c>
    </row>
    <row r="147" spans="1:51">
      <c r="A147" s="40" t="s">
        <v>125</v>
      </c>
      <c r="B147" s="22" t="str">
        <f t="shared" si="224"/>
        <v>COM_PROJ</v>
      </c>
      <c r="C147" s="23" t="str">
        <f t="shared" si="225"/>
        <v>-</v>
      </c>
      <c r="D147" s="57" t="str">
        <f>ITEMS_TRA!C25</f>
        <v>TFRCO</v>
      </c>
      <c r="E147" s="23" t="str">
        <f t="shared" si="226"/>
        <v>-</v>
      </c>
      <c r="F147" s="23" t="str">
        <f t="shared" si="226"/>
        <v>-</v>
      </c>
      <c r="G147" s="23" t="str">
        <f t="shared" si="226"/>
        <v>-</v>
      </c>
      <c r="H147" s="23" t="str">
        <f t="shared" si="226"/>
        <v>-</v>
      </c>
      <c r="I147" s="125">
        <f t="shared" si="227"/>
        <v>0</v>
      </c>
      <c r="J147" s="186">
        <f t="shared" ref="J147:AP147" si="238">INDEX($M121:$BA121,MATCH(J$132,$M$106:$BA$106,0))</f>
        <v>22</v>
      </c>
      <c r="K147" s="186">
        <f t="shared" si="238"/>
        <v>22.394471154794282</v>
      </c>
      <c r="L147" s="186">
        <f t="shared" si="238"/>
        <v>22.788942309588563</v>
      </c>
      <c r="M147" s="186">
        <f t="shared" si="238"/>
        <v>23.183413464382845</v>
      </c>
      <c r="N147" s="186">
        <f t="shared" si="238"/>
        <v>23.396576241140881</v>
      </c>
      <c r="O147" s="186">
        <f t="shared" si="238"/>
        <v>23.609739017898917</v>
      </c>
      <c r="P147" s="186">
        <f t="shared" si="238"/>
        <v>23.756680417335971</v>
      </c>
      <c r="Q147" s="186">
        <f t="shared" si="238"/>
        <v>23.903621816773025</v>
      </c>
      <c r="R147" s="186">
        <f t="shared" si="238"/>
        <v>22.525850653068453</v>
      </c>
      <c r="S147" s="186">
        <f t="shared" si="238"/>
        <v>22.900959847055063</v>
      </c>
      <c r="T147" s="186">
        <f t="shared" si="238"/>
        <v>23.258468969153249</v>
      </c>
      <c r="U147" s="186">
        <f t="shared" si="238"/>
        <v>23.615978091251435</v>
      </c>
      <c r="V147" s="186">
        <f t="shared" si="238"/>
        <v>23.973487213349621</v>
      </c>
      <c r="W147" s="186">
        <f t="shared" si="238"/>
        <v>24.330996335447807</v>
      </c>
      <c r="X147" s="186">
        <f t="shared" si="238"/>
        <v>24.688505457545993</v>
      </c>
      <c r="Y147" s="186">
        <f t="shared" si="238"/>
        <v>25.046014579644179</v>
      </c>
      <c r="Z147" s="186">
        <f t="shared" si="238"/>
        <v>25.403523701742365</v>
      </c>
      <c r="AA147" s="186">
        <f t="shared" si="238"/>
        <v>25.761032823840551</v>
      </c>
      <c r="AB147" s="186">
        <f t="shared" si="238"/>
        <v>26.118541945938734</v>
      </c>
      <c r="AC147" s="186">
        <f t="shared" si="238"/>
        <v>26.995107291650307</v>
      </c>
      <c r="AD147" s="186">
        <f t="shared" si="238"/>
        <v>27.871672637361879</v>
      </c>
      <c r="AE147" s="186">
        <f t="shared" si="238"/>
        <v>28.748237983073452</v>
      </c>
      <c r="AF147" s="186">
        <f t="shared" si="238"/>
        <v>29.624803328785024</v>
      </c>
      <c r="AG147" s="186">
        <f t="shared" si="238"/>
        <v>30.501368674496597</v>
      </c>
      <c r="AH147" s="186">
        <f t="shared" si="238"/>
        <v>31.377934020208169</v>
      </c>
      <c r="AI147" s="186">
        <f t="shared" si="238"/>
        <v>32.254499365919742</v>
      </c>
      <c r="AJ147" s="186">
        <f t="shared" si="238"/>
        <v>33.131064711631318</v>
      </c>
      <c r="AK147" s="186">
        <f t="shared" si="238"/>
        <v>34.007630057342894</v>
      </c>
      <c r="AL147" s="186">
        <f t="shared" si="238"/>
        <v>34.88419540305447</v>
      </c>
      <c r="AM147" s="186">
        <f t="shared" si="238"/>
        <v>39.726554725752479</v>
      </c>
      <c r="AN147" s="186">
        <f t="shared" si="238"/>
        <v>44.568914048450459</v>
      </c>
      <c r="AO147" s="186">
        <f t="shared" si="238"/>
        <v>44.568914048450459</v>
      </c>
      <c r="AP147" s="186">
        <f t="shared" si="238"/>
        <v>44.568914048450459</v>
      </c>
    </row>
    <row r="148" spans="1:51">
      <c r="A148" s="40"/>
      <c r="B148" s="22" t="str">
        <f t="shared" si="224"/>
        <v>COM_PROJ</v>
      </c>
      <c r="C148" s="23" t="str">
        <f t="shared" si="225"/>
        <v>-</v>
      </c>
      <c r="D148" s="57" t="str">
        <f>ITEMS_TRA!C26</f>
        <v>TFROT</v>
      </c>
      <c r="E148" s="23" t="str">
        <f t="shared" si="226"/>
        <v>-</v>
      </c>
      <c r="F148" s="23" t="str">
        <f t="shared" si="226"/>
        <v>-</v>
      </c>
      <c r="G148" s="23" t="str">
        <f t="shared" si="226"/>
        <v>-</v>
      </c>
      <c r="H148" s="23" t="str">
        <f t="shared" si="226"/>
        <v>-</v>
      </c>
      <c r="I148" s="125">
        <f t="shared" si="227"/>
        <v>0</v>
      </c>
      <c r="J148" s="186">
        <f t="shared" ref="J148:AP148" si="239">INDEX($M122:$BA122,MATCH(J$132,$M$106:$BA$106,0))</f>
        <v>25.1</v>
      </c>
      <c r="K148" s="186">
        <f t="shared" si="239"/>
        <v>25.550055726606203</v>
      </c>
      <c r="L148" s="186">
        <f t="shared" si="239"/>
        <v>26.000111453212405</v>
      </c>
      <c r="M148" s="186">
        <f t="shared" si="239"/>
        <v>26.450167179818607</v>
      </c>
      <c r="N148" s="186">
        <f t="shared" si="239"/>
        <v>26.693366529665273</v>
      </c>
      <c r="O148" s="186">
        <f t="shared" si="239"/>
        <v>26.936565879511939</v>
      </c>
      <c r="P148" s="186">
        <f t="shared" si="239"/>
        <v>27.104212657960581</v>
      </c>
      <c r="Q148" s="186">
        <f t="shared" si="239"/>
        <v>27.271859436409219</v>
      </c>
      <c r="R148" s="186">
        <f t="shared" si="239"/>
        <v>25.699947790546279</v>
      </c>
      <c r="S148" s="186">
        <f t="shared" si="239"/>
        <v>26.127913280049178</v>
      </c>
      <c r="T148" s="186">
        <f t="shared" si="239"/>
        <v>26.535798687533926</v>
      </c>
      <c r="U148" s="186">
        <f t="shared" si="239"/>
        <v>26.943684095018675</v>
      </c>
      <c r="V148" s="186">
        <f t="shared" si="239"/>
        <v>27.351569502503423</v>
      </c>
      <c r="W148" s="186">
        <f t="shared" si="239"/>
        <v>27.759454909988172</v>
      </c>
      <c r="X148" s="186">
        <f t="shared" si="239"/>
        <v>28.16734031747292</v>
      </c>
      <c r="Y148" s="186">
        <f t="shared" si="239"/>
        <v>28.575225724957669</v>
      </c>
      <c r="Z148" s="186">
        <f t="shared" si="239"/>
        <v>28.983111132442417</v>
      </c>
      <c r="AA148" s="186">
        <f t="shared" si="239"/>
        <v>29.390996539927166</v>
      </c>
      <c r="AB148" s="186">
        <f t="shared" si="239"/>
        <v>29.798881947411921</v>
      </c>
      <c r="AC148" s="186">
        <f t="shared" si="239"/>
        <v>30.798963319110126</v>
      </c>
      <c r="AD148" s="186">
        <f t="shared" si="239"/>
        <v>31.79904469080833</v>
      </c>
      <c r="AE148" s="186">
        <f t="shared" si="239"/>
        <v>32.799126062506531</v>
      </c>
      <c r="AF148" s="186">
        <f t="shared" si="239"/>
        <v>33.799207434204732</v>
      </c>
      <c r="AG148" s="186">
        <f t="shared" si="239"/>
        <v>34.799288805902933</v>
      </c>
      <c r="AH148" s="186">
        <f t="shared" si="239"/>
        <v>35.799370177601133</v>
      </c>
      <c r="AI148" s="186">
        <f t="shared" si="239"/>
        <v>36.799451549299334</v>
      </c>
      <c r="AJ148" s="186">
        <f t="shared" si="239"/>
        <v>37.799532920997535</v>
      </c>
      <c r="AK148" s="186">
        <f t="shared" si="239"/>
        <v>38.799614292695736</v>
      </c>
      <c r="AL148" s="186">
        <f t="shared" si="239"/>
        <v>39.799695664393965</v>
      </c>
      <c r="AM148" s="186">
        <f t="shared" si="239"/>
        <v>45.324387437108513</v>
      </c>
      <c r="AN148" s="186">
        <f t="shared" si="239"/>
        <v>50.849079209823024</v>
      </c>
      <c r="AO148" s="186">
        <f t="shared" si="239"/>
        <v>50.849079209823024</v>
      </c>
      <c r="AP148" s="186">
        <f t="shared" si="239"/>
        <v>50.849079209823024</v>
      </c>
    </row>
    <row r="149" spans="1:51">
      <c r="A149" s="40"/>
      <c r="B149" s="22" t="str">
        <f t="shared" si="224"/>
        <v>COM_PROJ</v>
      </c>
      <c r="C149" s="124" t="str">
        <f t="shared" si="225"/>
        <v>-</v>
      </c>
      <c r="D149" s="57" t="str">
        <f>ITEMS_TRA!C27</f>
        <v>TFREX</v>
      </c>
      <c r="E149" s="124" t="str">
        <f t="shared" si="226"/>
        <v>-</v>
      </c>
      <c r="F149" s="124" t="str">
        <f t="shared" si="226"/>
        <v>-</v>
      </c>
      <c r="G149" s="124" t="str">
        <f t="shared" si="226"/>
        <v>-</v>
      </c>
      <c r="H149" s="124" t="str">
        <f t="shared" si="226"/>
        <v>-</v>
      </c>
      <c r="I149" s="125">
        <f t="shared" si="227"/>
        <v>0</v>
      </c>
      <c r="J149" s="186">
        <f t="shared" ref="J149:AP149" si="240">INDEX($M123:$BA123,MATCH(J$132,$M$106:$BA$106,0))</f>
        <v>82</v>
      </c>
      <c r="K149" s="186">
        <f t="shared" si="240"/>
        <v>82</v>
      </c>
      <c r="L149" s="186">
        <f t="shared" si="240"/>
        <v>82</v>
      </c>
      <c r="M149" s="186">
        <f t="shared" si="240"/>
        <v>82</v>
      </c>
      <c r="N149" s="186">
        <f t="shared" si="240"/>
        <v>82</v>
      </c>
      <c r="O149" s="186">
        <f t="shared" si="240"/>
        <v>82</v>
      </c>
      <c r="P149" s="186">
        <f t="shared" si="240"/>
        <v>84.018400836522261</v>
      </c>
      <c r="Q149" s="186">
        <f t="shared" si="240"/>
        <v>86.036801673044508</v>
      </c>
      <c r="R149" s="186">
        <f t="shared" si="240"/>
        <v>76.525600127976475</v>
      </c>
      <c r="S149" s="186">
        <f t="shared" si="240"/>
        <v>81.412197338666786</v>
      </c>
      <c r="T149" s="186">
        <f t="shared" si="240"/>
        <v>82.06618531308942</v>
      </c>
      <c r="U149" s="186">
        <f t="shared" si="240"/>
        <v>82.720173287512054</v>
      </c>
      <c r="V149" s="186">
        <f t="shared" si="240"/>
        <v>83.374161261934688</v>
      </c>
      <c r="W149" s="186">
        <f t="shared" si="240"/>
        <v>84.028149236357322</v>
      </c>
      <c r="X149" s="186">
        <f t="shared" si="240"/>
        <v>84.682137210779956</v>
      </c>
      <c r="Y149" s="186">
        <f t="shared" si="240"/>
        <v>85.33612518520259</v>
      </c>
      <c r="Z149" s="186">
        <f t="shared" si="240"/>
        <v>85.990113159625224</v>
      </c>
      <c r="AA149" s="186">
        <f t="shared" si="240"/>
        <v>86.644101134047858</v>
      </c>
      <c r="AB149" s="186">
        <f t="shared" si="240"/>
        <v>87.29808910847045</v>
      </c>
      <c r="AC149" s="186">
        <f t="shared" si="240"/>
        <v>88.361085835978002</v>
      </c>
      <c r="AD149" s="186">
        <f t="shared" si="240"/>
        <v>89.424082563485555</v>
      </c>
      <c r="AE149" s="186">
        <f t="shared" si="240"/>
        <v>90.487079290993108</v>
      </c>
      <c r="AF149" s="186">
        <f t="shared" si="240"/>
        <v>91.550076018500661</v>
      </c>
      <c r="AG149" s="186">
        <f t="shared" si="240"/>
        <v>92.613072746008214</v>
      </c>
      <c r="AH149" s="186">
        <f t="shared" si="240"/>
        <v>93.676069473515767</v>
      </c>
      <c r="AI149" s="186">
        <f t="shared" si="240"/>
        <v>94.73906620102332</v>
      </c>
      <c r="AJ149" s="186">
        <f t="shared" si="240"/>
        <v>95.802062928530873</v>
      </c>
      <c r="AK149" s="186">
        <f t="shared" si="240"/>
        <v>96.865059656038426</v>
      </c>
      <c r="AL149" s="186">
        <f t="shared" si="240"/>
        <v>97.92805638354595</v>
      </c>
      <c r="AM149" s="186">
        <f t="shared" si="240"/>
        <v>108.38168320948279</v>
      </c>
      <c r="AN149" s="186">
        <f t="shared" si="240"/>
        <v>118.83531003541957</v>
      </c>
      <c r="AO149" s="186">
        <f t="shared" si="240"/>
        <v>118.83531003541957</v>
      </c>
      <c r="AP149" s="186">
        <f t="shared" si="240"/>
        <v>118.83531003541957</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1">MATCH(J$132,$C$128:$K$128,$C171)</f>
        <v>1</v>
      </c>
      <c r="L171" s="191">
        <f t="shared" si="241"/>
        <v>1</v>
      </c>
      <c r="M171" s="191">
        <f t="shared" si="241"/>
        <v>1</v>
      </c>
      <c r="N171" s="191">
        <f t="shared" si="241"/>
        <v>2</v>
      </c>
      <c r="O171" s="191">
        <f t="shared" si="241"/>
        <v>2</v>
      </c>
      <c r="P171" s="191">
        <f t="shared" si="241"/>
        <v>3</v>
      </c>
      <c r="Q171" s="191">
        <f t="shared" si="241"/>
        <v>3</v>
      </c>
      <c r="R171" s="191">
        <f t="shared" si="241"/>
        <v>4</v>
      </c>
      <c r="S171" s="191">
        <f t="shared" si="241"/>
        <v>5</v>
      </c>
      <c r="T171" s="191">
        <f t="shared" si="241"/>
        <v>6</v>
      </c>
      <c r="U171" s="191">
        <f t="shared" si="241"/>
        <v>6</v>
      </c>
      <c r="V171" s="191">
        <f t="shared" si="241"/>
        <v>6</v>
      </c>
      <c r="W171" s="191">
        <f t="shared" si="241"/>
        <v>6</v>
      </c>
      <c r="X171" s="191">
        <f t="shared" si="241"/>
        <v>6</v>
      </c>
      <c r="Y171" s="191">
        <f t="shared" si="241"/>
        <v>6</v>
      </c>
      <c r="Z171" s="191">
        <f t="shared" si="241"/>
        <v>6</v>
      </c>
      <c r="AA171" s="191">
        <f t="shared" si="241"/>
        <v>6</v>
      </c>
      <c r="AB171" s="191">
        <f t="shared" si="241"/>
        <v>6</v>
      </c>
      <c r="AC171" s="191">
        <f t="shared" si="241"/>
        <v>7</v>
      </c>
      <c r="AD171" s="191">
        <f t="shared" si="241"/>
        <v>7</v>
      </c>
      <c r="AE171" s="191">
        <f t="shared" si="241"/>
        <v>7</v>
      </c>
      <c r="AF171" s="191">
        <f t="shared" si="241"/>
        <v>7</v>
      </c>
      <c r="AG171" s="191">
        <f t="shared" si="241"/>
        <v>7</v>
      </c>
      <c r="AH171" s="191">
        <f t="shared" si="241"/>
        <v>7</v>
      </c>
      <c r="AI171" s="191">
        <f t="shared" si="241"/>
        <v>7</v>
      </c>
      <c r="AJ171" s="191">
        <f t="shared" si="241"/>
        <v>7</v>
      </c>
      <c r="AK171" s="191">
        <f t="shared" si="241"/>
        <v>7</v>
      </c>
      <c r="AL171" s="191">
        <f t="shared" si="241"/>
        <v>7</v>
      </c>
      <c r="AM171" s="191">
        <f t="shared" si="241"/>
        <v>8</v>
      </c>
      <c r="AN171" s="191">
        <f t="shared" si="241"/>
        <v>8</v>
      </c>
      <c r="AO171" s="191">
        <f t="shared" si="241"/>
        <v>9</v>
      </c>
      <c r="AP171" s="191">
        <f t="shared" si="241"/>
        <v>9</v>
      </c>
      <c r="AQ171" s="191">
        <f t="shared" si="241"/>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2">MATCH(J$132,$C$128:$K$128,$C172)</f>
        <v>1</v>
      </c>
      <c r="L172" s="185" t="e">
        <f t="shared" si="242"/>
        <v>#N/A</v>
      </c>
      <c r="M172" s="185" t="e">
        <f t="shared" si="242"/>
        <v>#N/A</v>
      </c>
      <c r="N172" s="185">
        <f t="shared" si="242"/>
        <v>2</v>
      </c>
      <c r="O172" s="185" t="e">
        <f t="shared" si="242"/>
        <v>#N/A</v>
      </c>
      <c r="P172" s="185">
        <f t="shared" si="242"/>
        <v>3</v>
      </c>
      <c r="Q172" s="185" t="e">
        <f t="shared" si="242"/>
        <v>#N/A</v>
      </c>
      <c r="R172" s="185">
        <f t="shared" si="242"/>
        <v>4</v>
      </c>
      <c r="S172" s="185">
        <f t="shared" si="242"/>
        <v>5</v>
      </c>
      <c r="T172" s="185">
        <f t="shared" si="242"/>
        <v>6</v>
      </c>
      <c r="U172" s="185" t="e">
        <f t="shared" si="242"/>
        <v>#N/A</v>
      </c>
      <c r="V172" s="185" t="e">
        <f t="shared" si="242"/>
        <v>#N/A</v>
      </c>
      <c r="W172" s="185" t="e">
        <f t="shared" si="242"/>
        <v>#N/A</v>
      </c>
      <c r="X172" s="185" t="e">
        <f t="shared" si="242"/>
        <v>#N/A</v>
      </c>
      <c r="Y172" s="185" t="e">
        <f t="shared" si="242"/>
        <v>#N/A</v>
      </c>
      <c r="Z172" s="185" t="e">
        <f t="shared" si="242"/>
        <v>#N/A</v>
      </c>
      <c r="AA172" s="185" t="e">
        <f t="shared" si="242"/>
        <v>#N/A</v>
      </c>
      <c r="AB172" s="185" t="e">
        <f t="shared" si="242"/>
        <v>#N/A</v>
      </c>
      <c r="AC172" s="185">
        <f t="shared" si="242"/>
        <v>7</v>
      </c>
      <c r="AD172" s="185" t="e">
        <f t="shared" si="242"/>
        <v>#N/A</v>
      </c>
      <c r="AE172" s="185" t="e">
        <f t="shared" si="242"/>
        <v>#N/A</v>
      </c>
      <c r="AF172" s="185" t="e">
        <f t="shared" si="242"/>
        <v>#N/A</v>
      </c>
      <c r="AG172" s="185" t="e">
        <f t="shared" si="242"/>
        <v>#N/A</v>
      </c>
      <c r="AH172" s="185" t="e">
        <f t="shared" si="242"/>
        <v>#N/A</v>
      </c>
      <c r="AI172" s="185" t="e">
        <f t="shared" si="242"/>
        <v>#N/A</v>
      </c>
      <c r="AJ172" s="185" t="e">
        <f t="shared" si="242"/>
        <v>#N/A</v>
      </c>
      <c r="AK172" s="185" t="e">
        <f t="shared" si="242"/>
        <v>#N/A</v>
      </c>
      <c r="AL172" s="185" t="e">
        <f t="shared" si="242"/>
        <v>#N/A</v>
      </c>
      <c r="AM172" s="185">
        <f t="shared" si="242"/>
        <v>8</v>
      </c>
      <c r="AN172" s="185" t="e">
        <f t="shared" si="242"/>
        <v>#N/A</v>
      </c>
      <c r="AO172" s="185">
        <f t="shared" si="242"/>
        <v>9</v>
      </c>
      <c r="AP172" s="185" t="e">
        <f t="shared" si="242"/>
        <v>#N/A</v>
      </c>
      <c r="AQ172" s="185" t="e">
        <f t="shared" si="242"/>
        <v>#N/A</v>
      </c>
    </row>
    <row r="173" spans="1:78">
      <c r="A173" s="40" t="s">
        <v>16</v>
      </c>
      <c r="B173" s="185" t="s">
        <v>391</v>
      </c>
      <c r="C173" s="185">
        <v>-1</v>
      </c>
      <c r="D173" s="185">
        <v>0</v>
      </c>
      <c r="E173" s="185">
        <v>1</v>
      </c>
      <c r="F173" s="185">
        <v>2</v>
      </c>
      <c r="G173" s="185">
        <v>3</v>
      </c>
      <c r="I173" s="185">
        <v>4</v>
      </c>
      <c r="J173" s="185">
        <v>5</v>
      </c>
      <c r="K173" s="40">
        <f t="shared" ref="K173:AQ173" si="243">MATCH(J$132,$C$129:$K$129,$C173)</f>
        <v>9</v>
      </c>
      <c r="L173" s="185">
        <f t="shared" si="243"/>
        <v>8</v>
      </c>
      <c r="M173" s="185">
        <f t="shared" si="243"/>
        <v>8</v>
      </c>
      <c r="N173" s="185">
        <f t="shared" si="243"/>
        <v>8</v>
      </c>
      <c r="O173" s="185">
        <f t="shared" si="243"/>
        <v>7</v>
      </c>
      <c r="P173" s="185">
        <f t="shared" si="243"/>
        <v>7</v>
      </c>
      <c r="Q173" s="185">
        <f t="shared" si="243"/>
        <v>6</v>
      </c>
      <c r="R173" s="185">
        <f t="shared" si="243"/>
        <v>6</v>
      </c>
      <c r="S173" s="185">
        <f t="shared" si="243"/>
        <v>5</v>
      </c>
      <c r="T173" s="185">
        <f t="shared" si="243"/>
        <v>4</v>
      </c>
      <c r="U173" s="185">
        <f t="shared" si="243"/>
        <v>3</v>
      </c>
      <c r="V173" s="185">
        <f t="shared" si="243"/>
        <v>3</v>
      </c>
      <c r="W173" s="185">
        <f t="shared" si="243"/>
        <v>3</v>
      </c>
      <c r="X173" s="185">
        <f t="shared" si="243"/>
        <v>3</v>
      </c>
      <c r="Y173" s="185">
        <f t="shared" si="243"/>
        <v>3</v>
      </c>
      <c r="Z173" s="185">
        <f t="shared" si="243"/>
        <v>3</v>
      </c>
      <c r="AA173" s="185">
        <f t="shared" si="243"/>
        <v>3</v>
      </c>
      <c r="AB173" s="185">
        <f t="shared" si="243"/>
        <v>3</v>
      </c>
      <c r="AC173" s="185">
        <f t="shared" si="243"/>
        <v>3</v>
      </c>
      <c r="AD173" s="185">
        <f t="shared" si="243"/>
        <v>2</v>
      </c>
      <c r="AE173" s="185">
        <f t="shared" si="243"/>
        <v>2</v>
      </c>
      <c r="AF173" s="185">
        <f t="shared" si="243"/>
        <v>2</v>
      </c>
      <c r="AG173" s="185">
        <f t="shared" si="243"/>
        <v>2</v>
      </c>
      <c r="AH173" s="185">
        <f t="shared" si="243"/>
        <v>2</v>
      </c>
      <c r="AI173" s="185">
        <f t="shared" si="243"/>
        <v>2</v>
      </c>
      <c r="AJ173" s="185">
        <f t="shared" si="243"/>
        <v>2</v>
      </c>
      <c r="AK173" s="185">
        <f t="shared" si="243"/>
        <v>2</v>
      </c>
      <c r="AL173" s="185">
        <f t="shared" si="243"/>
        <v>2</v>
      </c>
      <c r="AM173" s="185">
        <f t="shared" si="243"/>
        <v>2</v>
      </c>
      <c r="AN173" s="185">
        <f t="shared" si="243"/>
        <v>1</v>
      </c>
      <c r="AO173" s="185">
        <f t="shared" si="243"/>
        <v>1</v>
      </c>
      <c r="AP173" s="185" t="e">
        <f t="shared" si="243"/>
        <v>#N/A</v>
      </c>
      <c r="AQ173" s="185" t="e">
        <f t="shared" si="243"/>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4">IF(ISNA(L171),-1,IF(ISNA(L173),99,IF(ISNA(L172),L171,0)))</f>
        <v>1</v>
      </c>
      <c r="M174" s="189">
        <f t="shared" si="244"/>
        <v>1</v>
      </c>
      <c r="N174" s="189">
        <f t="shared" si="244"/>
        <v>0</v>
      </c>
      <c r="O174" s="189">
        <f t="shared" si="244"/>
        <v>2</v>
      </c>
      <c r="P174" s="189">
        <f t="shared" si="244"/>
        <v>0</v>
      </c>
      <c r="Q174" s="189">
        <f t="shared" si="244"/>
        <v>3</v>
      </c>
      <c r="R174" s="189">
        <f t="shared" si="244"/>
        <v>0</v>
      </c>
      <c r="S174" s="189">
        <f t="shared" si="244"/>
        <v>0</v>
      </c>
      <c r="T174" s="189">
        <f t="shared" si="244"/>
        <v>0</v>
      </c>
      <c r="U174" s="189">
        <f t="shared" si="244"/>
        <v>6</v>
      </c>
      <c r="V174" s="189">
        <f t="shared" si="244"/>
        <v>6</v>
      </c>
      <c r="W174" s="189">
        <f t="shared" si="244"/>
        <v>6</v>
      </c>
      <c r="X174" s="189">
        <f t="shared" si="244"/>
        <v>6</v>
      </c>
      <c r="Y174" s="189">
        <f t="shared" si="244"/>
        <v>6</v>
      </c>
      <c r="Z174" s="189">
        <f t="shared" si="244"/>
        <v>6</v>
      </c>
      <c r="AA174" s="189">
        <f t="shared" si="244"/>
        <v>6</v>
      </c>
      <c r="AB174" s="189">
        <f t="shared" si="244"/>
        <v>6</v>
      </c>
      <c r="AC174" s="189">
        <f t="shared" si="244"/>
        <v>0</v>
      </c>
      <c r="AD174" s="189">
        <f t="shared" si="244"/>
        <v>7</v>
      </c>
      <c r="AE174" s="189">
        <f t="shared" si="244"/>
        <v>7</v>
      </c>
      <c r="AF174" s="189">
        <f t="shared" si="244"/>
        <v>7</v>
      </c>
      <c r="AG174" s="189">
        <f t="shared" si="244"/>
        <v>7</v>
      </c>
      <c r="AH174" s="189">
        <f t="shared" si="244"/>
        <v>7</v>
      </c>
      <c r="AI174" s="189">
        <f t="shared" si="244"/>
        <v>7</v>
      </c>
      <c r="AJ174" s="189">
        <f t="shared" si="244"/>
        <v>7</v>
      </c>
      <c r="AK174" s="189">
        <f t="shared" si="244"/>
        <v>7</v>
      </c>
      <c r="AL174" s="189">
        <f t="shared" si="244"/>
        <v>7</v>
      </c>
      <c r="AM174" s="189">
        <f t="shared" si="244"/>
        <v>0</v>
      </c>
      <c r="AN174" s="189">
        <f t="shared" si="244"/>
        <v>8</v>
      </c>
      <c r="AO174" s="189">
        <f t="shared" si="244"/>
        <v>0</v>
      </c>
      <c r="AP174" s="189">
        <f t="shared" si="244"/>
        <v>99</v>
      </c>
      <c r="AQ174" s="189">
        <f t="shared" si="244"/>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5">IF(A175="*","","COM_PROJ")</f>
        <v/>
      </c>
      <c r="C175" s="23" t="str">
        <f t="shared" ref="C175:C184" si="246">IF($A175="*","","-")</f>
        <v/>
      </c>
      <c r="D175" s="57"/>
      <c r="E175" s="23" t="str">
        <f t="shared" ref="E175:I184" si="247">IF($A175="*","","-")</f>
        <v/>
      </c>
      <c r="F175" s="23" t="str">
        <f t="shared" si="247"/>
        <v/>
      </c>
      <c r="G175" s="23" t="str">
        <f t="shared" si="247"/>
        <v/>
      </c>
      <c r="H175" s="23"/>
      <c r="I175" s="23" t="str">
        <f t="shared" si="247"/>
        <v/>
      </c>
      <c r="K175" s="23">
        <f>K170</f>
        <v>2012</v>
      </c>
      <c r="L175" s="23">
        <f t="shared" ref="L175:AQ175" si="248">L170</f>
        <v>2013</v>
      </c>
      <c r="M175" s="23">
        <f t="shared" si="248"/>
        <v>2014</v>
      </c>
      <c r="N175" s="23">
        <f t="shared" si="248"/>
        <v>2015</v>
      </c>
      <c r="O175" s="23">
        <f t="shared" si="248"/>
        <v>2016</v>
      </c>
      <c r="P175" s="23">
        <f t="shared" si="248"/>
        <v>2017</v>
      </c>
      <c r="Q175" s="23">
        <f t="shared" si="248"/>
        <v>2018</v>
      </c>
      <c r="R175" s="23">
        <f t="shared" si="248"/>
        <v>2019</v>
      </c>
      <c r="S175" s="23">
        <f t="shared" si="248"/>
        <v>2020</v>
      </c>
      <c r="T175" s="23">
        <f t="shared" si="248"/>
        <v>2021</v>
      </c>
      <c r="U175" s="23">
        <f t="shared" si="248"/>
        <v>2022</v>
      </c>
      <c r="V175" s="23">
        <f t="shared" si="248"/>
        <v>2023</v>
      </c>
      <c r="W175" s="23">
        <f t="shared" si="248"/>
        <v>2024</v>
      </c>
      <c r="X175" s="23">
        <f t="shared" si="248"/>
        <v>2025</v>
      </c>
      <c r="Y175" s="23">
        <f t="shared" si="248"/>
        <v>2026</v>
      </c>
      <c r="Z175" s="23">
        <f t="shared" si="248"/>
        <v>2027</v>
      </c>
      <c r="AA175" s="23">
        <f t="shared" si="248"/>
        <v>2028</v>
      </c>
      <c r="AB175" s="23">
        <f t="shared" si="248"/>
        <v>2029</v>
      </c>
      <c r="AC175" s="23">
        <f t="shared" si="248"/>
        <v>2030</v>
      </c>
      <c r="AD175" s="23">
        <f t="shared" si="248"/>
        <v>2031</v>
      </c>
      <c r="AE175" s="23">
        <f t="shared" si="248"/>
        <v>2032</v>
      </c>
      <c r="AF175" s="23">
        <f t="shared" si="248"/>
        <v>2033</v>
      </c>
      <c r="AG175" s="23">
        <f t="shared" si="248"/>
        <v>2034</v>
      </c>
      <c r="AH175" s="23">
        <f t="shared" si="248"/>
        <v>2035</v>
      </c>
      <c r="AI175" s="23">
        <f t="shared" si="248"/>
        <v>2036</v>
      </c>
      <c r="AJ175" s="23">
        <f t="shared" si="248"/>
        <v>2037</v>
      </c>
      <c r="AK175" s="23">
        <f t="shared" si="248"/>
        <v>2038</v>
      </c>
      <c r="AL175" s="23">
        <f t="shared" si="248"/>
        <v>2039</v>
      </c>
      <c r="AM175" s="23">
        <f t="shared" si="248"/>
        <v>2040</v>
      </c>
      <c r="AN175" s="23">
        <f t="shared" si="248"/>
        <v>2041</v>
      </c>
      <c r="AO175" s="23">
        <f t="shared" si="248"/>
        <v>2042</v>
      </c>
      <c r="AP175" s="23">
        <f t="shared" si="248"/>
        <v>2043</v>
      </c>
      <c r="AQ175" s="23">
        <f t="shared" si="248"/>
        <v>2044</v>
      </c>
    </row>
    <row r="176" spans="1:78">
      <c r="A176" s="185" t="s">
        <v>16</v>
      </c>
      <c r="B176" s="22" t="str">
        <f t="shared" si="245"/>
        <v/>
      </c>
      <c r="C176" s="23" t="str">
        <f t="shared" si="246"/>
        <v/>
      </c>
      <c r="D176" s="57"/>
      <c r="E176" s="23" t="str">
        <f t="shared" si="247"/>
        <v/>
      </c>
      <c r="F176" s="23" t="str">
        <f t="shared" si="247"/>
        <v/>
      </c>
      <c r="G176" s="23" t="str">
        <f t="shared" si="247"/>
        <v/>
      </c>
      <c r="H176" s="23"/>
      <c r="I176" s="23" t="str">
        <f t="shared" si="247"/>
        <v/>
      </c>
      <c r="J176" s="133" t="str">
        <f t="shared" ref="J176:J188" si="249">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18.362820176671168</v>
      </c>
      <c r="U176" s="186" cm="1">
        <f t="array" ref="U176">IF(U$174=-1,V176,IF(U$174=99,T176,IF(U$174=0,INDEX($F43:$N43,0,U$172),(INDEX($F43:$N43,0,U$174+1)-INDEX($F43:$N43,0,U$174))/(INDEX($F$4:$N$4,0,U$174+1)-INDEX($F$4:$N$4,0,U$174))+T176)))</f>
        <v>18.59083256324837</v>
      </c>
      <c r="V176" s="186" cm="1">
        <f t="array" ref="V176">IF(V$174=-1,W176,IF(V$174=99,U176,IF(V$174=0,INDEX($F43:$N43,0,V$172),(INDEX($F43:$N43,0,V$174+1)-INDEX($F43:$N43,0,V$174))/(INDEX($F$4:$N$4,0,V$174+1)-INDEX($F$4:$N$4,0,V$174))+U176)))</f>
        <v>18.818844949825571</v>
      </c>
      <c r="W176" s="186" cm="1">
        <f t="array" ref="W176">IF(W$174=-1,X176,IF(W$174=99,V176,IF(W$174=0,INDEX($F43:$N43,0,W$172),(INDEX($F43:$N43,0,W$174+1)-INDEX($F43:$N43,0,W$174))/(INDEX($F$4:$N$4,0,W$174+1)-INDEX($F$4:$N$4,0,W$174))+V176)))</f>
        <v>19.046857336402773</v>
      </c>
      <c r="X176" s="186" cm="1">
        <f t="array" ref="X176">IF(X$174=-1,Y176,IF(X$174=99,W176,IF(X$174=0,INDEX($F43:$N43,0,X$172),(INDEX($F43:$N43,0,X$174+1)-INDEX($F43:$N43,0,X$174))/(INDEX($F$4:$N$4,0,X$174+1)-INDEX($F$4:$N$4,0,X$174))+W176)))</f>
        <v>19.274869722979975</v>
      </c>
      <c r="Y176" s="186" cm="1">
        <f t="array" ref="Y176">IF(Y$174=-1,Z176,IF(Y$174=99,X176,IF(Y$174=0,INDEX($F43:$N43,0,Y$172),(INDEX($F43:$N43,0,Y$174+1)-INDEX($F43:$N43,0,Y$174))/(INDEX($F$4:$N$4,0,Y$174+1)-INDEX($F$4:$N$4,0,Y$174))+X176)))</f>
        <v>19.502882109557177</v>
      </c>
      <c r="Z176" s="186" cm="1">
        <f t="array" ref="Z176">IF(Z$174=-1,AA176,IF(Z$174=99,Y176,IF(Z$174=0,INDEX($F43:$N43,0,Z$172),(INDEX($F43:$N43,0,Z$174+1)-INDEX($F43:$N43,0,Z$174))/(INDEX($F$4:$N$4,0,Z$174+1)-INDEX($F$4:$N$4,0,Z$174))+Y176)))</f>
        <v>19.730894496134379</v>
      </c>
      <c r="AA176" s="186" cm="1">
        <f t="array" ref="AA176">IF(AA$174=-1,AB176,IF(AA$174=99,Z176,IF(AA$174=0,INDEX($F43:$N43,0,AA$172),(INDEX($F43:$N43,0,AA$174+1)-INDEX($F43:$N43,0,AA$174))/(INDEX($F$4:$N$4,0,AA$174+1)-INDEX($F$4:$N$4,0,AA$174))+Z176)))</f>
        <v>19.958906882711581</v>
      </c>
      <c r="AB176" s="186" cm="1">
        <f t="array" ref="AB176">IF(AB$174=-1,AC176,IF(AB$174=99,AA176,IF(AB$174=0,INDEX($F43:$N43,0,AB$172),(INDEX($F43:$N43,0,AB$174+1)-INDEX($F43:$N43,0,AB$174))/(INDEX($F$4:$N$4,0,AB$174+1)-INDEX($F$4:$N$4,0,AB$174))+AA176)))</f>
        <v>20.186919269288783</v>
      </c>
      <c r="AC176" s="186" cm="1">
        <f t="array" ref="AC176">IF(AC$174=-1,AD176,IF(AC$174=99,AB176,IF(AC$174=0,INDEX($F43:$N43,0,AC$172),(INDEX($F43:$N43,0,AC$174+1)-INDEX($F43:$N43,0,AC$174))/(INDEX($F$4:$N$4,0,AC$174+1)-INDEX($F$4:$N$4,0,AC$174))+AB176)))</f>
        <v>20.414931655865999</v>
      </c>
      <c r="AD176" s="186" cm="1">
        <f t="array" ref="AD176">IF(AD$174=-1,AE176,IF(AD$174=99,AC176,IF(AD$174=0,INDEX($F43:$N43,0,AD$172),(INDEX($F43:$N43,0,AD$174+1)-INDEX($F43:$N43,0,AD$174))/(INDEX($F$4:$N$4,0,AD$174+1)-INDEX($F$4:$N$4,0,AD$174))+AC176)))</f>
        <v>21.100077927110473</v>
      </c>
      <c r="AE176" s="186" cm="1">
        <f t="array" ref="AE176">IF(AE$174=-1,AF176,IF(AE$174=99,AD176,IF(AE$174=0,INDEX($F43:$N43,0,AE$172),(INDEX($F43:$N43,0,AE$174+1)-INDEX($F43:$N43,0,AE$174))/(INDEX($F$4:$N$4,0,AE$174+1)-INDEX($F$4:$N$4,0,AE$174))+AD176)))</f>
        <v>21.785224198354946</v>
      </c>
      <c r="AF176" s="186" cm="1">
        <f t="array" ref="AF176">IF(AF$174=-1,AG176,IF(AF$174=99,AE176,IF(AF$174=0,INDEX($F43:$N43,0,AF$172),(INDEX($F43:$N43,0,AF$174+1)-INDEX($F43:$N43,0,AF$174))/(INDEX($F$4:$N$4,0,AF$174+1)-INDEX($F$4:$N$4,0,AF$174))+AE176)))</f>
        <v>22.47037046959942</v>
      </c>
      <c r="AG176" s="186" cm="1">
        <f t="array" ref="AG176">IF(AG$174=-1,AH176,IF(AG$174=99,AF176,IF(AG$174=0,INDEX($F43:$N43,0,AG$172),(INDEX($F43:$N43,0,AG$174+1)-INDEX($F43:$N43,0,AG$174))/(INDEX($F$4:$N$4,0,AG$174+1)-INDEX($F$4:$N$4,0,AG$174))+AF176)))</f>
        <v>23.155516740843893</v>
      </c>
      <c r="AH176" s="186" cm="1">
        <f t="array" ref="AH176">IF(AH$174=-1,AI176,IF(AH$174=99,AG176,IF(AH$174=0,INDEX($F43:$N43,0,AH$172),(INDEX($F43:$N43,0,AH$174+1)-INDEX($F43:$N43,0,AH$174))/(INDEX($F$4:$N$4,0,AH$174+1)-INDEX($F$4:$N$4,0,AH$174))+AG176)))</f>
        <v>23.840663012088367</v>
      </c>
      <c r="AI176" s="186" cm="1">
        <f t="array" ref="AI176">IF(AI$174=-1,AJ176,IF(AI$174=99,AH176,IF(AI$174=0,INDEX($F43:$N43,0,AI$172),(INDEX($F43:$N43,0,AI$174+1)-INDEX($F43:$N43,0,AI$174))/(INDEX($F$4:$N$4,0,AI$174+1)-INDEX($F$4:$N$4,0,AI$174))+AH176)))</f>
        <v>24.52580928333284</v>
      </c>
      <c r="AJ176" s="186" cm="1">
        <f t="array" ref="AJ176">IF(AJ$174=-1,AK176,IF(AJ$174=99,AI176,IF(AJ$174=0,INDEX($F43:$N43,0,AJ$172),(INDEX($F43:$N43,0,AJ$174+1)-INDEX($F43:$N43,0,AJ$174))/(INDEX($F$4:$N$4,0,AJ$174+1)-INDEX($F$4:$N$4,0,AJ$174))+AI176)))</f>
        <v>25.210955554577314</v>
      </c>
      <c r="AK176" s="186" cm="1">
        <f t="array" ref="AK176">IF(AK$174=-1,AL176,IF(AK$174=99,AJ176,IF(AK$174=0,INDEX($F43:$N43,0,AK$172),(INDEX($F43:$N43,0,AK$174+1)-INDEX($F43:$N43,0,AK$174))/(INDEX($F$4:$N$4,0,AK$174+1)-INDEX($F$4:$N$4,0,AK$174))+AJ176)))</f>
        <v>25.896101825821788</v>
      </c>
      <c r="AL176" s="186" cm="1">
        <f t="array" ref="AL176">IF(AL$174=-1,AM176,IF(AL$174=99,AK176,IF(AL$174=0,INDEX($F43:$N43,0,AL$172),(INDEX($F43:$N43,0,AL$174+1)-INDEX($F43:$N43,0,AL$174))/(INDEX($F$4:$N$4,0,AL$174+1)-INDEX($F$4:$N$4,0,AL$174))+AK176)))</f>
        <v>26.581248097066261</v>
      </c>
      <c r="AM176" s="186" cm="1">
        <f t="array" ref="AM176">IF(AM$174=-1,AN176,IF(AM$174=99,AL176,IF(AM$174=0,INDEX($F43:$N43,0,AM$172),(INDEX($F43:$N43,0,AM$174+1)-INDEX($F43:$N43,0,AM$174))/(INDEX($F$4:$N$4,0,AM$174+1)-INDEX($F$4:$N$4,0,AM$174))+AL176)))</f>
        <v>27.266394368310745</v>
      </c>
      <c r="AN176" s="186" cm="1">
        <f t="array" ref="AN176">IF(AN$174=-1,AO176,IF(AN$174=99,AM176,IF(AN$174=0,INDEX($F43:$N43,0,AN$172),(INDEX($F43:$N43,0,AN$174+1)-INDEX($F43:$N43,0,AN$174))/(INDEX($F$4:$N$4,0,AN$174+1)-INDEX($F$4:$N$4,0,AN$174))+AM176)))</f>
        <v>28.023377164905153</v>
      </c>
      <c r="AO176" s="186" cm="1">
        <f t="array" ref="AO176">IF(AO$174=-1,AP176,IF(AO$174=99,AN176,IF(AO$174=0,INDEX($F43:$N43,0,AO$172),(INDEX($F43:$N43,0,AO$174+1)-INDEX($F43:$N43,0,AO$174))/(INDEX($F$4:$N$4,0,AO$174+1)-INDEX($F$4:$N$4,0,AO$174))+AN176)))</f>
        <v>34.836222334254813</v>
      </c>
      <c r="AP176" s="186" cm="1">
        <f t="array" ref="AP176">IF(AP$174=-1,AQ176,IF(AP$174=99,AO176,IF(AP$174=0,INDEX($F43:$N43,0,AP$172),(INDEX($F43:$N43,0,AP$174+1)-INDEX($F43:$N43,0,AP$174))/(INDEX($F$4:$N$4,0,AP$174+1)-INDEX($F$4:$N$4,0,AP$174))+AO176)))</f>
        <v>34.836222334254813</v>
      </c>
      <c r="AQ176" s="186" cm="1">
        <f t="array" ref="AQ176">IF(AQ$174=-1,AR176,IF(AQ$174=99,AP176,IF(AQ$174=0,INDEX($F43:$N43,0,AQ$172),(INDEX($F43:$N43,0,AQ$174+1)-INDEX($F43:$N43,0,AQ$174))/(INDEX($F$4:$N$4,0,AQ$174+1)-INDEX($F$4:$N$4,0,AQ$174))+AP176)))</f>
        <v>34.836222334254813</v>
      </c>
    </row>
    <row r="177" spans="1:57">
      <c r="A177" s="185" t="s">
        <v>16</v>
      </c>
      <c r="B177" s="22" t="str">
        <f t="shared" si="245"/>
        <v/>
      </c>
      <c r="C177" s="23" t="str">
        <f t="shared" si="246"/>
        <v/>
      </c>
      <c r="D177" s="57"/>
      <c r="E177" s="23" t="str">
        <f t="shared" si="247"/>
        <v/>
      </c>
      <c r="F177" s="23" t="str">
        <f t="shared" si="247"/>
        <v/>
      </c>
      <c r="G177" s="23" t="str">
        <f t="shared" si="247"/>
        <v/>
      </c>
      <c r="H177" s="23"/>
      <c r="I177" s="23" t="str">
        <f t="shared" si="247"/>
        <v/>
      </c>
      <c r="J177" s="133" t="str">
        <f t="shared" si="249"/>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5.6560262816357145</v>
      </c>
      <c r="U177" s="186" cm="1">
        <f t="array" ref="U177">IF(U$174=-1,V177,IF(U$174=99,T177,IF(U$174=0,INDEX($F46:$N46,0,U$172),(INDEX($F46:$N46,0,U$174+1)-INDEX($F46:$N46,0,U$174))/(INDEX($F$4:$N$4,0,U$174+1)-INDEX($F$4:$N$4,0,U$174))+T177)))</f>
        <v>5.7443230606360887</v>
      </c>
      <c r="V177" s="186" cm="1">
        <f t="array" ref="V177">IF(V$174=-1,W177,IF(V$174=99,U177,IF(V$174=0,INDEX($F46:$N46,0,V$172),(INDEX($F46:$N46,0,V$174+1)-INDEX($F46:$N46,0,V$174))/(INDEX($F$4:$N$4,0,V$174+1)-INDEX($F$4:$N$4,0,V$174))+U177)))</f>
        <v>5.8326198396364628</v>
      </c>
      <c r="W177" s="186" cm="1">
        <f t="array" ref="W177">IF(W$174=-1,X177,IF(W$174=99,V177,IF(W$174=0,INDEX($F46:$N46,0,W$172),(INDEX($F46:$N46,0,W$174+1)-INDEX($F46:$N46,0,W$174))/(INDEX($F$4:$N$4,0,W$174+1)-INDEX($F$4:$N$4,0,W$174))+V177)))</f>
        <v>5.9209166186368369</v>
      </c>
      <c r="X177" s="186" cm="1">
        <f t="array" ref="X177">IF(X$174=-1,Y177,IF(X$174=99,W177,IF(X$174=0,INDEX($F46:$N46,0,X$172),(INDEX($F46:$N46,0,X$174+1)-INDEX($F46:$N46,0,X$174))/(INDEX($F$4:$N$4,0,X$174+1)-INDEX($F$4:$N$4,0,X$174))+W177)))</f>
        <v>6.0092133976372111</v>
      </c>
      <c r="Y177" s="186" cm="1">
        <f t="array" ref="Y177">IF(Y$174=-1,Z177,IF(Y$174=99,X177,IF(Y$174=0,INDEX($F46:$N46,0,Y$172),(INDEX($F46:$N46,0,Y$174+1)-INDEX($F46:$N46,0,Y$174))/(INDEX($F$4:$N$4,0,Y$174+1)-INDEX($F$4:$N$4,0,Y$174))+X177)))</f>
        <v>6.0975101766375852</v>
      </c>
      <c r="Z177" s="186" cm="1">
        <f t="array" ref="Z177">IF(Z$174=-1,AA177,IF(Z$174=99,Y177,IF(Z$174=0,INDEX($F46:$N46,0,Z$172),(INDEX($F46:$N46,0,Z$174+1)-INDEX($F46:$N46,0,Z$174))/(INDEX($F$4:$N$4,0,Z$174+1)-INDEX($F$4:$N$4,0,Z$174))+Y177)))</f>
        <v>6.1858069556379593</v>
      </c>
      <c r="AA177" s="186" cm="1">
        <f t="array" ref="AA177">IF(AA$174=-1,AB177,IF(AA$174=99,Z177,IF(AA$174=0,INDEX($F46:$N46,0,AA$172),(INDEX($F46:$N46,0,AA$174+1)-INDEX($F46:$N46,0,AA$174))/(INDEX($F$4:$N$4,0,AA$174+1)-INDEX($F$4:$N$4,0,AA$174))+Z177)))</f>
        <v>6.2741037346383335</v>
      </c>
      <c r="AB177" s="186" cm="1">
        <f t="array" ref="AB177">IF(AB$174=-1,AC177,IF(AB$174=99,AA177,IF(AB$174=0,INDEX($F46:$N46,0,AB$172),(INDEX($F46:$N46,0,AB$174+1)-INDEX($F46:$N46,0,AB$174))/(INDEX($F$4:$N$4,0,AB$174+1)-INDEX($F$4:$N$4,0,AB$174))+AA177)))</f>
        <v>6.3624005136387076</v>
      </c>
      <c r="AC177" s="186" cm="1">
        <f t="array" ref="AC177">IF(AC$174=-1,AD177,IF(AC$174=99,AB177,IF(AC$174=0,INDEX($F46:$N46,0,AC$172),(INDEX($F46:$N46,0,AC$174+1)-INDEX($F46:$N46,0,AC$174))/(INDEX($F$4:$N$4,0,AC$174+1)-INDEX($F$4:$N$4,0,AC$174))+AB177)))</f>
        <v>6.4506972926390782</v>
      </c>
      <c r="AD177" s="186" cm="1">
        <f t="array" ref="AD177">IF(AD$174=-1,AE177,IF(AD$174=99,AC177,IF(AD$174=0,INDEX($F46:$N46,0,AD$172),(INDEX($F46:$N46,0,AD$174+1)-INDEX($F46:$N46,0,AD$174))/(INDEX($F$4:$N$4,0,AD$174+1)-INDEX($F$4:$N$4,0,AD$174))+AC177)))</f>
        <v>6.667189381443527</v>
      </c>
      <c r="AE177" s="186" cm="1">
        <f t="array" ref="AE177">IF(AE$174=-1,AF177,IF(AE$174=99,AD177,IF(AE$174=0,INDEX($F46:$N46,0,AE$172),(INDEX($F46:$N46,0,AE$174+1)-INDEX($F46:$N46,0,AE$174))/(INDEX($F$4:$N$4,0,AE$174+1)-INDEX($F$4:$N$4,0,AE$174))+AD177)))</f>
        <v>6.8836814702479758</v>
      </c>
      <c r="AF177" s="186" cm="1">
        <f t="array" ref="AF177">IF(AF$174=-1,AG177,IF(AF$174=99,AE177,IF(AF$174=0,INDEX($F46:$N46,0,AF$172),(INDEX($F46:$N46,0,AF$174+1)-INDEX($F46:$N46,0,AF$174))/(INDEX($F$4:$N$4,0,AF$174+1)-INDEX($F$4:$N$4,0,AF$174))+AE177)))</f>
        <v>7.1001735590524246</v>
      </c>
      <c r="AG177" s="186" cm="1">
        <f t="array" ref="AG177">IF(AG$174=-1,AH177,IF(AG$174=99,AF177,IF(AG$174=0,INDEX($F46:$N46,0,AG$172),(INDEX($F46:$N46,0,AG$174+1)-INDEX($F46:$N46,0,AG$174))/(INDEX($F$4:$N$4,0,AG$174+1)-INDEX($F$4:$N$4,0,AG$174))+AF177)))</f>
        <v>7.3166656478568735</v>
      </c>
      <c r="AH177" s="186" cm="1">
        <f t="array" ref="AH177">IF(AH$174=-1,AI177,IF(AH$174=99,AG177,IF(AH$174=0,INDEX($F46:$N46,0,AH$172),(INDEX($F46:$N46,0,AH$174+1)-INDEX($F46:$N46,0,AH$174))/(INDEX($F$4:$N$4,0,AH$174+1)-INDEX($F$4:$N$4,0,AH$174))+AG177)))</f>
        <v>7.5331577366613223</v>
      </c>
      <c r="AI177" s="186" cm="1">
        <f t="array" ref="AI177">IF(AI$174=-1,AJ177,IF(AI$174=99,AH177,IF(AI$174=0,INDEX($F46:$N46,0,AI$172),(INDEX($F46:$N46,0,AI$174+1)-INDEX($F46:$N46,0,AI$174))/(INDEX($F$4:$N$4,0,AI$174+1)-INDEX($F$4:$N$4,0,AI$174))+AH177)))</f>
        <v>7.7496498254657711</v>
      </c>
      <c r="AJ177" s="186" cm="1">
        <f t="array" ref="AJ177">IF(AJ$174=-1,AK177,IF(AJ$174=99,AI177,IF(AJ$174=0,INDEX($F46:$N46,0,AJ$172),(INDEX($F46:$N46,0,AJ$174+1)-INDEX($F46:$N46,0,AJ$174))/(INDEX($F$4:$N$4,0,AJ$174+1)-INDEX($F$4:$N$4,0,AJ$174))+AI177)))</f>
        <v>7.9661419142702199</v>
      </c>
      <c r="AK177" s="186" cm="1">
        <f t="array" ref="AK177">IF(AK$174=-1,AL177,IF(AK$174=99,AJ177,IF(AK$174=0,INDEX($F46:$N46,0,AK$172),(INDEX($F46:$N46,0,AK$174+1)-INDEX($F46:$N46,0,AK$174))/(INDEX($F$4:$N$4,0,AK$174+1)-INDEX($F$4:$N$4,0,AK$174))+AJ177)))</f>
        <v>8.1826340030746678</v>
      </c>
      <c r="AL177" s="186" cm="1">
        <f t="array" ref="AL177">IF(AL$174=-1,AM177,IF(AL$174=99,AK177,IF(AL$174=0,INDEX($F46:$N46,0,AL$172),(INDEX($F46:$N46,0,AL$174+1)-INDEX($F46:$N46,0,AL$174))/(INDEX($F$4:$N$4,0,AL$174+1)-INDEX($F$4:$N$4,0,AL$174))+AK177)))</f>
        <v>8.3991260918791166</v>
      </c>
      <c r="AM177" s="186" cm="1">
        <f t="array" ref="AM177">IF(AM$174=-1,AN177,IF(AM$174=99,AL177,IF(AM$174=0,INDEX($F46:$N46,0,AM$172),(INDEX($F46:$N46,0,AM$174+1)-INDEX($F46:$N46,0,AM$174))/(INDEX($F$4:$N$4,0,AM$174+1)-INDEX($F$4:$N$4,0,AM$174))+AL177)))</f>
        <v>8.6156181806835654</v>
      </c>
      <c r="AN177" s="186" cm="1">
        <f t="array" ref="AN177">IF(AN$174=-1,AO177,IF(AN$174=99,AM177,IF(AN$174=0,INDEX($F46:$N46,0,AN$172),(INDEX($F46:$N46,0,AN$174+1)-INDEX($F46:$N46,0,AN$174))/(INDEX($F$4:$N$4,0,AN$174+1)-INDEX($F$4:$N$4,0,AN$174))+AM177)))</f>
        <v>8.8548091296849947</v>
      </c>
      <c r="AO177" s="186" cm="1">
        <f t="array" ref="AO177">IF(AO$174=-1,AP177,IF(AO$174=99,AN177,IF(AO$174=0,INDEX($F46:$N46,0,AO$172),(INDEX($F46:$N46,0,AO$174+1)-INDEX($F46:$N46,0,AO$174))/(INDEX($F$4:$N$4,0,AO$174+1)-INDEX($F$4:$N$4,0,AO$174))+AN177)))</f>
        <v>11.007527670697852</v>
      </c>
      <c r="AP177" s="186" cm="1">
        <f t="array" ref="AP177">IF(AP$174=-1,AQ177,IF(AP$174=99,AO177,IF(AP$174=0,INDEX($F46:$N46,0,AP$172),(INDEX($F46:$N46,0,AP$174+1)-INDEX($F46:$N46,0,AP$174))/(INDEX($F$4:$N$4,0,AP$174+1)-INDEX($F$4:$N$4,0,AP$174))+AO177)))</f>
        <v>11.007527670697852</v>
      </c>
      <c r="AQ177" s="186" cm="1">
        <f t="array" ref="AQ177">IF(AQ$174=-1,AR177,IF(AQ$174=99,AP177,IF(AQ$174=0,INDEX($F46:$N46,0,AQ$172),(INDEX($F46:$N46,0,AQ$174+1)-INDEX($F46:$N46,0,AQ$174))/(INDEX($F$4:$N$4,0,AQ$174+1)-INDEX($F$4:$N$4,0,AQ$174))+AP177)))</f>
        <v>11.007527670697852</v>
      </c>
      <c r="AZ177" s="186"/>
      <c r="BA177" s="186"/>
      <c r="BB177" s="186"/>
      <c r="BC177" s="186"/>
      <c r="BD177" s="186"/>
      <c r="BE177" s="186"/>
    </row>
    <row r="178" spans="1:57">
      <c r="A178" s="185" t="s">
        <v>16</v>
      </c>
      <c r="B178" s="22" t="str">
        <f t="shared" si="245"/>
        <v/>
      </c>
      <c r="C178" s="23" t="str">
        <f t="shared" si="246"/>
        <v/>
      </c>
      <c r="D178" s="57"/>
      <c r="E178" s="23" t="str">
        <f t="shared" si="247"/>
        <v/>
      </c>
      <c r="F178" s="23" t="str">
        <f t="shared" si="247"/>
        <v/>
      </c>
      <c r="G178" s="23" t="str">
        <f t="shared" si="247"/>
        <v/>
      </c>
      <c r="H178" s="23"/>
      <c r="I178" s="23" t="str">
        <f t="shared" si="247"/>
        <v/>
      </c>
      <c r="J178" s="133" t="str">
        <f t="shared" si="249"/>
        <v>TFHCV2</v>
      </c>
      <c r="K178" s="186">
        <f t="shared" ref="K178:K185" si="250">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2.3695387520756719</v>
      </c>
      <c r="U178" s="186" cm="1">
        <f t="array" ref="U178">IF(U$174=-1,V178,IF(U$174=99,T178,IF(U$174=0,INDEX($F51:$N51,0,U$172),(INDEX($F51:$N51,0,U$174+1)-INDEX($F51:$N51,0,U$174))/(INDEX($F$4:$N$4,0,U$174+1)-INDEX($F$4:$N$4,0,U$174))+T178)))</f>
        <v>2.406529853090206</v>
      </c>
      <c r="V178" s="186" cm="1">
        <f t="array" ref="V178">IF(V$174=-1,W178,IF(V$174=99,U178,IF(V$174=0,INDEX($F51:$N51,0,V$172),(INDEX($F51:$N51,0,V$174+1)-INDEX($F51:$N51,0,V$174))/(INDEX($F$4:$N$4,0,V$174+1)-INDEX($F$4:$N$4,0,V$174))+U178)))</f>
        <v>2.44352095410474</v>
      </c>
      <c r="W178" s="186" cm="1">
        <f t="array" ref="W178">IF(W$174=-1,X178,IF(W$174=99,V178,IF(W$174=0,INDEX($F51:$N51,0,W$172),(INDEX($F51:$N51,0,W$174+1)-INDEX($F51:$N51,0,W$174))/(INDEX($F$4:$N$4,0,W$174+1)-INDEX($F$4:$N$4,0,W$174))+V178)))</f>
        <v>2.4805120551192741</v>
      </c>
      <c r="X178" s="186" cm="1">
        <f t="array" ref="X178">IF(X$174=-1,Y178,IF(X$174=99,W178,IF(X$174=0,INDEX($F51:$N51,0,X$172),(INDEX($F51:$N51,0,X$174+1)-INDEX($F51:$N51,0,X$174))/(INDEX($F$4:$N$4,0,X$174+1)-INDEX($F$4:$N$4,0,X$174))+W178)))</f>
        <v>2.5175031561338082</v>
      </c>
      <c r="Y178" s="186" cm="1">
        <f t="array" ref="Y178">IF(Y$174=-1,Z178,IF(Y$174=99,X178,IF(Y$174=0,INDEX($F51:$N51,0,Y$172),(INDEX($F51:$N51,0,Y$174+1)-INDEX($F51:$N51,0,Y$174))/(INDEX($F$4:$N$4,0,Y$174+1)-INDEX($F$4:$N$4,0,Y$174))+X178)))</f>
        <v>2.5544942571483422</v>
      </c>
      <c r="Z178" s="186" cm="1">
        <f t="array" ref="Z178">IF(Z$174=-1,AA178,IF(Z$174=99,Y178,IF(Z$174=0,INDEX($F51:$N51,0,Z$172),(INDEX($F51:$N51,0,Z$174+1)-INDEX($F51:$N51,0,Z$174))/(INDEX($F$4:$N$4,0,Z$174+1)-INDEX($F$4:$N$4,0,Z$174))+Y178)))</f>
        <v>2.5914853581628763</v>
      </c>
      <c r="AA178" s="186" cm="1">
        <f t="array" ref="AA178">IF(AA$174=-1,AB178,IF(AA$174=99,Z178,IF(AA$174=0,INDEX($F51:$N51,0,AA$172),(INDEX($F51:$N51,0,AA$174+1)-INDEX($F51:$N51,0,AA$174))/(INDEX($F$4:$N$4,0,AA$174+1)-INDEX($F$4:$N$4,0,AA$174))+Z178)))</f>
        <v>2.6284764591774104</v>
      </c>
      <c r="AB178" s="186" cm="1">
        <f t="array" ref="AB178">IF(AB$174=-1,AC178,IF(AB$174=99,AA178,IF(AB$174=0,INDEX($F51:$N51,0,AB$172),(INDEX($F51:$N51,0,AB$174+1)-INDEX($F51:$N51,0,AB$174))/(INDEX($F$4:$N$4,0,AB$174+1)-INDEX($F$4:$N$4,0,AB$174))+AA178)))</f>
        <v>2.6654675601919444</v>
      </c>
      <c r="AC178" s="186" cm="1">
        <f t="array" ref="AC178">IF(AC$174=-1,AD178,IF(AC$174=99,AB178,IF(AC$174=0,INDEX($F51:$N51,0,AC$172),(INDEX($F51:$N51,0,AC$174+1)-INDEX($F51:$N51,0,AC$174))/(INDEX($F$4:$N$4,0,AC$174+1)-INDEX($F$4:$N$4,0,AC$174))+AB178)))</f>
        <v>2.7024586612064794</v>
      </c>
      <c r="AD178" s="186" cm="1">
        <f t="array" ref="AD178">IF(AD$174=-1,AE178,IF(AD$174=99,AC178,IF(AD$174=0,INDEX($F51:$N51,0,AD$172),(INDEX($F51:$N51,0,AD$174+1)-INDEX($F51:$N51,0,AD$174))/(INDEX($F$4:$N$4,0,AD$174+1)-INDEX($F$4:$N$4,0,AD$174))+AC178)))</f>
        <v>2.7931559756099751</v>
      </c>
      <c r="AE178" s="186" cm="1">
        <f t="array" ref="AE178">IF(AE$174=-1,AF178,IF(AE$174=99,AD178,IF(AE$174=0,INDEX($F51:$N51,0,AE$172),(INDEX($F51:$N51,0,AE$174+1)-INDEX($F51:$N51,0,AE$174))/(INDEX($F$4:$N$4,0,AE$174+1)-INDEX($F$4:$N$4,0,AE$174))+AD178)))</f>
        <v>2.8838532900134708</v>
      </c>
      <c r="AF178" s="186" cm="1">
        <f t="array" ref="AF178">IF(AF$174=-1,AG178,IF(AF$174=99,AE178,IF(AF$174=0,INDEX($F51:$N51,0,AF$172),(INDEX($F51:$N51,0,AF$174+1)-INDEX($F51:$N51,0,AF$174))/(INDEX($F$4:$N$4,0,AF$174+1)-INDEX($F$4:$N$4,0,AF$174))+AE178)))</f>
        <v>2.9745506044169665</v>
      </c>
      <c r="AG178" s="186" cm="1">
        <f t="array" ref="AG178">IF(AG$174=-1,AH178,IF(AG$174=99,AF178,IF(AG$174=0,INDEX($F51:$N51,0,AG$172),(INDEX($F51:$N51,0,AG$174+1)-INDEX($F51:$N51,0,AG$174))/(INDEX($F$4:$N$4,0,AG$174+1)-INDEX($F$4:$N$4,0,AG$174))+AF178)))</f>
        <v>3.0652479188204622</v>
      </c>
      <c r="AH178" s="186" cm="1">
        <f t="array" ref="AH178">IF(AH$174=-1,AI178,IF(AH$174=99,AG178,IF(AH$174=0,INDEX($F51:$N51,0,AH$172),(INDEX($F51:$N51,0,AH$174+1)-INDEX($F51:$N51,0,AH$174))/(INDEX($F$4:$N$4,0,AH$174+1)-INDEX($F$4:$N$4,0,AH$174))+AG178)))</f>
        <v>3.1559452332239579</v>
      </c>
      <c r="AI178" s="186" cm="1">
        <f t="array" ref="AI178">IF(AI$174=-1,AJ178,IF(AI$174=99,AH178,IF(AI$174=0,INDEX($F51:$N51,0,AI$172),(INDEX($F51:$N51,0,AI$174+1)-INDEX($F51:$N51,0,AI$174))/(INDEX($F$4:$N$4,0,AI$174+1)-INDEX($F$4:$N$4,0,AI$174))+AH178)))</f>
        <v>3.2466425476274536</v>
      </c>
      <c r="AJ178" s="186" cm="1">
        <f t="array" ref="AJ178">IF(AJ$174=-1,AK178,IF(AJ$174=99,AI178,IF(AJ$174=0,INDEX($F51:$N51,0,AJ$172),(INDEX($F51:$N51,0,AJ$174+1)-INDEX($F51:$N51,0,AJ$174))/(INDEX($F$4:$N$4,0,AJ$174+1)-INDEX($F$4:$N$4,0,AJ$174))+AI178)))</f>
        <v>3.3373398620309493</v>
      </c>
      <c r="AK178" s="186" cm="1">
        <f t="array" ref="AK178">IF(AK$174=-1,AL178,IF(AK$174=99,AJ178,IF(AK$174=0,INDEX($F51:$N51,0,AK$172),(INDEX($F51:$N51,0,AK$174+1)-INDEX($F51:$N51,0,AK$174))/(INDEX($F$4:$N$4,0,AK$174+1)-INDEX($F$4:$N$4,0,AK$174))+AJ178)))</f>
        <v>3.4280371764344451</v>
      </c>
      <c r="AL178" s="186" cm="1">
        <f t="array" ref="AL178">IF(AL$174=-1,AM178,IF(AL$174=99,AK178,IF(AL$174=0,INDEX($F51:$N51,0,AL$172),(INDEX($F51:$N51,0,AL$174+1)-INDEX($F51:$N51,0,AL$174))/(INDEX($F$4:$N$4,0,AL$174+1)-INDEX($F$4:$N$4,0,AL$174))+AK178)))</f>
        <v>3.5187344908379408</v>
      </c>
      <c r="AM178" s="186" cm="1">
        <f t="array" ref="AM178">IF(AM$174=-1,AN178,IF(AM$174=99,AL178,IF(AM$174=0,INDEX($F51:$N51,0,AM$172),(INDEX($F51:$N51,0,AM$174+1)-INDEX($F51:$N51,0,AM$174))/(INDEX($F$4:$N$4,0,AM$174+1)-INDEX($F$4:$N$4,0,AM$174))+AL178)))</f>
        <v>3.6094318052414356</v>
      </c>
      <c r="AN178" s="186" cm="1">
        <f t="array" ref="AN178">IF(AN$174=-1,AO178,IF(AN$174=99,AM178,IF(AN$174=0,INDEX($F51:$N51,0,AN$172),(INDEX($F51:$N51,0,AN$174+1)-INDEX($F51:$N51,0,AN$174))/(INDEX($F$4:$N$4,0,AN$174+1)-INDEX($F$4:$N$4,0,AN$174))+AM178)))</f>
        <v>3.709638592583437</v>
      </c>
      <c r="AO178" s="186" cm="1">
        <f t="array" ref="AO178">IF(AO$174=-1,AP178,IF(AO$174=99,AN178,IF(AO$174=0,INDEX($F51:$N51,0,AO$172),(INDEX($F51:$N51,0,AO$174+1)-INDEX($F51:$N51,0,AO$174))/(INDEX($F$4:$N$4,0,AO$174+1)-INDEX($F$4:$N$4,0,AO$174))+AN178)))</f>
        <v>4.6114996786614499</v>
      </c>
      <c r="AP178" s="186" cm="1">
        <f t="array" ref="AP178">IF(AP$174=-1,AQ178,IF(AP$174=99,AO178,IF(AP$174=0,INDEX($F51:$N51,0,AP$172),(INDEX($F51:$N51,0,AP$174+1)-INDEX($F51:$N51,0,AP$174))/(INDEX($F$4:$N$4,0,AP$174+1)-INDEX($F$4:$N$4,0,AP$174))+AO178)))</f>
        <v>4.6114996786614499</v>
      </c>
      <c r="AQ178" s="186" cm="1">
        <f t="array" ref="AQ178">IF(AQ$174=-1,AR178,IF(AQ$174=99,AP178,IF(AQ$174=0,INDEX($F51:$N51,0,AQ$172),(INDEX($F51:$N51,0,AQ$174+1)-INDEX($F51:$N51,0,AQ$174))/(INDEX($F$4:$N$4,0,AQ$174+1)-INDEX($F$4:$N$4,0,AQ$174))+AP178)))</f>
        <v>4.6114996786614499</v>
      </c>
      <c r="AZ178" s="186"/>
      <c r="BA178" s="186"/>
      <c r="BB178" s="186"/>
      <c r="BC178" s="186"/>
      <c r="BD178" s="186"/>
      <c r="BE178" s="186"/>
    </row>
    <row r="179" spans="1:57">
      <c r="A179" s="185" t="s">
        <v>16</v>
      </c>
      <c r="B179" s="22" t="str">
        <f t="shared" si="245"/>
        <v/>
      </c>
      <c r="C179" s="23" t="str">
        <f t="shared" si="246"/>
        <v/>
      </c>
      <c r="D179" s="57"/>
      <c r="E179" s="23" t="str">
        <f t="shared" si="247"/>
        <v/>
      </c>
      <c r="F179" s="23" t="str">
        <f t="shared" si="247"/>
        <v/>
      </c>
      <c r="G179" s="23" t="str">
        <f t="shared" si="247"/>
        <v/>
      </c>
      <c r="H179" s="23"/>
      <c r="I179" s="23" t="str">
        <f t="shared" si="247"/>
        <v/>
      </c>
      <c r="J179" s="133" t="str">
        <f t="shared" si="249"/>
        <v>TFHCV3</v>
      </c>
      <c r="K179" s="186">
        <f t="shared" si="250"/>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15.857378234056856</v>
      </c>
      <c r="U179" s="186" cm="1">
        <f t="array" ref="U179">IF(U$174=-1,V179,IF(U$174=99,T179,IF(U$174=0,INDEX($F52:$N52,0,U$172),(INDEX($F52:$N52,0,U$174+1)-INDEX($F52:$N52,0,U$174))/(INDEX($F$4:$N$4,0,U$174+1)-INDEX($F$4:$N$4,0,U$174))+T179)))</f>
        <v>16.104929315282195</v>
      </c>
      <c r="V179" s="186" cm="1">
        <f t="array" ref="V179">IF(V$174=-1,W179,IF(V$174=99,U179,IF(V$174=0,INDEX($F52:$N52,0,V$172),(INDEX($F52:$N52,0,V$174+1)-INDEX($F52:$N52,0,V$174))/(INDEX($F$4:$N$4,0,V$174+1)-INDEX($F$4:$N$4,0,V$174))+U179)))</f>
        <v>16.352480396507534</v>
      </c>
      <c r="W179" s="186" cm="1">
        <f t="array" ref="W179">IF(W$174=-1,X179,IF(W$174=99,V179,IF(W$174=0,INDEX($F52:$N52,0,W$172),(INDEX($F52:$N52,0,W$174+1)-INDEX($F52:$N52,0,W$174))/(INDEX($F$4:$N$4,0,W$174+1)-INDEX($F$4:$N$4,0,W$174))+V179)))</f>
        <v>16.600031477732873</v>
      </c>
      <c r="X179" s="186" cm="1">
        <f t="array" ref="X179">IF(X$174=-1,Y179,IF(X$174=99,W179,IF(X$174=0,INDEX($F52:$N52,0,X$172),(INDEX($F52:$N52,0,X$174+1)-INDEX($F52:$N52,0,X$174))/(INDEX($F$4:$N$4,0,X$174+1)-INDEX($F$4:$N$4,0,X$174))+W179)))</f>
        <v>16.847582558958212</v>
      </c>
      <c r="Y179" s="186" cm="1">
        <f t="array" ref="Y179">IF(Y$174=-1,Z179,IF(Y$174=99,X179,IF(Y$174=0,INDEX($F52:$N52,0,Y$172),(INDEX($F52:$N52,0,Y$174+1)-INDEX($F52:$N52,0,Y$174))/(INDEX($F$4:$N$4,0,Y$174+1)-INDEX($F$4:$N$4,0,Y$174))+X179)))</f>
        <v>17.095133640183551</v>
      </c>
      <c r="Z179" s="186" cm="1">
        <f t="array" ref="Z179">IF(Z$174=-1,AA179,IF(Z$174=99,Y179,IF(Z$174=0,INDEX($F52:$N52,0,Z$172),(INDEX($F52:$N52,0,Z$174+1)-INDEX($F52:$N52,0,Z$174))/(INDEX($F$4:$N$4,0,Z$174+1)-INDEX($F$4:$N$4,0,Z$174))+Y179)))</f>
        <v>17.34268472140889</v>
      </c>
      <c r="AA179" s="186" cm="1">
        <f t="array" ref="AA179">IF(AA$174=-1,AB179,IF(AA$174=99,Z179,IF(AA$174=0,INDEX($F52:$N52,0,AA$172),(INDEX($F52:$N52,0,AA$174+1)-INDEX($F52:$N52,0,AA$174))/(INDEX($F$4:$N$4,0,AA$174+1)-INDEX($F$4:$N$4,0,AA$174))+Z179)))</f>
        <v>17.590235802634229</v>
      </c>
      <c r="AB179" s="186" cm="1">
        <f t="array" ref="AB179">IF(AB$174=-1,AC179,IF(AB$174=99,AA179,IF(AB$174=0,INDEX($F52:$N52,0,AB$172),(INDEX($F52:$N52,0,AB$174+1)-INDEX($F52:$N52,0,AB$174))/(INDEX($F$4:$N$4,0,AB$174+1)-INDEX($F$4:$N$4,0,AB$174))+AA179)))</f>
        <v>17.837786883859568</v>
      </c>
      <c r="AC179" s="186" cm="1">
        <f t="array" ref="AC179">IF(AC$174=-1,AD179,IF(AC$174=99,AB179,IF(AC$174=0,INDEX($F52:$N52,0,AC$172),(INDEX($F52:$N52,0,AC$174+1)-INDEX($F52:$N52,0,AC$174))/(INDEX($F$4:$N$4,0,AC$174+1)-INDEX($F$4:$N$4,0,AC$174))+AB179)))</f>
        <v>18.085337965084904</v>
      </c>
      <c r="AD179" s="186" cm="1">
        <f t="array" ref="AD179">IF(AD$174=-1,AE179,IF(AD$174=99,AC179,IF(AD$174=0,INDEX($F52:$N52,0,AD$172),(INDEX($F52:$N52,0,AD$174+1)-INDEX($F52:$N52,0,AD$174))/(INDEX($F$4:$N$4,0,AD$174+1)-INDEX($F$4:$N$4,0,AD$174))+AC179)))</f>
        <v>18.692300656895512</v>
      </c>
      <c r="AE179" s="186" cm="1">
        <f t="array" ref="AE179">IF(AE$174=-1,AF179,IF(AE$174=99,AD179,IF(AE$174=0,INDEX($F52:$N52,0,AE$172),(INDEX($F52:$N52,0,AE$174+1)-INDEX($F52:$N52,0,AE$174))/(INDEX($F$4:$N$4,0,AE$174+1)-INDEX($F$4:$N$4,0,AE$174))+AD179)))</f>
        <v>19.29926334870612</v>
      </c>
      <c r="AF179" s="186" cm="1">
        <f t="array" ref="AF179">IF(AF$174=-1,AG179,IF(AF$174=99,AE179,IF(AF$174=0,INDEX($F52:$N52,0,AF$172),(INDEX($F52:$N52,0,AF$174+1)-INDEX($F52:$N52,0,AF$174))/(INDEX($F$4:$N$4,0,AF$174+1)-INDEX($F$4:$N$4,0,AF$174))+AE179)))</f>
        <v>19.906226040516728</v>
      </c>
      <c r="AG179" s="186" cm="1">
        <f t="array" ref="AG179">IF(AG$174=-1,AH179,IF(AG$174=99,AF179,IF(AG$174=0,INDEX($F52:$N52,0,AG$172),(INDEX($F52:$N52,0,AG$174+1)-INDEX($F52:$N52,0,AG$174))/(INDEX($F$4:$N$4,0,AG$174+1)-INDEX($F$4:$N$4,0,AG$174))+AF179)))</f>
        <v>20.513188732327336</v>
      </c>
      <c r="AH179" s="186" cm="1">
        <f t="array" ref="AH179">IF(AH$174=-1,AI179,IF(AH$174=99,AG179,IF(AH$174=0,INDEX($F52:$N52,0,AH$172),(INDEX($F52:$N52,0,AH$174+1)-INDEX($F52:$N52,0,AH$174))/(INDEX($F$4:$N$4,0,AH$174+1)-INDEX($F$4:$N$4,0,AH$174))+AG179)))</f>
        <v>21.120151424137944</v>
      </c>
      <c r="AI179" s="186" cm="1">
        <f t="array" ref="AI179">IF(AI$174=-1,AJ179,IF(AI$174=99,AH179,IF(AI$174=0,INDEX($F52:$N52,0,AI$172),(INDEX($F52:$N52,0,AI$174+1)-INDEX($F52:$N52,0,AI$174))/(INDEX($F$4:$N$4,0,AI$174+1)-INDEX($F$4:$N$4,0,AI$174))+AH179)))</f>
        <v>21.727114115948552</v>
      </c>
      <c r="AJ179" s="186" cm="1">
        <f t="array" ref="AJ179">IF(AJ$174=-1,AK179,IF(AJ$174=99,AI179,IF(AJ$174=0,INDEX($F52:$N52,0,AJ$172),(INDEX($F52:$N52,0,AJ$174+1)-INDEX($F52:$N52,0,AJ$174))/(INDEX($F$4:$N$4,0,AJ$174+1)-INDEX($F$4:$N$4,0,AJ$174))+AI179)))</f>
        <v>22.33407680775916</v>
      </c>
      <c r="AK179" s="186" cm="1">
        <f t="array" ref="AK179">IF(AK$174=-1,AL179,IF(AK$174=99,AJ179,IF(AK$174=0,INDEX($F52:$N52,0,AK$172),(INDEX($F52:$N52,0,AK$174+1)-INDEX($F52:$N52,0,AK$174))/(INDEX($F$4:$N$4,0,AK$174+1)-INDEX($F$4:$N$4,0,AK$174))+AJ179)))</f>
        <v>22.941039499569769</v>
      </c>
      <c r="AL179" s="186" cm="1">
        <f t="array" ref="AL179">IF(AL$174=-1,AM179,IF(AL$174=99,AK179,IF(AL$174=0,INDEX($F52:$N52,0,AL$172),(INDEX($F52:$N52,0,AL$174+1)-INDEX($F52:$N52,0,AL$174))/(INDEX($F$4:$N$4,0,AL$174+1)-INDEX($F$4:$N$4,0,AL$174))+AK179)))</f>
        <v>23.548002191380377</v>
      </c>
      <c r="AM179" s="186" cm="1">
        <f t="array" ref="AM179">IF(AM$174=-1,AN179,IF(AM$174=99,AL179,IF(AM$174=0,INDEX($F52:$N52,0,AM$172),(INDEX($F52:$N52,0,AM$174+1)-INDEX($F52:$N52,0,AM$174))/(INDEX($F$4:$N$4,0,AM$174+1)-INDEX($F$4:$N$4,0,AM$174))+AL179)))</f>
        <v>24.154964883190999</v>
      </c>
      <c r="AN179" s="186" cm="1">
        <f t="array" ref="AN179">IF(AN$174=-1,AO179,IF(AN$174=99,AM179,IF(AN$174=0,INDEX($F52:$N52,0,AN$172),(INDEX($F52:$N52,0,AN$174+1)-INDEX($F52:$N52,0,AN$174))/(INDEX($F$4:$N$4,0,AN$174+1)-INDEX($F$4:$N$4,0,AN$174))+AM179)))</f>
        <v>24.825566673142681</v>
      </c>
      <c r="AO179" s="186" cm="1">
        <f t="array" ref="AO179">IF(AO$174=-1,AP179,IF(AO$174=99,AN179,IF(AO$174=0,INDEX($F52:$N52,0,AO$172),(INDEX($F52:$N52,0,AO$174+1)-INDEX($F52:$N52,0,AO$174))/(INDEX($F$4:$N$4,0,AO$174+1)-INDEX($F$4:$N$4,0,AO$174))+AN179)))</f>
        <v>30.860982782707808</v>
      </c>
      <c r="AP179" s="186" cm="1">
        <f t="array" ref="AP179">IF(AP$174=-1,AQ179,IF(AP$174=99,AO179,IF(AP$174=0,INDEX($F52:$N52,0,AP$172),(INDEX($F52:$N52,0,AP$174+1)-INDEX($F52:$N52,0,AP$174))/(INDEX($F$4:$N$4,0,AP$174+1)-INDEX($F$4:$N$4,0,AP$174))+AO179)))</f>
        <v>30.860982782707808</v>
      </c>
      <c r="AQ179" s="186" cm="1">
        <f t="array" ref="AQ179">IF(AQ$174=-1,AR179,IF(AQ$174=99,AP179,IF(AQ$174=0,INDEX($F52:$N52,0,AQ$172),(INDEX($F52:$N52,0,AQ$174+1)-INDEX($F52:$N52,0,AQ$174))/(INDEX($F$4:$N$4,0,AQ$174+1)-INDEX($F$4:$N$4,0,AQ$174))+AP179)))</f>
        <v>30.860982782707808</v>
      </c>
      <c r="AZ179" s="186"/>
      <c r="BA179" s="186"/>
      <c r="BB179" s="186"/>
      <c r="BC179" s="186"/>
      <c r="BD179" s="186"/>
      <c r="BE179" s="186"/>
    </row>
    <row r="180" spans="1:57">
      <c r="A180" s="185" t="s">
        <v>16</v>
      </c>
      <c r="B180" s="22" t="str">
        <f t="shared" si="245"/>
        <v/>
      </c>
      <c r="C180" s="23" t="str">
        <f t="shared" si="246"/>
        <v/>
      </c>
      <c r="D180" s="57"/>
      <c r="E180" s="23" t="str">
        <f t="shared" si="247"/>
        <v/>
      </c>
      <c r="F180" s="23" t="str">
        <f t="shared" si="247"/>
        <v/>
      </c>
      <c r="G180" s="23" t="str">
        <f t="shared" si="247"/>
        <v/>
      </c>
      <c r="H180" s="23"/>
      <c r="I180" s="23" t="str">
        <f t="shared" si="247"/>
        <v/>
      </c>
      <c r="J180" s="133" t="str">
        <f t="shared" si="249"/>
        <v>TFHCV4</v>
      </c>
      <c r="K180" s="186">
        <f t="shared" si="250"/>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5.2888386260966112</v>
      </c>
      <c r="U180" s="186" cm="1">
        <f t="array" ref="U180">IF(U$174=-1,V180,IF(U$174=99,T180,IF(U$174=0,INDEX($F53:$N53,0,U$172),(INDEX($F53:$N53,0,U$174+1)-INDEX($F53:$N53,0,U$174))/(INDEX($F$4:$N$4,0,U$174+1)-INDEX($F$4:$N$4,0,U$174))+T180)))</f>
        <v>5.3714032027240801</v>
      </c>
      <c r="V180" s="186" cm="1">
        <f t="array" ref="V180">IF(V$174=-1,W180,IF(V$174=99,U180,IF(V$174=0,INDEX($F53:$N53,0,V$172),(INDEX($F53:$N53,0,V$174+1)-INDEX($F53:$N53,0,V$174))/(INDEX($F$4:$N$4,0,V$174+1)-INDEX($F$4:$N$4,0,V$174))+U180)))</f>
        <v>5.4539677793515491</v>
      </c>
      <c r="W180" s="186" cm="1">
        <f t="array" ref="W180">IF(W$174=-1,X180,IF(W$174=99,V180,IF(W$174=0,INDEX($F53:$N53,0,W$172),(INDEX($F53:$N53,0,W$174+1)-INDEX($F53:$N53,0,W$174))/(INDEX($F$4:$N$4,0,W$174+1)-INDEX($F$4:$N$4,0,W$174))+V180)))</f>
        <v>5.536532355979018</v>
      </c>
      <c r="X180" s="186" cm="1">
        <f t="array" ref="X180">IF(X$174=-1,Y180,IF(X$174=99,W180,IF(X$174=0,INDEX($F53:$N53,0,X$172),(INDEX($F53:$N53,0,X$174+1)-INDEX($F53:$N53,0,X$174))/(INDEX($F$4:$N$4,0,X$174+1)-INDEX($F$4:$N$4,0,X$174))+W180)))</f>
        <v>5.619096932606487</v>
      </c>
      <c r="Y180" s="186" cm="1">
        <f t="array" ref="Y180">IF(Y$174=-1,Z180,IF(Y$174=99,X180,IF(Y$174=0,INDEX($F53:$N53,0,Y$172),(INDEX($F53:$N53,0,Y$174+1)-INDEX($F53:$N53,0,Y$174))/(INDEX($F$4:$N$4,0,Y$174+1)-INDEX($F$4:$N$4,0,Y$174))+X180)))</f>
        <v>5.701661509233956</v>
      </c>
      <c r="Z180" s="186" cm="1">
        <f t="array" ref="Z180">IF(Z$174=-1,AA180,IF(Z$174=99,Y180,IF(Z$174=0,INDEX($F53:$N53,0,Z$172),(INDEX($F53:$N53,0,Z$174+1)-INDEX($F53:$N53,0,Z$174))/(INDEX($F$4:$N$4,0,Z$174+1)-INDEX($F$4:$N$4,0,Z$174))+Y180)))</f>
        <v>5.7842260858614249</v>
      </c>
      <c r="AA180" s="186" cm="1">
        <f t="array" ref="AA180">IF(AA$174=-1,AB180,IF(AA$174=99,Z180,IF(AA$174=0,INDEX($F53:$N53,0,AA$172),(INDEX($F53:$N53,0,AA$174+1)-INDEX($F53:$N53,0,AA$174))/(INDEX($F$4:$N$4,0,AA$174+1)-INDEX($F$4:$N$4,0,AA$174))+Z180)))</f>
        <v>5.8667906624888939</v>
      </c>
      <c r="AB180" s="186" cm="1">
        <f t="array" ref="AB180">IF(AB$174=-1,AC180,IF(AB$174=99,AA180,IF(AB$174=0,INDEX($F53:$N53,0,AB$172),(INDEX($F53:$N53,0,AB$174+1)-INDEX($F53:$N53,0,AB$174))/(INDEX($F$4:$N$4,0,AB$174+1)-INDEX($F$4:$N$4,0,AB$174))+AA180)))</f>
        <v>5.9493552391163629</v>
      </c>
      <c r="AC180" s="186" cm="1">
        <f t="array" ref="AC180">IF(AC$174=-1,AD180,IF(AC$174=99,AB180,IF(AC$174=0,INDEX($F53:$N53,0,AC$172),(INDEX($F53:$N53,0,AC$174+1)-INDEX($F53:$N53,0,AC$174))/(INDEX($F$4:$N$4,0,AC$174+1)-INDEX($F$4:$N$4,0,AC$174))+AB180)))</f>
        <v>6.0319198157438345</v>
      </c>
      <c r="AD180" s="186" cm="1">
        <f t="array" ref="AD180">IF(AD$174=-1,AE180,IF(AD$174=99,AC180,IF(AD$174=0,INDEX($F53:$N53,0,AD$172),(INDEX($F53:$N53,0,AD$174+1)-INDEX($F53:$N53,0,AD$174))/(INDEX($F$4:$N$4,0,AD$174+1)-INDEX($F$4:$N$4,0,AD$174))+AC180)))</f>
        <v>6.2343572982624229</v>
      </c>
      <c r="AE180" s="186" cm="1">
        <f t="array" ref="AE180">IF(AE$174=-1,AF180,IF(AE$174=99,AD180,IF(AE$174=0,INDEX($F53:$N53,0,AE$172),(INDEX($F53:$N53,0,AE$174+1)-INDEX($F53:$N53,0,AE$174))/(INDEX($F$4:$N$4,0,AE$174+1)-INDEX($F$4:$N$4,0,AE$174))+AD180)))</f>
        <v>6.4367947807810113</v>
      </c>
      <c r="AF180" s="186" cm="1">
        <f t="array" ref="AF180">IF(AF$174=-1,AG180,IF(AF$174=99,AE180,IF(AF$174=0,INDEX($F53:$N53,0,AF$172),(INDEX($F53:$N53,0,AF$174+1)-INDEX($F53:$N53,0,AF$174))/(INDEX($F$4:$N$4,0,AF$174+1)-INDEX($F$4:$N$4,0,AF$174))+AE180)))</f>
        <v>6.6392322632995997</v>
      </c>
      <c r="AG180" s="186" cm="1">
        <f t="array" ref="AG180">IF(AG$174=-1,AH180,IF(AG$174=99,AF180,IF(AG$174=0,INDEX($F53:$N53,0,AG$172),(INDEX($F53:$N53,0,AG$174+1)-INDEX($F53:$N53,0,AG$174))/(INDEX($F$4:$N$4,0,AG$174+1)-INDEX($F$4:$N$4,0,AG$174))+AF180)))</f>
        <v>6.8416697458181881</v>
      </c>
      <c r="AH180" s="186" cm="1">
        <f t="array" ref="AH180">IF(AH$174=-1,AI180,IF(AH$174=99,AG180,IF(AH$174=0,INDEX($F53:$N53,0,AH$172),(INDEX($F53:$N53,0,AH$174+1)-INDEX($F53:$N53,0,AH$174))/(INDEX($F$4:$N$4,0,AH$174+1)-INDEX($F$4:$N$4,0,AH$174))+AG180)))</f>
        <v>7.0441072283367765</v>
      </c>
      <c r="AI180" s="186" cm="1">
        <f t="array" ref="AI180">IF(AI$174=-1,AJ180,IF(AI$174=99,AH180,IF(AI$174=0,INDEX($F53:$N53,0,AI$172),(INDEX($F53:$N53,0,AI$174+1)-INDEX($F53:$N53,0,AI$174))/(INDEX($F$4:$N$4,0,AI$174+1)-INDEX($F$4:$N$4,0,AI$174))+AH180)))</f>
        <v>7.2465447108553649</v>
      </c>
      <c r="AJ180" s="186" cm="1">
        <f t="array" ref="AJ180">IF(AJ$174=-1,AK180,IF(AJ$174=99,AI180,IF(AJ$174=0,INDEX($F53:$N53,0,AJ$172),(INDEX($F53:$N53,0,AJ$174+1)-INDEX($F53:$N53,0,AJ$174))/(INDEX($F$4:$N$4,0,AJ$174+1)-INDEX($F$4:$N$4,0,AJ$174))+AI180)))</f>
        <v>7.4489821933739533</v>
      </c>
      <c r="AK180" s="186" cm="1">
        <f t="array" ref="AK180">IF(AK$174=-1,AL180,IF(AK$174=99,AJ180,IF(AK$174=0,INDEX($F53:$N53,0,AK$172),(INDEX($F53:$N53,0,AK$174+1)-INDEX($F53:$N53,0,AK$174))/(INDEX($F$4:$N$4,0,AK$174+1)-INDEX($F$4:$N$4,0,AK$174))+AJ180)))</f>
        <v>7.6514196758925417</v>
      </c>
      <c r="AL180" s="186" cm="1">
        <f t="array" ref="AL180">IF(AL$174=-1,AM180,IF(AL$174=99,AK180,IF(AL$174=0,INDEX($F53:$N53,0,AL$172),(INDEX($F53:$N53,0,AL$174+1)-INDEX($F53:$N53,0,AL$174))/(INDEX($F$4:$N$4,0,AL$174+1)-INDEX($F$4:$N$4,0,AL$174))+AK180)))</f>
        <v>7.8538571584111301</v>
      </c>
      <c r="AM180" s="186" cm="1">
        <f t="array" ref="AM180">IF(AM$174=-1,AN180,IF(AM$174=99,AL180,IF(AM$174=0,INDEX($F53:$N53,0,AM$172),(INDEX($F53:$N53,0,AM$174+1)-INDEX($F53:$N53,0,AM$174))/(INDEX($F$4:$N$4,0,AM$174+1)-INDEX($F$4:$N$4,0,AM$174))+AL180)))</f>
        <v>8.0562946409297158</v>
      </c>
      <c r="AN180" s="186" cm="1">
        <f t="array" ref="AN180">IF(AN$174=-1,AO180,IF(AN$174=99,AM180,IF(AN$174=0,INDEX($F53:$N53,0,AN$172),(INDEX($F53:$N53,0,AN$174+1)-INDEX($F53:$N53,0,AN$174))/(INDEX($F$4:$N$4,0,AN$174+1)-INDEX($F$4:$N$4,0,AN$174))+AM180)))</f>
        <v>8.2799573799447153</v>
      </c>
      <c r="AO180" s="186" cm="1">
        <f t="array" ref="AO180">IF(AO$174=-1,AP180,IF(AO$174=99,AN180,IF(AO$174=0,INDEX($F53:$N53,0,AO$172),(INDEX($F53:$N53,0,AO$174+1)-INDEX($F53:$N53,0,AO$174))/(INDEX($F$4:$N$4,0,AO$174+1)-INDEX($F$4:$N$4,0,AO$174))+AN180)))</f>
        <v>10.292922031079701</v>
      </c>
      <c r="AP180" s="186" cm="1">
        <f t="array" ref="AP180">IF(AP$174=-1,AQ180,IF(AP$174=99,AO180,IF(AP$174=0,INDEX($F53:$N53,0,AP$172),(INDEX($F53:$N53,0,AP$174+1)-INDEX($F53:$N53,0,AP$174))/(INDEX($F$4:$N$4,0,AP$174+1)-INDEX($F$4:$N$4,0,AP$174))+AO180)))</f>
        <v>10.292922031079701</v>
      </c>
      <c r="AQ180" s="186" cm="1">
        <f t="array" ref="AQ180">IF(AQ$174=-1,AR180,IF(AQ$174=99,AP180,IF(AQ$174=0,INDEX($F53:$N53,0,AQ$172),(INDEX($F53:$N53,0,AQ$174+1)-INDEX($F53:$N53,0,AQ$174))/(INDEX($F$4:$N$4,0,AQ$174+1)-INDEX($F$4:$N$4,0,AQ$174))+AP180)))</f>
        <v>10.292922031079701</v>
      </c>
      <c r="AZ180" s="186"/>
      <c r="BA180" s="186"/>
      <c r="BB180" s="186"/>
      <c r="BC180" s="186"/>
      <c r="BD180" s="186"/>
      <c r="BE180" s="186"/>
    </row>
    <row r="181" spans="1:57">
      <c r="A181" s="185" t="s">
        <v>16</v>
      </c>
      <c r="B181" s="22" t="str">
        <f t="shared" si="245"/>
        <v/>
      </c>
      <c r="C181" s="23" t="str">
        <f t="shared" si="246"/>
        <v/>
      </c>
      <c r="D181" s="57"/>
      <c r="E181" s="23" t="str">
        <f t="shared" si="247"/>
        <v/>
      </c>
      <c r="F181" s="23" t="str">
        <f t="shared" si="247"/>
        <v/>
      </c>
      <c r="G181" s="23" t="str">
        <f t="shared" si="247"/>
        <v/>
      </c>
      <c r="H181" s="23"/>
      <c r="I181" s="23" t="str">
        <f t="shared" si="247"/>
        <v/>
      </c>
      <c r="J181" s="133" t="str">
        <f t="shared" si="249"/>
        <v>TFHCV5</v>
      </c>
      <c r="K181" s="186">
        <f t="shared" si="250"/>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3.1882280415049684</v>
      </c>
      <c r="U181" s="186" cm="1">
        <f t="array" ref="U181">IF(U$174=-1,V181,IF(U$174=99,T181,IF(U$174=0,INDEX($F54:$N54,0,U$172),(INDEX($F54:$N54,0,U$174+1)-INDEX($F54:$N54,0,U$174))/(INDEX($F$4:$N$4,0,U$174+1)-INDEX($F$4:$N$4,0,U$174))+T181)))</f>
        <v>3.2379997810206742</v>
      </c>
      <c r="V181" s="186" cm="1">
        <f t="array" ref="V181">IF(V$174=-1,W181,IF(V$174=99,U181,IF(V$174=0,INDEX($F54:$N54,0,V$172),(INDEX($F54:$N54,0,V$174+1)-INDEX($F54:$N54,0,V$174))/(INDEX($F$4:$N$4,0,V$174+1)-INDEX($F$4:$N$4,0,V$174))+U181)))</f>
        <v>3.28777152053638</v>
      </c>
      <c r="W181" s="186" cm="1">
        <f t="array" ref="W181">IF(W$174=-1,X181,IF(W$174=99,V181,IF(W$174=0,INDEX($F54:$N54,0,W$172),(INDEX($F54:$N54,0,W$174+1)-INDEX($F54:$N54,0,W$174))/(INDEX($F$4:$N$4,0,W$174+1)-INDEX($F$4:$N$4,0,W$174))+V181)))</f>
        <v>3.3375432600520858</v>
      </c>
      <c r="X181" s="186" cm="1">
        <f t="array" ref="X181">IF(X$174=-1,Y181,IF(X$174=99,W181,IF(X$174=0,INDEX($F54:$N54,0,X$172),(INDEX($F54:$N54,0,X$174+1)-INDEX($F54:$N54,0,X$174))/(INDEX($F$4:$N$4,0,X$174+1)-INDEX($F$4:$N$4,0,X$174))+W181)))</f>
        <v>3.3873149995677916</v>
      </c>
      <c r="Y181" s="186" cm="1">
        <f t="array" ref="Y181">IF(Y$174=-1,Z181,IF(Y$174=99,X181,IF(Y$174=0,INDEX($F54:$N54,0,Y$172),(INDEX($F54:$N54,0,Y$174+1)-INDEX($F54:$N54,0,Y$174))/(INDEX($F$4:$N$4,0,Y$174+1)-INDEX($F$4:$N$4,0,Y$174))+X181)))</f>
        <v>3.4370867390834974</v>
      </c>
      <c r="Z181" s="186" cm="1">
        <f t="array" ref="Z181">IF(Z$174=-1,AA181,IF(Z$174=99,Y181,IF(Z$174=0,INDEX($F54:$N54,0,Z$172),(INDEX($F54:$N54,0,Z$174+1)-INDEX($F54:$N54,0,Z$174))/(INDEX($F$4:$N$4,0,Z$174+1)-INDEX($F$4:$N$4,0,Z$174))+Y181)))</f>
        <v>3.4868584785992032</v>
      </c>
      <c r="AA181" s="186" cm="1">
        <f t="array" ref="AA181">IF(AA$174=-1,AB181,IF(AA$174=99,Z181,IF(AA$174=0,INDEX($F54:$N54,0,AA$172),(INDEX($F54:$N54,0,AA$174+1)-INDEX($F54:$N54,0,AA$174))/(INDEX($F$4:$N$4,0,AA$174+1)-INDEX($F$4:$N$4,0,AA$174))+Z181)))</f>
        <v>3.536630218114909</v>
      </c>
      <c r="AB181" s="186" cm="1">
        <f t="array" ref="AB181">IF(AB$174=-1,AC181,IF(AB$174=99,AA181,IF(AB$174=0,INDEX($F54:$N54,0,AB$172),(INDEX($F54:$N54,0,AB$174+1)-INDEX($F54:$N54,0,AB$174))/(INDEX($F$4:$N$4,0,AB$174+1)-INDEX($F$4:$N$4,0,AB$174))+AA181)))</f>
        <v>3.5864019576306148</v>
      </c>
      <c r="AC181" s="186" cm="1">
        <f t="array" ref="AC181">IF(AC$174=-1,AD181,IF(AC$174=99,AB181,IF(AC$174=0,INDEX($F54:$N54,0,AC$172),(INDEX($F54:$N54,0,AC$174+1)-INDEX($F54:$N54,0,AC$174))/(INDEX($F$4:$N$4,0,AC$174+1)-INDEX($F$4:$N$4,0,AC$174))+AB181)))</f>
        <v>3.6361736971463192</v>
      </c>
      <c r="AD181" s="186" cm="1">
        <f t="array" ref="AD181">IF(AD$174=-1,AE181,IF(AD$174=99,AC181,IF(AD$174=0,INDEX($F54:$N54,0,AD$172),(INDEX($F54:$N54,0,AD$174+1)-INDEX($F54:$N54,0,AD$174))/(INDEX($F$4:$N$4,0,AD$174+1)-INDEX($F$4:$N$4,0,AD$174))+AC181)))</f>
        <v>3.7582074561709882</v>
      </c>
      <c r="AE181" s="186" cm="1">
        <f t="array" ref="AE181">IF(AE$174=-1,AF181,IF(AE$174=99,AD181,IF(AE$174=0,INDEX($F54:$N54,0,AE$172),(INDEX($F54:$N54,0,AE$174+1)-INDEX($F54:$N54,0,AE$174))/(INDEX($F$4:$N$4,0,AE$174+1)-INDEX($F$4:$N$4,0,AE$174))+AD181)))</f>
        <v>3.8802412151956571</v>
      </c>
      <c r="AF181" s="186" cm="1">
        <f t="array" ref="AF181">IF(AF$174=-1,AG181,IF(AF$174=99,AE181,IF(AF$174=0,INDEX($F54:$N54,0,AF$172),(INDEX($F54:$N54,0,AF$174+1)-INDEX($F54:$N54,0,AF$174))/(INDEX($F$4:$N$4,0,AF$174+1)-INDEX($F$4:$N$4,0,AF$174))+AE181)))</f>
        <v>4.0022749742203256</v>
      </c>
      <c r="AG181" s="186" cm="1">
        <f t="array" ref="AG181">IF(AG$174=-1,AH181,IF(AG$174=99,AF181,IF(AG$174=0,INDEX($F54:$N54,0,AG$172),(INDEX($F54:$N54,0,AG$174+1)-INDEX($F54:$N54,0,AG$174))/(INDEX($F$4:$N$4,0,AG$174+1)-INDEX($F$4:$N$4,0,AG$174))+AF181)))</f>
        <v>4.1243087332449946</v>
      </c>
      <c r="AH181" s="186" cm="1">
        <f t="array" ref="AH181">IF(AH$174=-1,AI181,IF(AH$174=99,AG181,IF(AH$174=0,INDEX($F54:$N54,0,AH$172),(INDEX($F54:$N54,0,AH$174+1)-INDEX($F54:$N54,0,AH$174))/(INDEX($F$4:$N$4,0,AH$174+1)-INDEX($F$4:$N$4,0,AH$174))+AG181)))</f>
        <v>4.2463424922696635</v>
      </c>
      <c r="AI181" s="186" cm="1">
        <f t="array" ref="AI181">IF(AI$174=-1,AJ181,IF(AI$174=99,AH181,IF(AI$174=0,INDEX($F54:$N54,0,AI$172),(INDEX($F54:$N54,0,AI$174+1)-INDEX($F54:$N54,0,AI$174))/(INDEX($F$4:$N$4,0,AI$174+1)-INDEX($F$4:$N$4,0,AI$174))+AH181)))</f>
        <v>4.3683762512943325</v>
      </c>
      <c r="AJ181" s="186" cm="1">
        <f t="array" ref="AJ181">IF(AJ$174=-1,AK181,IF(AJ$174=99,AI181,IF(AJ$174=0,INDEX($F54:$N54,0,AJ$172),(INDEX($F54:$N54,0,AJ$174+1)-INDEX($F54:$N54,0,AJ$174))/(INDEX($F$4:$N$4,0,AJ$174+1)-INDEX($F$4:$N$4,0,AJ$174))+AI181)))</f>
        <v>4.4904100103190014</v>
      </c>
      <c r="AK181" s="186" cm="1">
        <f t="array" ref="AK181">IF(AK$174=-1,AL181,IF(AK$174=99,AJ181,IF(AK$174=0,INDEX($F54:$N54,0,AK$172),(INDEX($F54:$N54,0,AK$174+1)-INDEX($F54:$N54,0,AK$174))/(INDEX($F$4:$N$4,0,AK$174+1)-INDEX($F$4:$N$4,0,AK$174))+AJ181)))</f>
        <v>4.6124437693436704</v>
      </c>
      <c r="AL181" s="186" cm="1">
        <f t="array" ref="AL181">IF(AL$174=-1,AM181,IF(AL$174=99,AK181,IF(AL$174=0,INDEX($F54:$N54,0,AL$172),(INDEX($F54:$N54,0,AL$174+1)-INDEX($F54:$N54,0,AL$174))/(INDEX($F$4:$N$4,0,AL$174+1)-INDEX($F$4:$N$4,0,AL$174))+AK181)))</f>
        <v>4.7344775283683393</v>
      </c>
      <c r="AM181" s="186" cm="1">
        <f t="array" ref="AM181">IF(AM$174=-1,AN181,IF(AM$174=99,AL181,IF(AM$174=0,INDEX($F54:$N54,0,AM$172),(INDEX($F54:$N54,0,AM$174+1)-INDEX($F54:$N54,0,AM$174))/(INDEX($F$4:$N$4,0,AM$174+1)-INDEX($F$4:$N$4,0,AM$174))+AL181)))</f>
        <v>4.8565112873930083</v>
      </c>
      <c r="AN181" s="186" cm="1">
        <f t="array" ref="AN181">IF(AN$174=-1,AO181,IF(AN$174=99,AM181,IF(AN$174=0,INDEX($F54:$N54,0,AN$172),(INDEX($F54:$N54,0,AN$174+1)-INDEX($F54:$N54,0,AN$174))/(INDEX($F$4:$N$4,0,AN$174+1)-INDEX($F$4:$N$4,0,AN$174))+AM181)))</f>
        <v>4.9913400970392034</v>
      </c>
      <c r="AO181" s="186" cm="1">
        <f t="array" ref="AO181">IF(AO$174=-1,AP181,IF(AO$174=99,AN181,IF(AO$174=0,INDEX($F54:$N54,0,AO$172),(INDEX($F54:$N54,0,AO$174+1)-INDEX($F54:$N54,0,AO$174))/(INDEX($F$4:$N$4,0,AO$174+1)-INDEX($F$4:$N$4,0,AO$174))+AN181)))</f>
        <v>6.2047993838549615</v>
      </c>
      <c r="AP181" s="186" cm="1">
        <f t="array" ref="AP181">IF(AP$174=-1,AQ181,IF(AP$174=99,AO181,IF(AP$174=0,INDEX($F54:$N54,0,AP$172),(INDEX($F54:$N54,0,AP$174+1)-INDEX($F54:$N54,0,AP$174))/(INDEX($F$4:$N$4,0,AP$174+1)-INDEX($F$4:$N$4,0,AP$174))+AO181)))</f>
        <v>6.2047993838549615</v>
      </c>
      <c r="AQ181" s="186" cm="1">
        <f t="array" ref="AQ181">IF(AQ$174=-1,AR181,IF(AQ$174=99,AP181,IF(AQ$174=0,INDEX($F54:$N54,0,AQ$172),(INDEX($F54:$N54,0,AQ$174+1)-INDEX($F54:$N54,0,AQ$174))/(INDEX($F$4:$N$4,0,AQ$174+1)-INDEX($F$4:$N$4,0,AQ$174))+AP181)))</f>
        <v>6.2047993838549615</v>
      </c>
      <c r="AZ181" s="186"/>
      <c r="BA181" s="186"/>
      <c r="BB181" s="186"/>
      <c r="BC181" s="186"/>
      <c r="BD181" s="186"/>
      <c r="BE181" s="186"/>
    </row>
    <row r="182" spans="1:57">
      <c r="A182" s="185" t="s">
        <v>16</v>
      </c>
      <c r="B182" s="22" t="str">
        <f t="shared" si="245"/>
        <v/>
      </c>
      <c r="C182" s="23" t="str">
        <f t="shared" si="246"/>
        <v/>
      </c>
      <c r="D182" s="57"/>
      <c r="E182" s="23" t="str">
        <f t="shared" si="247"/>
        <v/>
      </c>
      <c r="F182" s="23" t="str">
        <f t="shared" si="247"/>
        <v/>
      </c>
      <c r="G182" s="23" t="str">
        <f t="shared" si="247"/>
        <v/>
      </c>
      <c r="H182" s="23"/>
      <c r="I182" s="23" t="str">
        <f t="shared" si="247"/>
        <v/>
      </c>
      <c r="J182" s="133" t="str">
        <f t="shared" si="249"/>
        <v>TFHCV6</v>
      </c>
      <c r="K182" s="186">
        <f t="shared" si="250"/>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104.73403177594774</v>
      </c>
      <c r="U182" s="186" cm="1">
        <f t="array" ref="U182">IF(U$174=-1,V182,IF(U$174=99,T182,IF(U$174=0,INDEX($F55:$N55,0,U$172),(INDEX($F55:$N55,0,U$174+1)-INDEX($F55:$N55,0,U$174))/(INDEX($F$4:$N$4,0,U$174+1)-INDEX($F$4:$N$4,0,U$174))+T182)))</f>
        <v>106.36904498081293</v>
      </c>
      <c r="V182" s="186" cm="1">
        <f t="array" ref="V182">IF(V$174=-1,W182,IF(V$174=99,U182,IF(V$174=0,INDEX($F55:$N55,0,V$172),(INDEX($F55:$N55,0,V$174+1)-INDEX($F55:$N55,0,V$174))/(INDEX($F$4:$N$4,0,V$174+1)-INDEX($F$4:$N$4,0,V$174))+U182)))</f>
        <v>108.00405818567812</v>
      </c>
      <c r="W182" s="186" cm="1">
        <f t="array" ref="W182">IF(W$174=-1,X182,IF(W$174=99,V182,IF(W$174=0,INDEX($F55:$N55,0,W$172),(INDEX($F55:$N55,0,W$174+1)-INDEX($F55:$N55,0,W$174))/(INDEX($F$4:$N$4,0,W$174+1)-INDEX($F$4:$N$4,0,W$174))+V182)))</f>
        <v>109.63907139054331</v>
      </c>
      <c r="X182" s="186" cm="1">
        <f t="array" ref="X182">IF(X$174=-1,Y182,IF(X$174=99,W182,IF(X$174=0,INDEX($F55:$N55,0,X$172),(INDEX($F55:$N55,0,X$174+1)-INDEX($F55:$N55,0,X$174))/(INDEX($F$4:$N$4,0,X$174+1)-INDEX($F$4:$N$4,0,X$174))+W182)))</f>
        <v>111.2740845954085</v>
      </c>
      <c r="Y182" s="186" cm="1">
        <f t="array" ref="Y182">IF(Y$174=-1,Z182,IF(Y$174=99,X182,IF(Y$174=0,INDEX($F55:$N55,0,Y$172),(INDEX($F55:$N55,0,Y$174+1)-INDEX($F55:$N55,0,Y$174))/(INDEX($F$4:$N$4,0,Y$174+1)-INDEX($F$4:$N$4,0,Y$174))+X182)))</f>
        <v>112.90909780027368</v>
      </c>
      <c r="Z182" s="186" cm="1">
        <f t="array" ref="Z182">IF(Z$174=-1,AA182,IF(Z$174=99,Y182,IF(Z$174=0,INDEX($F55:$N55,0,Z$172),(INDEX($F55:$N55,0,Z$174+1)-INDEX($F55:$N55,0,Z$174))/(INDEX($F$4:$N$4,0,Z$174+1)-INDEX($F$4:$N$4,0,Z$174))+Y182)))</f>
        <v>114.54411100513887</v>
      </c>
      <c r="AA182" s="186" cm="1">
        <f t="array" ref="AA182">IF(AA$174=-1,AB182,IF(AA$174=99,Z182,IF(AA$174=0,INDEX($F55:$N55,0,AA$172),(INDEX($F55:$N55,0,AA$174+1)-INDEX($F55:$N55,0,AA$174))/(INDEX($F$4:$N$4,0,AA$174+1)-INDEX($F$4:$N$4,0,AA$174))+Z182)))</f>
        <v>116.17912421000406</v>
      </c>
      <c r="AB182" s="186" cm="1">
        <f t="array" ref="AB182">IF(AB$174=-1,AC182,IF(AB$174=99,AA182,IF(AB$174=0,INDEX($F55:$N55,0,AB$172),(INDEX($F55:$N55,0,AB$174+1)-INDEX($F55:$N55,0,AB$174))/(INDEX($F$4:$N$4,0,AB$174+1)-INDEX($F$4:$N$4,0,AB$174))+AA182)))</f>
        <v>117.81413741486925</v>
      </c>
      <c r="AC182" s="186" cm="1">
        <f t="array" ref="AC182">IF(AC$174=-1,AD182,IF(AC$174=99,AB182,IF(AC$174=0,INDEX($F55:$N55,0,AC$172),(INDEX($F55:$N55,0,AC$174+1)-INDEX($F55:$N55,0,AC$174))/(INDEX($F$4:$N$4,0,AC$174+1)-INDEX($F$4:$N$4,0,AC$174))+AB182)))</f>
        <v>119.44915061973445</v>
      </c>
      <c r="AD182" s="186" cm="1">
        <f t="array" ref="AD182">IF(AD$174=-1,AE182,IF(AD$174=99,AC182,IF(AD$174=0,INDEX($F55:$N55,0,AD$172),(INDEX($F55:$N55,0,AD$174+1)-INDEX($F55:$N55,0,AD$174))/(INDEX($F$4:$N$4,0,AD$174+1)-INDEX($F$4:$N$4,0,AD$174))+AC182)))</f>
        <v>123.45798795164464</v>
      </c>
      <c r="AE182" s="186" cm="1">
        <f t="array" ref="AE182">IF(AE$174=-1,AF182,IF(AE$174=99,AD182,IF(AE$174=0,INDEX($F55:$N55,0,AE$172),(INDEX($F55:$N55,0,AE$174+1)-INDEX($F55:$N55,0,AE$174))/(INDEX($F$4:$N$4,0,AE$174+1)-INDEX($F$4:$N$4,0,AE$174))+AD182)))</f>
        <v>127.46682528355483</v>
      </c>
      <c r="AF182" s="186" cm="1">
        <f t="array" ref="AF182">IF(AF$174=-1,AG182,IF(AF$174=99,AE182,IF(AF$174=0,INDEX($F55:$N55,0,AF$172),(INDEX($F55:$N55,0,AF$174+1)-INDEX($F55:$N55,0,AF$174))/(INDEX($F$4:$N$4,0,AF$174+1)-INDEX($F$4:$N$4,0,AF$174))+AE182)))</f>
        <v>131.47566261546501</v>
      </c>
      <c r="AG182" s="186" cm="1">
        <f t="array" ref="AG182">IF(AG$174=-1,AH182,IF(AG$174=99,AF182,IF(AG$174=0,INDEX($F55:$N55,0,AG$172),(INDEX($F55:$N55,0,AG$174+1)-INDEX($F55:$N55,0,AG$174))/(INDEX($F$4:$N$4,0,AG$174+1)-INDEX($F$4:$N$4,0,AG$174))+AF182)))</f>
        <v>135.48449994737521</v>
      </c>
      <c r="AH182" s="186" cm="1">
        <f t="array" ref="AH182">IF(AH$174=-1,AI182,IF(AH$174=99,AG182,IF(AH$174=0,INDEX($F55:$N55,0,AH$172),(INDEX($F55:$N55,0,AH$174+1)-INDEX($F55:$N55,0,AH$174))/(INDEX($F$4:$N$4,0,AH$174+1)-INDEX($F$4:$N$4,0,AH$174))+AG182)))</f>
        <v>139.49333727928541</v>
      </c>
      <c r="AI182" s="186" cm="1">
        <f t="array" ref="AI182">IF(AI$174=-1,AJ182,IF(AI$174=99,AH182,IF(AI$174=0,INDEX($F55:$N55,0,AI$172),(INDEX($F55:$N55,0,AI$174+1)-INDEX($F55:$N55,0,AI$174))/(INDEX($F$4:$N$4,0,AI$174+1)-INDEX($F$4:$N$4,0,AI$174))+AH182)))</f>
        <v>143.50217461119561</v>
      </c>
      <c r="AJ182" s="186" cm="1">
        <f t="array" ref="AJ182">IF(AJ$174=-1,AK182,IF(AJ$174=99,AI182,IF(AJ$174=0,INDEX($F55:$N55,0,AJ$172),(INDEX($F55:$N55,0,AJ$174+1)-INDEX($F55:$N55,0,AJ$174))/(INDEX($F$4:$N$4,0,AJ$174+1)-INDEX($F$4:$N$4,0,AJ$174))+AI182)))</f>
        <v>147.51101194310581</v>
      </c>
      <c r="AK182" s="186" cm="1">
        <f t="array" ref="AK182">IF(AK$174=-1,AL182,IF(AK$174=99,AJ182,IF(AK$174=0,INDEX($F55:$N55,0,AK$172),(INDEX($F55:$N55,0,AK$174+1)-INDEX($F55:$N55,0,AK$174))/(INDEX($F$4:$N$4,0,AK$174+1)-INDEX($F$4:$N$4,0,AK$174))+AJ182)))</f>
        <v>151.51984927501601</v>
      </c>
      <c r="AL182" s="186" cm="1">
        <f t="array" ref="AL182">IF(AL$174=-1,AM182,IF(AL$174=99,AK182,IF(AL$174=0,INDEX($F55:$N55,0,AL$172),(INDEX($F55:$N55,0,AL$174+1)-INDEX($F55:$N55,0,AL$174))/(INDEX($F$4:$N$4,0,AL$174+1)-INDEX($F$4:$N$4,0,AL$174))+AK182)))</f>
        <v>155.52868660692621</v>
      </c>
      <c r="AM182" s="186" cm="1">
        <f t="array" ref="AM182">IF(AM$174=-1,AN182,IF(AM$174=99,AL182,IF(AM$174=0,INDEX($F55:$N55,0,AM$172),(INDEX($F55:$N55,0,AM$174+1)-INDEX($F55:$N55,0,AM$174))/(INDEX($F$4:$N$4,0,AM$174+1)-INDEX($F$4:$N$4,0,AM$174))+AL182)))</f>
        <v>159.53752393883633</v>
      </c>
      <c r="AN182" s="186" cm="1">
        <f t="array" ref="AN182">IF(AN$174=-1,AO182,IF(AN$174=99,AM182,IF(AN$174=0,INDEX($F55:$N55,0,AN$172),(INDEX($F55:$N55,0,AN$174+1)-INDEX($F55:$N55,0,AN$174))/(INDEX($F$4:$N$4,0,AN$174+1)-INDEX($F$4:$N$4,0,AN$174))+AM182)))</f>
        <v>163.96668165590228</v>
      </c>
      <c r="AO182" s="186" cm="1">
        <f t="array" ref="AO182">IF(AO$174=-1,AP182,IF(AO$174=99,AN182,IF(AO$174=0,INDEX($F55:$N55,0,AO$172),(INDEX($F55:$N55,0,AO$174+1)-INDEX($F55:$N55,0,AO$174))/(INDEX($F$4:$N$4,0,AO$174+1)-INDEX($F$4:$N$4,0,AO$174))+AN182)))</f>
        <v>203.82910110949595</v>
      </c>
      <c r="AP182" s="186" cm="1">
        <f t="array" ref="AP182">IF(AP$174=-1,AQ182,IF(AP$174=99,AO182,IF(AP$174=0,INDEX($F55:$N55,0,AP$172),(INDEX($F55:$N55,0,AP$174+1)-INDEX($F55:$N55,0,AP$174))/(INDEX($F$4:$N$4,0,AP$174+1)-INDEX($F$4:$N$4,0,AP$174))+AO182)))</f>
        <v>203.82910110949595</v>
      </c>
      <c r="AQ182" s="186" cm="1">
        <f t="array" ref="AQ182">IF(AQ$174=-1,AR182,IF(AQ$174=99,AP182,IF(AQ$174=0,INDEX($F55:$N55,0,AQ$172),(INDEX($F55:$N55,0,AQ$174+1)-INDEX($F55:$N55,0,AQ$174))/(INDEX($F$4:$N$4,0,AQ$174+1)-INDEX($F$4:$N$4,0,AQ$174))+AP182)))</f>
        <v>203.82910110949595</v>
      </c>
      <c r="AZ182" s="186"/>
      <c r="BA182" s="186"/>
      <c r="BB182" s="186"/>
      <c r="BC182" s="186"/>
      <c r="BD182" s="186"/>
      <c r="BE182" s="186"/>
    </row>
    <row r="183" spans="1:57">
      <c r="A183" s="185" t="s">
        <v>16</v>
      </c>
      <c r="B183" s="22" t="str">
        <f t="shared" si="245"/>
        <v/>
      </c>
      <c r="C183" s="23" t="str">
        <f t="shared" si="246"/>
        <v/>
      </c>
      <c r="D183" s="57"/>
      <c r="E183" s="23" t="str">
        <f t="shared" si="247"/>
        <v/>
      </c>
      <c r="F183" s="23" t="str">
        <f t="shared" si="247"/>
        <v/>
      </c>
      <c r="G183" s="23" t="str">
        <f t="shared" si="247"/>
        <v/>
      </c>
      <c r="H183" s="23"/>
      <c r="I183" s="23" t="str">
        <f t="shared" si="247"/>
        <v/>
      </c>
      <c r="J183" s="133" t="str">
        <f t="shared" si="249"/>
        <v>TFHCV7</v>
      </c>
      <c r="K183" s="186">
        <f t="shared" si="250"/>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36.801187032746164</v>
      </c>
      <c r="U183" s="186" cm="1">
        <f t="array" ref="U183">IF(U$174=-1,V183,IF(U$174=99,T183,IF(U$174=0,INDEX($F56:$N56,0,U$172),(INDEX($F56:$N56,0,U$174+1)-INDEX($F56:$N56,0,U$174))/(INDEX($F$4:$N$4,0,U$174+1)-INDEX($F$4:$N$4,0,U$174))+T183)))</f>
        <v>37.37569395979709</v>
      </c>
      <c r="V183" s="186" cm="1">
        <f t="array" ref="V183">IF(V$174=-1,W183,IF(V$174=99,U183,IF(V$174=0,INDEX($F56:$N56,0,V$172),(INDEX($F56:$N56,0,V$174+1)-INDEX($F56:$N56,0,V$174))/(INDEX($F$4:$N$4,0,V$174+1)-INDEX($F$4:$N$4,0,V$174))+U183)))</f>
        <v>37.950200886848016</v>
      </c>
      <c r="W183" s="186" cm="1">
        <f t="array" ref="W183">IF(W$174=-1,X183,IF(W$174=99,V183,IF(W$174=0,INDEX($F56:$N56,0,W$172),(INDEX($F56:$N56,0,W$174+1)-INDEX($F56:$N56,0,W$174))/(INDEX($F$4:$N$4,0,W$174+1)-INDEX($F$4:$N$4,0,W$174))+V183)))</f>
        <v>38.524707813898942</v>
      </c>
      <c r="X183" s="186" cm="1">
        <f t="array" ref="X183">IF(X$174=-1,Y183,IF(X$174=99,W183,IF(X$174=0,INDEX($F56:$N56,0,X$172),(INDEX($F56:$N56,0,X$174+1)-INDEX($F56:$N56,0,X$174))/(INDEX($F$4:$N$4,0,X$174+1)-INDEX($F$4:$N$4,0,X$174))+W183)))</f>
        <v>39.099214740949868</v>
      </c>
      <c r="Y183" s="186" cm="1">
        <f t="array" ref="Y183">IF(Y$174=-1,Z183,IF(Y$174=99,X183,IF(Y$174=0,INDEX($F56:$N56,0,Y$172),(INDEX($F56:$N56,0,Y$174+1)-INDEX($F56:$N56,0,Y$174))/(INDEX($F$4:$N$4,0,Y$174+1)-INDEX($F$4:$N$4,0,Y$174))+X183)))</f>
        <v>39.673721668000795</v>
      </c>
      <c r="Z183" s="186" cm="1">
        <f t="array" ref="Z183">IF(Z$174=-1,AA183,IF(Z$174=99,Y183,IF(Z$174=0,INDEX($F56:$N56,0,Z$172),(INDEX($F56:$N56,0,Z$174+1)-INDEX($F56:$N56,0,Z$174))/(INDEX($F$4:$N$4,0,Z$174+1)-INDEX($F$4:$N$4,0,Z$174))+Y183)))</f>
        <v>40.248228595051721</v>
      </c>
      <c r="AA183" s="186" cm="1">
        <f t="array" ref="AA183">IF(AA$174=-1,AB183,IF(AA$174=99,Z183,IF(AA$174=0,INDEX($F56:$N56,0,AA$172),(INDEX($F56:$N56,0,AA$174+1)-INDEX($F56:$N56,0,AA$174))/(INDEX($F$4:$N$4,0,AA$174+1)-INDEX($F$4:$N$4,0,AA$174))+Z183)))</f>
        <v>40.822735522102647</v>
      </c>
      <c r="AB183" s="186" cm="1">
        <f t="array" ref="AB183">IF(AB$174=-1,AC183,IF(AB$174=99,AA183,IF(AB$174=0,INDEX($F56:$N56,0,AB$172),(INDEX($F56:$N56,0,AB$174+1)-INDEX($F56:$N56,0,AB$174))/(INDEX($F$4:$N$4,0,AB$174+1)-INDEX($F$4:$N$4,0,AB$174))+AA183)))</f>
        <v>41.397242449153573</v>
      </c>
      <c r="AC183" s="186" cm="1">
        <f t="array" ref="AC183">IF(AC$174=-1,AD183,IF(AC$174=99,AB183,IF(AC$174=0,INDEX($F56:$N56,0,AC$172),(INDEX($F56:$N56,0,AC$174+1)-INDEX($F56:$N56,0,AC$174))/(INDEX($F$4:$N$4,0,AC$174+1)-INDEX($F$4:$N$4,0,AC$174))+AB183)))</f>
        <v>41.971749376204485</v>
      </c>
      <c r="AD183" s="186" cm="1">
        <f t="array" ref="AD183">IF(AD$174=-1,AE183,IF(AD$174=99,AC183,IF(AD$174=0,INDEX($F56:$N56,0,AD$172),(INDEX($F56:$N56,0,AD$174+1)-INDEX($F56:$N56,0,AD$174))/(INDEX($F$4:$N$4,0,AD$174+1)-INDEX($F$4:$N$4,0,AD$174))+AC183)))</f>
        <v>43.380364798850351</v>
      </c>
      <c r="AE183" s="186" cm="1">
        <f t="array" ref="AE183">IF(AE$174=-1,AF183,IF(AE$174=99,AD183,IF(AE$174=0,INDEX($F56:$N56,0,AE$172),(INDEX($F56:$N56,0,AE$174+1)-INDEX($F56:$N56,0,AE$174))/(INDEX($F$4:$N$4,0,AE$174+1)-INDEX($F$4:$N$4,0,AE$174))+AD183)))</f>
        <v>44.788980221496217</v>
      </c>
      <c r="AF183" s="186" cm="1">
        <f t="array" ref="AF183">IF(AF$174=-1,AG183,IF(AF$174=99,AE183,IF(AF$174=0,INDEX($F56:$N56,0,AF$172),(INDEX($F56:$N56,0,AF$174+1)-INDEX($F56:$N56,0,AF$174))/(INDEX($F$4:$N$4,0,AF$174+1)-INDEX($F$4:$N$4,0,AF$174))+AE183)))</f>
        <v>46.197595644142083</v>
      </c>
      <c r="AG183" s="186" cm="1">
        <f t="array" ref="AG183">IF(AG$174=-1,AH183,IF(AG$174=99,AF183,IF(AG$174=0,INDEX($F56:$N56,0,AG$172),(INDEX($F56:$N56,0,AG$174+1)-INDEX($F56:$N56,0,AG$174))/(INDEX($F$4:$N$4,0,AG$174+1)-INDEX($F$4:$N$4,0,AG$174))+AF183)))</f>
        <v>47.606211066787949</v>
      </c>
      <c r="AH183" s="186" cm="1">
        <f t="array" ref="AH183">IF(AH$174=-1,AI183,IF(AH$174=99,AG183,IF(AH$174=0,INDEX($F56:$N56,0,AH$172),(INDEX($F56:$N56,0,AH$174+1)-INDEX($F56:$N56,0,AH$174))/(INDEX($F$4:$N$4,0,AH$174+1)-INDEX($F$4:$N$4,0,AH$174))+AG183)))</f>
        <v>49.014826489433815</v>
      </c>
      <c r="AI183" s="186" cm="1">
        <f t="array" ref="AI183">IF(AI$174=-1,AJ183,IF(AI$174=99,AH183,IF(AI$174=0,INDEX($F56:$N56,0,AI$172),(INDEX($F56:$N56,0,AI$174+1)-INDEX($F56:$N56,0,AI$174))/(INDEX($F$4:$N$4,0,AI$174+1)-INDEX($F$4:$N$4,0,AI$174))+AH183)))</f>
        <v>50.423441912079682</v>
      </c>
      <c r="AJ183" s="186" cm="1">
        <f t="array" ref="AJ183">IF(AJ$174=-1,AK183,IF(AJ$174=99,AI183,IF(AJ$174=0,INDEX($F56:$N56,0,AJ$172),(INDEX($F56:$N56,0,AJ$174+1)-INDEX($F56:$N56,0,AJ$174))/(INDEX($F$4:$N$4,0,AJ$174+1)-INDEX($F$4:$N$4,0,AJ$174))+AI183)))</f>
        <v>51.832057334725548</v>
      </c>
      <c r="AK183" s="186" cm="1">
        <f t="array" ref="AK183">IF(AK$174=-1,AL183,IF(AK$174=99,AJ183,IF(AK$174=0,INDEX($F56:$N56,0,AK$172),(INDEX($F56:$N56,0,AK$174+1)-INDEX($F56:$N56,0,AK$174))/(INDEX($F$4:$N$4,0,AK$174+1)-INDEX($F$4:$N$4,0,AK$174))+AJ183)))</f>
        <v>53.240672757371414</v>
      </c>
      <c r="AL183" s="186" cm="1">
        <f t="array" ref="AL183">IF(AL$174=-1,AM183,IF(AL$174=99,AK183,IF(AL$174=0,INDEX($F56:$N56,0,AL$172),(INDEX($F56:$N56,0,AL$174+1)-INDEX($F56:$N56,0,AL$174))/(INDEX($F$4:$N$4,0,AL$174+1)-INDEX($F$4:$N$4,0,AL$174))+AK183)))</f>
        <v>54.64928818001728</v>
      </c>
      <c r="AM183" s="186" cm="1">
        <f t="array" ref="AM183">IF(AM$174=-1,AN183,IF(AM$174=99,AL183,IF(AM$174=0,INDEX($F56:$N56,0,AM$172),(INDEX($F56:$N56,0,AM$174+1)-INDEX($F56:$N56,0,AM$174))/(INDEX($F$4:$N$4,0,AM$174+1)-INDEX($F$4:$N$4,0,AM$174))+AL183)))</f>
        <v>56.057903602663124</v>
      </c>
      <c r="AN183" s="186" cm="1">
        <f t="array" ref="AN183">IF(AN$174=-1,AO183,IF(AN$174=99,AM183,IF(AN$174=0,INDEX($F56:$N56,0,AN$172),(INDEX($F56:$N56,0,AN$174+1)-INDEX($F56:$N56,0,AN$174))/(INDEX($F$4:$N$4,0,AN$174+1)-INDEX($F$4:$N$4,0,AN$174))+AM183)))</f>
        <v>57.614210170636838</v>
      </c>
      <c r="AO183" s="186" cm="1">
        <f t="array" ref="AO183">IF(AO$174=-1,AP183,IF(AO$174=99,AN183,IF(AO$174=0,INDEX($F56:$N56,0,AO$172),(INDEX($F56:$N56,0,AO$174+1)-INDEX($F56:$N56,0,AO$174))/(INDEX($F$4:$N$4,0,AO$174+1)-INDEX($F$4:$N$4,0,AO$174))+AN183)))</f>
        <v>71.620969282400296</v>
      </c>
      <c r="AP183" s="186" cm="1">
        <f t="array" ref="AP183">IF(AP$174=-1,AQ183,IF(AP$174=99,AO183,IF(AP$174=0,INDEX($F56:$N56,0,AP$172),(INDEX($F56:$N56,0,AP$174+1)-INDEX($F56:$N56,0,AP$174))/(INDEX($F$4:$N$4,0,AP$174+1)-INDEX($F$4:$N$4,0,AP$174))+AO183)))</f>
        <v>71.620969282400296</v>
      </c>
      <c r="AQ183" s="186" cm="1">
        <f t="array" ref="AQ183">IF(AQ$174=-1,AR183,IF(AQ$174=99,AP183,IF(AQ$174=0,INDEX($F56:$N56,0,AQ$172),(INDEX($F56:$N56,0,AQ$174+1)-INDEX($F56:$N56,0,AQ$174))/(INDEX($F$4:$N$4,0,AQ$174+1)-INDEX($F$4:$N$4,0,AQ$174))+AP183)))</f>
        <v>71.620969282400296</v>
      </c>
      <c r="AZ183" s="186"/>
      <c r="BA183" s="186"/>
      <c r="BB183" s="186"/>
      <c r="BC183" s="186"/>
      <c r="BD183" s="186"/>
      <c r="BE183" s="186"/>
    </row>
    <row r="184" spans="1:57">
      <c r="A184" s="185" t="s">
        <v>16</v>
      </c>
      <c r="B184" s="22" t="str">
        <f t="shared" si="245"/>
        <v/>
      </c>
      <c r="C184" s="23" t="str">
        <f t="shared" si="246"/>
        <v/>
      </c>
      <c r="D184" s="57"/>
      <c r="E184" s="23" t="str">
        <f t="shared" si="247"/>
        <v/>
      </c>
      <c r="F184" s="23" t="str">
        <f t="shared" si="247"/>
        <v/>
      </c>
      <c r="G184" s="23" t="str">
        <f t="shared" si="247"/>
        <v/>
      </c>
      <c r="H184" s="23"/>
      <c r="I184" s="23" t="str">
        <f t="shared" si="247"/>
        <v/>
      </c>
      <c r="J184" s="133" t="str">
        <f t="shared" si="249"/>
        <v>TFHCV8</v>
      </c>
      <c r="K184" s="186">
        <f t="shared" si="250"/>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1.3544046582580787</v>
      </c>
      <c r="U184" s="186" cm="1">
        <f t="array" ref="U184">IF(U$174=-1,V184,IF(U$174=99,T184,IF(U$174=0,INDEX($F57:$N57,0,U$172),(INDEX($F57:$N57,0,U$174+1)-INDEX($F57:$N57,0,U$174))/(INDEX($F$4:$N$4,0,U$174+1)-INDEX($F$4:$N$4,0,U$174))+T184)))</f>
        <v>1.3755484017331718</v>
      </c>
      <c r="V184" s="186" cm="1">
        <f t="array" ref="V184">IF(V$174=-1,W184,IF(V$174=99,U184,IF(V$174=0,INDEX($F57:$N57,0,V$172),(INDEX($F57:$N57,0,V$174+1)-INDEX($F57:$N57,0,V$174))/(INDEX($F$4:$N$4,0,V$174+1)-INDEX($F$4:$N$4,0,V$174))+U184)))</f>
        <v>1.396692145208265</v>
      </c>
      <c r="W184" s="186" cm="1">
        <f t="array" ref="W184">IF(W$174=-1,X184,IF(W$174=99,V184,IF(W$174=0,INDEX($F57:$N57,0,W$172),(INDEX($F57:$N57,0,W$174+1)-INDEX($F57:$N57,0,W$174))/(INDEX($F$4:$N$4,0,W$174+1)-INDEX($F$4:$N$4,0,W$174))+V184)))</f>
        <v>1.4178358886833582</v>
      </c>
      <c r="X184" s="186" cm="1">
        <f t="array" ref="X184">IF(X$174=-1,Y184,IF(X$174=99,W184,IF(X$174=0,INDEX($F57:$N57,0,X$172),(INDEX($F57:$N57,0,X$174+1)-INDEX($F57:$N57,0,X$174))/(INDEX($F$4:$N$4,0,X$174+1)-INDEX($F$4:$N$4,0,X$174))+W184)))</f>
        <v>1.4389796321584514</v>
      </c>
      <c r="Y184" s="186" cm="1">
        <f t="array" ref="Y184">IF(Y$174=-1,Z184,IF(Y$174=99,X184,IF(Y$174=0,INDEX($F57:$N57,0,Y$172),(INDEX($F57:$N57,0,Y$174+1)-INDEX($F57:$N57,0,Y$174))/(INDEX($F$4:$N$4,0,Y$174+1)-INDEX($F$4:$N$4,0,Y$174))+X184)))</f>
        <v>1.4601233756335446</v>
      </c>
      <c r="Z184" s="186" cm="1">
        <f t="array" ref="Z184">IF(Z$174=-1,AA184,IF(Z$174=99,Y184,IF(Z$174=0,INDEX($F57:$N57,0,Z$172),(INDEX($F57:$N57,0,Z$174+1)-INDEX($F57:$N57,0,Z$174))/(INDEX($F$4:$N$4,0,Z$174+1)-INDEX($F$4:$N$4,0,Z$174))+Y184)))</f>
        <v>1.4812671191086377</v>
      </c>
      <c r="AA184" s="186" cm="1">
        <f t="array" ref="AA184">IF(AA$174=-1,AB184,IF(AA$174=99,Z184,IF(AA$174=0,INDEX($F57:$N57,0,AA$172),(INDEX($F57:$N57,0,AA$174+1)-INDEX($F57:$N57,0,AA$174))/(INDEX($F$4:$N$4,0,AA$174+1)-INDEX($F$4:$N$4,0,AA$174))+Z184)))</f>
        <v>1.5024108625837309</v>
      </c>
      <c r="AB184" s="186" cm="1">
        <f t="array" ref="AB184">IF(AB$174=-1,AC184,IF(AB$174=99,AA184,IF(AB$174=0,INDEX($F57:$N57,0,AB$172),(INDEX($F57:$N57,0,AB$174+1)-INDEX($F57:$N57,0,AB$174))/(INDEX($F$4:$N$4,0,AB$174+1)-INDEX($F$4:$N$4,0,AB$174))+AA184)))</f>
        <v>1.5235546060588241</v>
      </c>
      <c r="AC184" s="186" cm="1">
        <f t="array" ref="AC184">IF(AC$174=-1,AD184,IF(AC$174=99,AB184,IF(AC$174=0,INDEX($F57:$N57,0,AC$172),(INDEX($F57:$N57,0,AC$174+1)-INDEX($F57:$N57,0,AC$174))/(INDEX($F$4:$N$4,0,AC$174+1)-INDEX($F$4:$N$4,0,AC$174))+AB184)))</f>
        <v>1.5446983495339164</v>
      </c>
      <c r="AD184" s="186" cm="1">
        <f t="array" ref="AD184">IF(AD$174=-1,AE184,IF(AD$174=99,AC184,IF(AD$174=0,INDEX($F57:$N57,0,AD$172),(INDEX($F57:$N57,0,AD$174+1)-INDEX($F57:$N57,0,AD$174))/(INDEX($F$4:$N$4,0,AD$174+1)-INDEX($F$4:$N$4,0,AD$174))+AC184)))</f>
        <v>1.5965400275870758</v>
      </c>
      <c r="AE184" s="186" cm="1">
        <f t="array" ref="AE184">IF(AE$174=-1,AF184,IF(AE$174=99,AD184,IF(AE$174=0,INDEX($F57:$N57,0,AE$172),(INDEX($F57:$N57,0,AE$174+1)-INDEX($F57:$N57,0,AE$174))/(INDEX($F$4:$N$4,0,AE$174+1)-INDEX($F$4:$N$4,0,AE$174))+AD184)))</f>
        <v>1.6483817056402352</v>
      </c>
      <c r="AF184" s="186" cm="1">
        <f t="array" ref="AF184">IF(AF$174=-1,AG184,IF(AF$174=99,AE184,IF(AF$174=0,INDEX($F57:$N57,0,AF$172),(INDEX($F57:$N57,0,AF$174+1)-INDEX($F57:$N57,0,AF$174))/(INDEX($F$4:$N$4,0,AF$174+1)-INDEX($F$4:$N$4,0,AF$174))+AE184)))</f>
        <v>1.7002233836933947</v>
      </c>
      <c r="AG184" s="186" cm="1">
        <f t="array" ref="AG184">IF(AG$174=-1,AH184,IF(AG$174=99,AF184,IF(AG$174=0,INDEX($F57:$N57,0,AG$172),(INDEX($F57:$N57,0,AG$174+1)-INDEX($F57:$N57,0,AG$174))/(INDEX($F$4:$N$4,0,AG$174+1)-INDEX($F$4:$N$4,0,AG$174))+AF184)))</f>
        <v>1.7520650617465541</v>
      </c>
      <c r="AH184" s="186" cm="1">
        <f t="array" ref="AH184">IF(AH$174=-1,AI184,IF(AH$174=99,AG184,IF(AH$174=0,INDEX($F57:$N57,0,AH$172),(INDEX($F57:$N57,0,AH$174+1)-INDEX($F57:$N57,0,AH$174))/(INDEX($F$4:$N$4,0,AH$174+1)-INDEX($F$4:$N$4,0,AH$174))+AG184)))</f>
        <v>1.8039067397997135</v>
      </c>
      <c r="AI184" s="186" cm="1">
        <f t="array" ref="AI184">IF(AI$174=-1,AJ184,IF(AI$174=99,AH184,IF(AI$174=0,INDEX($F57:$N57,0,AI$172),(INDEX($F57:$N57,0,AI$174+1)-INDEX($F57:$N57,0,AI$174))/(INDEX($F$4:$N$4,0,AI$174+1)-INDEX($F$4:$N$4,0,AI$174))+AH184)))</f>
        <v>1.8557484178528729</v>
      </c>
      <c r="AJ184" s="186" cm="1">
        <f t="array" ref="AJ184">IF(AJ$174=-1,AK184,IF(AJ$174=99,AI184,IF(AJ$174=0,INDEX($F57:$N57,0,AJ$172),(INDEX($F57:$N57,0,AJ$174+1)-INDEX($F57:$N57,0,AJ$174))/(INDEX($F$4:$N$4,0,AJ$174+1)-INDEX($F$4:$N$4,0,AJ$174))+AI184)))</f>
        <v>1.9075900959060323</v>
      </c>
      <c r="AK184" s="186" cm="1">
        <f t="array" ref="AK184">IF(AK$174=-1,AL184,IF(AK$174=99,AJ184,IF(AK$174=0,INDEX($F57:$N57,0,AK$172),(INDEX($F57:$N57,0,AK$174+1)-INDEX($F57:$N57,0,AK$174))/(INDEX($F$4:$N$4,0,AK$174+1)-INDEX($F$4:$N$4,0,AK$174))+AJ184)))</f>
        <v>1.9594317739591918</v>
      </c>
      <c r="AL184" s="186" cm="1">
        <f t="array" ref="AL184">IF(AL$174=-1,AM184,IF(AL$174=99,AK184,IF(AL$174=0,INDEX($F57:$N57,0,AL$172),(INDEX($F57:$N57,0,AL$174+1)-INDEX($F57:$N57,0,AL$174))/(INDEX($F$4:$N$4,0,AL$174+1)-INDEX($F$4:$N$4,0,AL$174))+AK184)))</f>
        <v>2.0112734520123512</v>
      </c>
      <c r="AM184" s="186" cm="1">
        <f t="array" ref="AM184">IF(AM$174=-1,AN184,IF(AM$174=99,AL184,IF(AM$174=0,INDEX($F57:$N57,0,AM$172),(INDEX($F57:$N57,0,AM$174+1)-INDEX($F57:$N57,0,AM$174))/(INDEX($F$4:$N$4,0,AM$174+1)-INDEX($F$4:$N$4,0,AM$174))+AL184)))</f>
        <v>2.0631151300655102</v>
      </c>
      <c r="AN184" s="186" cm="1">
        <f t="array" ref="AN184">IF(AN$174=-1,AO184,IF(AN$174=99,AM184,IF(AN$174=0,INDEX($F57:$N57,0,AN$172),(INDEX($F57:$N57,0,AN$174+1)-INDEX($F57:$N57,0,AN$174))/(INDEX($F$4:$N$4,0,AN$174+1)-INDEX($F$4:$N$4,0,AN$174))+AM184)))</f>
        <v>2.1203923277674659</v>
      </c>
      <c r="AO184" s="186" cm="1">
        <f t="array" ref="AO184">IF(AO$174=-1,AP184,IF(AO$174=99,AN184,IF(AO$174=0,INDEX($F57:$N57,0,AO$172),(INDEX($F57:$N57,0,AO$174+1)-INDEX($F57:$N57,0,AO$174))/(INDEX($F$4:$N$4,0,AO$174+1)-INDEX($F$4:$N$4,0,AO$174))+AN184)))</f>
        <v>2.635887107085066</v>
      </c>
      <c r="AP184" s="186" cm="1">
        <f t="array" ref="AP184">IF(AP$174=-1,AQ184,IF(AP$174=99,AO184,IF(AP$174=0,INDEX($F57:$N57,0,AP$172),(INDEX($F57:$N57,0,AP$174+1)-INDEX($F57:$N57,0,AP$174))/(INDEX($F$4:$N$4,0,AP$174+1)-INDEX($F$4:$N$4,0,AP$174))+AO184)))</f>
        <v>2.635887107085066</v>
      </c>
      <c r="AQ184" s="186" cm="1">
        <f t="array" ref="AQ184">IF(AQ$174=-1,AR184,IF(AQ$174=99,AP184,IF(AQ$174=0,INDEX($F57:$N57,0,AQ$172),(INDEX($F57:$N57,0,AQ$174+1)-INDEX($F57:$N57,0,AQ$174))/(INDEX($F$4:$N$4,0,AQ$174+1)-INDEX($F$4:$N$4,0,AQ$174))+AP184)))</f>
        <v>2.635887107085066</v>
      </c>
      <c r="AZ184" s="186"/>
      <c r="BA184" s="186"/>
      <c r="BB184" s="186"/>
      <c r="BC184" s="186"/>
      <c r="BD184" s="186"/>
      <c r="BE184" s="186"/>
    </row>
    <row r="185" spans="1:57">
      <c r="A185" s="185" t="s">
        <v>16</v>
      </c>
      <c r="B185" s="22"/>
      <c r="C185" s="23"/>
      <c r="D185" s="57"/>
      <c r="E185" s="23"/>
      <c r="F185" s="23"/>
      <c r="G185" s="23"/>
      <c r="H185" s="23"/>
      <c r="I185" s="23"/>
      <c r="J185" s="133" t="str">
        <f t="shared" si="249"/>
        <v>TFHCV9</v>
      </c>
      <c r="K185" s="186">
        <f t="shared" si="250"/>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1.2044924330440185</v>
      </c>
      <c r="U185" s="186" cm="1">
        <f t="array" ref="U185">IF(U$174=-1,V185,IF(U$174=99,T185,IF(U$174=0,INDEX($F58:$N58,0,U$172),(INDEX($F58:$N58,0,U$174+1)-INDEX($F58:$N58,0,U$174))/(INDEX($F$4:$N$4,0,U$174+1)-INDEX($F$4:$N$4,0,U$174))+T185)))</f>
        <v>1.2232958821215842</v>
      </c>
      <c r="V185" s="186" cm="1">
        <f t="array" ref="V185">IF(V$174=-1,W185,IF(V$174=99,U185,IF(V$174=0,INDEX($F58:$N58,0,V$172),(INDEX($F58:$N58,0,V$174+1)-INDEX($F58:$N58,0,V$174))/(INDEX($F$4:$N$4,0,V$174+1)-INDEX($F$4:$N$4,0,V$174))+U185)))</f>
        <v>1.2420993311991499</v>
      </c>
      <c r="W185" s="186" cm="1">
        <f t="array" ref="W185">IF(W$174=-1,X185,IF(W$174=99,V185,IF(W$174=0,INDEX($F58:$N58,0,W$172),(INDEX($F58:$N58,0,W$174+1)-INDEX($F58:$N58,0,W$174))/(INDEX($F$4:$N$4,0,W$174+1)-INDEX($F$4:$N$4,0,W$174))+V185)))</f>
        <v>1.2609027802767157</v>
      </c>
      <c r="X185" s="186" cm="1">
        <f t="array" ref="X185">IF(X$174=-1,Y185,IF(X$174=99,W185,IF(X$174=0,INDEX($F58:$N58,0,X$172),(INDEX($F58:$N58,0,X$174+1)-INDEX($F58:$N58,0,X$174))/(INDEX($F$4:$N$4,0,X$174+1)-INDEX($F$4:$N$4,0,X$174))+W185)))</f>
        <v>1.2797062293542814</v>
      </c>
      <c r="Y185" s="186" cm="1">
        <f t="array" ref="Y185">IF(Y$174=-1,Z185,IF(Y$174=99,X185,IF(Y$174=0,INDEX($F58:$N58,0,Y$172),(INDEX($F58:$N58,0,Y$174+1)-INDEX($F58:$N58,0,Y$174))/(INDEX($F$4:$N$4,0,Y$174+1)-INDEX($F$4:$N$4,0,Y$174))+X185)))</f>
        <v>1.2985096784318471</v>
      </c>
      <c r="Z185" s="186" cm="1">
        <f t="array" ref="Z185">IF(Z$174=-1,AA185,IF(Z$174=99,Y185,IF(Z$174=0,INDEX($F58:$N58,0,Z$172),(INDEX($F58:$N58,0,Z$174+1)-INDEX($F58:$N58,0,Z$174))/(INDEX($F$4:$N$4,0,Z$174+1)-INDEX($F$4:$N$4,0,Z$174))+Y185)))</f>
        <v>1.3173131275094128</v>
      </c>
      <c r="AA185" s="186" cm="1">
        <f t="array" ref="AA185">IF(AA$174=-1,AB185,IF(AA$174=99,Z185,IF(AA$174=0,INDEX($F58:$N58,0,AA$172),(INDEX($F58:$N58,0,AA$174+1)-INDEX($F58:$N58,0,AA$174))/(INDEX($F$4:$N$4,0,AA$174+1)-INDEX($F$4:$N$4,0,AA$174))+Z185)))</f>
        <v>1.3361165765869785</v>
      </c>
      <c r="AB185" s="186" cm="1">
        <f t="array" ref="AB185">IF(AB$174=-1,AC185,IF(AB$174=99,AA185,IF(AB$174=0,INDEX($F58:$N58,0,AB$172),(INDEX($F58:$N58,0,AB$174+1)-INDEX($F58:$N58,0,AB$174))/(INDEX($F$4:$N$4,0,AB$174+1)-INDEX($F$4:$N$4,0,AB$174))+AA185)))</f>
        <v>1.3549200256645442</v>
      </c>
      <c r="AC185" s="186" cm="1">
        <f t="array" ref="AC185">IF(AC$174=-1,AD185,IF(AC$174=99,AB185,IF(AC$174=0,INDEX($F58:$N58,0,AC$172),(INDEX($F58:$N58,0,AC$174+1)-INDEX($F58:$N58,0,AC$174))/(INDEX($F$4:$N$4,0,AC$174+1)-INDEX($F$4:$N$4,0,AC$174))+AB185)))</f>
        <v>1.3737234747421092</v>
      </c>
      <c r="AD185" s="186" cm="1">
        <f t="array" ref="AD185">IF(AD$174=-1,AE185,IF(AD$174=99,AC185,IF(AD$174=0,INDEX($F58:$N58,0,AD$172),(INDEX($F58:$N58,0,AD$174+1)-INDEX($F58:$N58,0,AD$174))/(INDEX($F$4:$N$4,0,AD$174+1)-INDEX($F$4:$N$4,0,AD$174))+AC185)))</f>
        <v>1.4198270587416233</v>
      </c>
      <c r="AE185" s="186" cm="1">
        <f t="array" ref="AE185">IF(AE$174=-1,AF185,IF(AE$174=99,AD185,IF(AE$174=0,INDEX($F58:$N58,0,AE$172),(INDEX($F58:$N58,0,AE$174+1)-INDEX($F58:$N58,0,AE$174))/(INDEX($F$4:$N$4,0,AE$174+1)-INDEX($F$4:$N$4,0,AE$174))+AD185)))</f>
        <v>1.4659306427411374</v>
      </c>
      <c r="AF185" s="186" cm="1">
        <f t="array" ref="AF185">IF(AF$174=-1,AG185,IF(AF$174=99,AE185,IF(AF$174=0,INDEX($F58:$N58,0,AF$172),(INDEX($F58:$N58,0,AF$174+1)-INDEX($F58:$N58,0,AF$174))/(INDEX($F$4:$N$4,0,AF$174+1)-INDEX($F$4:$N$4,0,AF$174))+AE185)))</f>
        <v>1.5120342267406515</v>
      </c>
      <c r="AG185" s="186" cm="1">
        <f t="array" ref="AG185">IF(AG$174=-1,AH185,IF(AG$174=99,AF185,IF(AG$174=0,INDEX($F58:$N58,0,AG$172),(INDEX($F58:$N58,0,AG$174+1)-INDEX($F58:$N58,0,AG$174))/(INDEX($F$4:$N$4,0,AG$174+1)-INDEX($F$4:$N$4,0,AG$174))+AF185)))</f>
        <v>1.5581378107401656</v>
      </c>
      <c r="AH185" s="186" cm="1">
        <f t="array" ref="AH185">IF(AH$174=-1,AI185,IF(AH$174=99,AG185,IF(AH$174=0,INDEX($F58:$N58,0,AH$172),(INDEX($F58:$N58,0,AH$174+1)-INDEX($F58:$N58,0,AH$174))/(INDEX($F$4:$N$4,0,AH$174+1)-INDEX($F$4:$N$4,0,AH$174))+AG185)))</f>
        <v>1.6042413947396796</v>
      </c>
      <c r="AI185" s="186" cm="1">
        <f t="array" ref="AI185">IF(AI$174=-1,AJ185,IF(AI$174=99,AH185,IF(AI$174=0,INDEX($F58:$N58,0,AI$172),(INDEX($F58:$N58,0,AI$174+1)-INDEX($F58:$N58,0,AI$174))/(INDEX($F$4:$N$4,0,AI$174+1)-INDEX($F$4:$N$4,0,AI$174))+AH185)))</f>
        <v>1.6503449787391937</v>
      </c>
      <c r="AJ185" s="186" cm="1">
        <f t="array" ref="AJ185">IF(AJ$174=-1,AK185,IF(AJ$174=99,AI185,IF(AJ$174=0,INDEX($F58:$N58,0,AJ$172),(INDEX($F58:$N58,0,AJ$174+1)-INDEX($F58:$N58,0,AJ$174))/(INDEX($F$4:$N$4,0,AJ$174+1)-INDEX($F$4:$N$4,0,AJ$174))+AI185)))</f>
        <v>1.6964485627387078</v>
      </c>
      <c r="AK185" s="186" cm="1">
        <f t="array" ref="AK185">IF(AK$174=-1,AL185,IF(AK$174=99,AJ185,IF(AK$174=0,INDEX($F58:$N58,0,AK$172),(INDEX($F58:$N58,0,AK$174+1)-INDEX($F58:$N58,0,AK$174))/(INDEX($F$4:$N$4,0,AK$174+1)-INDEX($F$4:$N$4,0,AK$174))+AJ185)))</f>
        <v>1.7425521467382219</v>
      </c>
      <c r="AL185" s="186" cm="1">
        <f t="array" ref="AL185">IF(AL$174=-1,AM185,IF(AL$174=99,AK185,IF(AL$174=0,INDEX($F58:$N58,0,AL$172),(INDEX($F58:$N58,0,AL$174+1)-INDEX($F58:$N58,0,AL$174))/(INDEX($F$4:$N$4,0,AL$174+1)-INDEX($F$4:$N$4,0,AL$174))+AK185)))</f>
        <v>1.788655730737736</v>
      </c>
      <c r="AM185" s="186" cm="1">
        <f t="array" ref="AM185">IF(AM$174=-1,AN185,IF(AM$174=99,AL185,IF(AM$174=0,INDEX($F58:$N58,0,AM$172),(INDEX($F58:$N58,0,AM$174+1)-INDEX($F58:$N58,0,AM$174))/(INDEX($F$4:$N$4,0,AM$174+1)-INDEX($F$4:$N$4,0,AM$174))+AL185)))</f>
        <v>1.834759314737251</v>
      </c>
      <c r="AN185" s="186" cm="1">
        <f t="array" ref="AN185">IF(AN$174=-1,AO185,IF(AN$174=99,AM185,IF(AN$174=0,INDEX($F58:$N58,0,AN$172),(INDEX($F58:$N58,0,AN$174+1)-INDEX($F58:$N58,0,AN$174))/(INDEX($F$4:$N$4,0,AN$174+1)-INDEX($F$4:$N$4,0,AN$174))+AM185)))</f>
        <v>1.8856967881114941</v>
      </c>
      <c r="AO185" s="186" cm="1">
        <f t="array" ref="AO185">IF(AO$174=-1,AP185,IF(AO$174=99,AN185,IF(AO$174=0,INDEX($F58:$N58,0,AO$172),(INDEX($F58:$N58,0,AO$174+1)-INDEX($F58:$N58,0,AO$174))/(INDEX($F$4:$N$4,0,AO$174+1)-INDEX($F$4:$N$4,0,AO$174))+AN185)))</f>
        <v>2.3441340484796824</v>
      </c>
      <c r="AP185" s="186" cm="1">
        <f t="array" ref="AP185">IF(AP$174=-1,AQ185,IF(AP$174=99,AO185,IF(AP$174=0,INDEX($F58:$N58,0,AP$172),(INDEX($F58:$N58,0,AP$174+1)-INDEX($F58:$N58,0,AP$174))/(INDEX($F$4:$N$4,0,AP$174+1)-INDEX($F$4:$N$4,0,AP$174))+AO185)))</f>
        <v>2.3441340484796824</v>
      </c>
      <c r="AQ185" s="186" cm="1">
        <f t="array" ref="AQ185">IF(AQ$174=-1,AR185,IF(AQ$174=99,AP185,IF(AQ$174=0,INDEX($F58:$N58,0,AQ$172),(INDEX($F58:$N58,0,AQ$174+1)-INDEX($F58:$N58,0,AQ$174))/(INDEX($F$4:$N$4,0,AQ$174+1)-INDEX($F$4:$N$4,0,AQ$174))+AP185)))</f>
        <v>2.3441340484796824</v>
      </c>
      <c r="AZ185" s="186"/>
      <c r="BA185" s="186"/>
      <c r="BB185" s="186"/>
      <c r="BC185" s="186"/>
      <c r="BD185" s="186"/>
      <c r="BE185" s="186"/>
    </row>
    <row r="186" spans="1:57">
      <c r="A186" s="185" t="s">
        <v>16</v>
      </c>
      <c r="B186" s="22"/>
      <c r="C186" s="23"/>
      <c r="D186" s="57"/>
      <c r="E186" s="23"/>
      <c r="F186" s="23"/>
      <c r="G186" s="23"/>
      <c r="H186" s="23"/>
      <c r="I186" s="23"/>
      <c r="J186" s="133" t="str">
        <f t="shared" si="249"/>
        <v>TFRCO</v>
      </c>
      <c r="K186" s="186">
        <f t="shared" ref="K186:AQ186" si="251">J147</f>
        <v>22</v>
      </c>
      <c r="L186" s="186">
        <f t="shared" si="251"/>
        <v>22.394471154794282</v>
      </c>
      <c r="M186" s="186">
        <f t="shared" si="251"/>
        <v>22.788942309588563</v>
      </c>
      <c r="N186" s="186">
        <f t="shared" si="251"/>
        <v>23.183413464382845</v>
      </c>
      <c r="O186" s="186">
        <f t="shared" si="251"/>
        <v>23.396576241140881</v>
      </c>
      <c r="P186" s="186">
        <f t="shared" si="251"/>
        <v>23.609739017898917</v>
      </c>
      <c r="Q186" s="186">
        <f t="shared" si="251"/>
        <v>23.756680417335971</v>
      </c>
      <c r="R186" s="186">
        <f t="shared" si="251"/>
        <v>23.903621816773025</v>
      </c>
      <c r="S186" s="186">
        <f t="shared" si="251"/>
        <v>22.525850653068453</v>
      </c>
      <c r="T186" s="186">
        <f t="shared" si="251"/>
        <v>22.900959847055063</v>
      </c>
      <c r="U186" s="186">
        <f t="shared" si="251"/>
        <v>23.258468969153249</v>
      </c>
      <c r="V186" s="186">
        <f t="shared" si="251"/>
        <v>23.615978091251435</v>
      </c>
      <c r="W186" s="186">
        <f t="shared" si="251"/>
        <v>23.973487213349621</v>
      </c>
      <c r="X186" s="186">
        <f t="shared" si="251"/>
        <v>24.330996335447807</v>
      </c>
      <c r="Y186" s="186">
        <f t="shared" si="251"/>
        <v>24.688505457545993</v>
      </c>
      <c r="Z186" s="186">
        <f t="shared" si="251"/>
        <v>25.046014579644179</v>
      </c>
      <c r="AA186" s="186">
        <f t="shared" si="251"/>
        <v>25.403523701742365</v>
      </c>
      <c r="AB186" s="186">
        <f t="shared" si="251"/>
        <v>25.761032823840551</v>
      </c>
      <c r="AC186" s="186">
        <f t="shared" si="251"/>
        <v>26.118541945938734</v>
      </c>
      <c r="AD186" s="186">
        <f t="shared" si="251"/>
        <v>26.995107291650307</v>
      </c>
      <c r="AE186" s="186">
        <f t="shared" si="251"/>
        <v>27.871672637361879</v>
      </c>
      <c r="AF186" s="186">
        <f t="shared" si="251"/>
        <v>28.748237983073452</v>
      </c>
      <c r="AG186" s="186">
        <f t="shared" si="251"/>
        <v>29.624803328785024</v>
      </c>
      <c r="AH186" s="186">
        <f t="shared" si="251"/>
        <v>30.501368674496597</v>
      </c>
      <c r="AI186" s="186">
        <f t="shared" si="251"/>
        <v>31.377934020208169</v>
      </c>
      <c r="AJ186" s="186">
        <f t="shared" si="251"/>
        <v>32.254499365919742</v>
      </c>
      <c r="AK186" s="186">
        <f t="shared" si="251"/>
        <v>33.131064711631318</v>
      </c>
      <c r="AL186" s="186">
        <f t="shared" si="251"/>
        <v>34.007630057342894</v>
      </c>
      <c r="AM186" s="186">
        <f t="shared" si="251"/>
        <v>34.88419540305447</v>
      </c>
      <c r="AN186" s="186">
        <f t="shared" si="251"/>
        <v>39.726554725752479</v>
      </c>
      <c r="AO186" s="186">
        <f t="shared" si="251"/>
        <v>44.568914048450459</v>
      </c>
      <c r="AP186" s="186">
        <f t="shared" si="251"/>
        <v>44.568914048450459</v>
      </c>
      <c r="AQ186" s="186">
        <f t="shared" si="251"/>
        <v>44.568914048450459</v>
      </c>
      <c r="AZ186" s="186"/>
      <c r="BA186" s="186"/>
      <c r="BB186" s="186"/>
      <c r="BC186" s="186"/>
      <c r="BD186" s="186"/>
      <c r="BE186" s="186"/>
    </row>
    <row r="187" spans="1:57">
      <c r="A187" s="185" t="s">
        <v>16</v>
      </c>
      <c r="B187" s="22"/>
      <c r="C187" s="23"/>
      <c r="D187" s="57"/>
      <c r="E187" s="23"/>
      <c r="F187" s="23"/>
      <c r="G187" s="23"/>
      <c r="H187" s="23"/>
      <c r="I187" s="23"/>
      <c r="J187" s="133" t="str">
        <f t="shared" si="249"/>
        <v>TFROT</v>
      </c>
      <c r="K187" s="186">
        <f t="shared" ref="K187:AQ187" si="252">J148</f>
        <v>25.1</v>
      </c>
      <c r="L187" s="186">
        <f t="shared" si="252"/>
        <v>25.550055726606203</v>
      </c>
      <c r="M187" s="186">
        <f t="shared" si="252"/>
        <v>26.000111453212405</v>
      </c>
      <c r="N187" s="186">
        <f t="shared" si="252"/>
        <v>26.450167179818607</v>
      </c>
      <c r="O187" s="186">
        <f t="shared" si="252"/>
        <v>26.693366529665273</v>
      </c>
      <c r="P187" s="186">
        <f t="shared" si="252"/>
        <v>26.936565879511939</v>
      </c>
      <c r="Q187" s="186">
        <f t="shared" si="252"/>
        <v>27.104212657960581</v>
      </c>
      <c r="R187" s="186">
        <f t="shared" si="252"/>
        <v>27.271859436409219</v>
      </c>
      <c r="S187" s="186">
        <f t="shared" si="252"/>
        <v>25.699947790546279</v>
      </c>
      <c r="T187" s="186">
        <f t="shared" si="252"/>
        <v>26.127913280049178</v>
      </c>
      <c r="U187" s="186">
        <f t="shared" si="252"/>
        <v>26.535798687533926</v>
      </c>
      <c r="V187" s="186">
        <f t="shared" si="252"/>
        <v>26.943684095018675</v>
      </c>
      <c r="W187" s="186">
        <f t="shared" si="252"/>
        <v>27.351569502503423</v>
      </c>
      <c r="X187" s="186">
        <f t="shared" si="252"/>
        <v>27.759454909988172</v>
      </c>
      <c r="Y187" s="186">
        <f t="shared" si="252"/>
        <v>28.16734031747292</v>
      </c>
      <c r="Z187" s="186">
        <f t="shared" si="252"/>
        <v>28.575225724957669</v>
      </c>
      <c r="AA187" s="186">
        <f t="shared" si="252"/>
        <v>28.983111132442417</v>
      </c>
      <c r="AB187" s="186">
        <f t="shared" si="252"/>
        <v>29.390996539927166</v>
      </c>
      <c r="AC187" s="186">
        <f t="shared" si="252"/>
        <v>29.798881947411921</v>
      </c>
      <c r="AD187" s="186">
        <f t="shared" si="252"/>
        <v>30.798963319110126</v>
      </c>
      <c r="AE187" s="186">
        <f t="shared" si="252"/>
        <v>31.79904469080833</v>
      </c>
      <c r="AF187" s="186">
        <f t="shared" si="252"/>
        <v>32.799126062506531</v>
      </c>
      <c r="AG187" s="186">
        <f t="shared" si="252"/>
        <v>33.799207434204732</v>
      </c>
      <c r="AH187" s="186">
        <f t="shared" si="252"/>
        <v>34.799288805902933</v>
      </c>
      <c r="AI187" s="186">
        <f t="shared" si="252"/>
        <v>35.799370177601133</v>
      </c>
      <c r="AJ187" s="186">
        <f t="shared" si="252"/>
        <v>36.799451549299334</v>
      </c>
      <c r="AK187" s="186">
        <f t="shared" si="252"/>
        <v>37.799532920997535</v>
      </c>
      <c r="AL187" s="186">
        <f t="shared" si="252"/>
        <v>38.799614292695736</v>
      </c>
      <c r="AM187" s="186">
        <f t="shared" si="252"/>
        <v>39.799695664393965</v>
      </c>
      <c r="AN187" s="186">
        <f t="shared" si="252"/>
        <v>45.324387437108513</v>
      </c>
      <c r="AO187" s="186">
        <f t="shared" si="252"/>
        <v>50.849079209823024</v>
      </c>
      <c r="AP187" s="186">
        <f t="shared" si="252"/>
        <v>50.849079209823024</v>
      </c>
      <c r="AQ187" s="186">
        <f t="shared" si="252"/>
        <v>50.849079209823024</v>
      </c>
      <c r="AZ187" s="186"/>
      <c r="BA187" s="186"/>
      <c r="BB187" s="186"/>
      <c r="BC187" s="186"/>
      <c r="BD187" s="186"/>
      <c r="BE187" s="186"/>
    </row>
    <row r="188" spans="1:57">
      <c r="A188" s="185" t="s">
        <v>16</v>
      </c>
      <c r="J188" s="133" t="str">
        <f t="shared" si="249"/>
        <v>TFREX</v>
      </c>
      <c r="K188" s="186">
        <f t="shared" ref="K188:AQ188" si="253">J149</f>
        <v>82</v>
      </c>
      <c r="L188" s="186">
        <f t="shared" si="253"/>
        <v>82</v>
      </c>
      <c r="M188" s="186">
        <f t="shared" si="253"/>
        <v>82</v>
      </c>
      <c r="N188" s="186">
        <f t="shared" si="253"/>
        <v>82</v>
      </c>
      <c r="O188" s="186">
        <f t="shared" si="253"/>
        <v>82</v>
      </c>
      <c r="P188" s="186">
        <f t="shared" si="253"/>
        <v>82</v>
      </c>
      <c r="Q188" s="186">
        <f t="shared" si="253"/>
        <v>84.018400836522261</v>
      </c>
      <c r="R188" s="186">
        <f t="shared" si="253"/>
        <v>86.036801673044508</v>
      </c>
      <c r="S188" s="186">
        <f t="shared" si="253"/>
        <v>76.525600127976475</v>
      </c>
      <c r="T188" s="186">
        <f t="shared" si="253"/>
        <v>81.412197338666786</v>
      </c>
      <c r="U188" s="186">
        <f t="shared" si="253"/>
        <v>82.06618531308942</v>
      </c>
      <c r="V188" s="186">
        <f t="shared" si="253"/>
        <v>82.720173287512054</v>
      </c>
      <c r="W188" s="186">
        <f t="shared" si="253"/>
        <v>83.374161261934688</v>
      </c>
      <c r="X188" s="186">
        <f t="shared" si="253"/>
        <v>84.028149236357322</v>
      </c>
      <c r="Y188" s="186">
        <f t="shared" si="253"/>
        <v>84.682137210779956</v>
      </c>
      <c r="Z188" s="186">
        <f t="shared" si="253"/>
        <v>85.33612518520259</v>
      </c>
      <c r="AA188" s="186">
        <f t="shared" si="253"/>
        <v>85.990113159625224</v>
      </c>
      <c r="AB188" s="186">
        <f t="shared" si="253"/>
        <v>86.644101134047858</v>
      </c>
      <c r="AC188" s="186">
        <f t="shared" si="253"/>
        <v>87.29808910847045</v>
      </c>
      <c r="AD188" s="186">
        <f t="shared" si="253"/>
        <v>88.361085835978002</v>
      </c>
      <c r="AE188" s="186">
        <f t="shared" si="253"/>
        <v>89.424082563485555</v>
      </c>
      <c r="AF188" s="186">
        <f t="shared" si="253"/>
        <v>90.487079290993108</v>
      </c>
      <c r="AG188" s="186">
        <f t="shared" si="253"/>
        <v>91.550076018500661</v>
      </c>
      <c r="AH188" s="186">
        <f t="shared" si="253"/>
        <v>92.613072746008214</v>
      </c>
      <c r="AI188" s="186">
        <f t="shared" si="253"/>
        <v>93.676069473515767</v>
      </c>
      <c r="AJ188" s="186">
        <f t="shared" si="253"/>
        <v>94.73906620102332</v>
      </c>
      <c r="AK188" s="186">
        <f t="shared" si="253"/>
        <v>95.802062928530873</v>
      </c>
      <c r="AL188" s="186">
        <f t="shared" si="253"/>
        <v>96.865059656038426</v>
      </c>
      <c r="AM188" s="186">
        <f t="shared" si="253"/>
        <v>97.92805638354595</v>
      </c>
      <c r="AN188" s="186">
        <f t="shared" si="253"/>
        <v>108.38168320948279</v>
      </c>
      <c r="AO188" s="186">
        <f t="shared" si="253"/>
        <v>118.83531003541957</v>
      </c>
      <c r="AP188" s="186">
        <f t="shared" si="253"/>
        <v>118.83531003541957</v>
      </c>
      <c r="AQ188" s="186">
        <f t="shared" si="253"/>
        <v>118.83531003541957</v>
      </c>
      <c r="AZ188" s="186"/>
      <c r="BA188" s="186"/>
      <c r="BB188" s="186"/>
      <c r="BC188" s="186"/>
      <c r="BD188" s="186"/>
      <c r="BE188" s="186"/>
    </row>
    <row r="189" spans="1:57">
      <c r="A189" s="185" t="s">
        <v>16</v>
      </c>
    </row>
    <row r="221" spans="1:37">
      <c r="A221" s="185" t="s">
        <v>16</v>
      </c>
      <c r="J221" s="185" t="s">
        <v>689</v>
      </c>
    </row>
    <row r="222" spans="1:37">
      <c r="A222" s="348" t="s">
        <v>16</v>
      </c>
      <c r="J222" s="75" t="s">
        <v>663</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664</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665</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666</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667</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668</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669</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670</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671</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672</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673</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674</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675</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676</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677</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678</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679</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680</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681</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682</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683</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684</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685</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686</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687</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688</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DriversGams!C164</f>
        <v>-1</v>
      </c>
      <c r="L1" s="185"/>
      <c r="N1" s="40"/>
      <c r="BB1" s="192" t="s">
        <v>223</v>
      </c>
      <c r="BC1" s="192" t="s">
        <v>539</v>
      </c>
      <c r="BD1" s="192" t="s">
        <v>197</v>
      </c>
      <c r="BE1" s="192" t="s">
        <v>543</v>
      </c>
      <c r="BF1" s="192"/>
      <c r="BG1" s="192"/>
      <c r="BH1" s="192"/>
      <c r="BI1" s="286" t="s">
        <v>619</v>
      </c>
      <c r="BJ1" s="286"/>
      <c r="BK1" s="286"/>
      <c r="BL1" s="192"/>
    </row>
    <row r="2" spans="1:64" ht="15.75" thickBot="1">
      <c r="A2" s="185" t="s">
        <v>16</v>
      </c>
      <c r="B2" s="367" t="s">
        <v>296</v>
      </c>
      <c r="C2" s="367"/>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616</v>
      </c>
      <c r="BJ2" s="192" t="s">
        <v>617</v>
      </c>
      <c r="BK2" s="192" t="s">
        <v>618</v>
      </c>
      <c r="BL2" s="192"/>
    </row>
    <row r="3" spans="1:64">
      <c r="A3" s="185" t="s">
        <v>16</v>
      </c>
      <c r="B3" s="228"/>
      <c r="C3" s="192" t="str">
        <f>INDEX($BC$4:$BC$7,MATCH($D$3,$BB$4:$BB$7,0))</f>
        <v>NDC-PAMS-reference</v>
      </c>
      <c r="D3" s="196">
        <f>DriversGams!C164</f>
        <v>-1</v>
      </c>
      <c r="L3" s="185"/>
      <c r="N3" s="39"/>
      <c r="BB3" s="192"/>
      <c r="BC3" s="192"/>
      <c r="BD3" s="192"/>
      <c r="BE3" s="192" t="s">
        <v>541</v>
      </c>
      <c r="BF3" s="192" t="s">
        <v>542</v>
      </c>
      <c r="BG3" s="192" t="s">
        <v>645</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622</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623</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614</v>
      </c>
      <c r="BD6" s="192">
        <v>1</v>
      </c>
      <c r="BE6" s="183">
        <v>0.97499999999999998</v>
      </c>
      <c r="BF6" s="184">
        <v>0.95</v>
      </c>
      <c r="BG6" s="184">
        <v>0.95</v>
      </c>
      <c r="BH6" s="202">
        <v>1</v>
      </c>
      <c r="BI6" s="184">
        <v>0</v>
      </c>
      <c r="BJ6" s="252">
        <v>0</v>
      </c>
      <c r="BK6" s="184">
        <v>0</v>
      </c>
      <c r="BL6" s="192"/>
    </row>
    <row r="7" spans="1:64">
      <c r="A7" s="185" t="s">
        <v>16</v>
      </c>
      <c r="L7" s="185"/>
      <c r="N7" s="40"/>
      <c r="BB7" s="192">
        <v>3</v>
      </c>
      <c r="BC7" s="192" t="s">
        <v>624</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INDEX(Drivers!$C$34:$AG$36,1,E$11)</f>
        <v>26.162716441035041</v>
      </c>
      <c r="F13" s="186" cm="1">
        <f t="array" ref="F13">INDEX(Drivers!$C$34:$AG$36,1,F$11)</f>
        <v>25.676476665132281</v>
      </c>
      <c r="G13" s="186" cm="1">
        <f t="array" ref="G13">INDEX(Drivers!$C$34:$AG$36,1,G$11)</f>
        <v>25.755361891142741</v>
      </c>
      <c r="H13" s="186" cm="1">
        <f t="array" ref="H13">INDEX(Drivers!$C$34:$AG$36,1,H$11)</f>
        <v>25.946710085536886</v>
      </c>
      <c r="I13" s="186" cm="1">
        <f t="array" ref="I13">INDEX(Drivers!$C$34:$AG$36,1,I$11)</f>
        <v>26.998265626975765</v>
      </c>
      <c r="J13" s="186" cm="1">
        <f t="array" ref="J13">INDEX(Drivers!$C$34:$AG$36,1,J$11)</f>
        <v>31.668427610918933</v>
      </c>
      <c r="K13" s="186" cm="1">
        <f t="array" ref="K13">INDEX(Drivers!$C$34:$AG$36,1,K$11)</f>
        <v>31.307149562782904</v>
      </c>
      <c r="L13" s="186" cm="1">
        <f t="array" ref="L13">INDEX(Drivers!$C$34:$AG$36,1,L$11)</f>
        <v>25.664559024746566</v>
      </c>
      <c r="M13" s="186" cm="1">
        <f t="array" ref="M13">INDEX(Drivers!$C$34:$AG$36,1,M$11)</f>
        <v>21.635553204092911</v>
      </c>
      <c r="N13" s="40"/>
      <c r="O13" s="186">
        <f>F13</f>
        <v>25.676476665132281</v>
      </c>
      <c r="P13" s="186">
        <f t="shared" si="1"/>
        <v>25.755361891142741</v>
      </c>
      <c r="Q13" s="186">
        <f t="shared" si="1"/>
        <v>25.946710085536886</v>
      </c>
      <c r="R13" s="186">
        <f t="shared" si="1"/>
        <v>26.998265626975765</v>
      </c>
      <c r="S13" s="186">
        <f t="shared" si="1"/>
        <v>31.668427610918933</v>
      </c>
      <c r="T13" s="186">
        <f t="shared" ref="T13:V15" si="3">K13</f>
        <v>31.307149562782904</v>
      </c>
      <c r="U13" s="186">
        <f t="shared" si="3"/>
        <v>25.664559024746566</v>
      </c>
      <c r="V13" s="186">
        <f t="shared" si="3"/>
        <v>21.635553204092911</v>
      </c>
      <c r="X13" s="186">
        <f>F13</f>
        <v>25.676476665132281</v>
      </c>
      <c r="Y13" s="186">
        <f t="shared" ref="Y13:AE15" si="4">G13</f>
        <v>25.755361891142741</v>
      </c>
      <c r="Z13" s="186">
        <f t="shared" si="4"/>
        <v>25.946710085536886</v>
      </c>
      <c r="AA13" s="186">
        <f t="shared" si="4"/>
        <v>26.998265626975765</v>
      </c>
      <c r="AB13" s="186">
        <f t="shared" si="4"/>
        <v>31.668427610918933</v>
      </c>
      <c r="AC13" s="7">
        <f>T13</f>
        <v>31.307149562782904</v>
      </c>
      <c r="AD13" s="186">
        <f t="shared" si="4"/>
        <v>25.664559024746566</v>
      </c>
      <c r="AE13" s="186">
        <f t="shared" si="4"/>
        <v>21.635553204092911</v>
      </c>
    </row>
    <row r="14" spans="1:64">
      <c r="A14" s="185" t="s">
        <v>16</v>
      </c>
      <c r="C14" s="185" t="s">
        <v>51</v>
      </c>
      <c r="D14" s="185" t="s">
        <v>47</v>
      </c>
      <c r="E14" s="186" cm="1">
        <f t="array" ref="E14">INDEX(Drivers!$C$34:$AG$36,2,E$11)</f>
        <v>15.697629864621025</v>
      </c>
      <c r="F14" s="186" cm="1">
        <f t="array" ref="F14">INDEX(Drivers!$C$34:$AG$36,2,F$11)</f>
        <v>16.65350655721161</v>
      </c>
      <c r="G14" s="186" cm="1">
        <f t="array" ref="G14">INDEX(Drivers!$C$34:$AG$36,2,G$11)</f>
        <v>17.422744808714206</v>
      </c>
      <c r="H14" s="186" cm="1">
        <f t="array" ref="H14">INDEX(Drivers!$C$34:$AG$36,2,H$11)</f>
        <v>18.376375848815535</v>
      </c>
      <c r="I14" s="186" cm="1">
        <f t="array" ref="I14">INDEX(Drivers!$C$34:$AG$36,2,I$11)</f>
        <v>19.311259441517389</v>
      </c>
      <c r="J14" s="186" cm="1">
        <f t="array" ref="J14">INDEX(Drivers!$C$34:$AG$36,2,J$11)</f>
        <v>16.327908186315465</v>
      </c>
      <c r="K14" s="186" cm="1">
        <f t="array" ref="K14">INDEX(Drivers!$C$34:$AG$36,2,K$11)</f>
        <v>20.855905476762679</v>
      </c>
      <c r="L14" s="186" cm="1">
        <f t="array" ref="L14">INDEX(Drivers!$C$34:$AG$36,2,L$11)</f>
        <v>24.394210667608149</v>
      </c>
      <c r="M14" s="186" cm="1">
        <f t="array" ref="M14">INDEX(Drivers!$C$34:$AG$36,2,M$11)</f>
        <v>27.326864508147526</v>
      </c>
      <c r="N14" s="40"/>
      <c r="O14" s="186">
        <f t="shared" ref="O14:O15" si="5">F14</f>
        <v>16.65350655721161</v>
      </c>
      <c r="P14" s="186">
        <f t="shared" si="1"/>
        <v>17.422744808714206</v>
      </c>
      <c r="Q14" s="186">
        <f t="shared" si="1"/>
        <v>18.376375848815535</v>
      </c>
      <c r="R14" s="186">
        <f t="shared" si="1"/>
        <v>19.311259441517389</v>
      </c>
      <c r="S14" s="186">
        <f t="shared" si="1"/>
        <v>16.327908186315465</v>
      </c>
      <c r="T14" s="186">
        <f t="shared" si="3"/>
        <v>20.855905476762679</v>
      </c>
      <c r="U14" s="186">
        <f t="shared" si="3"/>
        <v>24.394210667608149</v>
      </c>
      <c r="V14" s="186">
        <f t="shared" si="3"/>
        <v>27.326864508147526</v>
      </c>
      <c r="X14" s="186">
        <f t="shared" ref="X14:X15" si="6">F14</f>
        <v>16.65350655721161</v>
      </c>
      <c r="Y14" s="186">
        <f t="shared" si="4"/>
        <v>17.422744808714206</v>
      </c>
      <c r="Z14" s="186">
        <f t="shared" si="4"/>
        <v>18.376375848815535</v>
      </c>
      <c r="AA14" s="186">
        <f t="shared" si="4"/>
        <v>19.311259441517389</v>
      </c>
      <c r="AB14" s="186">
        <f t="shared" si="4"/>
        <v>16.327908186315465</v>
      </c>
      <c r="AC14" s="7">
        <f>T14</f>
        <v>20.855905476762679</v>
      </c>
      <c r="AD14" s="186">
        <f t="shared" si="4"/>
        <v>24.394210667608149</v>
      </c>
      <c r="AE14" s="186">
        <f t="shared" si="4"/>
        <v>27.326864508147526</v>
      </c>
    </row>
    <row r="15" spans="1:64">
      <c r="A15" s="185" t="s">
        <v>16</v>
      </c>
      <c r="C15" s="185" t="s">
        <v>50</v>
      </c>
      <c r="D15" s="185" t="s">
        <v>47</v>
      </c>
      <c r="E15" s="186" cm="1">
        <f t="array" ref="E15">INDEX(Drivers!$C$34:$AG$36,3,E$11)</f>
        <v>10.465086576414015</v>
      </c>
      <c r="F15" s="186" cm="1">
        <f t="array" ref="F15">INDEX(Drivers!$C$34:$AG$36,3,F$11)</f>
        <v>12.420508234977223</v>
      </c>
      <c r="G15" s="186" cm="1">
        <f t="array" ref="G15">INDEX(Drivers!$C$34:$AG$36,3,G$11)</f>
        <v>13.343841341791148</v>
      </c>
      <c r="H15" s="186" cm="1">
        <f t="array" ref="H15">INDEX(Drivers!$C$34:$AG$36,3,H$11)</f>
        <v>14.041748987467024</v>
      </c>
      <c r="I15" s="186" cm="1">
        <f t="array" ref="I15">INDEX(Drivers!$C$34:$AG$36,3,I$11)</f>
        <v>11.858701524628286</v>
      </c>
      <c r="J15" s="186" cm="1">
        <f t="array" ref="J15">INDEX(Drivers!$C$34:$AG$36,3,J$11)</f>
        <v>11.995244651969873</v>
      </c>
      <c r="K15" s="186" cm="1">
        <f t="array" ref="K15">INDEX(Drivers!$C$34:$AG$36,3,K$11)</f>
        <v>13.793034960454417</v>
      </c>
      <c r="L15" s="186" cm="1">
        <f t="array" ref="L15">INDEX(Drivers!$C$34:$AG$36,3,L$11)</f>
        <v>21.316536307645276</v>
      </c>
      <c r="M15" s="186" cm="1">
        <f t="array" ref="M15">INDEX(Drivers!$C$34:$AG$36,3,M$11)</f>
        <v>26.555491287759555</v>
      </c>
      <c r="N15" s="40"/>
      <c r="O15" s="186">
        <f t="shared" si="5"/>
        <v>12.420508234977223</v>
      </c>
      <c r="P15" s="186">
        <f t="shared" si="1"/>
        <v>13.343841341791148</v>
      </c>
      <c r="Q15" s="186">
        <f t="shared" si="1"/>
        <v>14.041748987467024</v>
      </c>
      <c r="R15" s="186">
        <f t="shared" si="1"/>
        <v>11.858701524628286</v>
      </c>
      <c r="S15" s="186">
        <f t="shared" si="1"/>
        <v>11.995244651969873</v>
      </c>
      <c r="T15" s="186">
        <f t="shared" si="3"/>
        <v>13.793034960454417</v>
      </c>
      <c r="U15" s="186">
        <f t="shared" si="3"/>
        <v>21.316536307645276</v>
      </c>
      <c r="V15" s="186">
        <f t="shared" si="3"/>
        <v>26.555491287759555</v>
      </c>
      <c r="X15" s="186">
        <f t="shared" si="6"/>
        <v>12.420508234977223</v>
      </c>
      <c r="Y15" s="186">
        <f t="shared" si="4"/>
        <v>13.343841341791148</v>
      </c>
      <c r="Z15" s="186">
        <f t="shared" si="4"/>
        <v>14.041748987467024</v>
      </c>
      <c r="AA15" s="186">
        <f t="shared" si="4"/>
        <v>11.858701524628286</v>
      </c>
      <c r="AB15" s="186">
        <f t="shared" si="4"/>
        <v>11.995244651969873</v>
      </c>
      <c r="AC15" s="7">
        <f>T15</f>
        <v>13.793034960454417</v>
      </c>
      <c r="AD15" s="186">
        <f t="shared" si="4"/>
        <v>21.316536307645276</v>
      </c>
      <c r="AE15" s="186">
        <f t="shared" si="4"/>
        <v>26.555491287759555</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58.168226593121446</v>
      </c>
      <c r="J16" s="3">
        <f t="shared" si="7"/>
        <v>59.991580449204264</v>
      </c>
      <c r="K16" s="3">
        <f t="shared" si="7"/>
        <v>65.956090000000003</v>
      </c>
      <c r="L16" s="3">
        <f>SUM(L13:L15)</f>
        <v>71.375305999999995</v>
      </c>
      <c r="M16" s="3">
        <f>SUM(M13:M15)</f>
        <v>75.517908999999989</v>
      </c>
      <c r="N16" s="40"/>
      <c r="O16" s="3">
        <f>SUM(O13:O15)</f>
        <v>54.750491457321118</v>
      </c>
      <c r="P16" s="3">
        <f t="shared" ref="P16:V16" si="8">SUM(P13:P15)</f>
        <v>56.521948041648095</v>
      </c>
      <c r="Q16" s="3">
        <f t="shared" si="8"/>
        <v>58.364834921819444</v>
      </c>
      <c r="R16" s="3">
        <f t="shared" si="8"/>
        <v>58.168226593121446</v>
      </c>
      <c r="S16" s="3">
        <f t="shared" si="8"/>
        <v>59.991580449204264</v>
      </c>
      <c r="T16" s="3">
        <f t="shared" si="8"/>
        <v>65.956090000000003</v>
      </c>
      <c r="U16" s="3">
        <f t="shared" si="8"/>
        <v>71.375305999999995</v>
      </c>
      <c r="V16" s="3">
        <f t="shared" si="8"/>
        <v>75.517908999999989</v>
      </c>
      <c r="X16" s="47">
        <f>SUM(X13:X15)</f>
        <v>54.750491457321118</v>
      </c>
      <c r="Y16" s="47">
        <f t="shared" ref="Y16:AE16" si="9">SUM(Y13:Y15)</f>
        <v>56.521948041648095</v>
      </c>
      <c r="Z16" s="47">
        <f t="shared" si="9"/>
        <v>58.364834921819444</v>
      </c>
      <c r="AA16" s="47">
        <f t="shared" si="9"/>
        <v>58.168226593121446</v>
      </c>
      <c r="AB16" s="47">
        <f t="shared" si="9"/>
        <v>59.991580449204264</v>
      </c>
      <c r="AC16" s="7">
        <f>T16</f>
        <v>65.956090000000003</v>
      </c>
      <c r="AD16" s="47">
        <f t="shared" si="9"/>
        <v>71.375305999999995</v>
      </c>
      <c r="AE16" s="47">
        <f t="shared" si="9"/>
        <v>75.517908999999989</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1.1335589022656063</v>
      </c>
      <c r="K21" s="10">
        <f>RES!G45</f>
        <v>1.2745428649667478</v>
      </c>
      <c r="L21" s="10">
        <f>RES!H45</f>
        <v>1.6420266846273521</v>
      </c>
      <c r="M21" s="10">
        <f>RES!I45</f>
        <v>2.1559883273273681</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0.42626230539305493</v>
      </c>
      <c r="K32" s="61">
        <f t="shared" si="40"/>
        <v>0.43951617090554068</v>
      </c>
      <c r="L32" s="61">
        <f t="shared" si="40"/>
        <v>0.47119715350065822</v>
      </c>
      <c r="M32" s="61">
        <f t="shared" si="40"/>
        <v>0.5080688537775222</v>
      </c>
      <c r="N32" s="42"/>
      <c r="O32" s="61">
        <f t="shared" si="44"/>
        <v>0.41283463855351005</v>
      </c>
      <c r="P32" s="61">
        <f t="shared" si="45"/>
        <v>0.41283463855351005</v>
      </c>
      <c r="Q32" s="61">
        <f t="shared" si="45"/>
        <v>0.41283463855351005</v>
      </c>
      <c r="R32" s="61">
        <f>Q32*(1+R21*(I21/F21-1))</f>
        <v>0.41206830801822453</v>
      </c>
      <c r="S32" s="61">
        <f>R32*(1+S21*(J21/G21-1))</f>
        <v>0.42626230539305493</v>
      </c>
      <c r="T32" s="46">
        <f>S32*(1+T21*(K21/J21-1))</f>
        <v>0.43951617090554068</v>
      </c>
      <c r="U32" s="46">
        <f t="shared" ref="U32:V32" si="53">T32*(1+U21*(L21/K21-1))</f>
        <v>0.47119715350065822</v>
      </c>
      <c r="V32" s="46">
        <f t="shared" si="53"/>
        <v>0.5080688537775222</v>
      </c>
      <c r="W32" s="229"/>
      <c r="X32" s="62">
        <f t="shared" si="47"/>
        <v>0.41283463855351005</v>
      </c>
      <c r="Y32" s="62">
        <f t="shared" si="48"/>
        <v>0.41283463855351005</v>
      </c>
      <c r="Z32" s="62">
        <f t="shared" si="49"/>
        <v>0.41283463855351005</v>
      </c>
      <c r="AA32" s="62">
        <f t="shared" si="50"/>
        <v>0.41206830801822453</v>
      </c>
      <c r="AB32" s="62">
        <f t="shared" si="51"/>
        <v>0.42626230539305493</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646</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12.820910923508183</v>
      </c>
      <c r="J45" s="186">
        <f t="shared" si="92"/>
        <v>12.848402209479822</v>
      </c>
      <c r="K45" s="186">
        <f t="shared" si="92"/>
        <v>12.849829813814068</v>
      </c>
      <c r="L45" s="186">
        <f t="shared" si="92"/>
        <v>12.961601487948906</v>
      </c>
      <c r="M45" s="186">
        <f>SUMPRODUCT(M41:M44,M54:M57)/SUM(M54:M57)</f>
        <v>13.015587810715365</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142.921144770501</v>
      </c>
      <c r="K47" s="73">
        <f t="shared" si="93"/>
        <v>168.39678643595431</v>
      </c>
      <c r="L47" s="73">
        <f t="shared" si="93"/>
        <v>241.47565415371653</v>
      </c>
      <c r="M47" s="73">
        <f t="shared" si="93"/>
        <v>327.69901095849735</v>
      </c>
      <c r="N47" s="42"/>
      <c r="O47" s="305">
        <f>FTRA!G7</f>
        <v>145.137</v>
      </c>
      <c r="P47" s="305">
        <f>FTRA!H7</f>
        <v>148.477</v>
      </c>
      <c r="Q47" s="305">
        <f>FTRA!I7</f>
        <v>150.78899999999999</v>
      </c>
      <c r="R47" s="305">
        <f>FTRA!J7</f>
        <v>140.006</v>
      </c>
      <c r="S47" s="305">
        <f>FTRA!K7</f>
        <v>142.921144770501</v>
      </c>
      <c r="T47" s="287">
        <f>FTRA!L7</f>
        <v>168.39678643595431</v>
      </c>
      <c r="U47" s="287">
        <f>FTRA!M7</f>
        <v>241.47565415371653</v>
      </c>
      <c r="V47" s="287">
        <f>FTRA!N7</f>
        <v>327.69901095849735</v>
      </c>
      <c r="W47" s="229"/>
      <c r="X47" s="186">
        <f>FTRA!G7</f>
        <v>145.137</v>
      </c>
      <c r="Y47" s="186">
        <f>FTRA!H7</f>
        <v>148.477</v>
      </c>
      <c r="Z47" s="186">
        <f>FTRA!I7</f>
        <v>150.78899999999999</v>
      </c>
      <c r="AA47" s="186">
        <f>FTRA!J7</f>
        <v>140.006</v>
      </c>
      <c r="AB47" s="186">
        <f>FTRA!K7</f>
        <v>142.921144770501</v>
      </c>
      <c r="AC47" s="186">
        <f>FTRA!L7</f>
        <v>168.39678643595431</v>
      </c>
      <c r="AD47" s="186">
        <f>FTRA!M7</f>
        <v>241.47565415371653</v>
      </c>
      <c r="AE47" s="186">
        <f>FTRA!N7</f>
        <v>327.69901095849735</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0.51952579963464951</v>
      </c>
      <c r="K49" s="73">
        <f t="shared" si="93"/>
        <v>0.56582844130710208</v>
      </c>
      <c r="L49" s="73">
        <f t="shared" si="93"/>
        <v>0.68860424566889089</v>
      </c>
      <c r="M49" s="73">
        <f t="shared" si="93"/>
        <v>0.81154369846730856</v>
      </c>
      <c r="N49" s="42"/>
      <c r="O49" s="24">
        <f>E49*(1+(O48*(O47/E47-1)))</f>
        <v>0.52310039361040328</v>
      </c>
      <c r="P49" s="24">
        <f t="shared" ref="P49:V49" si="97">F49*(1+(P48*(P47/F47-1)))</f>
        <v>0.52911938020465121</v>
      </c>
      <c r="Q49" s="24">
        <f t="shared" si="97"/>
        <v>0.53323895430378154</v>
      </c>
      <c r="R49" s="73">
        <f t="shared" si="97"/>
        <v>0.51417285649738431</v>
      </c>
      <c r="S49" s="73">
        <f t="shared" si="97"/>
        <v>0.51952579963464951</v>
      </c>
      <c r="T49" s="46">
        <f t="shared" si="97"/>
        <v>0.56582844130710208</v>
      </c>
      <c r="U49" s="46">
        <f t="shared" si="97"/>
        <v>0.68860424566889089</v>
      </c>
      <c r="V49" s="46">
        <f t="shared" si="97"/>
        <v>0.81154369846730856</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0.51952579963464951</v>
      </c>
      <c r="AC49" s="46">
        <f>AA49*(1+(AC48*(AC47/AA47-1)))</f>
        <v>0.56630552138310997</v>
      </c>
      <c r="AD49" s="46">
        <f>AC49*(1+(AD48*(AD47/AC47-1)))</f>
        <v>0.66460897992502088</v>
      </c>
      <c r="AE49" s="46">
        <f>AD49*(1+(AE48*(AE47/AD47-1)))</f>
        <v>0.73580226532586457</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7.0135982950677684</v>
      </c>
      <c r="K50" s="73">
        <f t="shared" si="93"/>
        <v>7.6386839576458785</v>
      </c>
      <c r="L50" s="73">
        <f t="shared" si="93"/>
        <v>9.2961573165300262</v>
      </c>
      <c r="M50" s="73">
        <f t="shared" si="93"/>
        <v>10.955839929308665</v>
      </c>
      <c r="N50" s="42"/>
      <c r="O50" s="186">
        <f>O49*O44</f>
        <v>7.0618553137404447</v>
      </c>
      <c r="P50" s="186">
        <f t="shared" ref="P50:V50" si="104">P49*P44</f>
        <v>7.1431116327627917</v>
      </c>
      <c r="Q50" s="186">
        <f t="shared" si="104"/>
        <v>7.1987258831010505</v>
      </c>
      <c r="R50" s="73">
        <f t="shared" si="104"/>
        <v>6.9413335627146884</v>
      </c>
      <c r="S50" s="73">
        <f t="shared" si="104"/>
        <v>7.0135982950677684</v>
      </c>
      <c r="T50" s="46">
        <f t="shared" si="104"/>
        <v>7.6386839576458785</v>
      </c>
      <c r="U50" s="46">
        <f t="shared" si="104"/>
        <v>9.2961573165300262</v>
      </c>
      <c r="V50" s="46">
        <f t="shared" si="104"/>
        <v>10.955839929308665</v>
      </c>
      <c r="W50" s="229"/>
      <c r="X50" s="73">
        <f t="shared" si="98"/>
        <v>7.0618553137404447</v>
      </c>
      <c r="Y50" s="73">
        <f t="shared" si="99"/>
        <v>7.1431116327627917</v>
      </c>
      <c r="Z50" s="73">
        <f t="shared" si="100"/>
        <v>7.1987258831010505</v>
      </c>
      <c r="AA50" s="73">
        <f t="shared" si="101"/>
        <v>6.9413335627146884</v>
      </c>
      <c r="AB50" s="73">
        <f t="shared" si="102"/>
        <v>7.0135982950677684</v>
      </c>
      <c r="AC50" s="46">
        <f>AC49*AC44</f>
        <v>7.2628683117383845</v>
      </c>
      <c r="AD50" s="46">
        <f>AD49*AD44</f>
        <v>8.0974296591614721</v>
      </c>
      <c r="AE50" s="46">
        <f>AE49*AE44</f>
        <v>8.516589307655801</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9.819037613094876</v>
      </c>
      <c r="K51" s="73">
        <f t="shared" si="93"/>
        <v>10.694157540704229</v>
      </c>
      <c r="L51" s="73">
        <f t="shared" si="93"/>
        <v>13.014620243142035</v>
      </c>
      <c r="M51" s="73">
        <f t="shared" si="93"/>
        <v>15.33817590103213</v>
      </c>
      <c r="N51" s="42"/>
      <c r="O51" s="186">
        <f>O50*O38</f>
        <v>9.8865974392366223</v>
      </c>
      <c r="P51" s="186">
        <f t="shared" ref="P51:V51" si="106">P50*P38</f>
        <v>10.000356285867907</v>
      </c>
      <c r="Q51" s="186">
        <f t="shared" si="106"/>
        <v>10.07821623634147</v>
      </c>
      <c r="R51" s="73">
        <f>R50*R38</f>
        <v>9.7178669878005639</v>
      </c>
      <c r="S51" s="73">
        <f t="shared" si="106"/>
        <v>9.819037613094876</v>
      </c>
      <c r="T51" s="46">
        <f t="shared" si="106"/>
        <v>10.694157540704229</v>
      </c>
      <c r="U51" s="46">
        <f t="shared" si="106"/>
        <v>13.014620243142035</v>
      </c>
      <c r="V51" s="46">
        <f t="shared" si="106"/>
        <v>15.33817590103213</v>
      </c>
      <c r="W51" s="229"/>
      <c r="X51" s="73">
        <f t="shared" si="98"/>
        <v>9.8865974392366223</v>
      </c>
      <c r="Y51" s="73">
        <f t="shared" si="99"/>
        <v>10.000356285867907</v>
      </c>
      <c r="Z51" s="73">
        <f t="shared" si="100"/>
        <v>10.07821623634147</v>
      </c>
      <c r="AA51" s="73">
        <f t="shared" si="101"/>
        <v>9.7178669878005639</v>
      </c>
      <c r="AB51" s="73">
        <f t="shared" si="102"/>
        <v>9.819037613094876</v>
      </c>
      <c r="AC51" s="46">
        <f>AC50*AC38</f>
        <v>10.168015636433738</v>
      </c>
      <c r="AD51" s="46">
        <f>AD50*AD38</f>
        <v>11.33640152282606</v>
      </c>
      <c r="AE51" s="46">
        <f>AE50*AE38</f>
        <v>11.92322503071812</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0.15834213805459466</v>
      </c>
      <c r="K54" s="61">
        <f t="shared" ref="K54:K59" si="115">IF($D$4,AC54,T54)</f>
        <v>0.15653574781391452</v>
      </c>
      <c r="L54" s="61">
        <f t="shared" ref="L54:L59" si="116">IF($D$4,AD54,U54)</f>
        <v>0.12832279512373285</v>
      </c>
      <c r="M54" s="61">
        <f t="shared" ref="M54:M58" si="117">IF($D$4,AE54,V54)</f>
        <v>0.10817776602046456</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0.15834213805459466</v>
      </c>
      <c r="T54" s="46">
        <f t="shared" si="119"/>
        <v>0.15653574781391452</v>
      </c>
      <c r="U54" s="46">
        <f t="shared" si="119"/>
        <v>0.12832279512373285</v>
      </c>
      <c r="V54" s="46">
        <f t="shared" si="119"/>
        <v>0.10817776602046456</v>
      </c>
      <c r="W54" s="229"/>
      <c r="X54" s="186">
        <f t="shared" ref="X54:AB56" si="120">X30*X25*X13</f>
        <v>0.1283823833256614</v>
      </c>
      <c r="Y54" s="186">
        <f t="shared" si="120"/>
        <v>0.12877680945571371</v>
      </c>
      <c r="Z54" s="186">
        <f t="shared" si="120"/>
        <v>0.12973355042768442</v>
      </c>
      <c r="AA54" s="186">
        <f t="shared" si="120"/>
        <v>0.13499132813487882</v>
      </c>
      <c r="AB54" s="186">
        <f t="shared" si="120"/>
        <v>0.15834213805459466</v>
      </c>
      <c r="AC54" s="46">
        <f t="shared" ref="AC54" si="121">AC30*AC25*AC13</f>
        <v>0.37177240105804699</v>
      </c>
      <c r="AD54" s="46">
        <f t="shared" ref="AD54:AE56" si="122">AD30*AD25*AD13</f>
        <v>0.23162264519833775</v>
      </c>
      <c r="AE54" s="46">
        <f t="shared" si="122"/>
        <v>0.1854978242835916</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2.7096437377240976</v>
      </c>
      <c r="K55" s="61">
        <f t="shared" si="115"/>
        <v>3.461072479390769</v>
      </c>
      <c r="L55" s="61">
        <f t="shared" si="116"/>
        <v>4.0482601578814217</v>
      </c>
      <c r="M55" s="61">
        <f t="shared" si="117"/>
        <v>4.5349389793969674</v>
      </c>
      <c r="N55" s="42"/>
      <c r="O55" s="186">
        <f t="shared" si="118"/>
        <v>2.7636773332492934</v>
      </c>
      <c r="P55" s="186">
        <f t="shared" si="118"/>
        <v>2.8913337107360779</v>
      </c>
      <c r="Q55" s="186">
        <f t="shared" si="118"/>
        <v>3.0495903806306055</v>
      </c>
      <c r="R55" s="186">
        <f>R31*R26*R14</f>
        <v>3.2047358801985588</v>
      </c>
      <c r="S55" s="186">
        <f t="shared" ref="S55:V55" si="123">S31*S26*S14</f>
        <v>2.7096437377240976</v>
      </c>
      <c r="T55" s="46">
        <f t="shared" si="123"/>
        <v>3.461072479390769</v>
      </c>
      <c r="U55" s="46">
        <f t="shared" si="123"/>
        <v>4.0482601578814217</v>
      </c>
      <c r="V55" s="46">
        <f t="shared" si="123"/>
        <v>4.5349389793969674</v>
      </c>
      <c r="W55" s="229"/>
      <c r="X55" s="186">
        <f t="shared" si="120"/>
        <v>2.7636773332492934</v>
      </c>
      <c r="Y55" s="186">
        <f t="shared" si="120"/>
        <v>2.8913337107360779</v>
      </c>
      <c r="Z55" s="186">
        <f t="shared" si="120"/>
        <v>3.0495903806306055</v>
      </c>
      <c r="AA55" s="186">
        <f t="shared" si="120"/>
        <v>3.2047358801985588</v>
      </c>
      <c r="AB55" s="186">
        <f t="shared" si="120"/>
        <v>2.7096437377240976</v>
      </c>
      <c r="AC55" s="46">
        <f t="shared" ref="AC55" si="124">AC31*AC26*AC14</f>
        <v>3.1236179126501682</v>
      </c>
      <c r="AD55" s="46">
        <f t="shared" si="122"/>
        <v>3.4708770528635826</v>
      </c>
      <c r="AE55" s="46">
        <f t="shared" si="122"/>
        <v>3.5090493349830769</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3.7534332962642623</v>
      </c>
      <c r="J56" s="61">
        <f t="shared" si="114"/>
        <v>3.9274294206294575</v>
      </c>
      <c r="K56" s="61">
        <f t="shared" si="115"/>
        <v>4.6564725273026708</v>
      </c>
      <c r="L56" s="61">
        <f t="shared" si="116"/>
        <v>7.7151015344659521</v>
      </c>
      <c r="M56" s="61">
        <f t="shared" si="117"/>
        <v>10.363328435957218</v>
      </c>
      <c r="N56" s="42"/>
      <c r="O56" s="186">
        <f t="shared" si="118"/>
        <v>3.9385634462472403</v>
      </c>
      <c r="P56" s="186">
        <f t="shared" si="118"/>
        <v>4.2313538823878662</v>
      </c>
      <c r="Q56" s="186">
        <f t="shared" si="118"/>
        <v>4.4526615366410756</v>
      </c>
      <c r="R56" s="186">
        <f t="shared" si="118"/>
        <v>3.7534332962642623</v>
      </c>
      <c r="S56" s="186">
        <f t="shared" ref="S56:V56" si="125">S32*S27*S15</f>
        <v>3.9274294206294575</v>
      </c>
      <c r="T56" s="46">
        <f t="shared" si="125"/>
        <v>4.6564725273026708</v>
      </c>
      <c r="U56" s="46">
        <f t="shared" si="125"/>
        <v>7.7151015344659521</v>
      </c>
      <c r="V56" s="46">
        <f t="shared" si="125"/>
        <v>10.363328435957218</v>
      </c>
      <c r="W56" s="229"/>
      <c r="X56" s="186">
        <f t="shared" si="120"/>
        <v>3.9385634462472403</v>
      </c>
      <c r="Y56" s="186">
        <f t="shared" si="120"/>
        <v>4.2313538823878662</v>
      </c>
      <c r="Z56" s="186">
        <f t="shared" si="120"/>
        <v>4.4526615366410756</v>
      </c>
      <c r="AA56" s="186">
        <f t="shared" si="120"/>
        <v>3.7534332962642623</v>
      </c>
      <c r="AB56" s="186">
        <f t="shared" si="120"/>
        <v>3.9274294206294575</v>
      </c>
      <c r="AC56" s="46">
        <f t="shared" ref="AC56" si="126">AC32*AC27*AC15</f>
        <v>4.1501197887445045</v>
      </c>
      <c r="AD56" s="46">
        <f t="shared" si="122"/>
        <v>6.0971469878127476</v>
      </c>
      <c r="AE56" s="46">
        <f t="shared" si="122"/>
        <v>7.2206051802452862</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0.51952579963464951</v>
      </c>
      <c r="K57" s="61">
        <f t="shared" si="115"/>
        <v>0.56582844130710208</v>
      </c>
      <c r="L57" s="61">
        <f t="shared" si="116"/>
        <v>0.68860424566889089</v>
      </c>
      <c r="M57" s="61">
        <f t="shared" si="117"/>
        <v>0.81154369846730856</v>
      </c>
      <c r="N57" s="42"/>
      <c r="O57" s="186">
        <f>O49</f>
        <v>0.52310039361040328</v>
      </c>
      <c r="P57" s="186">
        <f t="shared" ref="P57:R57" si="127">P49</f>
        <v>0.52911938020465121</v>
      </c>
      <c r="Q57" s="186">
        <f t="shared" si="127"/>
        <v>0.53323895430378154</v>
      </c>
      <c r="R57" s="186">
        <f t="shared" si="127"/>
        <v>0.51417285649738431</v>
      </c>
      <c r="S57" s="186">
        <f>S49</f>
        <v>0.51952579963464951</v>
      </c>
      <c r="T57" s="46">
        <f t="shared" ref="T57:V57" si="128">T49</f>
        <v>0.56582844130710208</v>
      </c>
      <c r="U57" s="46">
        <f t="shared" si="128"/>
        <v>0.68860424566889089</v>
      </c>
      <c r="V57" s="46">
        <f t="shared" si="128"/>
        <v>0.81154369846730856</v>
      </c>
      <c r="W57" s="229"/>
      <c r="X57" s="186">
        <f>X49</f>
        <v>0.52310039361040328</v>
      </c>
      <c r="Y57" s="186">
        <f t="shared" ref="Y57:AB57" si="129">Y49</f>
        <v>0.52911938020465121</v>
      </c>
      <c r="Z57" s="186">
        <f t="shared" si="129"/>
        <v>0.53323895430378154</v>
      </c>
      <c r="AA57" s="186">
        <f t="shared" si="129"/>
        <v>0.51417285649738431</v>
      </c>
      <c r="AB57" s="186">
        <f t="shared" si="129"/>
        <v>0.51952579963464951</v>
      </c>
      <c r="AC57" s="46">
        <f t="shared" ref="AC57" si="130">AC49</f>
        <v>0.56630552138310997</v>
      </c>
      <c r="AD57" s="46">
        <f>AD49</f>
        <v>0.66460897992502088</v>
      </c>
      <c r="AE57" s="46">
        <f>AE49</f>
        <v>0.73580226532586457</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7.6073333610950842</v>
      </c>
      <c r="J58" s="61">
        <f t="shared" si="114"/>
        <v>7.3149410960427996</v>
      </c>
      <c r="K58" s="61">
        <f t="shared" si="115"/>
        <v>8.8399091958144567</v>
      </c>
      <c r="L58" s="61">
        <f t="shared" si="116"/>
        <v>12.580288733139998</v>
      </c>
      <c r="M58" s="61">
        <f t="shared" si="117"/>
        <v>15.817988879841959</v>
      </c>
      <c r="N58" s="42"/>
      <c r="O58" s="186">
        <f>SUM(O54:O57)</f>
        <v>7.3537235564325982</v>
      </c>
      <c r="P58" s="186">
        <f t="shared" ref="P58:R58" si="131">SUM(P54:P57)</f>
        <v>7.7805837827843094</v>
      </c>
      <c r="Q58" s="186">
        <f t="shared" si="131"/>
        <v>8.1652244220031474</v>
      </c>
      <c r="R58" s="186">
        <f t="shared" si="131"/>
        <v>7.6073333610950842</v>
      </c>
      <c r="S58" s="186">
        <f>SUM(S54:S57)</f>
        <v>7.3149410960427996</v>
      </c>
      <c r="T58" s="46">
        <f t="shared" ref="T58" si="132">SUM(T54:T57)</f>
        <v>8.8399091958144567</v>
      </c>
      <c r="U58" s="46">
        <f t="shared" ref="U58" si="133">SUM(U54:U57)</f>
        <v>12.580288733139998</v>
      </c>
      <c r="V58" s="46">
        <f>SUM(V54:V57)</f>
        <v>15.817988879841959</v>
      </c>
      <c r="W58" s="229"/>
      <c r="X58" s="186">
        <f>SUM(X54:X57)</f>
        <v>7.3537235564325982</v>
      </c>
      <c r="Y58" s="186">
        <f t="shared" ref="Y58:AC58" si="134">SUM(Y54:Y57)</f>
        <v>7.7805837827843094</v>
      </c>
      <c r="Z58" s="186">
        <f t="shared" si="134"/>
        <v>8.1652244220031474</v>
      </c>
      <c r="AA58" s="186">
        <f t="shared" si="134"/>
        <v>7.6073333610950842</v>
      </c>
      <c r="AB58" s="186">
        <f t="shared" si="134"/>
        <v>7.3149410960427996</v>
      </c>
      <c r="AC58" s="46">
        <f t="shared" si="134"/>
        <v>8.2118156238358306</v>
      </c>
      <c r="AD58" s="46">
        <f>SUM(AD54:AD57)</f>
        <v>10.464255665799689</v>
      </c>
      <c r="AE58" s="46">
        <f>SUM(AE54:AE57)</f>
        <v>11.650954604837819</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7.6463359540153064</v>
      </c>
      <c r="J59" s="61">
        <f t="shared" si="114"/>
        <v>8.20123903412677</v>
      </c>
      <c r="K59" s="61">
        <f t="shared" si="115"/>
        <v>7.4611727947645736</v>
      </c>
      <c r="L59" s="61">
        <f t="shared" si="116"/>
        <v>5.6735824998974378</v>
      </c>
      <c r="M59" s="61">
        <f>IF($D$4,AE59,V59)</f>
        <v>4.7741789157683678</v>
      </c>
      <c r="N59" s="42"/>
      <c r="O59" s="47">
        <f>F16/O58</f>
        <v>7.4452746336145115</v>
      </c>
      <c r="P59" s="47">
        <f t="shared" ref="P59:R59" si="135">G16/P58</f>
        <v>7.2644867814046616</v>
      </c>
      <c r="Q59" s="47">
        <f t="shared" si="135"/>
        <v>7.1479768228465907</v>
      </c>
      <c r="R59" s="186">
        <f t="shared" si="135"/>
        <v>7.6463359540153064</v>
      </c>
      <c r="S59" s="186">
        <f>J16/S58</f>
        <v>8.20123903412677</v>
      </c>
      <c r="T59" s="46">
        <f t="shared" ref="T59" si="136">K16/T58</f>
        <v>7.4611727947645736</v>
      </c>
      <c r="U59" s="46">
        <f t="shared" ref="U59" si="137">L16/U58</f>
        <v>5.6735824998974378</v>
      </c>
      <c r="V59" s="46">
        <f t="shared" ref="V59" si="138">M16/V58</f>
        <v>4.7741789157683678</v>
      </c>
      <c r="W59" s="229"/>
      <c r="X59" s="47">
        <f>X16/X58</f>
        <v>7.4452746336145115</v>
      </c>
      <c r="Y59" s="47">
        <f t="shared" ref="Y59:AC59" si="139">Y16/Y58</f>
        <v>7.2644867814046616</v>
      </c>
      <c r="Z59" s="47">
        <f t="shared" si="139"/>
        <v>7.1479768228465907</v>
      </c>
      <c r="AA59" s="47">
        <f t="shared" si="139"/>
        <v>7.6463359540153064</v>
      </c>
      <c r="AB59" s="47">
        <f t="shared" si="139"/>
        <v>8.20123903412677</v>
      </c>
      <c r="AC59" s="46">
        <f t="shared" si="139"/>
        <v>8.0318522749773056</v>
      </c>
      <c r="AD59" s="46">
        <f>AD16/AD58</f>
        <v>6.8208679412598645</v>
      </c>
      <c r="AE59" s="46">
        <f>AE16/AE58</f>
        <v>6.4816928364515922</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130.78159343428689</v>
      </c>
      <c r="J60" s="186">
        <f t="shared" si="140"/>
        <v>121.93279525676883</v>
      </c>
      <c r="K60" s="186">
        <f t="shared" si="140"/>
        <v>134.02718681192982</v>
      </c>
      <c r="L60" s="186">
        <f t="shared" si="140"/>
        <v>176.25547879458475</v>
      </c>
      <c r="M60" s="186">
        <f t="shared" si="140"/>
        <v>209.46010144218855</v>
      </c>
      <c r="N60" s="40"/>
      <c r="O60" s="186">
        <f>1000/O59</f>
        <v>134.31337985641542</v>
      </c>
      <c r="P60" s="186">
        <f t="shared" ref="P60:R60" si="141">1000/P59</f>
        <v>137.65597351760064</v>
      </c>
      <c r="Q60" s="186">
        <f t="shared" si="141"/>
        <v>139.89972614401438</v>
      </c>
      <c r="R60" s="186">
        <f t="shared" si="141"/>
        <v>130.78159343428689</v>
      </c>
      <c r="S60" s="186">
        <f>1000/S59</f>
        <v>121.93279525676883</v>
      </c>
      <c r="T60" s="186">
        <f t="shared" ref="T60" si="142">1000/T59</f>
        <v>134.02718681192982</v>
      </c>
      <c r="U60" s="186">
        <f t="shared" ref="U60" si="143">1000/U59</f>
        <v>176.25547879458475</v>
      </c>
      <c r="V60" s="186">
        <f t="shared" ref="V60" si="144">1000/V59</f>
        <v>209.46010144218855</v>
      </c>
      <c r="X60" s="186">
        <f>1000/X59</f>
        <v>134.31337985641542</v>
      </c>
      <c r="Y60" s="186">
        <f t="shared" ref="Y60:AC60" si="145">1000/Y59</f>
        <v>137.65597351760064</v>
      </c>
      <c r="Z60" s="186">
        <f t="shared" si="145"/>
        <v>139.89972614401438</v>
      </c>
      <c r="AA60" s="186">
        <f t="shared" si="145"/>
        <v>130.78159343428689</v>
      </c>
      <c r="AB60" s="186">
        <f t="shared" si="145"/>
        <v>121.93279525676883</v>
      </c>
      <c r="AC60" s="186">
        <f t="shared" si="145"/>
        <v>124.50428192204588</v>
      </c>
      <c r="AD60" s="186">
        <f>1000/AD59</f>
        <v>146.60890792958128</v>
      </c>
      <c r="AE60" s="186">
        <f>1000/AE59</f>
        <v>154.28068333880671</v>
      </c>
    </row>
    <row r="61" spans="1:47">
      <c r="A61" s="185" t="s">
        <v>16</v>
      </c>
      <c r="C61" s="228" t="s">
        <v>167</v>
      </c>
      <c r="E61" s="232">
        <f>E57/E58</f>
        <v>7.7131877744829089E-2</v>
      </c>
      <c r="F61" s="232">
        <f t="shared" si="110"/>
        <v>7.1134084603007172E-2</v>
      </c>
      <c r="G61" s="232">
        <f t="shared" ref="G61" si="146">IF($D$4,AA61,R61)</f>
        <v>6.7589105418586329E-2</v>
      </c>
      <c r="H61" s="232">
        <f t="shared" ref="H61:J61" si="147">IF($D$4,AC61,T61)</f>
        <v>6.4008399721460038E-2</v>
      </c>
      <c r="I61" s="232">
        <f t="shared" si="147"/>
        <v>5.4736760043902231E-2</v>
      </c>
      <c r="J61" s="232">
        <f t="shared" si="147"/>
        <v>5.1305112466068246E-2</v>
      </c>
      <c r="K61" s="232">
        <f t="shared" ref="K61:M61" si="148">IF($D$4,AC61,T61)</f>
        <v>6.4008399721460038E-2</v>
      </c>
      <c r="L61" s="232">
        <f t="shared" si="148"/>
        <v>5.4736760043902231E-2</v>
      </c>
      <c r="M61" s="232">
        <f t="shared" si="148"/>
        <v>5.1305112466068246E-2</v>
      </c>
      <c r="N61" s="40"/>
      <c r="O61" s="232">
        <f>O57/O58</f>
        <v>7.1134084603007172E-2</v>
      </c>
      <c r="P61" s="232">
        <f t="shared" ref="P61:R61" si="149">P57/P58</f>
        <v>6.8005100256796402E-2</v>
      </c>
      <c r="Q61" s="232">
        <f>Q57/Q58</f>
        <v>6.5306098980799823E-2</v>
      </c>
      <c r="R61" s="232">
        <f t="shared" si="149"/>
        <v>6.7589105418586329E-2</v>
      </c>
      <c r="S61" s="232">
        <f>S57/S58</f>
        <v>7.1022554086689768E-2</v>
      </c>
      <c r="T61" s="232">
        <f t="shared" ref="T61:V61" si="150">T57/T58</f>
        <v>6.4008399721460038E-2</v>
      </c>
      <c r="U61" s="232">
        <f t="shared" si="150"/>
        <v>5.4736760043902231E-2</v>
      </c>
      <c r="V61" s="232">
        <f t="shared" si="150"/>
        <v>5.1305112466068246E-2</v>
      </c>
      <c r="W61" s="281"/>
      <c r="X61" s="232">
        <f>X57/X58</f>
        <v>7.1134084603007172E-2</v>
      </c>
      <c r="Y61" s="232">
        <f t="shared" ref="Y61:AB61" si="151">Y57/Y58</f>
        <v>6.8005100256796402E-2</v>
      </c>
      <c r="Z61" s="232">
        <f t="shared" si="151"/>
        <v>6.5306098980799823E-2</v>
      </c>
      <c r="AA61" s="232">
        <f t="shared" si="151"/>
        <v>6.7589105418586329E-2</v>
      </c>
      <c r="AB61" s="232">
        <f t="shared" si="151"/>
        <v>7.1022554086689768E-2</v>
      </c>
      <c r="AC61" s="232">
        <f t="shared" ref="AC61" si="152">AC57/AC58</f>
        <v>6.8962279150464212E-2</v>
      </c>
      <c r="AD61" s="232">
        <f>AD57/AD58</f>
        <v>6.3512303325802849E-2</v>
      </c>
      <c r="AE61" s="232">
        <f>AE57/AE58</f>
        <v>6.3153817887191641E-2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629</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0.63336855221837862</v>
      </c>
      <c r="K75" s="61">
        <f t="shared" si="186"/>
        <v>0.62614299125565809</v>
      </c>
      <c r="L75" s="61">
        <f t="shared" si="186"/>
        <v>0.51329118049493139</v>
      </c>
      <c r="M75" s="61">
        <f t="shared" si="186"/>
        <v>0.43271106408185822</v>
      </c>
      <c r="N75" s="40"/>
      <c r="O75" s="186">
        <f t="shared" ref="O75:V75" si="187">O25*O13</f>
        <v>0.51352953330264561</v>
      </c>
      <c r="P75" s="186">
        <f t="shared" si="187"/>
        <v>0.51510723782285484</v>
      </c>
      <c r="Q75" s="186">
        <f>Q25*Q13</f>
        <v>0.51893420171073767</v>
      </c>
      <c r="R75" s="186">
        <f t="shared" si="187"/>
        <v>0.5399653125395153</v>
      </c>
      <c r="S75" s="186">
        <f t="shared" si="187"/>
        <v>0.63336855221837862</v>
      </c>
      <c r="T75" s="186">
        <f t="shared" si="187"/>
        <v>0.62614299125565809</v>
      </c>
      <c r="U75" s="186">
        <f t="shared" si="187"/>
        <v>0.51329118049493139</v>
      </c>
      <c r="V75" s="186">
        <f t="shared" si="187"/>
        <v>0.43271106408185822</v>
      </c>
      <c r="X75" s="186">
        <f>O75</f>
        <v>0.51352953330264561</v>
      </c>
      <c r="Y75" s="186">
        <f t="shared" ref="Y75:AB75" si="188">P75</f>
        <v>0.51510723782285484</v>
      </c>
      <c r="Z75" s="186">
        <f t="shared" si="188"/>
        <v>0.51893420171073767</v>
      </c>
      <c r="AA75" s="186">
        <f t="shared" si="188"/>
        <v>0.5399653125395153</v>
      </c>
      <c r="AB75" s="186">
        <f t="shared" si="188"/>
        <v>0.63336855221837862</v>
      </c>
      <c r="AC75" s="186">
        <f>AC25*AC13</f>
        <v>1.5653574781391453</v>
      </c>
      <c r="AD75" s="186">
        <f>AD25*AD13</f>
        <v>1.0265823609898628</v>
      </c>
      <c r="AE75" s="186">
        <f>AE25*AE13</f>
        <v>0.86542212816371644</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8.6537913387471974</v>
      </c>
      <c r="K81" s="186">
        <f t="shared" ref="K81:K84" si="216">IF($D$4,AC81,T81)</f>
        <v>11.05362990268422</v>
      </c>
      <c r="L81" s="186">
        <f t="shared" ref="L81:L84" si="217">IF($D$4,AD81,U81)</f>
        <v>12.92893165383232</v>
      </c>
      <c r="M81" s="186">
        <f t="shared" ref="M81:M84" si="218">IF($D$4,AE81,V81)</f>
        <v>14.48323818931819</v>
      </c>
      <c r="N81" s="40"/>
      <c r="O81" s="186">
        <f>O$26*O$14</f>
        <v>8.826358475322154</v>
      </c>
      <c r="P81" s="186">
        <f t="shared" ref="P81:V81" si="219">P$26*P$14</f>
        <v>9.2340547486185294</v>
      </c>
      <c r="Q81" s="186">
        <f t="shared" si="219"/>
        <v>9.7394791998722337</v>
      </c>
      <c r="R81" s="186">
        <f t="shared" si="219"/>
        <v>10.234967504004217</v>
      </c>
      <c r="S81" s="186">
        <f t="shared" si="219"/>
        <v>8.6537913387471974</v>
      </c>
      <c r="T81" s="291">
        <f t="shared" si="219"/>
        <v>11.05362990268422</v>
      </c>
      <c r="U81" s="291">
        <f t="shared" si="219"/>
        <v>12.92893165383232</v>
      </c>
      <c r="V81" s="291">
        <f t="shared" si="219"/>
        <v>14.48323818931819</v>
      </c>
      <c r="X81" s="62">
        <f t="shared" si="201"/>
        <v>8.826358475322154</v>
      </c>
      <c r="Y81" s="62">
        <f t="shared" si="202"/>
        <v>9.2340547486185294</v>
      </c>
      <c r="Z81" s="62">
        <f t="shared" si="203"/>
        <v>9.7394791998722337</v>
      </c>
      <c r="AA81" s="62">
        <f t="shared" si="204"/>
        <v>10.234967504004217</v>
      </c>
      <c r="AB81" s="62">
        <f t="shared" si="205"/>
        <v>8.6537913387471974</v>
      </c>
      <c r="AC81" s="186">
        <f>AC$26*AC$14</f>
        <v>10.500948407550007</v>
      </c>
      <c r="AD81" s="186">
        <f>AD$26*AD$14</f>
        <v>11.668360817583666</v>
      </c>
      <c r="AE81" s="186">
        <f>AE$26*AE$14</f>
        <v>12.41756634256668</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9.1087647927009687</v>
      </c>
      <c r="J86" s="186">
        <f t="shared" ref="J86:J89" si="233">IF($D$4,AB86,S86)</f>
        <v>9.2136446759184807</v>
      </c>
      <c r="K86" s="186">
        <f t="shared" ref="K86:K89" si="234">IF($D$4,AC86,T86)</f>
        <v>10.594541988543634</v>
      </c>
      <c r="L86" s="186">
        <f t="shared" ref="L86:L89" si="235">IF($D$4,AD86,U86)</f>
        <v>16.373404374683208</v>
      </c>
      <c r="M86" s="186">
        <f t="shared" ref="M86:M89" si="236">IF($D$4,AE86,V86)</f>
        <v>20.397488172922337</v>
      </c>
      <c r="N86" s="40"/>
      <c r="O86" s="186">
        <f>O$27*O$15</f>
        <v>9.5402930821095318</v>
      </c>
      <c r="P86" s="186">
        <f t="shared" ref="P86:V86" si="237">P$27*P$15</f>
        <v>10.249512727937956</v>
      </c>
      <c r="Q86" s="186">
        <f t="shared" si="237"/>
        <v>10.785581249292237</v>
      </c>
      <c r="R86" s="186">
        <f t="shared" si="237"/>
        <v>9.1087647927009687</v>
      </c>
      <c r="S86" s="186">
        <f t="shared" si="237"/>
        <v>9.2136446759184807</v>
      </c>
      <c r="T86" s="291">
        <f t="shared" si="237"/>
        <v>10.594541988543634</v>
      </c>
      <c r="U86" s="291">
        <f t="shared" si="237"/>
        <v>16.373404374683208</v>
      </c>
      <c r="V86" s="291">
        <f t="shared" si="237"/>
        <v>20.397488172922337</v>
      </c>
      <c r="X86" s="62">
        <f t="shared" si="201"/>
        <v>9.5402930821095318</v>
      </c>
      <c r="Y86" s="62">
        <f t="shared" si="202"/>
        <v>10.249512727937956</v>
      </c>
      <c r="Z86" s="62">
        <f t="shared" si="203"/>
        <v>10.785581249292237</v>
      </c>
      <c r="AA86" s="62">
        <f t="shared" si="204"/>
        <v>9.1087647927009687</v>
      </c>
      <c r="AB86" s="62">
        <f t="shared" si="205"/>
        <v>9.2136446759184807</v>
      </c>
      <c r="AC86" s="186">
        <f>AC$27*AC$15</f>
        <v>10.329678438830044</v>
      </c>
      <c r="AD86" s="186">
        <f>AD$27*AD$15</f>
        <v>15.564967533683223</v>
      </c>
      <c r="AE86" s="186">
        <f>AE$27*AE$15</f>
        <v>18.90560313952469</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0.71957740587944863</v>
      </c>
      <c r="K87" s="62">
        <f t="shared" si="234"/>
        <v>0.74195138087720358</v>
      </c>
      <c r="L87" s="62">
        <f t="shared" si="235"/>
        <v>0.79543234549237329</v>
      </c>
      <c r="M87" s="62">
        <f t="shared" si="236"/>
        <v>0.85767580943442934</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0.71957740587944863</v>
      </c>
      <c r="T87" s="289">
        <f t="shared" si="239"/>
        <v>0.74195138087720358</v>
      </c>
      <c r="U87" s="289">
        <f t="shared" si="239"/>
        <v>0.79543234549237329</v>
      </c>
      <c r="V87" s="289">
        <f>V$43*1000*V$37*V$32/V$67/V$64</f>
        <v>0.85767580943442934</v>
      </c>
      <c r="W87" s="240"/>
      <c r="X87" s="62">
        <f t="shared" si="201"/>
        <v>0.69691003522723105</v>
      </c>
      <c r="Y87" s="62">
        <f t="shared" si="202"/>
        <v>0.69691003522723105</v>
      </c>
      <c r="Z87" s="62">
        <f t="shared" si="203"/>
        <v>0.69691003522723105</v>
      </c>
      <c r="AA87" s="62">
        <f t="shared" si="204"/>
        <v>0.69561638544480764</v>
      </c>
      <c r="AB87" s="62">
        <f t="shared" si="205"/>
        <v>0.71957740587944863</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0.27042259412055136</v>
      </c>
      <c r="K90" s="33">
        <f t="shared" si="240"/>
        <v>0.22304861912279639</v>
      </c>
      <c r="L90" s="33">
        <f t="shared" si="240"/>
        <v>0.16456765450762667</v>
      </c>
      <c r="M90" s="33">
        <f t="shared" si="240"/>
        <v>9.7324190565570623E-2</v>
      </c>
      <c r="N90" s="241"/>
      <c r="O90" s="33">
        <f t="shared" ref="O90:V90" si="241">1-SUM(O87:O89)</f>
        <v>0.29308996477276894</v>
      </c>
      <c r="P90" s="33">
        <f t="shared" si="241"/>
        <v>0.29308996477276894</v>
      </c>
      <c r="Q90" s="33">
        <f t="shared" si="241"/>
        <v>0.29308996477276894</v>
      </c>
      <c r="R90" s="33">
        <f t="shared" si="241"/>
        <v>0.29438361455519235</v>
      </c>
      <c r="S90" s="33">
        <f t="shared" si="241"/>
        <v>0.27042259412055136</v>
      </c>
      <c r="T90" s="33">
        <f t="shared" si="241"/>
        <v>0.22304861912279639</v>
      </c>
      <c r="U90" s="33">
        <f t="shared" si="241"/>
        <v>0.16456765450762667</v>
      </c>
      <c r="V90" s="33">
        <f t="shared" si="241"/>
        <v>9.7324190565570623E-2</v>
      </c>
      <c r="W90" s="240"/>
      <c r="X90" s="62">
        <f t="shared" si="201"/>
        <v>0.29308996477276894</v>
      </c>
      <c r="Y90" s="62">
        <f t="shared" si="202"/>
        <v>0.29308996477276894</v>
      </c>
      <c r="Z90" s="62">
        <f t="shared" si="203"/>
        <v>0.29308996477276894</v>
      </c>
      <c r="AA90" s="62">
        <f t="shared" si="204"/>
        <v>0.29438361455519235</v>
      </c>
      <c r="AB90" s="62">
        <f t="shared" si="205"/>
        <v>0.27042259412055136</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31.035059058700554</v>
      </c>
      <c r="K93" s="186">
        <f t="shared" ref="K93:K95" si="248">IF($D$4,AC93,T93)</f>
        <v>30.681006571527245</v>
      </c>
      <c r="L93" s="186">
        <f t="shared" ref="L93:L95" si="249">IF($D$4,AD93,U93)</f>
        <v>25.151267844251635</v>
      </c>
      <c r="M93" s="186">
        <f t="shared" ref="M93:M95" si="250">IF($D$4,AE93,V93)</f>
        <v>21.202842140011054</v>
      </c>
      <c r="N93" s="40"/>
      <c r="O93" s="186">
        <f>(1-O$25)*O$13</f>
        <v>25.162947131829636</v>
      </c>
      <c r="P93" s="186">
        <f>(1-P$25)*P$13</f>
        <v>25.240254653319884</v>
      </c>
      <c r="Q93" s="186">
        <f t="shared" ref="Q93:V93" si="251">(1-Q$25)*Q$13</f>
        <v>25.427775883826147</v>
      </c>
      <c r="R93" s="186">
        <f t="shared" si="251"/>
        <v>26.458300314436251</v>
      </c>
      <c r="S93" s="186">
        <f t="shared" si="251"/>
        <v>31.035059058700554</v>
      </c>
      <c r="T93" s="186">
        <f t="shared" si="251"/>
        <v>30.681006571527245</v>
      </c>
      <c r="U93" s="186">
        <f t="shared" si="251"/>
        <v>25.151267844251635</v>
      </c>
      <c r="V93" s="186">
        <f t="shared" si="251"/>
        <v>21.202842140011054</v>
      </c>
      <c r="X93" s="186">
        <f>O93</f>
        <v>25.162947131829636</v>
      </c>
      <c r="Y93" s="186">
        <f t="shared" ref="Y93:AB93" si="252">P93</f>
        <v>25.240254653319884</v>
      </c>
      <c r="Z93" s="186">
        <f t="shared" si="252"/>
        <v>25.427775883826147</v>
      </c>
      <c r="AA93" s="186">
        <f t="shared" si="252"/>
        <v>26.458300314436251</v>
      </c>
      <c r="AB93" s="186">
        <f t="shared" si="252"/>
        <v>31.035059058700554</v>
      </c>
      <c r="AC93" s="186">
        <f>(1-AC$25)*AC$13</f>
        <v>29.741792084643759</v>
      </c>
      <c r="AD93" s="186">
        <f>(1-AD$25)*AD$13</f>
        <v>24.637976663756703</v>
      </c>
      <c r="AE93" s="186">
        <f>(1-AE$25)*AE$13</f>
        <v>20.770131075929193</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7.6741168475682686</v>
      </c>
      <c r="K97" s="186">
        <f t="shared" ref="K97:K99" si="266">IF($D$4,AC97,T97)</f>
        <v>9.8022755740784593</v>
      </c>
      <c r="L97" s="186">
        <f t="shared" ref="L97:L99" si="267">IF($D$4,AD97,U97)</f>
        <v>11.465279013775829</v>
      </c>
      <c r="M97" s="186">
        <f t="shared" ref="M97:M99" si="268">IF($D$4,AE97,V97)</f>
        <v>12.843626318829337</v>
      </c>
      <c r="N97" s="40"/>
      <c r="O97" s="186">
        <f>(1-O$26)*O$14</f>
        <v>7.8271480818894563</v>
      </c>
      <c r="P97" s="186">
        <f t="shared" ref="P97:V97" si="269">(1-P$26)*P$14</f>
        <v>8.1886900600956771</v>
      </c>
      <c r="Q97" s="186">
        <f t="shared" si="269"/>
        <v>8.636896648943301</v>
      </c>
      <c r="R97" s="186">
        <f t="shared" si="269"/>
        <v>9.0762919375131723</v>
      </c>
      <c r="S97" s="186">
        <f t="shared" si="269"/>
        <v>7.6741168475682686</v>
      </c>
      <c r="T97" s="186">
        <f t="shared" si="269"/>
        <v>9.8022755740784593</v>
      </c>
      <c r="U97" s="186">
        <f t="shared" si="269"/>
        <v>11.465279013775829</v>
      </c>
      <c r="V97" s="186">
        <f t="shared" si="269"/>
        <v>12.843626318829337</v>
      </c>
      <c r="X97" s="186">
        <f t="shared" si="253"/>
        <v>7.8271480818894563</v>
      </c>
      <c r="Y97" s="186">
        <f t="shared" si="254"/>
        <v>8.1886900600956771</v>
      </c>
      <c r="Z97" s="186">
        <f t="shared" si="255"/>
        <v>8.636896648943301</v>
      </c>
      <c r="AA97" s="186">
        <f t="shared" si="256"/>
        <v>9.0762919375131723</v>
      </c>
      <c r="AB97" s="186">
        <f t="shared" si="257"/>
        <v>7.6741168475682686</v>
      </c>
      <c r="AC97" s="186">
        <f>(1-AC$26)*AC$14</f>
        <v>10.354957069212672</v>
      </c>
      <c r="AD97" s="186">
        <f>(1-AD$26)*AD$14</f>
        <v>12.725849850024485</v>
      </c>
      <c r="AE97" s="186">
        <f>(1-AE$26)*AE$14</f>
        <v>14.909298165580847</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2.7499367319273169</v>
      </c>
      <c r="J101" s="186">
        <f t="shared" ref="J101:J103" si="278">IF($D$4,AB101,S101)</f>
        <v>2.781599976051393</v>
      </c>
      <c r="K101" s="186">
        <f t="shared" ref="K101:K103" si="279">IF($D$4,AC101,T101)</f>
        <v>3.198492971910782</v>
      </c>
      <c r="L101" s="186">
        <f t="shared" ref="L101:L103" si="280">IF($D$4,AD101,U101)</f>
        <v>4.9431319329620678</v>
      </c>
      <c r="M101" s="186">
        <f t="shared" ref="M101:M103" si="281">IF($D$4,AE101,V101)</f>
        <v>6.1580031148372179</v>
      </c>
      <c r="N101" s="40"/>
      <c r="O101" s="186">
        <f>(1-O$27)*O$15</f>
        <v>2.880215152867692</v>
      </c>
      <c r="P101" s="186">
        <f t="shared" ref="P101:V101" si="282">(1-P$27)*P$15</f>
        <v>3.0943286138531914</v>
      </c>
      <c r="Q101" s="186">
        <f t="shared" si="282"/>
        <v>3.2561677381747867</v>
      </c>
      <c r="R101" s="186">
        <f t="shared" si="282"/>
        <v>2.7499367319273169</v>
      </c>
      <c r="S101" s="186">
        <f t="shared" si="282"/>
        <v>2.781599976051393</v>
      </c>
      <c r="T101" s="186">
        <f t="shared" si="282"/>
        <v>3.198492971910782</v>
      </c>
      <c r="U101" s="186">
        <f t="shared" si="282"/>
        <v>4.9431319329620678</v>
      </c>
      <c r="V101" s="186">
        <f t="shared" si="282"/>
        <v>6.1580031148372179</v>
      </c>
      <c r="X101" s="186">
        <f t="shared" si="253"/>
        <v>2.880215152867692</v>
      </c>
      <c r="Y101" s="186">
        <f t="shared" si="254"/>
        <v>3.0943286138531914</v>
      </c>
      <c r="Z101" s="186">
        <f t="shared" si="255"/>
        <v>3.2561677381747867</v>
      </c>
      <c r="AA101" s="186">
        <f t="shared" si="256"/>
        <v>2.7499367319273169</v>
      </c>
      <c r="AB101" s="186">
        <f t="shared" si="257"/>
        <v>2.781599976051393</v>
      </c>
      <c r="AC101" s="186">
        <f>(1-AC$27)*AC$15</f>
        <v>3.4633565216243736</v>
      </c>
      <c r="AD101" s="186">
        <f>(1-AD$27)*AD$15</f>
        <v>5.7515687739620533</v>
      </c>
      <c r="AE101" s="186">
        <f>(1-AE$27)*AE$15</f>
        <v>7.6498881482348668</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1.1693913704280094</v>
      </c>
      <c r="K107" s="186">
        <f t="shared" ref="K107:K108" si="293">IF($D$4,AC107,T107)</f>
        <v>1.1560507828558726</v>
      </c>
      <c r="L107" s="186">
        <f t="shared" ref="L107:L108" si="294">IF($D$4,AD107,U107)</f>
        <v>0.94769194789548516</v>
      </c>
      <c r="M107" s="186">
        <f t="shared" ref="M107:M108" si="295">IF($D$4,AE107,V107)</f>
        <v>0.79891649570182655</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1.1693913704280094</v>
      </c>
      <c r="T107" s="303">
        <f t="shared" si="296"/>
        <v>1.1560507828558726</v>
      </c>
      <c r="U107" s="303">
        <f t="shared" si="296"/>
        <v>0.94769194789548516</v>
      </c>
      <c r="V107" s="303">
        <f t="shared" si="296"/>
        <v>0.79891649570182655</v>
      </c>
      <c r="X107" s="186">
        <f>O107</f>
        <v>0.94813201981803652</v>
      </c>
      <c r="Y107" s="186">
        <f t="shared" ref="Y107:AB107" si="297">P107</f>
        <v>0.95104494317767596</v>
      </c>
      <c r="Z107" s="186">
        <f t="shared" si="297"/>
        <v>0.95811068480591965</v>
      </c>
      <c r="AA107" s="186">
        <f t="shared" si="297"/>
        <v>0.99694052475857964</v>
      </c>
      <c r="AB107" s="186">
        <f t="shared" si="297"/>
        <v>1.1693913704280094</v>
      </c>
      <c r="AC107" s="303">
        <f t="shared" ref="AC107:AE109" si="298">AC25*AC13*AC30*AC41</f>
        <v>2.6083395788185619</v>
      </c>
      <c r="AD107" s="303">
        <f t="shared" si="298"/>
        <v>1.5438020292710939</v>
      </c>
      <c r="AE107" s="303">
        <f t="shared" si="298"/>
        <v>1.1745540745539105</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33.449542775173065</v>
      </c>
      <c r="K108" s="186">
        <f t="shared" si="293"/>
        <v>42.725650732444713</v>
      </c>
      <c r="L108" s="186">
        <f t="shared" si="294"/>
        <v>49.974263933981234</v>
      </c>
      <c r="M108" s="186">
        <f t="shared" si="295"/>
        <v>55.98213272920831</v>
      </c>
      <c r="N108" s="40"/>
      <c r="O108" s="186">
        <f t="shared" si="296"/>
        <v>34.116567387912205</v>
      </c>
      <c r="P108" s="186">
        <f t="shared" si="296"/>
        <v>35.69243782424283</v>
      </c>
      <c r="Q108" s="186">
        <f t="shared" si="296"/>
        <v>37.646057473717377</v>
      </c>
      <c r="R108" s="186">
        <f t="shared" si="296"/>
        <v>39.561270884220072</v>
      </c>
      <c r="S108" s="186">
        <f t="shared" si="296"/>
        <v>33.449542775173065</v>
      </c>
      <c r="T108" s="303">
        <f t="shared" si="296"/>
        <v>42.725650732444713</v>
      </c>
      <c r="U108" s="303">
        <f t="shared" si="296"/>
        <v>49.974263933981234</v>
      </c>
      <c r="V108" s="303">
        <f t="shared" si="296"/>
        <v>55.98213272920831</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33.449542775173065</v>
      </c>
      <c r="AC108" s="303">
        <f t="shared" si="298"/>
        <v>36.631904796729778</v>
      </c>
      <c r="AD108" s="303">
        <f t="shared" si="298"/>
        <v>38.669132797708414</v>
      </c>
      <c r="AE108" s="303">
        <f t="shared" si="298"/>
        <v>37.139690639692894</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50.033398416338848</v>
      </c>
      <c r="J109" s="186">
        <f t="shared" ref="J109:J111" si="308">IF($D$4,AB109,S109)</f>
        <v>52.352772899942238</v>
      </c>
      <c r="K109" s="186">
        <f t="shared" ref="K109:K111" si="309">IF($D$4,AC109,T109)</f>
        <v>62.070943262839279</v>
      </c>
      <c r="L109" s="186">
        <f t="shared" ref="L109:L111" si="310">IF($D$4,AD109,U109)</f>
        <v>102.84257596388754</v>
      </c>
      <c r="M109" s="186">
        <f t="shared" ref="M109:M111" si="311">IF($D$4,AE109,V109)</f>
        <v>138.1435341002834</v>
      </c>
      <c r="N109" s="40"/>
      <c r="O109" s="186">
        <f t="shared" si="296"/>
        <v>52.501189854698488</v>
      </c>
      <c r="P109" s="186">
        <f t="shared" si="296"/>
        <v>56.404096710269307</v>
      </c>
      <c r="Q109" s="186">
        <f t="shared" si="296"/>
        <v>59.354135558397175</v>
      </c>
      <c r="R109" s="186">
        <f t="shared" si="296"/>
        <v>50.033398416338848</v>
      </c>
      <c r="S109" s="186">
        <f t="shared" si="296"/>
        <v>52.352772899942238</v>
      </c>
      <c r="T109" s="303">
        <f t="shared" si="296"/>
        <v>62.070943262839279</v>
      </c>
      <c r="U109" s="303">
        <f t="shared" si="296"/>
        <v>102.84257596388754</v>
      </c>
      <c r="V109" s="303">
        <f t="shared" si="296"/>
        <v>138.1435341002834</v>
      </c>
      <c r="X109" s="186">
        <f t="shared" si="299"/>
        <v>52.501189854698488</v>
      </c>
      <c r="Y109" s="186">
        <f t="shared" si="300"/>
        <v>56.404096710269307</v>
      </c>
      <c r="Z109" s="186">
        <f t="shared" si="301"/>
        <v>59.354135558397175</v>
      </c>
      <c r="AA109" s="186">
        <f t="shared" si="302"/>
        <v>50.033398416338848</v>
      </c>
      <c r="AB109" s="186">
        <f t="shared" si="303"/>
        <v>52.352772899942238</v>
      </c>
      <c r="AC109" s="303">
        <f t="shared" si="298"/>
        <v>53.938212288370813</v>
      </c>
      <c r="AD109" s="303">
        <f t="shared" si="298"/>
        <v>77.262222463341431</v>
      </c>
      <c r="AE109" s="303">
        <f t="shared" si="298"/>
        <v>89.211069496832366</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7.0135982950677684</v>
      </c>
      <c r="K110" s="186">
        <f t="shared" si="309"/>
        <v>7.6386839576458785</v>
      </c>
      <c r="L110" s="186">
        <f t="shared" si="310"/>
        <v>9.2961573165300262</v>
      </c>
      <c r="M110" s="186">
        <f t="shared" si="311"/>
        <v>10.955839929308665</v>
      </c>
      <c r="N110" s="42"/>
      <c r="O110" s="186">
        <f>O50</f>
        <v>7.0618553137404447</v>
      </c>
      <c r="P110" s="186">
        <f t="shared" ref="P110:V110" si="313">P50</f>
        <v>7.1431116327627917</v>
      </c>
      <c r="Q110" s="186">
        <f t="shared" si="313"/>
        <v>7.1987258831010505</v>
      </c>
      <c r="R110" s="186">
        <f t="shared" si="313"/>
        <v>6.9413335627146884</v>
      </c>
      <c r="S110" s="186">
        <f t="shared" si="313"/>
        <v>7.0135982950677684</v>
      </c>
      <c r="T110" s="303">
        <f t="shared" si="313"/>
        <v>7.6386839576458785</v>
      </c>
      <c r="U110" s="303">
        <f t="shared" si="313"/>
        <v>9.2961573165300262</v>
      </c>
      <c r="V110" s="303">
        <f t="shared" si="313"/>
        <v>10.955839929308665</v>
      </c>
      <c r="X110" s="186">
        <f t="shared" si="299"/>
        <v>7.0618553137404447</v>
      </c>
      <c r="Y110" s="186">
        <f t="shared" si="300"/>
        <v>7.1431116327627917</v>
      </c>
      <c r="Z110" s="186">
        <f t="shared" si="301"/>
        <v>7.1987258831010505</v>
      </c>
      <c r="AA110" s="186">
        <f t="shared" si="302"/>
        <v>6.9413335627146884</v>
      </c>
      <c r="AB110" s="186">
        <f t="shared" si="303"/>
        <v>7.0135982950677684</v>
      </c>
      <c r="AC110" s="303">
        <f>AC50</f>
        <v>7.2628683117383845</v>
      </c>
      <c r="AD110" s="303">
        <f>AD50</f>
        <v>8.0974296591614721</v>
      </c>
      <c r="AE110" s="303">
        <f>AE50</f>
        <v>8.516589307655801</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97.532943388032194</v>
      </c>
      <c r="J111" s="186">
        <f t="shared" si="308"/>
        <v>93.985305340611077</v>
      </c>
      <c r="K111" s="186">
        <f t="shared" si="309"/>
        <v>113.59132873578575</v>
      </c>
      <c r="L111" s="186">
        <f t="shared" si="310"/>
        <v>163.06068916229427</v>
      </c>
      <c r="M111" s="186">
        <f t="shared" si="311"/>
        <v>205.8804232545022</v>
      </c>
      <c r="N111" s="40"/>
      <c r="O111" s="186">
        <f>SUM(O107:O110)</f>
        <v>94.627744576169164</v>
      </c>
      <c r="P111" s="186">
        <f t="shared" ref="P111:V111" si="315">SUM(P107:P110)</f>
        <v>100.19069111045262</v>
      </c>
      <c r="Q111" s="186">
        <f t="shared" si="315"/>
        <v>105.15702960002152</v>
      </c>
      <c r="R111" s="186">
        <f t="shared" si="315"/>
        <v>97.532943388032194</v>
      </c>
      <c r="S111" s="186">
        <f t="shared" si="315"/>
        <v>93.985305340611077</v>
      </c>
      <c r="T111" s="303">
        <f t="shared" si="315"/>
        <v>113.59132873578575</v>
      </c>
      <c r="U111" s="303">
        <f t="shared" si="315"/>
        <v>163.06068916229427</v>
      </c>
      <c r="V111" s="303">
        <f t="shared" si="315"/>
        <v>205.8804232545022</v>
      </c>
      <c r="X111" s="186">
        <f t="shared" si="299"/>
        <v>94.627744576169164</v>
      </c>
      <c r="Y111" s="186">
        <f t="shared" si="300"/>
        <v>100.19069111045262</v>
      </c>
      <c r="Z111" s="186">
        <f t="shared" si="301"/>
        <v>105.15702960002152</v>
      </c>
      <c r="AA111" s="186">
        <f t="shared" si="302"/>
        <v>97.532943388032194</v>
      </c>
      <c r="AB111" s="186">
        <f t="shared" si="303"/>
        <v>93.985305340611077</v>
      </c>
      <c r="AC111" s="303">
        <f>SUM(AC107:AC110)</f>
        <v>100.44132497565754</v>
      </c>
      <c r="AD111" s="303">
        <f>SUM(AD107:AD110)</f>
        <v>125.57258694948241</v>
      </c>
      <c r="AE111" s="303">
        <f>SUM(AE107:AE110)</f>
        <v>136.04190351873498</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97.532943388032194</v>
      </c>
      <c r="J112" s="233">
        <f t="shared" si="316"/>
        <v>93.985305340611077</v>
      </c>
      <c r="K112" s="233">
        <f t="shared" si="316"/>
        <v>113.59132873578574</v>
      </c>
      <c r="L112" s="233">
        <f t="shared" si="316"/>
        <v>163.06068916229424</v>
      </c>
      <c r="M112" s="233">
        <f>SUM(M149:M151)</f>
        <v>205.88042325450218</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4.542338548545156</v>
      </c>
      <c r="K115" s="186">
        <f>K$64*(1-K$73)*K68*(K75*K78+K93*K94)/1000</f>
        <v>7.496692632493132</v>
      </c>
      <c r="L115" s="186">
        <f>L$64*(1-L$73)*L68*(L75*L78+L93*L94)/1000</f>
        <v>12.291078123938938</v>
      </c>
      <c r="M115" s="186">
        <f>M$64*(1-M$73)*M68*(M75*M78+M93*M94)/1000</f>
        <v>15.542305310782716</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4.542338548545156</v>
      </c>
      <c r="T115" s="303">
        <f>T$64*(1-T$73)*T68*(T75*T78+T93*T94)/1000</f>
        <v>7.496692632493132</v>
      </c>
      <c r="U115" s="303">
        <f>U$64*(1-U$73)*U68*(U75*U78+U93*U94)/1000</f>
        <v>12.291078123938938</v>
      </c>
      <c r="V115" s="303">
        <f>V$64*(1-V$73)*V68*(V75*V78+V93*V94)/1000</f>
        <v>15.542305310782716</v>
      </c>
      <c r="W115" s="240"/>
      <c r="X115" s="186">
        <f>O115</f>
        <v>1.2296785630890161E-2</v>
      </c>
      <c r="Y115" s="186">
        <f t="shared" ref="Y115:AB117" si="321">P115</f>
        <v>0.61672823758459472</v>
      </c>
      <c r="Z115" s="186">
        <f t="shared" si="321"/>
        <v>1.2301941755901284</v>
      </c>
      <c r="AA115" s="186">
        <f t="shared" si="321"/>
        <v>1.2800508818208238</v>
      </c>
      <c r="AB115" s="186">
        <f t="shared" si="321"/>
        <v>4.542338548545156</v>
      </c>
      <c r="AC115" s="303">
        <f>AC$64*(1-AC$73)*AC68*(AC75*AC78+AC93*AC94)/1000</f>
        <v>9.2749778615961542</v>
      </c>
      <c r="AD115" s="303">
        <f>AD$64*(1-AD$73)*AD68*(AD75*AD78+AD93*AD94)/1000</f>
        <v>21.506528326631759</v>
      </c>
      <c r="AE115" s="303">
        <f>AE$64*(1-AE$73)*AE68*(AE75*AE78+AE93*AE94)/1000</f>
        <v>36.077425598920748</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2.022187445095228E-2</v>
      </c>
      <c r="K116" s="186">
        <f>K$64*(1-K$73)*K69*(K75*K79+K93*K95)/1000</f>
        <v>1.9991180353315024E-2</v>
      </c>
      <c r="L116" s="186">
        <f>L$64*(1-L$73)*L69*(L75*L79+L93*L95)/1000</f>
        <v>1.638810416525192E-2</v>
      </c>
      <c r="M116" s="186">
        <f>M$64*(1-M$73)*M69*(M75*M79+M93*M95)/1000</f>
        <v>1.3815382498473527E-2</v>
      </c>
      <c r="N116" s="241"/>
      <c r="O116" s="186">
        <f>O$64*(1-O$73)*O69*(O75*O79+O93*O95)/1000</f>
        <v>0</v>
      </c>
      <c r="P116" s="186">
        <f t="shared" ref="P116:S116" si="324">P$64*(1-P$73)*P69*(P75*P79+P93*P95)/1000</f>
        <v>0</v>
      </c>
      <c r="Q116" s="186">
        <f t="shared" si="324"/>
        <v>1.6568271725119574E-2</v>
      </c>
      <c r="R116" s="186">
        <f t="shared" si="324"/>
        <v>1.7239742516105373E-2</v>
      </c>
      <c r="S116" s="186">
        <f t="shared" si="324"/>
        <v>2.022187445095228E-2</v>
      </c>
      <c r="T116" s="303">
        <f>T$64*(1-T$73)*T69*(T75*T79+T93*T95)/1000</f>
        <v>1.9991180353315024E-2</v>
      </c>
      <c r="U116" s="303">
        <f>U$64*(1-U$73)*U69*(U75*U79+U93*U95)/1000</f>
        <v>1.638810416525192E-2</v>
      </c>
      <c r="V116" s="303">
        <f>V$64*(1-V$73)*V69*(V75*V79+V93*V95)/1000</f>
        <v>1.3815382498473527E-2</v>
      </c>
      <c r="W116" s="240"/>
      <c r="X116" s="186">
        <f t="shared" ref="X116:X117" si="325">O116</f>
        <v>0</v>
      </c>
      <c r="Y116" s="186">
        <f t="shared" si="321"/>
        <v>0</v>
      </c>
      <c r="Z116" s="186">
        <f t="shared" si="321"/>
        <v>1.6568271725119574E-2</v>
      </c>
      <c r="AA116" s="186">
        <f t="shared" si="321"/>
        <v>1.7239742516105373E-2</v>
      </c>
      <c r="AB116" s="186">
        <f t="shared" si="321"/>
        <v>2.022187445095228E-2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86.249587580760092</v>
      </c>
      <c r="K117" s="186">
        <f>K$64*(1-K$73)*K70*(K75*K80+K93*K96)/1000</f>
        <v>83.494560580818444</v>
      </c>
      <c r="L117" s="186">
        <f>L$64*(1-L$73)*L70*(L75*L80+L93*L96)/1000</f>
        <v>64.825433640987953</v>
      </c>
      <c r="M117" s="186">
        <f>M$64*(1-M$73)*M70*(M75*M80+M93*M96)/1000</f>
        <v>51.596438293581002</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86.249587580760092</v>
      </c>
      <c r="T117" s="303">
        <f>T$64*(1-T$73)*T70*(T75*T80+T93*T96)/1000</f>
        <v>83.494560580818444</v>
      </c>
      <c r="U117" s="303">
        <f>U$64*(1-U$73)*U70*(U75*U80+U93*U96)/1000</f>
        <v>64.825433640987953</v>
      </c>
      <c r="V117" s="303">
        <f>V$64*(1-V$73)*V70*(V75*V80+V93*V96)/1000</f>
        <v>51.596438293581002</v>
      </c>
      <c r="W117" s="240"/>
      <c r="X117" s="186">
        <f t="shared" si="325"/>
        <v>79.689643879259748</v>
      </c>
      <c r="Y117" s="186">
        <f t="shared" si="321"/>
        <v>71.965588674551967</v>
      </c>
      <c r="Z117" s="186">
        <f t="shared" si="321"/>
        <v>72.134210263454193</v>
      </c>
      <c r="AA117" s="186">
        <f t="shared" si="321"/>
        <v>75.057630160612362</v>
      </c>
      <c r="AB117" s="186">
        <f t="shared" si="321"/>
        <v>86.249587580760092</v>
      </c>
      <c r="AC117" s="303">
        <f>AC$64*(1-AC$73)*AC70*(AC75*AC80+AC93*AC96)/1000</f>
        <v>81.217809148085308</v>
      </c>
      <c r="AD117" s="303">
        <f>AD$64*(1-AD$73)*AD70*(AD75*AD80+AD93*AD96)/1000</f>
        <v>57.523246534536831</v>
      </c>
      <c r="AE117" s="303">
        <f>AE$64*(1-AE$73)*AE70*(AE75*AE80+AE93*AE96)/1000</f>
        <v>36.573412350970806</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2.3458917987836418</v>
      </c>
      <c r="K119" s="186">
        <f>K$64*(1-K$73)*K68*(K81*K83+K97*K98)/1000</f>
        <v>4.9940769158200524</v>
      </c>
      <c r="L119" s="186">
        <f>L$64*(1-L$73)*L68*(L81*L83+L97*L98)/1000</f>
        <v>11.682692416350886</v>
      </c>
      <c r="M119" s="186">
        <f>M$64*(1-M$73)*M68*(M81*M83+M97*M98)/1000</f>
        <v>19.630765498137297</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2.3458917987836418</v>
      </c>
      <c r="T119" s="303">
        <f>T$64*(1-T$73)*T68*(T81*T83+T97*T98)/1000</f>
        <v>4.9940769158200524</v>
      </c>
      <c r="U119" s="303">
        <f>U$64*(1-U$73)*U68*(U81*U83+U97*U98)/1000</f>
        <v>11.682692416350886</v>
      </c>
      <c r="V119" s="303">
        <f>V$64*(1-V$73)*V68*(V81*V83+V97*V98)/1000</f>
        <v>19.630765498137297</v>
      </c>
      <c r="W119" s="240"/>
      <c r="X119" s="186">
        <f>O119</f>
        <v>0.42270534033127205</v>
      </c>
      <c r="Y119" s="186">
        <f t="shared" ref="Y119:AB119" si="332">P119</f>
        <v>0.63831372590005553</v>
      </c>
      <c r="Z119" s="186">
        <f t="shared" si="332"/>
        <v>0.88006760986958676</v>
      </c>
      <c r="AA119" s="186">
        <f t="shared" si="332"/>
        <v>0.92484035372856965</v>
      </c>
      <c r="AB119" s="186">
        <f t="shared" si="332"/>
        <v>2.3458917987836418</v>
      </c>
      <c r="AC119" s="303">
        <f>AC$64*(1-AC$73)*AC68*(AC81*AC83+AC97*AC98)/1000</f>
        <v>6.1787184167820186</v>
      </c>
      <c r="AD119" s="303">
        <f>AD$64*(1-AD$73)*AD68*(AD81*AD83+AD97*AD98)/1000</f>
        <v>18.179308616085994</v>
      </c>
      <c r="AE119" s="303">
        <f>AE$64*(1-AE$73)*AE68*(AE81*AE83+AE97*AE98)/1000</f>
        <v>38.378512152843768</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0.20852371544743475</v>
      </c>
      <c r="K120" s="186">
        <f>K$64*(1-K$73)*K69*(K81*K84+K97*K99)/1000</f>
        <v>0.26635076884373615</v>
      </c>
      <c r="L120" s="186">
        <f>L$64*(1-L$73)*L69*(L81*L84+L97*L99)/1000</f>
        <v>0.31153846443602362</v>
      </c>
      <c r="M120" s="186">
        <f>M$64*(1-M$73)*M69*(M81*M84+M97*M99)/1000</f>
        <v>0.348991386633552</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0.20852371544743475</v>
      </c>
      <c r="T120" s="303">
        <f>T$64*(1-T$73)*T69*(T81*T84+T97*T99)/1000</f>
        <v>0.26635076884373615</v>
      </c>
      <c r="U120" s="303">
        <f>U$64*(1-U$73)*U69*(U81*U84+U97*U99)/1000</f>
        <v>0.31153846443602362</v>
      </c>
      <c r="V120" s="303">
        <f>V$64*(1-V$73)*V69*(V81*V84+V97*V99)/1000</f>
        <v>0.348991386633552</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0.20852371544743475</v>
      </c>
      <c r="AC120" s="303">
        <f>AC$64*(1-AC$73)*AC69*(AC81*AC84+AC97*AC99)/1000</f>
        <v>1.1768987460537179</v>
      </c>
      <c r="AD120" s="303">
        <f>AD$64*(1-AD$73)*AD69*(AD81*AD84+AD97*AD99)/1000</f>
        <v>2.7531306159462554</v>
      </c>
      <c r="AE120" s="303">
        <f>AE$64*(1-AE$73)*AE69*(AE81*AE84+AE97*AE99)/1000</f>
        <v>4.6261648925842938</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32.643007817577313</v>
      </c>
      <c r="K121" s="186">
        <f>K$64*(1-K$73)*K70*(K81*K85+K97*K100)/1000</f>
        <v>40.518551629592096</v>
      </c>
      <c r="L121" s="186">
        <f>L$64*(1-L$73)*L70*(L81*L85+L97*L100)/1000</f>
        <v>43.951306528299241</v>
      </c>
      <c r="M121" s="186">
        <f>M$64*(1-M$73)*M70*(M81*M85+M97*M100)/1000</f>
        <v>45.379962458914036</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32.643007817577313</v>
      </c>
      <c r="T121" s="303">
        <f>T$64*(1-T$73)*T70*(T81*T85+T97*T100)/1000</f>
        <v>40.518551629592096</v>
      </c>
      <c r="U121" s="303">
        <f>U$64*(1-U$73)*U70*(U81*U85+U97*U100)/1000</f>
        <v>43.951306528299241</v>
      </c>
      <c r="V121" s="303">
        <f>V$64*(1-V$73)*V70*(V81*V85+V97*V100)/1000</f>
        <v>45.379962458914036</v>
      </c>
      <c r="W121" s="240"/>
      <c r="X121" s="186">
        <f t="shared" si="336"/>
        <v>38.081344183480468</v>
      </c>
      <c r="Y121" s="186">
        <f t="shared" si="337"/>
        <v>35.930509643817174</v>
      </c>
      <c r="Z121" s="186">
        <f t="shared" si="338"/>
        <v>37.775315095275261</v>
      </c>
      <c r="AA121" s="186">
        <f t="shared" si="339"/>
        <v>39.697104385081929</v>
      </c>
      <c r="AB121" s="186">
        <f t="shared" si="340"/>
        <v>32.643007817577313</v>
      </c>
      <c r="AC121" s="303">
        <f>AC$64*(1-AC$73)*AC70*(AC81*AC85+AC97*AC100)/1000</f>
        <v>41.04827066423654</v>
      </c>
      <c r="AD121" s="303">
        <f>AD$64*(1-AD$73)*AD70*(AD81*AD85+AD97*AD100)/1000</f>
        <v>41.515160428559184</v>
      </c>
      <c r="AE121" s="303">
        <f>AE$64*(1-AE$73)*AE70*(AE81*AE85+AE97*AE100)/1000</f>
        <v>35.933480637954503</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0.34981297345213419</v>
      </c>
      <c r="J123" s="186">
        <f t="shared" si="345"/>
        <v>0.48705507999893294</v>
      </c>
      <c r="K123" s="186">
        <f>K$64*(1-K$73)*K68*(K86*K88+K101*K102)/1000</f>
        <v>1.9816970566495873</v>
      </c>
      <c r="L123" s="186">
        <f>L$64*(1-L$73)*L68*(L86*L88+L101*L102)/1000</f>
        <v>3.4546981094600739</v>
      </c>
      <c r="M123" s="186">
        <f>M$64*(1-M$73)*M68*(M86*M88+M101*M102)/1000</f>
        <v>4.7921882218662102</v>
      </c>
      <c r="N123" s="241"/>
      <c r="O123" s="186">
        <f>O$64*(1-O$73)*O68*(O86*O88+O101*O102)/1000</f>
        <v>0.36638538447406388</v>
      </c>
      <c r="P123" s="186">
        <f t="shared" ref="P123:S123" si="346">P$64*(1-P$73)*P68*(P86*P88+P101*P102)/1000</f>
        <v>0.31952662083002764</v>
      </c>
      <c r="Q123" s="186">
        <f t="shared" si="346"/>
        <v>0.41420942719344656</v>
      </c>
      <c r="R123" s="186">
        <f t="shared" si="346"/>
        <v>0.34981297345213419</v>
      </c>
      <c r="S123" s="186">
        <f t="shared" si="346"/>
        <v>0.48705507999893294</v>
      </c>
      <c r="T123" s="303">
        <f>T$64*(1-T$73)*T68*(T86*T88+T101*T102)/1000</f>
        <v>1.9816970566495873</v>
      </c>
      <c r="U123" s="303">
        <f>U$64*(1-U$73)*U68*(U86*U88+U101*U102)/1000</f>
        <v>3.4546981094600739</v>
      </c>
      <c r="V123" s="303">
        <f>V$64*(1-V$73)*V68*(V86*V88+V101*V102)/1000</f>
        <v>4.7921882218662102</v>
      </c>
      <c r="W123" s="240"/>
      <c r="X123" s="186">
        <f>O123</f>
        <v>0.36638538447406388</v>
      </c>
      <c r="Y123" s="186">
        <f t="shared" ref="Y123:AB123" si="347">P123</f>
        <v>0.31952662083002764</v>
      </c>
      <c r="Z123" s="186">
        <f t="shared" si="347"/>
        <v>0.41420942719344656</v>
      </c>
      <c r="AA123" s="186">
        <f t="shared" si="347"/>
        <v>0.34981297345213419</v>
      </c>
      <c r="AB123" s="186">
        <f t="shared" si="347"/>
        <v>0.48705507999893294</v>
      </c>
      <c r="AC123" s="303">
        <f>AC$64*(1-AC$73)*AC68*(AC86*AC88+AC101*AC102)/1000</f>
        <v>2.3375787918872861</v>
      </c>
      <c r="AD123" s="303">
        <f>AD$64*(1-AD$73)*AD68*(AD86*AD88+AD101*AD102)/1000</f>
        <v>8.1621570809417197</v>
      </c>
      <c r="AE123" s="303">
        <f>AE$64*(1-AE$73)*AE68*(AE86*AE88+AE101*AE102)/1000</f>
        <v>20.95181953487214</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0.37861869292756956</v>
      </c>
      <c r="J124" s="186">
        <f t="shared" si="349"/>
        <v>0.38297817362576814</v>
      </c>
      <c r="K124" s="186">
        <f>K$64*(1-K$73)*K69*(K86*K89+K101*K103)/1000</f>
        <v>0.44037712369990833</v>
      </c>
      <c r="L124" s="186">
        <f>L$64*(1-L$73)*L69*(L86*L89+L101*L103)/1000</f>
        <v>0.68058371296234454</v>
      </c>
      <c r="M124" s="186">
        <f>M$64*(1-M$73)*M69*(M86*M89+M101*M103)/1000</f>
        <v>0.84785044808994314</v>
      </c>
      <c r="N124" s="241"/>
      <c r="O124" s="186">
        <f>O$64*(1-O$73)*O69*(O86*O89+O101*O103)/1000</f>
        <v>0.39655577667223524</v>
      </c>
      <c r="P124" s="186">
        <f t="shared" ref="P124:S124" si="350">P$64*(1-P$73)*P69*(P86*P89+P101*P103)/1000</f>
        <v>0.42603549444003685</v>
      </c>
      <c r="Q124" s="186">
        <f t="shared" si="350"/>
        <v>0.44831794079735332</v>
      </c>
      <c r="R124" s="186">
        <f t="shared" si="350"/>
        <v>0.37861869292756956</v>
      </c>
      <c r="S124" s="186">
        <f t="shared" si="350"/>
        <v>0.38297817362576814</v>
      </c>
      <c r="T124" s="303">
        <f>T$64*(1-T$73)*T69*(T86*T89+T101*T103)/1000</f>
        <v>0.44037712369990833</v>
      </c>
      <c r="U124" s="303">
        <f>U$64*(1-U$73)*U69*(U86*U89+U101*U103)/1000</f>
        <v>0.68058371296234454</v>
      </c>
      <c r="V124" s="303">
        <f>V$64*(1-V$73)*V69*(V86*V89+V101*V103)/1000</f>
        <v>0.84785044808994314</v>
      </c>
      <c r="W124" s="240"/>
      <c r="X124" s="186">
        <f t="shared" ref="X124:X125" si="351">O124</f>
        <v>0.39655577667223524</v>
      </c>
      <c r="Y124" s="186">
        <f t="shared" ref="Y124:Y125" si="352">P124</f>
        <v>0.42603549444003685</v>
      </c>
      <c r="Z124" s="186">
        <f t="shared" ref="Z124:Z125" si="353">Q124</f>
        <v>0.44831794079735332</v>
      </c>
      <c r="AA124" s="186">
        <f t="shared" ref="AA124:AA125" si="354">R124</f>
        <v>0.37861869292756956</v>
      </c>
      <c r="AB124" s="186">
        <f t="shared" ref="AB124:AB125" si="355">S124</f>
        <v>0.38297817362576814</v>
      </c>
      <c r="AC124" s="303">
        <f>AC$64*(1-AC$73)*AC69*(AC86*AC89+AC101*AC103)/1000</f>
        <v>0.77834096281844267</v>
      </c>
      <c r="AD124" s="303">
        <f>AD$64*(1-AD$73)*AD69*(AD86*AD89+AD101*AD103)/1000</f>
        <v>3.608676431521268</v>
      </c>
      <c r="AE124" s="303">
        <f>AE$64*(1-AE$73)*AE69*(AE86*AE89+AE101*AE103)/1000</f>
        <v>7.4926318668413581</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15.208333011191298</v>
      </c>
      <c r="J125" s="186">
        <f t="shared" si="357"/>
        <v>14.682063689338735</v>
      </c>
      <c r="K125" s="186">
        <f>K$64*(1-K$73)*K70*(K86*K90+K101*K104)/1000</f>
        <v>15.376169639387287</v>
      </c>
      <c r="L125" s="186">
        <f>L$64*(1-L$73)*L70*(L86*L90+L101*L104)/1000</f>
        <v>21.061524278749214</v>
      </c>
      <c r="M125" s="186">
        <f>M$64*(1-M$73)*M70*(M86*M90+M101*M104)/1000</f>
        <v>22.36784199277556</v>
      </c>
      <c r="N125" s="241"/>
      <c r="O125" s="186">
        <f>O$64*(1-O$73)*O70*(O86*O90+O101*O104)/1000</f>
        <v>17.567059633334598</v>
      </c>
      <c r="P125" s="186">
        <f t="shared" ref="P125:S125" si="358">P$64*(1-P$73)*P70*(P86*P90+P101*P104)/1000</f>
        <v>17.11921044085512</v>
      </c>
      <c r="Q125" s="186">
        <f t="shared" si="358"/>
        <v>17.968640504716966</v>
      </c>
      <c r="R125" s="186">
        <f t="shared" si="358"/>
        <v>15.208333011191298</v>
      </c>
      <c r="S125" s="186">
        <f t="shared" si="358"/>
        <v>14.682063689338735</v>
      </c>
      <c r="T125" s="303">
        <f>T$64*(1-T$73)*T70*(T86*T90+T101*T104)/1000</f>
        <v>15.376169639387287</v>
      </c>
      <c r="U125" s="303">
        <f>U$64*(1-U$73)*U70*(U86*U90+U101*U104)/1000</f>
        <v>21.061524278749214</v>
      </c>
      <c r="V125" s="303">
        <f>V$64*(1-V$73)*V70*(V86*V90+V101*V104)/1000</f>
        <v>22.36784199277556</v>
      </c>
      <c r="W125" s="240"/>
      <c r="X125" s="186">
        <f t="shared" si="351"/>
        <v>17.567059633334598</v>
      </c>
      <c r="Y125" s="186">
        <f t="shared" si="352"/>
        <v>17.11921044085512</v>
      </c>
      <c r="Z125" s="186">
        <f t="shared" si="353"/>
        <v>17.968640504716966</v>
      </c>
      <c r="AA125" s="186">
        <f t="shared" si="354"/>
        <v>15.208333011191298</v>
      </c>
      <c r="AB125" s="186">
        <f t="shared" si="355"/>
        <v>14.682063689338735</v>
      </c>
      <c r="AC125" s="303">
        <f>AC$64*(1-AC$73)*AC70*(AC86*AC90+AC101*AC104)/1000</f>
        <v>17.69664400446969</v>
      </c>
      <c r="AD125" s="303">
        <f>AD$64*(1-AD$73)*AD70*(AD86*AD90+AD101*AD104)/1000</f>
        <v>25.292000985397962</v>
      </c>
      <c r="AE125" s="303">
        <f>AE$64*(1-AE$73)*AE70*(AE86*AE90+AE101*AE104)/1000</f>
        <v>25.335809556209991</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2.5547042090015273</v>
      </c>
      <c r="J127" s="186">
        <f t="shared" si="360"/>
        <v>7.3752854273277304</v>
      </c>
      <c r="K127" s="186">
        <f t="shared" ref="K127:M129" si="361">K115+K119+K123</f>
        <v>14.472466604962772</v>
      </c>
      <c r="L127" s="186">
        <f t="shared" si="361"/>
        <v>27.428468649749899</v>
      </c>
      <c r="M127" s="186">
        <f t="shared" si="361"/>
        <v>39.965259030786228</v>
      </c>
      <c r="N127" s="241"/>
      <c r="O127" s="186">
        <f t="shared" ref="O127:S129" si="362">O115+O119+O123</f>
        <v>0.80138751043622602</v>
      </c>
      <c r="P127" s="186">
        <f t="shared" si="362"/>
        <v>1.5745685843146777</v>
      </c>
      <c r="Q127" s="186">
        <f t="shared" si="362"/>
        <v>2.5244712126531619</v>
      </c>
      <c r="R127" s="186">
        <f t="shared" si="362"/>
        <v>2.5547042090015273</v>
      </c>
      <c r="S127" s="186">
        <f t="shared" si="362"/>
        <v>7.3752854273277304</v>
      </c>
      <c r="T127" s="303">
        <f t="shared" ref="T127:V129" si="363">T115+T119+T123</f>
        <v>14.472466604962772</v>
      </c>
      <c r="U127" s="303">
        <f t="shared" si="363"/>
        <v>27.428468649749899</v>
      </c>
      <c r="V127" s="303">
        <f t="shared" si="363"/>
        <v>39.965259030786228</v>
      </c>
      <c r="W127" s="240"/>
      <c r="X127" s="186">
        <f>O127</f>
        <v>0.80138751043622602</v>
      </c>
      <c r="Y127" s="186">
        <f t="shared" ref="Y127:AB127" si="364">P127</f>
        <v>1.5745685843146777</v>
      </c>
      <c r="Z127" s="186">
        <f t="shared" si="364"/>
        <v>2.5244712126531619</v>
      </c>
      <c r="AA127" s="186">
        <f t="shared" si="364"/>
        <v>2.5547042090015273</v>
      </c>
      <c r="AB127" s="186">
        <f t="shared" si="364"/>
        <v>7.3752854273277304</v>
      </c>
      <c r="AC127" s="303">
        <f t="shared" ref="AC127:AE129" si="365">AC115+AC119+AC123</f>
        <v>17.79127507026546</v>
      </c>
      <c r="AD127" s="303">
        <f t="shared" si="365"/>
        <v>47.847994023659474</v>
      </c>
      <c r="AE127" s="303">
        <f t="shared" si="365"/>
        <v>95.407757286636652</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0.6424825297712935</v>
      </c>
      <c r="J128" s="186">
        <f t="shared" si="366"/>
        <v>0.61172376352415514</v>
      </c>
      <c r="K128" s="186">
        <f t="shared" si="361"/>
        <v>0.72671907289695947</v>
      </c>
      <c r="L128" s="186">
        <f t="shared" si="361"/>
        <v>1.0085102815636202</v>
      </c>
      <c r="M128" s="186">
        <f t="shared" si="361"/>
        <v>1.2106572172219687</v>
      </c>
      <c r="N128" s="241"/>
      <c r="O128" s="186">
        <f t="shared" si="362"/>
        <v>0.60923770891438467</v>
      </c>
      <c r="P128" s="186">
        <f t="shared" si="362"/>
        <v>0.64854136839212595</v>
      </c>
      <c r="Q128" s="186">
        <f t="shared" si="362"/>
        <v>0.6995709084876961</v>
      </c>
      <c r="R128" s="186">
        <f t="shared" si="362"/>
        <v>0.6424825297712935</v>
      </c>
      <c r="S128" s="186">
        <f t="shared" si="362"/>
        <v>0.61172376352415514</v>
      </c>
      <c r="T128" s="303">
        <f t="shared" si="363"/>
        <v>0.72671907289695947</v>
      </c>
      <c r="U128" s="303">
        <f t="shared" si="363"/>
        <v>1.0085102815636202</v>
      </c>
      <c r="V128" s="303">
        <f t="shared" si="363"/>
        <v>1.2106572172219687</v>
      </c>
      <c r="W128" s="240"/>
      <c r="X128" s="186">
        <f>O128</f>
        <v>0.60923770891438467</v>
      </c>
      <c r="Y128" s="186">
        <f t="shared" ref="Y128" si="367">P128</f>
        <v>0.64854136839212595</v>
      </c>
      <c r="Z128" s="186">
        <f t="shared" ref="Z128" si="368">Q128</f>
        <v>0.6995709084876961</v>
      </c>
      <c r="AA128" s="186">
        <f t="shared" ref="AA128" si="369">R128</f>
        <v>0.6424825297712935</v>
      </c>
      <c r="AB128" s="186">
        <f t="shared" ref="AB128" si="370">S128</f>
        <v>0.61172376352415514</v>
      </c>
      <c r="AC128" s="303">
        <f t="shared" si="365"/>
        <v>1.9552397088721607</v>
      </c>
      <c r="AD128" s="303">
        <f t="shared" si="365"/>
        <v>6.3618070474675239</v>
      </c>
      <c r="AE128" s="303">
        <f t="shared" si="365"/>
        <v>12.118796759425653</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129.96306755688559</v>
      </c>
      <c r="J129" s="186">
        <f t="shared" si="371"/>
        <v>133.57465908767614</v>
      </c>
      <c r="K129" s="186">
        <f t="shared" si="361"/>
        <v>139.38928184979784</v>
      </c>
      <c r="L129" s="186">
        <f t="shared" si="361"/>
        <v>129.8382644480364</v>
      </c>
      <c r="M129" s="186">
        <f t="shared" si="361"/>
        <v>119.34424274527061</v>
      </c>
      <c r="N129" s="241"/>
      <c r="O129" s="186">
        <f t="shared" si="362"/>
        <v>135.33804769607482</v>
      </c>
      <c r="P129" s="186">
        <f t="shared" si="362"/>
        <v>125.01530875922427</v>
      </c>
      <c r="Q129" s="186">
        <f t="shared" si="362"/>
        <v>127.87816586344641</v>
      </c>
      <c r="R129" s="186">
        <f t="shared" si="362"/>
        <v>129.96306755688559</v>
      </c>
      <c r="S129" s="186">
        <f t="shared" si="362"/>
        <v>133.57465908767614</v>
      </c>
      <c r="T129" s="303">
        <f t="shared" si="363"/>
        <v>139.38928184979784</v>
      </c>
      <c r="U129" s="303">
        <f t="shared" si="363"/>
        <v>129.8382644480364</v>
      </c>
      <c r="V129" s="303">
        <f t="shared" si="363"/>
        <v>119.34424274527061</v>
      </c>
      <c r="W129" s="240"/>
      <c r="X129" s="186">
        <f>X117+X121+X125</f>
        <v>135.33804769607482</v>
      </c>
      <c r="Y129" s="186">
        <f t="shared" ref="Y129:AB129" si="372">Y117+Y121+Y125</f>
        <v>125.01530875922427</v>
      </c>
      <c r="Z129" s="186">
        <f t="shared" si="372"/>
        <v>127.87816586344641</v>
      </c>
      <c r="AA129" s="186">
        <f t="shared" si="372"/>
        <v>129.96306755688559</v>
      </c>
      <c r="AB129" s="186">
        <f t="shared" si="372"/>
        <v>133.57465908767614</v>
      </c>
      <c r="AC129" s="303">
        <f t="shared" si="365"/>
        <v>139.96272381679154</v>
      </c>
      <c r="AD129" s="303">
        <f t="shared" si="365"/>
        <v>124.33040794849397</v>
      </c>
      <c r="AE129" s="303">
        <f t="shared" si="365"/>
        <v>97.842702545135296</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78.02635471042575</v>
      </c>
      <c r="J149" s="50">
        <f t="shared" ref="J149:J156" si="429">IF($D$4,AB149,S149)</f>
        <v>75.188244272488859</v>
      </c>
      <c r="K149" s="50">
        <f t="shared" ref="K149:K156" si="430">IF($D$4,AC149,T149)</f>
        <v>90.87306298862859</v>
      </c>
      <c r="L149" s="50">
        <f t="shared" ref="L149:L156" si="431">IF($D$4,AD149,U149)</f>
        <v>130.4485513298354</v>
      </c>
      <c r="M149" s="50">
        <f t="shared" ref="M149:M156" si="432">IF($D$4,AE149,V149)</f>
        <v>164.70433860360174</v>
      </c>
      <c r="N149" s="247" t="str">
        <f t="shared" ref="N149:N156" si="433">C149</f>
        <v>Car Priv.Veh. Vehicle km</v>
      </c>
      <c r="O149" s="229">
        <f>O132*O$111</f>
        <v>80.780869704812559</v>
      </c>
      <c r="P149" s="233">
        <f t="shared" ref="P149:S149" si="434">P132*P$111</f>
        <v>80.152552888362095</v>
      </c>
      <c r="Q149" s="233">
        <f>Q132*Q$111</f>
        <v>84.125623680017213</v>
      </c>
      <c r="R149" s="233">
        <f t="shared" si="434"/>
        <v>78.02635471042575</v>
      </c>
      <c r="S149" s="233">
        <f t="shared" si="434"/>
        <v>75.188244272488859</v>
      </c>
      <c r="T149" s="304">
        <f t="shared" ref="T149:V151" si="435">T132*T$111</f>
        <v>90.87306298862859</v>
      </c>
      <c r="U149" s="304">
        <f t="shared" si="435"/>
        <v>130.4485513298354</v>
      </c>
      <c r="V149" s="304">
        <f t="shared" si="435"/>
        <v>164.70433860360174</v>
      </c>
      <c r="W149" s="233"/>
      <c r="X149" s="233">
        <f>O149</f>
        <v>80.780869704812559</v>
      </c>
      <c r="Y149" s="233">
        <f t="shared" ref="Y149:AB149" si="436">P149</f>
        <v>80.152552888362095</v>
      </c>
      <c r="Z149" s="233">
        <f t="shared" si="436"/>
        <v>84.125623680017213</v>
      </c>
      <c r="AA149" s="233">
        <f t="shared" si="436"/>
        <v>78.02635471042575</v>
      </c>
      <c r="AB149" s="233">
        <f t="shared" si="436"/>
        <v>75.188244272488859</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16.580600375965474</v>
      </c>
      <c r="J150" s="50">
        <f t="shared" si="429"/>
        <v>15.977501907903884</v>
      </c>
      <c r="K150" s="50">
        <f t="shared" si="430"/>
        <v>19.310525885083578</v>
      </c>
      <c r="L150" s="50">
        <f t="shared" si="431"/>
        <v>27.720317157590028</v>
      </c>
      <c r="M150" s="50">
        <f t="shared" si="432"/>
        <v>34.999671953265377</v>
      </c>
      <c r="N150" s="247" t="str">
        <f t="shared" si="433"/>
        <v>SUV Priv.Veh. Vehicle km</v>
      </c>
      <c r="O150" s="233">
        <f>O133*O$111</f>
        <v>13.247884240663684</v>
      </c>
      <c r="P150" s="233">
        <f t="shared" ref="P150:S150" si="439">P133*P$111</f>
        <v>17.032417488776947</v>
      </c>
      <c r="Q150" s="233">
        <f t="shared" si="439"/>
        <v>17.87669503200366</v>
      </c>
      <c r="R150" s="233">
        <f t="shared" si="439"/>
        <v>16.580600375965474</v>
      </c>
      <c r="S150" s="233">
        <f t="shared" si="439"/>
        <v>15.977501907903884</v>
      </c>
      <c r="T150" s="304">
        <f t="shared" si="435"/>
        <v>19.310525885083578</v>
      </c>
      <c r="U150" s="304">
        <f t="shared" si="435"/>
        <v>27.720317157590028</v>
      </c>
      <c r="V150" s="304">
        <f t="shared" si="435"/>
        <v>34.999671953265377</v>
      </c>
      <c r="W150" s="233"/>
      <c r="X150" s="233">
        <f t="shared" ref="X150:X156" si="440">O150</f>
        <v>13.247884240663684</v>
      </c>
      <c r="Y150" s="233">
        <f t="shared" ref="Y150:Y156" si="441">P150</f>
        <v>17.032417488776947</v>
      </c>
      <c r="Z150" s="233">
        <f t="shared" ref="Z150:Z156" si="442">Q150</f>
        <v>17.87669503200366</v>
      </c>
      <c r="AA150" s="233">
        <f t="shared" ref="AA150:AA156" si="443">R150</f>
        <v>16.580600375965474</v>
      </c>
      <c r="AB150" s="233">
        <f t="shared" ref="AB150:AB156" si="444">S150</f>
        <v>15.977501907903884</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2.9259883016409658</v>
      </c>
      <c r="J151" s="50">
        <f t="shared" si="429"/>
        <v>2.8195591602183323</v>
      </c>
      <c r="K151" s="50">
        <f t="shared" si="430"/>
        <v>3.4077398620735724</v>
      </c>
      <c r="L151" s="50">
        <f t="shared" si="431"/>
        <v>4.8918206748688275</v>
      </c>
      <c r="M151" s="50">
        <f t="shared" si="432"/>
        <v>6.1764126976350662</v>
      </c>
      <c r="N151" s="247" t="str">
        <f t="shared" si="433"/>
        <v>Motorbikes Priv.Veh. Vehicle km</v>
      </c>
      <c r="O151" s="233">
        <f>O134*O$111</f>
        <v>2.838832337285075</v>
      </c>
      <c r="P151" s="233">
        <f t="shared" ref="P151:S151" si="445">P134*P$111</f>
        <v>3.0057207333135785</v>
      </c>
      <c r="Q151" s="233">
        <f t="shared" si="445"/>
        <v>3.1547108880006456</v>
      </c>
      <c r="R151" s="233">
        <f t="shared" si="445"/>
        <v>2.9259883016409658</v>
      </c>
      <c r="S151" s="233">
        <f t="shared" si="445"/>
        <v>2.8195591602183323</v>
      </c>
      <c r="T151" s="304">
        <f t="shared" si="435"/>
        <v>3.4077398620735724</v>
      </c>
      <c r="U151" s="304">
        <f t="shared" si="435"/>
        <v>4.8918206748688275</v>
      </c>
      <c r="V151" s="304">
        <f t="shared" si="435"/>
        <v>6.1764126976350662</v>
      </c>
      <c r="W151" s="233"/>
      <c r="X151" s="233">
        <f t="shared" si="440"/>
        <v>2.838832337285075</v>
      </c>
      <c r="Y151" s="233">
        <f t="shared" si="441"/>
        <v>3.0057207333135785</v>
      </c>
      <c r="Z151" s="233">
        <f t="shared" si="442"/>
        <v>3.1547108880006456</v>
      </c>
      <c r="AA151" s="233">
        <f t="shared" si="443"/>
        <v>2.9259883016409658</v>
      </c>
      <c r="AB151" s="233">
        <f t="shared" si="444"/>
        <v>2.8195591602183323</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0.76938135993676271</v>
      </c>
      <c r="J152" s="50">
        <f t="shared" si="429"/>
        <v>0.79076198179904267</v>
      </c>
      <c r="K152" s="50">
        <f t="shared" si="430"/>
        <v>0.82518454855080337</v>
      </c>
      <c r="L152" s="50">
        <f t="shared" si="431"/>
        <v>0.76864252553237566</v>
      </c>
      <c r="M152" s="50">
        <f t="shared" si="432"/>
        <v>0.70651791705200206</v>
      </c>
      <c r="N152" s="247" t="str">
        <f t="shared" si="433"/>
        <v>Bus vehicle km</v>
      </c>
      <c r="O152" s="233">
        <f>O137*O$129/O142</f>
        <v>1.1267099528419922</v>
      </c>
      <c r="P152" s="233">
        <f t="shared" ref="P152:S152" si="446">P137*P$129/P142</f>
        <v>0.74009062785460766</v>
      </c>
      <c r="Q152" s="233">
        <f t="shared" si="446"/>
        <v>0.7570387419116027</v>
      </c>
      <c r="R152" s="233">
        <f t="shared" si="446"/>
        <v>0.76938135993676271</v>
      </c>
      <c r="S152" s="233">
        <f t="shared" si="446"/>
        <v>0.79076198179904267</v>
      </c>
      <c r="T152" s="304">
        <f t="shared" ref="T152:V153" si="447">T137*T$129/T142</f>
        <v>0.82518454855080337</v>
      </c>
      <c r="U152" s="304">
        <f t="shared" si="447"/>
        <v>0.76864252553237566</v>
      </c>
      <c r="V152" s="304">
        <f t="shared" si="447"/>
        <v>0.70651791705200206</v>
      </c>
      <c r="W152" s="233"/>
      <c r="X152" s="233">
        <f t="shared" si="440"/>
        <v>1.1267099528419922</v>
      </c>
      <c r="Y152" s="233">
        <f t="shared" si="441"/>
        <v>0.74009062785460766</v>
      </c>
      <c r="Z152" s="233">
        <f t="shared" si="442"/>
        <v>0.7570387419116027</v>
      </c>
      <c r="AA152" s="233">
        <f t="shared" si="443"/>
        <v>0.76938135993676271</v>
      </c>
      <c r="AB152" s="233">
        <f t="shared" si="444"/>
        <v>0.79076198179904267</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7.26864870693153</v>
      </c>
      <c r="J153" s="50">
        <f t="shared" si="429"/>
        <v>7.470639861832173</v>
      </c>
      <c r="K153" s="50">
        <f t="shared" si="430"/>
        <v>7.7958434063136934</v>
      </c>
      <c r="L153" s="50">
        <f t="shared" si="431"/>
        <v>7.2616686473437495</v>
      </c>
      <c r="M153" s="50">
        <f t="shared" si="432"/>
        <v>6.6747530049676351</v>
      </c>
      <c r="N153" s="247" t="str">
        <f t="shared" si="433"/>
        <v>Minibus vehicle km</v>
      </c>
      <c r="O153" s="233">
        <f>O138*O$129/O143</f>
        <v>6.7748466130043186</v>
      </c>
      <c r="P153" s="233">
        <f t="shared" ref="P153:S153" si="450">P138*P$129/P143</f>
        <v>6.9919276256051859</v>
      </c>
      <c r="Q153" s="233">
        <f t="shared" si="450"/>
        <v>7.1520431336484673</v>
      </c>
      <c r="R153" s="233">
        <f t="shared" si="450"/>
        <v>7.26864870693153</v>
      </c>
      <c r="S153" s="233">
        <f t="shared" si="450"/>
        <v>7.470639861832173</v>
      </c>
      <c r="T153" s="304">
        <f t="shared" si="447"/>
        <v>7.7958434063136934</v>
      </c>
      <c r="U153" s="304">
        <f t="shared" si="447"/>
        <v>7.2616686473437495</v>
      </c>
      <c r="V153" s="304">
        <f t="shared" si="447"/>
        <v>6.6747530049676351</v>
      </c>
      <c r="W153" s="233"/>
      <c r="X153" s="233">
        <f t="shared" si="440"/>
        <v>6.7748466130043186</v>
      </c>
      <c r="Y153" s="233">
        <f t="shared" si="441"/>
        <v>6.9919276256051859</v>
      </c>
      <c r="Z153" s="233">
        <f t="shared" si="442"/>
        <v>7.1520431336484673</v>
      </c>
      <c r="AA153" s="233">
        <f t="shared" si="443"/>
        <v>7.26864870693153</v>
      </c>
      <c r="AB153" s="233">
        <f t="shared" si="444"/>
        <v>7.470639861832173</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0.10218816836006109</v>
      </c>
      <c r="J154" s="50">
        <f t="shared" si="429"/>
        <v>0.29501141709310924</v>
      </c>
      <c r="K154" s="50">
        <f t="shared" si="430"/>
        <v>0.57889866419851088</v>
      </c>
      <c r="L154" s="50">
        <f t="shared" si="431"/>
        <v>1.0971387459899959</v>
      </c>
      <c r="M154" s="50">
        <f t="shared" si="432"/>
        <v>1.5986103612314491</v>
      </c>
      <c r="N154" s="247" t="str">
        <f t="shared" si="433"/>
        <v>BRT vehicle km</v>
      </c>
      <c r="O154" s="233">
        <f>O$127/O144</f>
        <v>3.2055500417449041E-2</v>
      </c>
      <c r="P154" s="233">
        <f t="shared" ref="P154:S154" si="453">P$127/P144</f>
        <v>6.2982743372587108E-2</v>
      </c>
      <c r="Q154" s="233">
        <f t="shared" si="453"/>
        <v>0.10097884850612647</v>
      </c>
      <c r="R154" s="233">
        <f t="shared" si="453"/>
        <v>0.10218816836006109</v>
      </c>
      <c r="S154" s="233">
        <f t="shared" si="453"/>
        <v>0.29501141709310924</v>
      </c>
      <c r="T154" s="304">
        <f>T$127/T144</f>
        <v>0.57889866419851088</v>
      </c>
      <c r="U154" s="304">
        <f>U$127/U144</f>
        <v>1.0971387459899959</v>
      </c>
      <c r="V154" s="304">
        <f>V$127/V144</f>
        <v>1.5986103612314491</v>
      </c>
      <c r="W154" s="233"/>
      <c r="X154" s="233">
        <f t="shared" si="440"/>
        <v>3.2055500417449041E-2</v>
      </c>
      <c r="Y154" s="233">
        <f t="shared" si="441"/>
        <v>6.2982743372587108E-2</v>
      </c>
      <c r="Z154" s="233">
        <f t="shared" si="442"/>
        <v>0.10097884850612647</v>
      </c>
      <c r="AA154" s="233">
        <f t="shared" si="443"/>
        <v>0.10218816836006109</v>
      </c>
      <c r="AB154" s="233">
        <f t="shared" si="444"/>
        <v>0.29501141709310924</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8.9674516614251001</v>
      </c>
      <c r="J155" s="50">
        <f t="shared" si="429"/>
        <v>9.2166514770496466</v>
      </c>
      <c r="K155" s="50">
        <f t="shared" si="430"/>
        <v>9.6178604476360441</v>
      </c>
      <c r="L155" s="50">
        <f t="shared" si="431"/>
        <v>8.9588402469145052</v>
      </c>
      <c r="M155" s="50">
        <f t="shared" si="432"/>
        <v>8.2347527494236665</v>
      </c>
      <c r="N155" s="247" t="str">
        <f t="shared" si="433"/>
        <v>Metro Rail pkm</v>
      </c>
      <c r="O155" s="233">
        <f>O139*O$129</f>
        <v>12.322446292964566</v>
      </c>
      <c r="P155" s="233">
        <f t="shared" ref="P155:S155" si="455">P139*P$129</f>
        <v>8.6260563043864682</v>
      </c>
      <c r="Q155" s="233">
        <f t="shared" si="455"/>
        <v>8.8235934445777957</v>
      </c>
      <c r="R155" s="233">
        <f t="shared" si="455"/>
        <v>8.9674516614251001</v>
      </c>
      <c r="S155" s="233">
        <f t="shared" si="455"/>
        <v>9.2166514770496466</v>
      </c>
      <c r="T155" s="304">
        <f>T139*T$129</f>
        <v>9.6178604476360441</v>
      </c>
      <c r="U155" s="304">
        <f>U139*U$129</f>
        <v>8.9588402469145052</v>
      </c>
      <c r="V155" s="304">
        <f>V139*V$129</f>
        <v>8.2347527494236665</v>
      </c>
      <c r="W155" s="233"/>
      <c r="X155" s="233">
        <f t="shared" si="440"/>
        <v>12.322446292964566</v>
      </c>
      <c r="Y155" s="233">
        <f t="shared" si="441"/>
        <v>8.6260563043864682</v>
      </c>
      <c r="Z155" s="233">
        <f t="shared" si="442"/>
        <v>8.8235934445777957</v>
      </c>
      <c r="AA155" s="233">
        <f t="shared" si="443"/>
        <v>8.9674516614251001</v>
      </c>
      <c r="AB155" s="233">
        <f t="shared" si="444"/>
        <v>9.2166514770496466</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0.6424825297712935</v>
      </c>
      <c r="J156" s="50">
        <f t="shared" si="429"/>
        <v>0.61172376352415514</v>
      </c>
      <c r="K156" s="50">
        <f t="shared" si="430"/>
        <v>0.72671907289695947</v>
      </c>
      <c r="L156" s="50">
        <f t="shared" si="431"/>
        <v>1.0085102815636202</v>
      </c>
      <c r="M156" s="50">
        <f t="shared" si="432"/>
        <v>1.2106572172219687</v>
      </c>
      <c r="N156" s="247" t="str">
        <f t="shared" si="433"/>
        <v>Gautrain pkm</v>
      </c>
      <c r="O156" s="233">
        <f>O128</f>
        <v>0.60923770891438467</v>
      </c>
      <c r="P156" s="233">
        <f t="shared" ref="P156:S156" si="458">P128</f>
        <v>0.64854136839212595</v>
      </c>
      <c r="Q156" s="233">
        <f t="shared" si="458"/>
        <v>0.6995709084876961</v>
      </c>
      <c r="R156" s="233">
        <f t="shared" si="458"/>
        <v>0.6424825297712935</v>
      </c>
      <c r="S156" s="233">
        <f t="shared" si="458"/>
        <v>0.61172376352415514</v>
      </c>
      <c r="T156" s="304">
        <f>T128</f>
        <v>0.72671907289695947</v>
      </c>
      <c r="U156" s="304">
        <f>U128</f>
        <v>1.0085102815636202</v>
      </c>
      <c r="V156" s="304">
        <f>V128</f>
        <v>1.2106572172219687</v>
      </c>
      <c r="W156" s="233"/>
      <c r="X156" s="233">
        <f t="shared" si="440"/>
        <v>0.60923770891438467</v>
      </c>
      <c r="Y156" s="233">
        <f t="shared" si="441"/>
        <v>0.64854136839212595</v>
      </c>
      <c r="Z156" s="233">
        <f t="shared" si="442"/>
        <v>0.6995709084876961</v>
      </c>
      <c r="AA156" s="233">
        <f t="shared" si="443"/>
        <v>0.6424825297712935</v>
      </c>
      <c r="AB156" s="233">
        <f t="shared" si="444"/>
        <v>0.61172376352415514</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625</v>
      </c>
    </row>
    <row r="158" spans="1:47">
      <c r="A158" s="185" t="s">
        <v>16</v>
      </c>
      <c r="L158" s="185"/>
      <c r="N158" s="40"/>
      <c r="X158" s="272"/>
      <c r="AA158" s="272"/>
      <c r="AB158" s="272"/>
      <c r="AD158" s="272"/>
      <c r="AI158" s="185" t="s">
        <v>615</v>
      </c>
      <c r="AM158" s="185" t="s">
        <v>620</v>
      </c>
      <c r="AQ158" s="185" t="s">
        <v>621</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109.23689659459602</v>
      </c>
      <c r="J161" s="50">
        <f t="shared" ref="J161:J168" si="466">IF($D$4,AB161,S161)</f>
        <v>105.26354198148437</v>
      </c>
      <c r="K161" s="50">
        <f t="shared" ref="K161:K168" si="467">IF($D$4,AC161,T161)</f>
        <v>127.22228818407999</v>
      </c>
      <c r="L161" s="50">
        <f t="shared" ref="L161:L168" si="468">IF($D$4,AD161,U161)</f>
        <v>182.62797186176959</v>
      </c>
      <c r="M161" s="50">
        <f t="shared" ref="M161:M168" si="469">IF($D$4,AE161,V161)</f>
        <v>230.58607404504241</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109.23689659459602</v>
      </c>
      <c r="S161" s="10">
        <f t="shared" si="471"/>
        <v>105.26354198148437</v>
      </c>
      <c r="T161" s="306">
        <f t="shared" ref="T161:V163" si="472">SUMPRODUCT(T$35:T$38,T$41:T$44,T$54:T$57)*T132</f>
        <v>127.22228818407999</v>
      </c>
      <c r="U161" s="306">
        <f t="shared" si="472"/>
        <v>182.62797186176959</v>
      </c>
      <c r="V161" s="306">
        <f t="shared" si="472"/>
        <v>230.58607404504241</v>
      </c>
      <c r="X161" s="10">
        <f>O161</f>
        <v>113.09321758673757</v>
      </c>
      <c r="Y161" s="10">
        <f t="shared" ref="Y161:AB161" si="473">P161</f>
        <v>112.21357404370687</v>
      </c>
      <c r="Z161" s="10">
        <f t="shared" si="473"/>
        <v>117.77587315202406</v>
      </c>
      <c r="AA161" s="10">
        <f t="shared" si="473"/>
        <v>109.23689659459602</v>
      </c>
      <c r="AB161" s="10">
        <f t="shared" si="473"/>
        <v>105.26354198148437</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23.212840526351659</v>
      </c>
      <c r="J162" s="50">
        <f t="shared" si="466"/>
        <v>22.368502671065432</v>
      </c>
      <c r="K162" s="50">
        <f t="shared" si="467"/>
        <v>27.034736239117002</v>
      </c>
      <c r="L162" s="50">
        <f t="shared" si="468"/>
        <v>38.808444020626041</v>
      </c>
      <c r="M162" s="50">
        <f t="shared" si="469"/>
        <v>48.999540734571518</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23.212840526351659</v>
      </c>
      <c r="S162" s="10">
        <f t="shared" si="475"/>
        <v>22.368502671065432</v>
      </c>
      <c r="T162" s="306">
        <f t="shared" si="472"/>
        <v>27.034736239117002</v>
      </c>
      <c r="U162" s="306">
        <f t="shared" si="472"/>
        <v>38.808444020626041</v>
      </c>
      <c r="V162" s="306">
        <f>SUMPRODUCT(V$35:V$38,V$41:V$44,V$54:V$57)*V133</f>
        <v>48.999540734571518</v>
      </c>
      <c r="X162" s="10">
        <f t="shared" ref="X162:X168" si="476">O162</f>
        <v>18.547037936929154</v>
      </c>
      <c r="Y162" s="10">
        <f t="shared" ref="Y162:Y168" si="477">P162</f>
        <v>23.845384484287713</v>
      </c>
      <c r="Z162" s="10">
        <f t="shared" ref="Z162:Z168" si="478">Q162</f>
        <v>25.027373044805117</v>
      </c>
      <c r="AA162" s="10">
        <f t="shared" ref="AA162:AA168" si="479">R162</f>
        <v>23.212840526351659</v>
      </c>
      <c r="AB162" s="10">
        <f t="shared" ref="AB162:AB168" si="480">S162</f>
        <v>22.368502671065432</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4.0963836222973509</v>
      </c>
      <c r="J163" s="50">
        <f t="shared" si="466"/>
        <v>3.9473828243056639</v>
      </c>
      <c r="K163" s="50">
        <f t="shared" si="467"/>
        <v>4.7708358069030004</v>
      </c>
      <c r="L163" s="50">
        <f t="shared" si="468"/>
        <v>6.8485489448163603</v>
      </c>
      <c r="M163" s="50">
        <f t="shared" si="469"/>
        <v>8.6469777766890896</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4.0963836222973509</v>
      </c>
      <c r="S163" s="10">
        <f t="shared" si="484"/>
        <v>3.9473828243056639</v>
      </c>
      <c r="T163" s="306">
        <f t="shared" si="472"/>
        <v>4.7708358069030004</v>
      </c>
      <c r="U163" s="306">
        <f t="shared" si="472"/>
        <v>6.8485489448163603</v>
      </c>
      <c r="V163" s="306">
        <f t="shared" si="472"/>
        <v>8.6469777766890896</v>
      </c>
      <c r="X163" s="10">
        <f t="shared" si="476"/>
        <v>3.9743652721991038</v>
      </c>
      <c r="Y163" s="10">
        <f t="shared" si="477"/>
        <v>4.208009026639008</v>
      </c>
      <c r="Z163" s="10">
        <f t="shared" si="478"/>
        <v>4.4165952432009021</v>
      </c>
      <c r="AA163" s="10">
        <f t="shared" si="479"/>
        <v>4.0963836222973509</v>
      </c>
      <c r="AB163" s="10">
        <f t="shared" si="480"/>
        <v>3.9473828243056639</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19.234533998419067</v>
      </c>
      <c r="J164" s="50">
        <f t="shared" si="466"/>
        <v>19.769049544976067</v>
      </c>
      <c r="K164" s="50">
        <f t="shared" si="467"/>
        <v>20.629613713770084</v>
      </c>
      <c r="L164" s="50">
        <f t="shared" si="468"/>
        <v>19.216063138309391</v>
      </c>
      <c r="M164" s="50">
        <f t="shared" si="469"/>
        <v>17.662947926300053</v>
      </c>
      <c r="N164" s="185" t="str">
        <f t="shared" si="470"/>
        <v>Bus</v>
      </c>
      <c r="O164" s="10">
        <f>O152*O142</f>
        <v>28.167748821049805</v>
      </c>
      <c r="P164" s="10">
        <f t="shared" ref="P164:S164" si="486">P152*P142</f>
        <v>18.502265696365193</v>
      </c>
      <c r="Q164" s="10">
        <f t="shared" si="486"/>
        <v>18.925968547790067</v>
      </c>
      <c r="R164" s="10">
        <f t="shared" si="486"/>
        <v>19.234533998419067</v>
      </c>
      <c r="S164" s="10">
        <f t="shared" si="486"/>
        <v>19.769049544976067</v>
      </c>
      <c r="T164" s="306">
        <f t="shared" ref="T164:V166" si="487">T152*T142</f>
        <v>20.629613713770084</v>
      </c>
      <c r="U164" s="306">
        <f t="shared" si="487"/>
        <v>19.216063138309391</v>
      </c>
      <c r="V164" s="306">
        <f t="shared" si="487"/>
        <v>17.662947926300053</v>
      </c>
      <c r="X164" s="10">
        <f t="shared" si="476"/>
        <v>28.167748821049805</v>
      </c>
      <c r="Y164" s="10">
        <f t="shared" si="477"/>
        <v>18.502265696365193</v>
      </c>
      <c r="Z164" s="10">
        <f t="shared" si="478"/>
        <v>18.925968547790067</v>
      </c>
      <c r="AA164" s="10">
        <f t="shared" si="479"/>
        <v>19.234533998419067</v>
      </c>
      <c r="AB164" s="10">
        <f t="shared" si="480"/>
        <v>19.769049544976067</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4.1170766194662081</v>
      </c>
      <c r="AJ164" s="10">
        <f t="shared" si="488"/>
        <v>5.9100756930632894</v>
      </c>
      <c r="AK164" s="10">
        <f t="shared" si="488"/>
        <v>7.4620614656115265</v>
      </c>
      <c r="AL164" s="10"/>
      <c r="AM164" s="10">
        <f t="shared" ref="AM164:AO168" si="489">SUM(T$161:T$162)*(1-AM$161) *AM175</f>
        <v>1.3723588731554051</v>
      </c>
      <c r="AN164" s="10">
        <f t="shared" si="489"/>
        <v>3.9400504620421932</v>
      </c>
      <c r="AO164" s="10">
        <f t="shared" si="489"/>
        <v>7.4620614656115265</v>
      </c>
      <c r="AP164" s="10"/>
      <c r="AQ164" s="10">
        <f t="shared" ref="AQ164:AS168" si="490">SUM(T$161:T$162)*(1-AQ$161) *AQ175</f>
        <v>4.1170766194662081</v>
      </c>
      <c r="AR164" s="10">
        <f t="shared" si="490"/>
        <v>7.387594616329114</v>
      </c>
      <c r="AS164" s="10">
        <f t="shared" si="490"/>
        <v>11.193092198417293</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101.76108189704142</v>
      </c>
      <c r="J165" s="50">
        <f t="shared" si="466"/>
        <v>104.58895806565042</v>
      </c>
      <c r="K165" s="50">
        <f t="shared" si="467"/>
        <v>109.14180768839171</v>
      </c>
      <c r="L165" s="50">
        <f t="shared" si="468"/>
        <v>101.6633610628125</v>
      </c>
      <c r="M165" s="50">
        <f t="shared" si="469"/>
        <v>93.446542069546894</v>
      </c>
      <c r="N165" s="185" t="str">
        <f t="shared" si="470"/>
        <v>Minibus</v>
      </c>
      <c r="O165" s="10">
        <f>O153*O143</f>
        <v>94.847852582060455</v>
      </c>
      <c r="P165" s="10">
        <f t="shared" ref="P165:S165" si="491">P153*P143</f>
        <v>97.886986758472602</v>
      </c>
      <c r="Q165" s="10">
        <f t="shared" si="491"/>
        <v>100.12860387107854</v>
      </c>
      <c r="R165" s="10">
        <f t="shared" si="491"/>
        <v>101.76108189704142</v>
      </c>
      <c r="S165" s="10">
        <f t="shared" si="491"/>
        <v>104.58895806565042</v>
      </c>
      <c r="T165" s="306">
        <f t="shared" si="487"/>
        <v>109.14180768839171</v>
      </c>
      <c r="U165" s="306">
        <f t="shared" si="487"/>
        <v>101.6633610628125</v>
      </c>
      <c r="V165" s="306">
        <f t="shared" si="487"/>
        <v>93.446542069546894</v>
      </c>
      <c r="X165" s="10">
        <f t="shared" si="476"/>
        <v>94.847852582060455</v>
      </c>
      <c r="Y165" s="10">
        <f t="shared" si="477"/>
        <v>97.886986758472602</v>
      </c>
      <c r="Z165" s="10">
        <f t="shared" si="478"/>
        <v>100.12860387107854</v>
      </c>
      <c r="AA165" s="10">
        <f t="shared" si="479"/>
        <v>101.76108189704142</v>
      </c>
      <c r="AB165" s="10">
        <f t="shared" si="480"/>
        <v>104.58895806565042</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21.781560763797572</v>
      </c>
      <c r="AJ165" s="10">
        <f t="shared" si="488"/>
        <v>31.267495051814564</v>
      </c>
      <c r="AK165" s="10">
        <f t="shared" si="488"/>
        <v>39.478338699823141</v>
      </c>
      <c r="AL165" s="10"/>
      <c r="AM165" s="10">
        <f t="shared" si="489"/>
        <v>7.2605202545992027</v>
      </c>
      <c r="AN165" s="10">
        <f t="shared" si="489"/>
        <v>20.844996701209709</v>
      </c>
      <c r="AO165" s="10">
        <f t="shared" si="489"/>
        <v>39.478338699823141</v>
      </c>
      <c r="AP165" s="10"/>
      <c r="AQ165" s="10">
        <f t="shared" si="490"/>
        <v>21.781560763797572</v>
      </c>
      <c r="AR165" s="10">
        <f t="shared" si="490"/>
        <v>39.084368814768212</v>
      </c>
      <c r="AS165" s="10">
        <f t="shared" si="490"/>
        <v>59.217508049734732</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2.5547042090015273</v>
      </c>
      <c r="J166" s="50">
        <f t="shared" si="466"/>
        <v>7.3752854273277313</v>
      </c>
      <c r="K166" s="50">
        <f t="shared" si="467"/>
        <v>14.472466604962772</v>
      </c>
      <c r="L166" s="50">
        <f t="shared" si="468"/>
        <v>27.428468649749899</v>
      </c>
      <c r="M166" s="50">
        <f t="shared" si="469"/>
        <v>39.965259030786228</v>
      </c>
      <c r="N166" s="185" t="str">
        <f t="shared" si="470"/>
        <v>BRT</v>
      </c>
      <c r="O166" s="10">
        <f>O154*O144</f>
        <v>0.80138751043622602</v>
      </c>
      <c r="P166" s="10">
        <f t="shared" ref="P166:S166" si="492">P154*P144</f>
        <v>1.5745685843146777</v>
      </c>
      <c r="Q166" s="10">
        <f t="shared" si="492"/>
        <v>2.5244712126531619</v>
      </c>
      <c r="R166" s="10">
        <f t="shared" si="492"/>
        <v>2.5547042090015273</v>
      </c>
      <c r="S166" s="10">
        <f t="shared" si="492"/>
        <v>7.3752854273277313</v>
      </c>
      <c r="T166" s="306">
        <f t="shared" si="487"/>
        <v>14.472466604962772</v>
      </c>
      <c r="U166" s="306">
        <f t="shared" si="487"/>
        <v>27.428468649749899</v>
      </c>
      <c r="V166" s="306">
        <f t="shared" si="487"/>
        <v>39.965259030786228</v>
      </c>
      <c r="X166" s="10">
        <f t="shared" si="476"/>
        <v>0.80138751043622602</v>
      </c>
      <c r="Y166" s="10">
        <f t="shared" si="477"/>
        <v>1.5745685843146777</v>
      </c>
      <c r="Z166" s="10">
        <f t="shared" si="478"/>
        <v>2.5244712126531619</v>
      </c>
      <c r="AA166" s="10">
        <f t="shared" si="479"/>
        <v>2.5547042090015273</v>
      </c>
      <c r="AB166" s="10">
        <f t="shared" si="480"/>
        <v>7.3752854273277313</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2.8882874256402462</v>
      </c>
      <c r="AJ166" s="10">
        <f t="shared" si="488"/>
        <v>4.1461451623579313</v>
      </c>
      <c r="AK166" s="10">
        <f t="shared" si="488"/>
        <v>5.2349228087173074</v>
      </c>
      <c r="AL166" s="10"/>
      <c r="AM166" s="10">
        <f t="shared" si="489"/>
        <v>0.96276247521341718</v>
      </c>
      <c r="AN166" s="10">
        <f t="shared" si="489"/>
        <v>2.7640967749052874</v>
      </c>
      <c r="AO166" s="10">
        <f t="shared" si="489"/>
        <v>5.2349228087173074</v>
      </c>
      <c r="AP166" s="10"/>
      <c r="AQ166" s="10">
        <f t="shared" si="490"/>
        <v>2.8882874256402462</v>
      </c>
      <c r="AR166" s="10">
        <f t="shared" si="490"/>
        <v>5.1826814529474152</v>
      </c>
      <c r="AS166" s="10">
        <f t="shared" si="490"/>
        <v>7.8523842130759647</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8.9674516614251001</v>
      </c>
      <c r="J167" s="50">
        <f t="shared" si="466"/>
        <v>9.2166514770496466</v>
      </c>
      <c r="K167" s="50">
        <f t="shared" si="467"/>
        <v>9.6178604476360441</v>
      </c>
      <c r="L167" s="50">
        <f t="shared" si="468"/>
        <v>8.9588402469145052</v>
      </c>
      <c r="M167" s="50">
        <f t="shared" si="469"/>
        <v>8.2347527494236665</v>
      </c>
      <c r="N167" s="185" t="str">
        <f t="shared" si="470"/>
        <v>Metro Rail</v>
      </c>
      <c r="O167" s="10">
        <f>O155</f>
        <v>12.322446292964566</v>
      </c>
      <c r="P167" s="10">
        <f t="shared" ref="P167:S167" si="494">P155</f>
        <v>8.6260563043864682</v>
      </c>
      <c r="Q167" s="10">
        <f t="shared" si="494"/>
        <v>8.8235934445777957</v>
      </c>
      <c r="R167" s="10">
        <f t="shared" si="494"/>
        <v>8.9674516614251001</v>
      </c>
      <c r="S167" s="10">
        <f t="shared" si="494"/>
        <v>9.2166514770496466</v>
      </c>
      <c r="T167" s="306">
        <f t="shared" ref="T167:V168" si="495">T155</f>
        <v>9.6178604476360441</v>
      </c>
      <c r="U167" s="306">
        <f t="shared" si="495"/>
        <v>8.9588402469145052</v>
      </c>
      <c r="V167" s="306">
        <f t="shared" si="495"/>
        <v>8.2347527494236665</v>
      </c>
      <c r="X167" s="10">
        <f t="shared" si="476"/>
        <v>12.322446292964566</v>
      </c>
      <c r="Y167" s="10">
        <f t="shared" si="477"/>
        <v>8.6260563043864682</v>
      </c>
      <c r="Z167" s="10">
        <f t="shared" si="478"/>
        <v>8.8235934445777957</v>
      </c>
      <c r="AA167" s="10">
        <f t="shared" si="479"/>
        <v>8.9674516614251001</v>
      </c>
      <c r="AB167" s="10">
        <f t="shared" si="480"/>
        <v>9.2166514770496466</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1.9194478833997846</v>
      </c>
      <c r="AJ167" s="10">
        <f t="shared" si="488"/>
        <v>2.7553731271713962</v>
      </c>
      <c r="AK167" s="10">
        <f t="shared" si="488"/>
        <v>3.4789340616702358</v>
      </c>
      <c r="AL167" s="10"/>
      <c r="AM167" s="10">
        <f t="shared" si="489"/>
        <v>0.63981596113326267</v>
      </c>
      <c r="AN167" s="10">
        <f t="shared" si="489"/>
        <v>1.8369154181142642</v>
      </c>
      <c r="AO167" s="10">
        <f t="shared" si="489"/>
        <v>3.4789340616702358</v>
      </c>
      <c r="AP167" s="10"/>
      <c r="AQ167" s="10">
        <f t="shared" si="490"/>
        <v>1.9194478833997846</v>
      </c>
      <c r="AR167" s="10">
        <f t="shared" si="490"/>
        <v>3.4442164089642464</v>
      </c>
      <c r="AS167" s="10">
        <f t="shared" si="490"/>
        <v>5.2184010925053563</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0.6424825297712935</v>
      </c>
      <c r="J168" s="50">
        <f t="shared" si="466"/>
        <v>0.61172376352415514</v>
      </c>
      <c r="K168" s="50">
        <f t="shared" si="467"/>
        <v>0.72671907289695947</v>
      </c>
      <c r="L168" s="50">
        <f t="shared" si="468"/>
        <v>1.0085102815636202</v>
      </c>
      <c r="M168" s="50">
        <f t="shared" si="469"/>
        <v>1.2106572172219687</v>
      </c>
      <c r="N168" s="185" t="str">
        <f t="shared" si="470"/>
        <v>Gautrain</v>
      </c>
      <c r="O168" s="10">
        <f>O156</f>
        <v>0.60923770891438467</v>
      </c>
      <c r="P168" s="10">
        <f t="shared" ref="P168:S168" si="496">P156</f>
        <v>0.64854136839212595</v>
      </c>
      <c r="Q168" s="10">
        <f t="shared" si="496"/>
        <v>0.6995709084876961</v>
      </c>
      <c r="R168" s="10">
        <f t="shared" si="496"/>
        <v>0.6424825297712935</v>
      </c>
      <c r="S168" s="10">
        <f t="shared" si="496"/>
        <v>0.61172376352415514</v>
      </c>
      <c r="T168" s="306">
        <f t="shared" si="495"/>
        <v>0.72671907289695947</v>
      </c>
      <c r="U168" s="306">
        <f t="shared" si="495"/>
        <v>1.0085102815636202</v>
      </c>
      <c r="V168" s="306">
        <f t="shared" si="495"/>
        <v>1.2106572172219687</v>
      </c>
      <c r="X168" s="10">
        <f t="shared" si="476"/>
        <v>0.60923770891438467</v>
      </c>
      <c r="Y168" s="10">
        <f t="shared" si="477"/>
        <v>0.64854136839212595</v>
      </c>
      <c r="Z168" s="10">
        <f t="shared" si="478"/>
        <v>0.6995709084876961</v>
      </c>
      <c r="AA168" s="10">
        <f t="shared" si="479"/>
        <v>0.6424825297712935</v>
      </c>
      <c r="AB168" s="10">
        <f t="shared" si="480"/>
        <v>0.61172376352415514</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0.14503219233558043</v>
      </c>
      <c r="AJ168" s="10">
        <f t="shared" si="488"/>
        <v>0.20819414207193604</v>
      </c>
      <c r="AK168" s="10">
        <f t="shared" si="488"/>
        <v>0.26286592010056153</v>
      </c>
      <c r="AL168" s="10"/>
      <c r="AM168" s="10">
        <f t="shared" si="489"/>
        <v>4.8344064111860229E-2</v>
      </c>
      <c r="AN168" s="10">
        <f t="shared" si="489"/>
        <v>0.13879609471462404</v>
      </c>
      <c r="AO168" s="10">
        <f t="shared" si="489"/>
        <v>0.26286592010056153</v>
      </c>
      <c r="AP168" s="10"/>
      <c r="AQ168" s="10">
        <f t="shared" si="490"/>
        <v>0.14503219233558043</v>
      </c>
      <c r="AR168" s="10">
        <f t="shared" si="490"/>
        <v>0.26024267758992015</v>
      </c>
      <c r="AS168" s="10">
        <f t="shared" si="490"/>
        <v>0.39429888015084247</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269.70637503890345</v>
      </c>
      <c r="J169" s="10">
        <f t="shared" si="497"/>
        <v>273.1410957553835</v>
      </c>
      <c r="K169" s="10">
        <f t="shared" si="497"/>
        <v>313.61632775775757</v>
      </c>
      <c r="L169" s="10">
        <f t="shared" si="497"/>
        <v>386.56020820656192</v>
      </c>
      <c r="M169" s="10">
        <f t="shared" si="497"/>
        <v>448.75275154958177</v>
      </c>
      <c r="N169" s="39"/>
      <c r="O169" s="10">
        <f>SUM(O161:O168)</f>
        <v>272.36329371129125</v>
      </c>
      <c r="P169" s="10">
        <f t="shared" ref="P169:S169" si="498">SUM(P161:P168)</f>
        <v>267.50538626656464</v>
      </c>
      <c r="Q169" s="10">
        <f t="shared" si="498"/>
        <v>278.32204942461738</v>
      </c>
      <c r="R169" s="10">
        <f t="shared" si="498"/>
        <v>269.70637503890345</v>
      </c>
      <c r="S169" s="10">
        <f t="shared" si="498"/>
        <v>273.1410957553835</v>
      </c>
      <c r="T169" s="10">
        <f>SUM(T161:T168)</f>
        <v>313.61632775775757</v>
      </c>
      <c r="U169" s="10">
        <f>SUM(U161:U168)</f>
        <v>386.56020820656192</v>
      </c>
      <c r="V169" s="10">
        <f>SUM(V161:V168)</f>
        <v>448.75275154958177</v>
      </c>
      <c r="W169" s="281"/>
      <c r="X169" s="10">
        <f>SUM(X161:X168)</f>
        <v>272.36329371129125</v>
      </c>
      <c r="Y169" s="10">
        <f t="shared" ref="Y169:AB169" si="499">SUM(Y161:Y168)</f>
        <v>267.50538626656464</v>
      </c>
      <c r="Z169" s="10">
        <f t="shared" si="499"/>
        <v>278.32204942461738</v>
      </c>
      <c r="AA169" s="10">
        <f t="shared" si="499"/>
        <v>269.70637503890345</v>
      </c>
      <c r="AB169" s="10">
        <f t="shared" si="499"/>
        <v>273.1410957553835</v>
      </c>
      <c r="AC169" s="10" t="e">
        <f>SUM(AC161:AC168)</f>
        <v>#N/A</v>
      </c>
      <c r="AD169" s="10" t="e">
        <f>SUM(AD161:AD168)</f>
        <v>#N/A</v>
      </c>
      <c r="AE169" s="10" t="e">
        <f>SUM(AE161:AE168)</f>
        <v>#N/A</v>
      </c>
      <c r="AQ169" s="185" t="s">
        <v>621</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0.40502155938597773</v>
      </c>
      <c r="J172" s="240">
        <f t="shared" si="505"/>
        <v>0.38538156146138863</v>
      </c>
      <c r="K172" s="240">
        <f t="shared" ref="K172:M179" si="506">K161/K$169</f>
        <v>0.40566219588652469</v>
      </c>
      <c r="L172" s="240">
        <f t="shared" si="506"/>
        <v>0.47244379526042862</v>
      </c>
      <c r="M172" s="240">
        <f t="shared" si="506"/>
        <v>0.51383768288619713</v>
      </c>
      <c r="N172" s="40" t="str">
        <f>C172</f>
        <v>Car</v>
      </c>
      <c r="O172" s="240">
        <f t="shared" ref="O172:O179" si="507">O161/O$169</f>
        <v>0.41522929189796737</v>
      </c>
      <c r="P172" s="240">
        <f t="shared" ref="P172:S172" si="508">P161/P$169</f>
        <v>0.41948154992246744</v>
      </c>
      <c r="Q172" s="240">
        <f t="shared" si="508"/>
        <v>0.42316400513543673</v>
      </c>
      <c r="R172" s="240">
        <f t="shared" si="508"/>
        <v>0.40502155938597773</v>
      </c>
      <c r="S172" s="240">
        <f t="shared" si="508"/>
        <v>0.38538156146138863</v>
      </c>
      <c r="T172" s="307">
        <f t="shared" ref="T172:V179" si="509">T161/T$169</f>
        <v>0.40566219588652469</v>
      </c>
      <c r="U172" s="307">
        <f t="shared" si="509"/>
        <v>0.47244379526042862</v>
      </c>
      <c r="V172" s="307">
        <f t="shared" si="509"/>
        <v>0.51383768288619713</v>
      </c>
      <c r="W172" s="281"/>
      <c r="X172" s="240">
        <f>O172</f>
        <v>0.41522929189796737</v>
      </c>
      <c r="Y172" s="240">
        <f t="shared" ref="Y172:AB172" si="510">P172</f>
        <v>0.41948154992246744</v>
      </c>
      <c r="Z172" s="240">
        <f t="shared" si="510"/>
        <v>0.42316400513543673</v>
      </c>
      <c r="AA172" s="240">
        <f t="shared" si="510"/>
        <v>0.40502155938597773</v>
      </c>
      <c r="AB172" s="240">
        <f t="shared" si="510"/>
        <v>0.38538156146138863</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8.6067081369520293E-2</v>
      </c>
      <c r="J173" s="240">
        <f t="shared" si="512"/>
        <v>8.1893581810545096E-2</v>
      </c>
      <c r="K173" s="240">
        <f t="shared" si="506"/>
        <v>8.6203216625886508E-2</v>
      </c>
      <c r="L173" s="240">
        <f t="shared" si="506"/>
        <v>0.10039430649284109</v>
      </c>
      <c r="M173" s="240">
        <f t="shared" si="506"/>
        <v>0.1091905076133169</v>
      </c>
      <c r="N173" s="40"/>
      <c r="O173" s="240">
        <f t="shared" si="507"/>
        <v>6.8096686907411483E-2</v>
      </c>
      <c r="P173" s="240">
        <f t="shared" ref="P173:S173" si="513">P162/P$169</f>
        <v>8.9139829358524339E-2</v>
      </c>
      <c r="Q173" s="240">
        <f t="shared" si="513"/>
        <v>8.9922351091280314E-2</v>
      </c>
      <c r="R173" s="240">
        <f t="shared" si="513"/>
        <v>8.6067081369520293E-2</v>
      </c>
      <c r="S173" s="240">
        <f t="shared" si="513"/>
        <v>8.1893581810545096E-2</v>
      </c>
      <c r="T173" s="307">
        <f t="shared" si="509"/>
        <v>8.6203216625886508E-2</v>
      </c>
      <c r="U173" s="307">
        <f t="shared" si="509"/>
        <v>0.10039430649284109</v>
      </c>
      <c r="V173" s="307">
        <f t="shared" si="509"/>
        <v>0.1091905076133169</v>
      </c>
      <c r="W173" s="281"/>
      <c r="X173" s="240">
        <f t="shared" ref="X173:X182" si="514">O173</f>
        <v>6.8096686907411483E-2</v>
      </c>
      <c r="Y173" s="240">
        <f t="shared" ref="Y173:Y182" si="515">P173</f>
        <v>8.9139829358524339E-2</v>
      </c>
      <c r="Z173" s="240">
        <f t="shared" ref="Z173:Z182" si="516">Q173</f>
        <v>8.9922351091280314E-2</v>
      </c>
      <c r="AA173" s="240">
        <f t="shared" ref="AA173:AA182" si="517">R173</f>
        <v>8.6067081369520293E-2</v>
      </c>
      <c r="AB173" s="240">
        <f t="shared" ref="AB173:AB182" si="518">S173</f>
        <v>8.1893581810545096E-2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1.5188308476974166E-2</v>
      </c>
      <c r="J174" s="240">
        <f t="shared" si="519"/>
        <v>1.4451808554802074E-2</v>
      </c>
      <c r="K174" s="240">
        <f t="shared" si="506"/>
        <v>1.521233234574468E-2</v>
      </c>
      <c r="L174" s="240">
        <f t="shared" si="506"/>
        <v>1.7716642322266073E-2</v>
      </c>
      <c r="M174" s="240">
        <f t="shared" si="506"/>
        <v>1.926891310823239E-2</v>
      </c>
      <c r="N174" s="40"/>
      <c r="O174" s="240">
        <f t="shared" si="507"/>
        <v>1.4592147194445316E-2</v>
      </c>
      <c r="P174" s="240">
        <f t="shared" ref="P174:S174" si="520">P163/P$169</f>
        <v>1.5730558122092529E-2</v>
      </c>
      <c r="Q174" s="240">
        <f t="shared" si="520"/>
        <v>1.5868650192578878E-2</v>
      </c>
      <c r="R174" s="240">
        <f t="shared" si="520"/>
        <v>1.5188308476974166E-2</v>
      </c>
      <c r="S174" s="240">
        <f t="shared" si="520"/>
        <v>1.4451808554802074E-2</v>
      </c>
      <c r="T174" s="307">
        <f t="shared" si="509"/>
        <v>1.521233234574468E-2</v>
      </c>
      <c r="U174" s="307">
        <f t="shared" si="509"/>
        <v>1.7716642322266073E-2</v>
      </c>
      <c r="V174" s="307">
        <f t="shared" si="509"/>
        <v>1.926891310823239E-2</v>
      </c>
      <c r="W174" s="281"/>
      <c r="X174" s="240">
        <f t="shared" si="514"/>
        <v>1.4592147194445316E-2</v>
      </c>
      <c r="Y174" s="240">
        <f t="shared" si="515"/>
        <v>1.5730558122092529E-2</v>
      </c>
      <c r="Z174" s="240">
        <f t="shared" si="516"/>
        <v>1.5868650192578878E-2</v>
      </c>
      <c r="AA174" s="240">
        <f t="shared" si="517"/>
        <v>1.5188308476974166E-2</v>
      </c>
      <c r="AB174" s="240">
        <f t="shared" si="518"/>
        <v>1.4451808554802074E-2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7.1316571570266399E-2</v>
      </c>
      <c r="J175" s="240">
        <f t="shared" si="521"/>
        <v>7.2376694141553122E-2</v>
      </c>
      <c r="K175" s="240">
        <f t="shared" si="506"/>
        <v>6.5779782134636616E-2</v>
      </c>
      <c r="L175" s="240">
        <f t="shared" si="506"/>
        <v>4.9710401459741337E-2</v>
      </c>
      <c r="M175" s="240">
        <f t="shared" si="506"/>
        <v>3.9360088300981727E-2</v>
      </c>
      <c r="N175" s="40"/>
      <c r="O175" s="240">
        <f t="shared" si="507"/>
        <v>0.10341976863779595</v>
      </c>
      <c r="P175" s="240">
        <f t="shared" ref="P175:S175" si="522">P164/P$169</f>
        <v>6.9165955701273221E-2</v>
      </c>
      <c r="Q175" s="240">
        <f t="shared" si="522"/>
        <v>6.8000248585824333E-2</v>
      </c>
      <c r="R175" s="240">
        <f t="shared" si="522"/>
        <v>7.1316571570266399E-2</v>
      </c>
      <c r="S175" s="240">
        <f t="shared" si="522"/>
        <v>7.2376694141553122E-2</v>
      </c>
      <c r="T175" s="307">
        <f t="shared" si="509"/>
        <v>6.5779782134636616E-2</v>
      </c>
      <c r="U175" s="307">
        <f t="shared" si="509"/>
        <v>4.9710401459741337E-2</v>
      </c>
      <c r="V175" s="307">
        <f t="shared" si="509"/>
        <v>3.9360088300981727E-2</v>
      </c>
      <c r="W175" s="281"/>
      <c r="X175" s="240">
        <f t="shared" si="514"/>
        <v>0.10341976863779595</v>
      </c>
      <c r="Y175" s="240">
        <f t="shared" si="515"/>
        <v>6.9165955701273221E-2</v>
      </c>
      <c r="Z175" s="240">
        <f t="shared" si="516"/>
        <v>6.8000248585824333E-2</v>
      </c>
      <c r="AA175" s="240">
        <f t="shared" si="517"/>
        <v>7.1316571570266399E-2</v>
      </c>
      <c r="AB175" s="240">
        <f t="shared" si="518"/>
        <v>7.2376694141553122E-2</v>
      </c>
      <c r="AC175" s="307" t="e">
        <f t="shared" si="511"/>
        <v>#N/A</v>
      </c>
      <c r="AD175" s="307" t="e">
        <f t="shared" si="511"/>
        <v>#N/A</v>
      </c>
      <c r="AE175" s="307" t="e">
        <f t="shared" si="511"/>
        <v>#N/A</v>
      </c>
      <c r="AG175" s="255">
        <f>T175</f>
        <v>6.5779782134636616E-2</v>
      </c>
      <c r="AI175" s="308">
        <f>AG175/$AG$180</f>
        <v>0.13344859447603502</v>
      </c>
      <c r="AJ175" s="308">
        <f>AI175</f>
        <v>0.13344859447603502</v>
      </c>
      <c r="AK175" s="308">
        <f>AJ175</f>
        <v>0.13344859447603502</v>
      </c>
      <c r="AL175" s="309"/>
      <c r="AM175" s="308">
        <f>AI175</f>
        <v>0.13344859447603502</v>
      </c>
      <c r="AN175" s="308">
        <f t="shared" ref="AN175:AO179" si="523">AJ175</f>
        <v>0.13344859447603502</v>
      </c>
      <c r="AO175" s="308">
        <f t="shared" si="523"/>
        <v>0.13344859447603502</v>
      </c>
      <c r="AP175" s="309"/>
      <c r="AQ175" s="308">
        <f>AM175</f>
        <v>0.13344859447603502</v>
      </c>
      <c r="AR175" s="308">
        <f t="shared" ref="AR175:AS179" si="524">AN175</f>
        <v>0.13344859447603502</v>
      </c>
      <c r="AS175" s="308">
        <f t="shared" si="524"/>
        <v>0.13344859447603502</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0.37730321310485532</v>
      </c>
      <c r="J176" s="240">
        <f t="shared" si="525"/>
        <v>0.38291183454618988</v>
      </c>
      <c r="K176" s="240">
        <f t="shared" si="506"/>
        <v>0.34801060413121937</v>
      </c>
      <c r="L176" s="240">
        <f t="shared" si="506"/>
        <v>0.26299489420930716</v>
      </c>
      <c r="M176" s="240">
        <f t="shared" si="506"/>
        <v>0.20823614283559924</v>
      </c>
      <c r="N176" s="40"/>
      <c r="O176" s="240">
        <f t="shared" si="507"/>
        <v>0.34824021728346571</v>
      </c>
      <c r="P176" s="240">
        <f t="shared" ref="P176:S176" si="526">P165/P$169</f>
        <v>0.36592529266281709</v>
      </c>
      <c r="Q176" s="240">
        <f t="shared" si="526"/>
        <v>0.3597580719101382</v>
      </c>
      <c r="R176" s="240">
        <f t="shared" si="526"/>
        <v>0.37730321310485532</v>
      </c>
      <c r="S176" s="240">
        <f t="shared" si="526"/>
        <v>0.38291183454618988</v>
      </c>
      <c r="T176" s="307">
        <f t="shared" si="509"/>
        <v>0.34801060413121937</v>
      </c>
      <c r="U176" s="307">
        <f t="shared" si="509"/>
        <v>0.26299489420930716</v>
      </c>
      <c r="V176" s="307">
        <f t="shared" si="509"/>
        <v>0.20823614283559924</v>
      </c>
      <c r="W176" s="281"/>
      <c r="X176" s="240">
        <f t="shared" si="514"/>
        <v>0.34824021728346571</v>
      </c>
      <c r="Y176" s="240">
        <f t="shared" si="515"/>
        <v>0.36592529266281709</v>
      </c>
      <c r="Z176" s="240">
        <f t="shared" si="516"/>
        <v>0.3597580719101382</v>
      </c>
      <c r="AA176" s="240">
        <f t="shared" si="517"/>
        <v>0.37730321310485532</v>
      </c>
      <c r="AB176" s="240">
        <f t="shared" si="518"/>
        <v>0.38291183454618988</v>
      </c>
      <c r="AC176" s="307" t="e">
        <f t="shared" si="511"/>
        <v>#N/A</v>
      </c>
      <c r="AD176" s="307" t="e">
        <f t="shared" si="511"/>
        <v>#N/A</v>
      </c>
      <c r="AE176" s="307" t="e">
        <f t="shared" si="511"/>
        <v>#N/A</v>
      </c>
      <c r="AG176" s="255">
        <f>T176</f>
        <v>0.34801060413121937</v>
      </c>
      <c r="AI176" s="308">
        <f>1-SUM(AI177:AI179,AI175)</f>
        <v>0.70601519915361766</v>
      </c>
      <c r="AJ176" s="308">
        <f t="shared" ref="AJ176:AK176" si="527">1-SUM(AJ177:AJ179,AJ175)</f>
        <v>0.70601519915361766</v>
      </c>
      <c r="AK176" s="308">
        <f t="shared" si="527"/>
        <v>0.70601519915361766</v>
      </c>
      <c r="AL176" s="309"/>
      <c r="AM176" s="308">
        <f t="shared" ref="AM176:AM179" si="528">AI176</f>
        <v>0.70601519915361766</v>
      </c>
      <c r="AN176" s="308">
        <f t="shared" si="523"/>
        <v>0.70601519915361766</v>
      </c>
      <c r="AO176" s="308">
        <f t="shared" si="523"/>
        <v>0.70601519915361766</v>
      </c>
      <c r="AP176" s="309"/>
      <c r="AQ176" s="308">
        <f t="shared" ref="AQ176:AQ178" si="529">AM176</f>
        <v>0.70601519915361766</v>
      </c>
      <c r="AR176" s="308">
        <f t="shared" si="524"/>
        <v>0.70601519915361766</v>
      </c>
      <c r="AS176" s="308">
        <f t="shared" si="524"/>
        <v>0.70601519915361766</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9.4721684225410954E-3</v>
      </c>
      <c r="J177" s="240">
        <f t="shared" si="530"/>
        <v>2.7001742110358974E-2</v>
      </c>
      <c r="K177" s="240">
        <f t="shared" si="506"/>
        <v>4.6147044410715578E-2</v>
      </c>
      <c r="L177" s="240">
        <f t="shared" si="506"/>
        <v>7.0955230433581637E-2</v>
      </c>
      <c r="M177" s="240">
        <f t="shared" si="506"/>
        <v>8.9058526979016298E-2</v>
      </c>
      <c r="N177" s="40"/>
      <c r="O177" s="240">
        <f t="shared" si="507"/>
        <v>2.9423476986062138E-3</v>
      </c>
      <c r="P177" s="240">
        <f t="shared" ref="P177:S177" si="531">P166/P$169</f>
        <v>5.886119177972912E-3</v>
      </c>
      <c r="Q177" s="240">
        <f t="shared" si="531"/>
        <v>9.0703241725622122E-3</v>
      </c>
      <c r="R177" s="240">
        <f t="shared" si="531"/>
        <v>9.4721684225410954E-3</v>
      </c>
      <c r="S177" s="240">
        <f t="shared" si="531"/>
        <v>2.7001742110358974E-2</v>
      </c>
      <c r="T177" s="307">
        <f t="shared" si="509"/>
        <v>4.6147044410715578E-2</v>
      </c>
      <c r="U177" s="307">
        <f t="shared" si="509"/>
        <v>7.0955230433581637E-2</v>
      </c>
      <c r="V177" s="307">
        <f t="shared" si="509"/>
        <v>8.9058526979016298E-2</v>
      </c>
      <c r="W177" s="281"/>
      <c r="X177" s="240">
        <f t="shared" si="514"/>
        <v>2.9423476986062138E-3</v>
      </c>
      <c r="Y177" s="240">
        <f t="shared" si="515"/>
        <v>5.886119177972912E-3</v>
      </c>
      <c r="Z177" s="240">
        <f t="shared" si="516"/>
        <v>9.0703241725622122E-3</v>
      </c>
      <c r="AA177" s="240">
        <f t="shared" si="517"/>
        <v>9.4721684225410954E-3</v>
      </c>
      <c r="AB177" s="240">
        <f t="shared" si="518"/>
        <v>2.7001742110358974E-2</v>
      </c>
      <c r="AC177" s="307" t="e">
        <f t="shared" si="511"/>
        <v>#N/A</v>
      </c>
      <c r="AD177" s="307" t="e">
        <f t="shared" si="511"/>
        <v>#N/A</v>
      </c>
      <c r="AE177" s="307" t="e">
        <f t="shared" si="511"/>
        <v>#N/A</v>
      </c>
      <c r="AG177" s="255">
        <f>T177</f>
        <v>4.6147044410715578E-2</v>
      </c>
      <c r="AI177" s="308">
        <f>AG177/$AG$180</f>
        <v>9.361931608755672E-2</v>
      </c>
      <c r="AJ177" s="308">
        <f t="shared" ref="AJ177:AK177" si="532">AI177</f>
        <v>9.361931608755672E-2</v>
      </c>
      <c r="AK177" s="308">
        <f t="shared" si="532"/>
        <v>9.361931608755672E-2</v>
      </c>
      <c r="AL177" s="309"/>
      <c r="AM177" s="308">
        <f t="shared" si="528"/>
        <v>9.361931608755672E-2</v>
      </c>
      <c r="AN177" s="308">
        <f t="shared" si="523"/>
        <v>9.361931608755672E-2</v>
      </c>
      <c r="AO177" s="308">
        <f t="shared" si="523"/>
        <v>9.361931608755672E-2</v>
      </c>
      <c r="AP177" s="309"/>
      <c r="AQ177" s="308">
        <f t="shared" si="529"/>
        <v>9.361931608755672E-2</v>
      </c>
      <c r="AR177" s="308">
        <f t="shared" si="524"/>
        <v>9.361931608755672E-2</v>
      </c>
      <c r="AS177" s="308">
        <f t="shared" si="524"/>
        <v>9.361931608755672E-2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3.3248942151002554E-2</v>
      </c>
      <c r="J178" s="240">
        <f t="shared" si="533"/>
        <v>3.3743188484913263E-2</v>
      </c>
      <c r="K178" s="240">
        <f t="shared" si="506"/>
        <v>3.0667601130337317E-2</v>
      </c>
      <c r="L178" s="240">
        <f t="shared" si="506"/>
        <v>2.3175795275149656E-2</v>
      </c>
      <c r="M178" s="240">
        <f t="shared" si="506"/>
        <v>1.8350311437619844E-2</v>
      </c>
      <c r="N178" s="40"/>
      <c r="O178" s="240">
        <f t="shared" si="507"/>
        <v>4.5242683494738922E-2</v>
      </c>
      <c r="P178" s="240">
        <f t="shared" ref="P178:S178" si="534">P167/P$169</f>
        <v>3.2246290158026006E-2</v>
      </c>
      <c r="Q178" s="240">
        <f t="shared" si="534"/>
        <v>3.1702818597445108E-2</v>
      </c>
      <c r="R178" s="240">
        <f t="shared" si="534"/>
        <v>3.3248942151002554E-2</v>
      </c>
      <c r="S178" s="240">
        <f t="shared" si="534"/>
        <v>3.3743188484913263E-2</v>
      </c>
      <c r="T178" s="307">
        <f t="shared" si="509"/>
        <v>3.0667601130337317E-2</v>
      </c>
      <c r="U178" s="307">
        <f t="shared" si="509"/>
        <v>2.3175795275149656E-2</v>
      </c>
      <c r="V178" s="307">
        <f t="shared" si="509"/>
        <v>1.8350311437619844E-2</v>
      </c>
      <c r="W178" s="281"/>
      <c r="X178" s="240">
        <f t="shared" si="514"/>
        <v>4.5242683494738922E-2</v>
      </c>
      <c r="Y178" s="240">
        <f t="shared" si="515"/>
        <v>3.2246290158026006E-2</v>
      </c>
      <c r="Z178" s="240">
        <f t="shared" si="516"/>
        <v>3.1702818597445108E-2</v>
      </c>
      <c r="AA178" s="240">
        <f t="shared" si="517"/>
        <v>3.3248942151002554E-2</v>
      </c>
      <c r="AB178" s="240">
        <f t="shared" si="518"/>
        <v>3.3743188484913263E-2</v>
      </c>
      <c r="AC178" s="307" t="e">
        <f t="shared" si="511"/>
        <v>#N/A</v>
      </c>
      <c r="AD178" s="307" t="e">
        <f t="shared" si="511"/>
        <v>#N/A</v>
      </c>
      <c r="AE178" s="307" t="e">
        <f t="shared" si="511"/>
        <v>#N/A</v>
      </c>
      <c r="AG178" s="255">
        <f>T178</f>
        <v>3.0667601130337317E-2</v>
      </c>
      <c r="AI178" s="308">
        <f>AG178/$AG$180</f>
        <v>6.2215898775989251E-2</v>
      </c>
      <c r="AJ178" s="308">
        <f>AI178*(1+$D$178)</f>
        <v>6.2215898775989251E-2</v>
      </c>
      <c r="AK178" s="308">
        <f>AJ178*(1+$D$178)</f>
        <v>6.2215898775989251E-2</v>
      </c>
      <c r="AL178" s="309"/>
      <c r="AM178" s="308">
        <f>AI178</f>
        <v>6.2215898775989251E-2</v>
      </c>
      <c r="AN178" s="308">
        <f t="shared" si="523"/>
        <v>6.2215898775989251E-2</v>
      </c>
      <c r="AO178" s="308">
        <f>AK178</f>
        <v>6.2215898775989251E-2</v>
      </c>
      <c r="AP178" s="309"/>
      <c r="AQ178" s="308">
        <f t="shared" si="529"/>
        <v>6.2215898775989251E-2</v>
      </c>
      <c r="AR178" s="308">
        <f t="shared" si="524"/>
        <v>6.2215898775989251E-2</v>
      </c>
      <c r="AS178" s="308">
        <f>AO178</f>
        <v>6.2215898775989251E-2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2.3821555188623905E-3</v>
      </c>
      <c r="J179" s="240">
        <f t="shared" si="535"/>
        <v>2.2395888902488532E-3</v>
      </c>
      <c r="K179" s="240">
        <f t="shared" si="506"/>
        <v>2.3172233349351926E-3</v>
      </c>
      <c r="L179" s="240">
        <f t="shared" si="506"/>
        <v>2.6089345466844163E-3</v>
      </c>
      <c r="M179" s="240">
        <f t="shared" si="506"/>
        <v>2.6978268390365641E-3</v>
      </c>
      <c r="N179" s="40"/>
      <c r="O179" s="240">
        <f t="shared" si="507"/>
        <v>2.2368568855691134E-3</v>
      </c>
      <c r="P179" s="240">
        <f t="shared" ref="P179:S179" si="536">P168/P$169</f>
        <v>2.4244048968265087E-3</v>
      </c>
      <c r="Q179" s="240">
        <f t="shared" si="536"/>
        <v>2.5135303147340925E-3</v>
      </c>
      <c r="R179" s="240">
        <f t="shared" si="536"/>
        <v>2.3821555188623905E-3</v>
      </c>
      <c r="S179" s="240">
        <f t="shared" si="536"/>
        <v>2.2395888902488532E-3</v>
      </c>
      <c r="T179" s="307">
        <f t="shared" si="509"/>
        <v>2.3172233349351926E-3</v>
      </c>
      <c r="U179" s="307">
        <f t="shared" si="509"/>
        <v>2.6089345466844163E-3</v>
      </c>
      <c r="V179" s="307">
        <f t="shared" si="509"/>
        <v>2.6978268390365641E-3</v>
      </c>
      <c r="W179" s="281"/>
      <c r="X179" s="240">
        <f t="shared" si="514"/>
        <v>2.2368568855691134E-3</v>
      </c>
      <c r="Y179" s="240">
        <f t="shared" si="515"/>
        <v>2.4244048968265087E-3</v>
      </c>
      <c r="Z179" s="240">
        <f t="shared" si="516"/>
        <v>2.5135303147340925E-3</v>
      </c>
      <c r="AA179" s="240">
        <f t="shared" si="517"/>
        <v>2.3821555188623905E-3</v>
      </c>
      <c r="AB179" s="240">
        <f t="shared" si="518"/>
        <v>2.2395888902488532E-3</v>
      </c>
      <c r="AC179" s="307" t="e">
        <f t="shared" si="511"/>
        <v>#N/A</v>
      </c>
      <c r="AD179" s="307" t="e">
        <f t="shared" si="511"/>
        <v>#N/A</v>
      </c>
      <c r="AE179" s="307" t="e">
        <f t="shared" si="511"/>
        <v>#N/A</v>
      </c>
      <c r="AG179" s="255">
        <f>T179</f>
        <v>2.3172233349351926E-3</v>
      </c>
      <c r="AI179" s="308">
        <f>AG179/$AG$180</f>
        <v>4.700991506801382E-3</v>
      </c>
      <c r="AJ179" s="308">
        <f t="shared" ref="AJ179:AK179" si="537">AI179</f>
        <v>4.700991506801382E-3</v>
      </c>
      <c r="AK179" s="308">
        <f t="shared" si="537"/>
        <v>4.700991506801382E-3</v>
      </c>
      <c r="AL179" s="309"/>
      <c r="AM179" s="308">
        <f t="shared" si="528"/>
        <v>4.700991506801382E-3</v>
      </c>
      <c r="AN179" s="308">
        <f t="shared" si="523"/>
        <v>4.700991506801382E-3</v>
      </c>
      <c r="AO179" s="308">
        <f t="shared" si="523"/>
        <v>4.700991506801382E-3</v>
      </c>
      <c r="AP179" s="309"/>
      <c r="AQ179" s="308">
        <f>AM179</f>
        <v>4.700991506801382E-3</v>
      </c>
      <c r="AR179" s="308">
        <f t="shared" si="524"/>
        <v>4.700991506801382E-3</v>
      </c>
      <c r="AS179" s="308">
        <f t="shared" si="524"/>
        <v>4.700991506801382E-3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0.49292225514184407</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0.50627694923247213</v>
      </c>
      <c r="J181" s="33">
        <f t="shared" si="539"/>
        <v>0.48172695182673581</v>
      </c>
      <c r="K181" s="33">
        <f>SUM(K172:K174)</f>
        <v>0.50707774485815593</v>
      </c>
      <c r="L181" s="33">
        <f>SUM(L172:L174)</f>
        <v>0.59055474407553588</v>
      </c>
      <c r="M181" s="33">
        <f>SUM(M172:M174)</f>
        <v>0.6422971036077465</v>
      </c>
      <c r="N181" s="40"/>
      <c r="O181" s="33">
        <f>SUM(O172:O174)</f>
        <v>0.49791812599982416</v>
      </c>
      <c r="P181" s="33">
        <f t="shared" ref="P181:S181" si="540">SUM(P172:P174)</f>
        <v>0.52435193740308439</v>
      </c>
      <c r="Q181" s="33">
        <f t="shared" si="540"/>
        <v>0.52895500641929594</v>
      </c>
      <c r="R181" s="33">
        <f t="shared" si="540"/>
        <v>0.50627694923247213</v>
      </c>
      <c r="S181" s="33">
        <f t="shared" si="540"/>
        <v>0.48172695182673581</v>
      </c>
      <c r="T181" s="33">
        <f>SUM(T172:T174)</f>
        <v>0.50707774485815593</v>
      </c>
      <c r="U181" s="33">
        <f>SUM(U172:U174)</f>
        <v>0.59055474407553588</v>
      </c>
      <c r="V181" s="33">
        <f>SUM(V172:V174)</f>
        <v>0.6422971036077465</v>
      </c>
      <c r="X181" s="240">
        <f t="shared" si="514"/>
        <v>0.49791812599982416</v>
      </c>
      <c r="Y181" s="240">
        <f t="shared" si="515"/>
        <v>0.52435193740308439</v>
      </c>
      <c r="Z181" s="240">
        <f t="shared" si="516"/>
        <v>0.52895500641929594</v>
      </c>
      <c r="AA181" s="240">
        <f t="shared" si="517"/>
        <v>0.50627694923247213</v>
      </c>
      <c r="AB181" s="240">
        <f t="shared" si="518"/>
        <v>0.48172695182673581</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0.49372305076752787</v>
      </c>
      <c r="J182" s="33">
        <f t="shared" si="542"/>
        <v>0.51827304817326425</v>
      </c>
      <c r="K182" s="33">
        <f>1-K181</f>
        <v>0.49292225514184407</v>
      </c>
      <c r="L182" s="33">
        <f>1-L181</f>
        <v>0.40944525592446412</v>
      </c>
      <c r="M182" s="33">
        <f>1-M181</f>
        <v>0.3577028963922535</v>
      </c>
      <c r="N182" s="40"/>
      <c r="O182" s="33">
        <f>1-O181</f>
        <v>0.50208187400017579</v>
      </c>
      <c r="P182" s="33">
        <f t="shared" ref="P182:S182" si="543">1-P181</f>
        <v>0.47564806259691561</v>
      </c>
      <c r="Q182" s="33">
        <f t="shared" si="543"/>
        <v>0.47104499358070406</v>
      </c>
      <c r="R182" s="33">
        <f t="shared" si="543"/>
        <v>0.49372305076752787</v>
      </c>
      <c r="S182" s="33">
        <f t="shared" si="543"/>
        <v>0.51827304817326425</v>
      </c>
      <c r="T182" s="33">
        <f>1-T181</f>
        <v>0.49292225514184407</v>
      </c>
      <c r="U182" s="33">
        <f>1-U181</f>
        <v>0.40944525592446412</v>
      </c>
      <c r="V182" s="33">
        <f>1-V181</f>
        <v>0.3577028963922535</v>
      </c>
      <c r="X182" s="240">
        <f t="shared" si="514"/>
        <v>0.50208187400017579</v>
      </c>
      <c r="Y182" s="240">
        <f t="shared" si="515"/>
        <v>0.47564806259691561</v>
      </c>
      <c r="Z182" s="240">
        <f t="shared" si="516"/>
        <v>0.47104499358070406</v>
      </c>
      <c r="AA182" s="240">
        <f t="shared" si="517"/>
        <v>0.49372305076752787</v>
      </c>
      <c r="AB182" s="240">
        <f t="shared" si="518"/>
        <v>0.51827304817326425</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78.02635471042575</v>
      </c>
      <c r="J186" s="186">
        <f t="shared" si="549"/>
        <v>75.188244272488859</v>
      </c>
      <c r="K186" s="10">
        <f t="shared" ref="K186:M193" si="550">K149</f>
        <v>90.87306298862859</v>
      </c>
      <c r="L186" s="10">
        <f t="shared" si="550"/>
        <v>130.4485513298354</v>
      </c>
      <c r="M186" s="10">
        <f t="shared" si="550"/>
        <v>164.70433860360174</v>
      </c>
      <c r="N186" s="40"/>
      <c r="O186" s="233">
        <f>IF(O$113&lt;=$I$148,($I186-$F186)/10,IF(AND(O$113&gt;$I$148,O$113&lt;=$K$148),($K186-$I186)/10,IF(AND(O$113&gt;$K$148,O$113&lt;=$L$148),($L186-$K186)/2,($M186-$L186)/2)))+E186</f>
        <v>77.33873817646267</v>
      </c>
      <c r="P186" s="233">
        <f>IF(P$148&lt;=$I$148,($I186-$F186)/10,IF(AND(P$148&gt;$I$148,P$148&lt;=$K$148),($K186-$I186)/10,IF(AND(P$148&gt;$K$148,P$148&lt;=$L$148),($L186-$K186)/2,($M186-$L186)/2)))+O186</f>
        <v>77.063286677023996</v>
      </c>
      <c r="Q186" s="233">
        <f t="shared" ref="Q186:V186" si="551">IF(Q$148&lt;=$I$148,($I186-$F186)/10,IF(AND(Q$148&gt;$I$148,Q$148&lt;=$K$148),($K186-$I186)/10,IF(AND(Q$148&gt;$K$148,Q$148&lt;=$L$148),($L186-$K186)/2,($M186-$L186)/2)))+P186</f>
        <v>76.787835177585322</v>
      </c>
      <c r="R186" s="233">
        <f t="shared" si="551"/>
        <v>76.512383678146648</v>
      </c>
      <c r="S186" s="233">
        <f t="shared" si="551"/>
        <v>77.797054505966926</v>
      </c>
      <c r="T186" s="304">
        <f t="shared" si="551"/>
        <v>79.081725333787205</v>
      </c>
      <c r="U186" s="304">
        <f t="shared" si="551"/>
        <v>98.869469504390608</v>
      </c>
      <c r="V186" s="304">
        <f t="shared" si="551"/>
        <v>115.99736314127378</v>
      </c>
      <c r="W186" s="233">
        <f>E186</f>
        <v>77.614189675901358</v>
      </c>
      <c r="X186" s="233">
        <f t="shared" ref="X186:X187" si="552">IF(X$148&lt;=$I$148,($I186-$F186)/10,IF(AND(X$148&gt;$I$148,X$148&lt;=$K$148),($K186-$I186)/10,IF(AND(X$148&gt;$K$148,X$148&lt;=$L$148),($L186-$K186)/2,($M186-$L186)/2)))+W186</f>
        <v>77.33873817646267</v>
      </c>
      <c r="Y186" s="233">
        <f t="shared" ref="Y186:AR186" si="553">IF(Y$148&lt;=$I$148,($I186-$F186)/10,IF(AND(Y$148&gt;$I$148,Y$148&lt;=$K$148),($K186-$I186)/10,IF(AND(Y$148&gt;$K$148,Y$148&lt;=$L$148),($L186-$K186)/2,($M186-$L186)/2)))+X186</f>
        <v>77.063286677023996</v>
      </c>
      <c r="Z186" s="233">
        <f t="shared" si="553"/>
        <v>76.787835177585322</v>
      </c>
      <c r="AA186" s="233">
        <f t="shared" si="553"/>
        <v>76.512383678146648</v>
      </c>
      <c r="AB186" s="233">
        <f t="shared" si="553"/>
        <v>77.797054505966926</v>
      </c>
      <c r="AC186" s="233">
        <f t="shared" si="553"/>
        <v>79.081725333787205</v>
      </c>
      <c r="AD186" s="233">
        <f t="shared" si="553"/>
        <v>98.869469504390608</v>
      </c>
      <c r="AE186" s="233">
        <f t="shared" si="553"/>
        <v>115.99736314127378</v>
      </c>
      <c r="AF186" s="233">
        <f t="shared" si="553"/>
        <v>115.72191164183511</v>
      </c>
      <c r="AG186" s="233">
        <f t="shared" si="553"/>
        <v>115.44646014239643</v>
      </c>
      <c r="AH186" s="233">
        <f t="shared" si="553"/>
        <v>115.17100864295776</v>
      </c>
      <c r="AI186" s="233">
        <f t="shared" si="553"/>
        <v>114.89555714351908</v>
      </c>
      <c r="AJ186" s="233">
        <f t="shared" si="553"/>
        <v>114.62010564408041</v>
      </c>
      <c r="AK186" s="233">
        <f t="shared" si="553"/>
        <v>114.34465414464174</v>
      </c>
      <c r="AL186" s="233">
        <f t="shared" si="553"/>
        <v>114.06920264520306</v>
      </c>
      <c r="AM186" s="233">
        <f t="shared" si="553"/>
        <v>113.79375114576439</v>
      </c>
      <c r="AN186" s="233">
        <f t="shared" si="553"/>
        <v>113.51829964632572</v>
      </c>
      <c r="AO186" s="233">
        <f t="shared" si="553"/>
        <v>113.24284814688704</v>
      </c>
      <c r="AP186" s="233">
        <f t="shared" si="553"/>
        <v>112.96739664744837</v>
      </c>
      <c r="AQ186" s="233">
        <f t="shared" si="553"/>
        <v>112.69194514800969</v>
      </c>
      <c r="AR186" s="233">
        <f t="shared" si="553"/>
        <v>112.41649364857102</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16.580600375965474</v>
      </c>
      <c r="J187" s="10">
        <f t="shared" si="555"/>
        <v>15.977501907903884</v>
      </c>
      <c r="K187" s="10">
        <f t="shared" si="550"/>
        <v>19.310525885083578</v>
      </c>
      <c r="L187" s="10">
        <f t="shared" si="550"/>
        <v>27.720317157590028</v>
      </c>
      <c r="M187" s="10">
        <f t="shared" si="550"/>
        <v>34.999671953265377</v>
      </c>
      <c r="N187" s="40"/>
      <c r="O187" s="233">
        <f t="shared" ref="O187:O193" si="556">IF(O$113&lt;=$I$148,($I187-$F187)/10,IF(AND(O$113&gt;$I$148,O$113&lt;=$K$148),($K187-$I187)/10,IF(AND(O$113&gt;$K$148,O$113&lt;=$L$148),($L187-$K187)/2,($M187-$L187)/2)))+E187</f>
        <v>10.272651297251485</v>
      </c>
      <c r="P187" s="233">
        <f t="shared" ref="P187:V193" si="557">IF(P$148&lt;=$I$148,($I187-$F187)/10,IF(AND(P$148&gt;$I$148,P$148&lt;=$K$148),($K187-$I187)/10,IF(AND(P$148&gt;$K$148,P$148&lt;=$L$148),($L187-$K187)/2,($M187-$L187)/2)))+O187</f>
        <v>10.605922910781665</v>
      </c>
      <c r="Q187" s="233">
        <f t="shared" si="557"/>
        <v>10.939194524311844</v>
      </c>
      <c r="R187" s="233">
        <f t="shared" si="557"/>
        <v>11.272466137842024</v>
      </c>
      <c r="S187" s="233">
        <f t="shared" si="557"/>
        <v>11.545458688753834</v>
      </c>
      <c r="T187" s="304">
        <f t="shared" si="557"/>
        <v>11.818451239665645</v>
      </c>
      <c r="U187" s="304">
        <f t="shared" si="557"/>
        <v>16.023346875918868</v>
      </c>
      <c r="V187" s="304">
        <f t="shared" si="557"/>
        <v>19.663024273756541</v>
      </c>
      <c r="W187" s="233">
        <f t="shared" ref="W187:W193" si="558">E187</f>
        <v>9.939379683721306</v>
      </c>
      <c r="X187" s="233">
        <f t="shared" si="552"/>
        <v>10.272651297251485</v>
      </c>
      <c r="Y187" s="233">
        <f t="shared" ref="Y187:AR187" si="559">IF(Y$148&lt;=$I$148,($I187-$F187)/10,IF(AND(Y$148&gt;$I$148,Y$148&lt;=$K$148),($K187-$I187)/10,IF(AND(Y$148&gt;$K$148,Y$148&lt;=$L$148),($L187-$K187)/2,($M187-$L187)/2)))+X187</f>
        <v>10.605922910781665</v>
      </c>
      <c r="Z187" s="233">
        <f t="shared" si="559"/>
        <v>10.939194524311844</v>
      </c>
      <c r="AA187" s="233">
        <f t="shared" si="559"/>
        <v>11.272466137842024</v>
      </c>
      <c r="AB187" s="233">
        <f t="shared" si="559"/>
        <v>11.545458688753834</v>
      </c>
      <c r="AC187" s="233">
        <f t="shared" si="559"/>
        <v>11.818451239665645</v>
      </c>
      <c r="AD187" s="233">
        <f t="shared" si="559"/>
        <v>16.023346875918868</v>
      </c>
      <c r="AE187" s="233">
        <f t="shared" si="559"/>
        <v>19.663024273756541</v>
      </c>
      <c r="AF187" s="233">
        <f t="shared" si="559"/>
        <v>19.99629588728672</v>
      </c>
      <c r="AG187" s="233">
        <f t="shared" si="559"/>
        <v>20.3295675008169</v>
      </c>
      <c r="AH187" s="233">
        <f t="shared" si="559"/>
        <v>20.662839114347079</v>
      </c>
      <c r="AI187" s="233">
        <f t="shared" si="559"/>
        <v>20.996110727877259</v>
      </c>
      <c r="AJ187" s="233">
        <f t="shared" si="559"/>
        <v>21.329382341407438</v>
      </c>
      <c r="AK187" s="233">
        <f t="shared" si="559"/>
        <v>21.662653954937618</v>
      </c>
      <c r="AL187" s="233">
        <f t="shared" si="559"/>
        <v>21.995925568467797</v>
      </c>
      <c r="AM187" s="233">
        <f t="shared" si="559"/>
        <v>22.329197181997976</v>
      </c>
      <c r="AN187" s="233">
        <f t="shared" si="559"/>
        <v>22.662468795528156</v>
      </c>
      <c r="AO187" s="233">
        <f t="shared" si="559"/>
        <v>22.995740409058335</v>
      </c>
      <c r="AP187" s="233">
        <f t="shared" si="559"/>
        <v>23.329012022588515</v>
      </c>
      <c r="AQ187" s="233">
        <f t="shared" si="559"/>
        <v>23.662283636118694</v>
      </c>
      <c r="AR187" s="233">
        <f t="shared" si="559"/>
        <v>23.995555249648874</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2.9259883016409658</v>
      </c>
      <c r="J188" s="10">
        <f t="shared" si="560"/>
        <v>2.8195591602183323</v>
      </c>
      <c r="K188" s="10">
        <f t="shared" si="550"/>
        <v>3.4077398620735724</v>
      </c>
      <c r="L188" s="10">
        <f t="shared" si="550"/>
        <v>4.8918206748688275</v>
      </c>
      <c r="M188" s="10">
        <f t="shared" si="550"/>
        <v>6.1764126976350662</v>
      </c>
      <c r="N188" s="40"/>
      <c r="O188" s="233">
        <f t="shared" si="556"/>
        <v>3.3734013011055652</v>
      </c>
      <c r="P188" s="233">
        <f t="shared" si="557"/>
        <v>3.3821168975411542</v>
      </c>
      <c r="Q188" s="233">
        <f t="shared" si="557"/>
        <v>3.3908324939767431</v>
      </c>
      <c r="R188" s="233">
        <f t="shared" si="557"/>
        <v>3.3995480904123321</v>
      </c>
      <c r="S188" s="233">
        <f t="shared" si="557"/>
        <v>3.4477232464555927</v>
      </c>
      <c r="T188" s="304">
        <f t="shared" si="557"/>
        <v>3.4958984024988533</v>
      </c>
      <c r="U188" s="304">
        <f t="shared" si="557"/>
        <v>4.2379388088964811</v>
      </c>
      <c r="V188" s="304">
        <f t="shared" si="557"/>
        <v>4.8802348202796004</v>
      </c>
      <c r="W188" s="233">
        <f t="shared" si="558"/>
        <v>3.3646857046699763</v>
      </c>
      <c r="X188" s="233">
        <f t="shared" ref="X188" si="561">IF(X$148&lt;=$I$148,($I188-$F188)/10,IF(AND(X$148&gt;$I$148,X$148&lt;=$K$148),($K188-$I188)/10,IF(AND(X$148&gt;$K$148,X$148&lt;=$L$148),($L188-$K188)/2,($M188-$L188)/2)))+W188</f>
        <v>3.3734013011055652</v>
      </c>
      <c r="Y188" s="233">
        <f t="shared" ref="Y188:AR188" si="562">IF(Y$148&lt;=$I$148,($I188-$F188)/10,IF(AND(Y$148&gt;$I$148,Y$148&lt;=$K$148),($K188-$I188)/10,IF(AND(Y$148&gt;$K$148,Y$148&lt;=$L$148),($L188-$K188)/2,($M188-$L188)/2)))+X188</f>
        <v>3.3821168975411542</v>
      </c>
      <c r="Z188" s="233">
        <f t="shared" si="562"/>
        <v>3.3908324939767431</v>
      </c>
      <c r="AA188" s="233">
        <f t="shared" si="562"/>
        <v>3.3995480904123321</v>
      </c>
      <c r="AB188" s="233">
        <f t="shared" si="562"/>
        <v>3.4477232464555927</v>
      </c>
      <c r="AC188" s="233">
        <f t="shared" si="562"/>
        <v>3.4958984024988533</v>
      </c>
      <c r="AD188" s="233">
        <f t="shared" si="562"/>
        <v>4.2379388088964811</v>
      </c>
      <c r="AE188" s="233">
        <f t="shared" si="562"/>
        <v>4.8802348202796004</v>
      </c>
      <c r="AF188" s="233">
        <f t="shared" si="562"/>
        <v>4.8889504167151898</v>
      </c>
      <c r="AG188" s="233">
        <f t="shared" si="562"/>
        <v>4.8976660131507792</v>
      </c>
      <c r="AH188" s="233">
        <f t="shared" si="562"/>
        <v>4.9063816095863686</v>
      </c>
      <c r="AI188" s="233">
        <f t="shared" si="562"/>
        <v>4.915097206021958</v>
      </c>
      <c r="AJ188" s="233">
        <f t="shared" si="562"/>
        <v>4.9238128024575474</v>
      </c>
      <c r="AK188" s="233">
        <f t="shared" si="562"/>
        <v>4.9325283988931368</v>
      </c>
      <c r="AL188" s="233">
        <f t="shared" si="562"/>
        <v>4.9412439953287262</v>
      </c>
      <c r="AM188" s="233">
        <f t="shared" si="562"/>
        <v>4.9499595917643155</v>
      </c>
      <c r="AN188" s="233">
        <f t="shared" si="562"/>
        <v>4.9586751881999049</v>
      </c>
      <c r="AO188" s="233">
        <f t="shared" si="562"/>
        <v>4.9673907846354943</v>
      </c>
      <c r="AP188" s="233">
        <f t="shared" si="562"/>
        <v>4.9761063810710837</v>
      </c>
      <c r="AQ188" s="233">
        <f t="shared" si="562"/>
        <v>4.9848219775066731</v>
      </c>
      <c r="AR188" s="233">
        <f t="shared" si="562"/>
        <v>4.9935375739422625</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0.76938135993676271</v>
      </c>
      <c r="J189" s="10">
        <f t="shared" si="563"/>
        <v>0.79076198179904267</v>
      </c>
      <c r="K189" s="10">
        <f t="shared" si="550"/>
        <v>0.82518454855080337</v>
      </c>
      <c r="L189" s="10">
        <f t="shared" si="550"/>
        <v>0.76864252553237566</v>
      </c>
      <c r="M189" s="10">
        <f t="shared" si="550"/>
        <v>0.70651791705200206</v>
      </c>
      <c r="N189" s="40"/>
      <c r="O189" s="233">
        <f t="shared" si="556"/>
        <v>0.58225863042706605</v>
      </c>
      <c r="P189" s="233">
        <f t="shared" si="557"/>
        <v>0.5465257711365431</v>
      </c>
      <c r="Q189" s="233">
        <f t="shared" si="557"/>
        <v>0.51079291184602016</v>
      </c>
      <c r="R189" s="233">
        <f t="shared" si="557"/>
        <v>0.47506005255549721</v>
      </c>
      <c r="S189" s="233">
        <f t="shared" si="557"/>
        <v>0.4806403714169013</v>
      </c>
      <c r="T189" s="304">
        <f t="shared" si="557"/>
        <v>0.48622069027830539</v>
      </c>
      <c r="U189" s="304">
        <f t="shared" si="557"/>
        <v>0.45794967876909154</v>
      </c>
      <c r="V189" s="304">
        <f t="shared" si="557"/>
        <v>0.42688737452890474</v>
      </c>
      <c r="W189" s="233">
        <f t="shared" si="558"/>
        <v>0.61799148971758899</v>
      </c>
      <c r="X189" s="233">
        <f t="shared" ref="X189" si="564">IF(X$148&lt;=$I$148,($I189-$F189)/10,IF(AND(X$148&gt;$I$148,X$148&lt;=$K$148),($K189-$I189)/10,IF(AND(X$148&gt;$K$148,X$148&lt;=$L$148),($L189-$K189)/2,($M189-$L189)/2)))+W189</f>
        <v>0.58225863042706605</v>
      </c>
      <c r="Y189" s="233">
        <f t="shared" ref="Y189:AR189" si="565">IF(Y$148&lt;=$I$148,($I189-$F189)/10,IF(AND(Y$148&gt;$I$148,Y$148&lt;=$K$148),($K189-$I189)/10,IF(AND(Y$148&gt;$K$148,Y$148&lt;=$L$148),($L189-$K189)/2,($M189-$L189)/2)))+X189</f>
        <v>0.5465257711365431</v>
      </c>
      <c r="Z189" s="233">
        <f t="shared" si="565"/>
        <v>0.51079291184602016</v>
      </c>
      <c r="AA189" s="233">
        <f t="shared" si="565"/>
        <v>0.47506005255549721</v>
      </c>
      <c r="AB189" s="233">
        <f t="shared" si="565"/>
        <v>0.4806403714169013</v>
      </c>
      <c r="AC189" s="233">
        <f t="shared" si="565"/>
        <v>0.48622069027830539</v>
      </c>
      <c r="AD189" s="233">
        <f t="shared" si="565"/>
        <v>0.45794967876909154</v>
      </c>
      <c r="AE189" s="233">
        <f t="shared" si="565"/>
        <v>0.42688737452890474</v>
      </c>
      <c r="AF189" s="233">
        <f t="shared" si="565"/>
        <v>0.39115451523838179</v>
      </c>
      <c r="AG189" s="233">
        <f t="shared" si="565"/>
        <v>0.35542165594785885</v>
      </c>
      <c r="AH189" s="233">
        <f t="shared" si="565"/>
        <v>0.31968879665733591</v>
      </c>
      <c r="AI189" s="233">
        <f t="shared" si="565"/>
        <v>0.28395593736681296</v>
      </c>
      <c r="AJ189" s="233">
        <f t="shared" si="565"/>
        <v>0.24822307807629002</v>
      </c>
      <c r="AK189" s="233">
        <f t="shared" si="565"/>
        <v>0.21249021878576707</v>
      </c>
      <c r="AL189" s="233">
        <f t="shared" si="565"/>
        <v>0.17675735949524413</v>
      </c>
      <c r="AM189" s="233">
        <f t="shared" si="565"/>
        <v>0.14102450020472118</v>
      </c>
      <c r="AN189" s="233">
        <f t="shared" si="565"/>
        <v>0.10529164091419824</v>
      </c>
      <c r="AO189" s="233">
        <f t="shared" si="565"/>
        <v>6.9558781623675292E-2</v>
      </c>
      <c r="AP189" s="233">
        <f t="shared" si="565"/>
        <v>3.3825922333152347E-2</v>
      </c>
      <c r="AQ189" s="233">
        <f t="shared" si="565"/>
        <v>-1.9069369573705974E-3</v>
      </c>
      <c r="AR189" s="233">
        <f t="shared" si="565"/>
        <v>-3.7639796247893542E-2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7.26864870693153</v>
      </c>
      <c r="J190" s="10">
        <f t="shared" si="566"/>
        <v>7.470639861832173</v>
      </c>
      <c r="K190" s="10">
        <f t="shared" si="550"/>
        <v>7.7958434063136934</v>
      </c>
      <c r="L190" s="10">
        <f t="shared" si="550"/>
        <v>7.2616686473437495</v>
      </c>
      <c r="M190" s="10">
        <f t="shared" si="550"/>
        <v>6.6747530049676351</v>
      </c>
      <c r="N190" s="40"/>
      <c r="O190" s="233">
        <f t="shared" si="556"/>
        <v>5.919205829129659</v>
      </c>
      <c r="P190" s="233">
        <f t="shared" si="557"/>
        <v>5.9685860385223801</v>
      </c>
      <c r="Q190" s="233">
        <f t="shared" si="557"/>
        <v>6.0179662479151013</v>
      </c>
      <c r="R190" s="233">
        <f t="shared" si="557"/>
        <v>6.0673464573078224</v>
      </c>
      <c r="S190" s="233">
        <f t="shared" si="557"/>
        <v>6.1200659272460385</v>
      </c>
      <c r="T190" s="304">
        <f t="shared" si="557"/>
        <v>6.1727853971842546</v>
      </c>
      <c r="U190" s="304">
        <f t="shared" si="557"/>
        <v>5.905698017699283</v>
      </c>
      <c r="V190" s="304">
        <f t="shared" si="557"/>
        <v>5.6122401965112259</v>
      </c>
      <c r="W190" s="233">
        <f t="shared" si="558"/>
        <v>5.8698256197369378</v>
      </c>
      <c r="X190" s="233">
        <f t="shared" ref="X190" si="567">IF(X$148&lt;=$I$148,($I190-$F190)/10,IF(AND(X$148&gt;$I$148,X$148&lt;=$K$148),($K190-$I190)/10,IF(AND(X$148&gt;$K$148,X$148&lt;=$L$148),($L190-$K190)/2,($M190-$L190)/2)))+W190</f>
        <v>5.919205829129659</v>
      </c>
      <c r="Y190" s="233">
        <f t="shared" ref="Y190:AR190" si="568">IF(Y$148&lt;=$I$148,($I190-$F190)/10,IF(AND(Y$148&gt;$I$148,Y$148&lt;=$K$148),($K190-$I190)/10,IF(AND(Y$148&gt;$K$148,Y$148&lt;=$L$148),($L190-$K190)/2,($M190-$L190)/2)))+X190</f>
        <v>5.9685860385223801</v>
      </c>
      <c r="Z190" s="233">
        <f t="shared" si="568"/>
        <v>6.0179662479151013</v>
      </c>
      <c r="AA190" s="233">
        <f t="shared" si="568"/>
        <v>6.0673464573078224</v>
      </c>
      <c r="AB190" s="233">
        <f t="shared" si="568"/>
        <v>6.1200659272460385</v>
      </c>
      <c r="AC190" s="233">
        <f t="shared" si="568"/>
        <v>6.1727853971842546</v>
      </c>
      <c r="AD190" s="233">
        <f t="shared" si="568"/>
        <v>5.905698017699283</v>
      </c>
      <c r="AE190" s="233">
        <f t="shared" si="568"/>
        <v>5.6122401965112259</v>
      </c>
      <c r="AF190" s="233">
        <f t="shared" si="568"/>
        <v>5.661620405903947</v>
      </c>
      <c r="AG190" s="233">
        <f t="shared" si="568"/>
        <v>5.7110006152966681</v>
      </c>
      <c r="AH190" s="233">
        <f t="shared" si="568"/>
        <v>5.7603808246893893</v>
      </c>
      <c r="AI190" s="233">
        <f t="shared" si="568"/>
        <v>5.8097610340821104</v>
      </c>
      <c r="AJ190" s="233">
        <f t="shared" si="568"/>
        <v>5.8591412434748316</v>
      </c>
      <c r="AK190" s="233">
        <f t="shared" si="568"/>
        <v>5.9085214528675527</v>
      </c>
      <c r="AL190" s="233">
        <f t="shared" si="568"/>
        <v>5.9579016622602738</v>
      </c>
      <c r="AM190" s="233">
        <f t="shared" si="568"/>
        <v>6.007281871652995</v>
      </c>
      <c r="AN190" s="233">
        <f t="shared" si="568"/>
        <v>6.0566620810457161</v>
      </c>
      <c r="AO190" s="233">
        <f t="shared" si="568"/>
        <v>6.1060422904384373</v>
      </c>
      <c r="AP190" s="233">
        <f t="shared" si="568"/>
        <v>6.1554224998311584</v>
      </c>
      <c r="AQ190" s="233">
        <f t="shared" si="568"/>
        <v>6.2048027092238796</v>
      </c>
      <c r="AR190" s="233">
        <f t="shared" si="568"/>
        <v>6.2541829186166007</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0.10218816836006109</v>
      </c>
      <c r="J191" s="10">
        <f t="shared" si="569"/>
        <v>0.29501141709310924</v>
      </c>
      <c r="K191" s="10">
        <f t="shared" si="550"/>
        <v>0.57889866419851088</v>
      </c>
      <c r="L191" s="10">
        <f t="shared" si="550"/>
        <v>1.0971387459899959</v>
      </c>
      <c r="M191" s="10">
        <f t="shared" si="550"/>
        <v>1.5986103612314491</v>
      </c>
      <c r="N191" s="40"/>
      <c r="O191" s="233">
        <f t="shared" si="556"/>
        <v>2.8101009644428344E-2</v>
      </c>
      <c r="P191" s="233">
        <f t="shared" si="557"/>
        <v>3.511427643868955E-2</v>
      </c>
      <c r="Q191" s="233">
        <f t="shared" si="557"/>
        <v>4.2127543232950752E-2</v>
      </c>
      <c r="R191" s="233">
        <f t="shared" si="557"/>
        <v>4.9140810027211955E-2</v>
      </c>
      <c r="S191" s="233">
        <f t="shared" si="557"/>
        <v>9.6811859611056927E-2</v>
      </c>
      <c r="T191" s="304">
        <f t="shared" si="557"/>
        <v>0.14448290919490192</v>
      </c>
      <c r="U191" s="304">
        <f t="shared" si="557"/>
        <v>0.40360295009064445</v>
      </c>
      <c r="V191" s="304">
        <f t="shared" si="557"/>
        <v>0.65433875771137107</v>
      </c>
      <c r="W191" s="233">
        <f t="shared" si="558"/>
        <v>2.1087742850167138E-2</v>
      </c>
      <c r="X191" s="233">
        <f t="shared" ref="X191" si="570">IF(X$148&lt;=$I$148,($I191-$F191)/10,IF(AND(X$148&gt;$I$148,X$148&lt;=$K$148),($K191-$I191)/10,IF(AND(X$148&gt;$K$148,X$148&lt;=$L$148),($L191-$K191)/2,($M191-$L191)/2)))+W191</f>
        <v>2.8101009644428344E-2</v>
      </c>
      <c r="Y191" s="233">
        <f t="shared" ref="Y191:AR191" si="571">IF(Y$148&lt;=$I$148,($I191-$F191)/10,IF(AND(Y$148&gt;$I$148,Y$148&lt;=$K$148),($K191-$I191)/10,IF(AND(Y$148&gt;$K$148,Y$148&lt;=$L$148),($L191-$K191)/2,($M191-$L191)/2)))+X191</f>
        <v>3.511427643868955E-2</v>
      </c>
      <c r="Z191" s="233">
        <f t="shared" si="571"/>
        <v>4.2127543232950752E-2</v>
      </c>
      <c r="AA191" s="233">
        <f t="shared" si="571"/>
        <v>4.9140810027211955E-2</v>
      </c>
      <c r="AB191" s="233">
        <f t="shared" si="571"/>
        <v>9.6811859611056927E-2</v>
      </c>
      <c r="AC191" s="233">
        <f t="shared" si="571"/>
        <v>0.14448290919490192</v>
      </c>
      <c r="AD191" s="233">
        <f t="shared" si="571"/>
        <v>0.40360295009064445</v>
      </c>
      <c r="AE191" s="233">
        <f t="shared" si="571"/>
        <v>0.65433875771137107</v>
      </c>
      <c r="AF191" s="233">
        <f t="shared" si="571"/>
        <v>0.66135202450563224</v>
      </c>
      <c r="AG191" s="233">
        <f t="shared" si="571"/>
        <v>0.66836529129989342</v>
      </c>
      <c r="AH191" s="233">
        <f t="shared" si="571"/>
        <v>0.67537855809415459</v>
      </c>
      <c r="AI191" s="233">
        <f t="shared" si="571"/>
        <v>0.68239182488841577</v>
      </c>
      <c r="AJ191" s="233">
        <f t="shared" si="571"/>
        <v>0.68940509168267694</v>
      </c>
      <c r="AK191" s="233">
        <f t="shared" si="571"/>
        <v>0.69641835847693812</v>
      </c>
      <c r="AL191" s="233">
        <f t="shared" si="571"/>
        <v>0.70343162527119929</v>
      </c>
      <c r="AM191" s="233">
        <f t="shared" si="571"/>
        <v>0.71044489206546046</v>
      </c>
      <c r="AN191" s="233">
        <f t="shared" si="571"/>
        <v>0.71745815885972164</v>
      </c>
      <c r="AO191" s="233">
        <f t="shared" si="571"/>
        <v>0.72447142565398281</v>
      </c>
      <c r="AP191" s="233">
        <f t="shared" si="571"/>
        <v>0.73148469244824399</v>
      </c>
      <c r="AQ191" s="233">
        <f t="shared" si="571"/>
        <v>0.73849795924250516</v>
      </c>
      <c r="AR191" s="233">
        <f t="shared" si="571"/>
        <v>0.74551122603676634</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8.9674516614251001</v>
      </c>
      <c r="J192" s="10">
        <f t="shared" si="572"/>
        <v>9.2166514770496466</v>
      </c>
      <c r="K192" s="10">
        <f t="shared" si="550"/>
        <v>9.6178604476360441</v>
      </c>
      <c r="L192" s="10">
        <f t="shared" si="550"/>
        <v>8.9588402469145052</v>
      </c>
      <c r="M192" s="10">
        <f t="shared" si="550"/>
        <v>8.2347527494236665</v>
      </c>
      <c r="N192" s="40"/>
      <c r="O192" s="233">
        <f t="shared" si="556"/>
        <v>14.687983378660267</v>
      </c>
      <c r="P192" s="233">
        <f t="shared" si="557"/>
        <v>14.352483915506321</v>
      </c>
      <c r="Q192" s="233">
        <f t="shared" si="557"/>
        <v>14.016984452352375</v>
      </c>
      <c r="R192" s="233">
        <f t="shared" si="557"/>
        <v>13.681484989198429</v>
      </c>
      <c r="S192" s="233">
        <f t="shared" si="557"/>
        <v>13.746525867819523</v>
      </c>
      <c r="T192" s="304">
        <f t="shared" si="557"/>
        <v>13.811566746440617</v>
      </c>
      <c r="U192" s="304">
        <f t="shared" si="557"/>
        <v>13.482056646079847</v>
      </c>
      <c r="V192" s="304">
        <f t="shared" si="557"/>
        <v>13.120012897334428</v>
      </c>
      <c r="W192" s="233">
        <f t="shared" si="558"/>
        <v>15.023482841814213</v>
      </c>
      <c r="X192" s="233">
        <f t="shared" ref="X192" si="573">IF(X$148&lt;=$I$148,($I192-$F192)/10,IF(AND(X$148&gt;$I$148,X$148&lt;=$K$148),($K192-$I192)/10,IF(AND(X$148&gt;$K$148,X$148&lt;=$L$148),($L192-$K192)/2,($M192-$L192)/2)))+W192</f>
        <v>14.687983378660267</v>
      </c>
      <c r="Y192" s="233">
        <f t="shared" ref="Y192:AR192" si="574">IF(Y$148&lt;=$I$148,($I192-$F192)/10,IF(AND(Y$148&gt;$I$148,Y$148&lt;=$K$148),($K192-$I192)/10,IF(AND(Y$148&gt;$K$148,Y$148&lt;=$L$148),($L192-$K192)/2,($M192-$L192)/2)))+X192</f>
        <v>14.352483915506321</v>
      </c>
      <c r="Z192" s="233">
        <f t="shared" si="574"/>
        <v>14.016984452352375</v>
      </c>
      <c r="AA192" s="233">
        <f t="shared" si="574"/>
        <v>13.681484989198429</v>
      </c>
      <c r="AB192" s="233">
        <f t="shared" si="574"/>
        <v>13.746525867819523</v>
      </c>
      <c r="AC192" s="233">
        <f t="shared" si="574"/>
        <v>13.811566746440617</v>
      </c>
      <c r="AD192" s="233">
        <f t="shared" si="574"/>
        <v>13.482056646079847</v>
      </c>
      <c r="AE192" s="233">
        <f t="shared" si="574"/>
        <v>13.120012897334428</v>
      </c>
      <c r="AF192" s="233">
        <f t="shared" si="574"/>
        <v>12.784513434180482</v>
      </c>
      <c r="AG192" s="233">
        <f t="shared" si="574"/>
        <v>12.449013971026536</v>
      </c>
      <c r="AH192" s="233">
        <f t="shared" si="574"/>
        <v>12.113514507872591</v>
      </c>
      <c r="AI192" s="233">
        <f t="shared" si="574"/>
        <v>11.778015044718645</v>
      </c>
      <c r="AJ192" s="233">
        <f t="shared" si="574"/>
        <v>11.442515581564699</v>
      </c>
      <c r="AK192" s="233">
        <f t="shared" si="574"/>
        <v>11.107016118410753</v>
      </c>
      <c r="AL192" s="233">
        <f t="shared" si="574"/>
        <v>10.771516655256807</v>
      </c>
      <c r="AM192" s="233">
        <f t="shared" si="574"/>
        <v>10.436017192102861</v>
      </c>
      <c r="AN192" s="233">
        <f t="shared" si="574"/>
        <v>10.100517728948915</v>
      </c>
      <c r="AO192" s="233">
        <f t="shared" si="574"/>
        <v>9.7650182657949696</v>
      </c>
      <c r="AP192" s="233">
        <f t="shared" si="574"/>
        <v>9.4295188026410237</v>
      </c>
      <c r="AQ192" s="233">
        <f t="shared" si="574"/>
        <v>9.0940193394870779</v>
      </c>
      <c r="AR192" s="233">
        <f t="shared" si="574"/>
        <v>8.758519876333132</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0.6424825297712935</v>
      </c>
      <c r="J193" s="10">
        <f t="shared" si="575"/>
        <v>0.61172376352415514</v>
      </c>
      <c r="K193" s="10">
        <f t="shared" si="550"/>
        <v>0.72671907289695947</v>
      </c>
      <c r="L193" s="10">
        <f t="shared" si="550"/>
        <v>1.0085102815636202</v>
      </c>
      <c r="M193" s="10">
        <f t="shared" si="550"/>
        <v>1.2106572172219687</v>
      </c>
      <c r="N193" s="40"/>
      <c r="O193" s="233">
        <f t="shared" si="556"/>
        <v>0.5379229647552245</v>
      </c>
      <c r="P193" s="233">
        <f t="shared" si="557"/>
        <v>0.54124744684091541</v>
      </c>
      <c r="Q193" s="233">
        <f t="shared" si="557"/>
        <v>0.54457192892660633</v>
      </c>
      <c r="R193" s="233">
        <f t="shared" si="557"/>
        <v>0.54789641101229725</v>
      </c>
      <c r="S193" s="233">
        <f t="shared" si="557"/>
        <v>0.55632006532486389</v>
      </c>
      <c r="T193" s="304">
        <f t="shared" si="557"/>
        <v>0.56474371963743053</v>
      </c>
      <c r="U193" s="304">
        <f t="shared" si="557"/>
        <v>0.7056393239707609</v>
      </c>
      <c r="V193" s="304">
        <f t="shared" si="557"/>
        <v>0.80671279179993516</v>
      </c>
      <c r="W193" s="233">
        <f t="shared" si="558"/>
        <v>0.53459848266953358</v>
      </c>
      <c r="X193" s="233">
        <f t="shared" ref="X193" si="576">IF(X$148&lt;=$I$148,($I193-$F193)/10,IF(AND(X$148&gt;$I$148,X$148&lt;=$K$148),($K193-$I193)/10,IF(AND(X$148&gt;$K$148,X$148&lt;=$L$148),($L193-$K193)/2,($M193-$L193)/2)))+W193</f>
        <v>0.5379229647552245</v>
      </c>
      <c r="Y193" s="233">
        <f t="shared" ref="Y193:AR193" si="577">IF(Y$148&lt;=$I$148,($I193-$F193)/10,IF(AND(Y$148&gt;$I$148,Y$148&lt;=$K$148),($K193-$I193)/10,IF(AND(Y$148&gt;$K$148,Y$148&lt;=$L$148),($L193-$K193)/2,($M193-$L193)/2)))+X193</f>
        <v>0.54124744684091541</v>
      </c>
      <c r="Z193" s="233">
        <f t="shared" si="577"/>
        <v>0.54457192892660633</v>
      </c>
      <c r="AA193" s="233">
        <f t="shared" si="577"/>
        <v>0.54789641101229725</v>
      </c>
      <c r="AB193" s="233">
        <f t="shared" si="577"/>
        <v>0.55632006532486389</v>
      </c>
      <c r="AC193" s="233">
        <f t="shared" si="577"/>
        <v>0.56474371963743053</v>
      </c>
      <c r="AD193" s="233">
        <f t="shared" si="577"/>
        <v>0.7056393239707609</v>
      </c>
      <c r="AE193" s="233">
        <f t="shared" si="577"/>
        <v>0.80671279179993516</v>
      </c>
      <c r="AF193" s="233">
        <f t="shared" si="577"/>
        <v>0.81003727388562607</v>
      </c>
      <c r="AG193" s="233">
        <f t="shared" si="577"/>
        <v>0.81336175597131699</v>
      </c>
      <c r="AH193" s="233">
        <f t="shared" si="577"/>
        <v>0.81668623805700791</v>
      </c>
      <c r="AI193" s="233">
        <f t="shared" si="577"/>
        <v>0.82001072014269882</v>
      </c>
      <c r="AJ193" s="233">
        <f t="shared" si="577"/>
        <v>0.82333520222838974</v>
      </c>
      <c r="AK193" s="233">
        <f t="shared" si="577"/>
        <v>0.82665968431408066</v>
      </c>
      <c r="AL193" s="233">
        <f t="shared" si="577"/>
        <v>0.82998416639977157</v>
      </c>
      <c r="AM193" s="233">
        <f t="shared" si="577"/>
        <v>0.83330864848546249</v>
      </c>
      <c r="AN193" s="233">
        <f t="shared" si="577"/>
        <v>0.8366331305711534</v>
      </c>
      <c r="AO193" s="233">
        <f t="shared" si="577"/>
        <v>0.83995761265684432</v>
      </c>
      <c r="AP193" s="233">
        <f t="shared" si="577"/>
        <v>0.84328209474253524</v>
      </c>
      <c r="AQ193" s="233">
        <f t="shared" si="577"/>
        <v>0.84660657682822615</v>
      </c>
      <c r="AR193" s="233">
        <f t="shared" si="577"/>
        <v>0.84993105891391707</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613</v>
      </c>
      <c r="J195" s="16" t="s">
        <v>643</v>
      </c>
      <c r="K195" s="16" t="s">
        <v>644</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78.02635471042575</v>
      </c>
      <c r="V200" s="186" cm="1">
        <f t="array" ref="V200">IF(V$199=-1,W200,IF(V$199=99,U200,IF(V$199=0,INDEX($E186:$M186,0,V$197),(INDEX($E186:$M186,0,V$199+1)-INDEX($E186:$M186,0,V$199))/(INDEX($E$185:$M$185,0,V$199+1)-INDEX($E$185:$M$185,0,V$199))+U200)))</f>
        <v>75.188244272488859</v>
      </c>
      <c r="W200" s="186" cm="1">
        <f t="array" ref="W200">IF(W$199=-1,X200,IF(W$199=99,V200,IF(W$199=0,INDEX($E186:$M186,0,W$197),(INDEX($E186:$M186,0,W$199+1)-INDEX($E186:$M186,0,W$199))/(INDEX($E$185:$M$185,0,W$199+1)-INDEX($E$185:$M$185,0,W$199))+V200)))</f>
        <v>76.931001907615496</v>
      </c>
      <c r="X200" s="186" cm="1">
        <f t="array" ref="X200">IF(X$199=-1,Y200,IF(X$199=99,W200,IF(X$199=0,INDEX($E186:$M186,0,X$197),(INDEX($E186:$M186,0,X$199+1)-INDEX($E186:$M186,0,X$199))/(INDEX($E$185:$M$185,0,X$199+1)-INDEX($E$185:$M$185,0,X$199))+W200)))</f>
        <v>78.673759542742133</v>
      </c>
      <c r="Y200" s="186" cm="1">
        <f t="array" ref="Y200">IF(Y$199=-1,Z200,IF(Y$199=99,X200,IF(Y$199=0,INDEX($E186:$M186,0,Y$197),(INDEX($E186:$M186,0,Y$199+1)-INDEX($E186:$M186,0,Y$199))/(INDEX($E$185:$M$185,0,Y$199+1)-INDEX($E$185:$M$185,0,Y$199))+X200)))</f>
        <v>80.416517177868769</v>
      </c>
      <c r="Z200" s="186" cm="1">
        <f t="array" ref="Z200">IF(Z$199=-1,AA200,IF(Z$199=99,Y200,IF(Z$199=0,INDEX($E186:$M186,0,Z$197),(INDEX($E186:$M186,0,Z$199+1)-INDEX($E186:$M186,0,Z$199))/(INDEX($E$185:$M$185,0,Z$199+1)-INDEX($E$185:$M$185,0,Z$199))+Y200)))</f>
        <v>82.159274812995406</v>
      </c>
      <c r="AA200" s="186" cm="1">
        <f t="array" ref="AA200">IF(AA$199=-1,AB200,IF(AA$199=99,Z200,IF(AA$199=0,INDEX($E186:$M186,0,AA$197),(INDEX($E186:$M186,0,AA$199+1)-INDEX($E186:$M186,0,AA$199))/(INDEX($E$185:$M$185,0,AA$199+1)-INDEX($E$185:$M$185,0,AA$199))+Z200)))</f>
        <v>83.902032448122043</v>
      </c>
      <c r="AB200" s="186" cm="1">
        <f t="array" ref="AB200">IF(AB$199=-1,AC200,IF(AB$199=99,AA200,IF(AB$199=0,INDEX($E186:$M186,0,AB$197),(INDEX($E186:$M186,0,AB$199+1)-INDEX($E186:$M186,0,AB$199))/(INDEX($E$185:$M$185,0,AB$199+1)-INDEX($E$185:$M$185,0,AB$199))+AA200)))</f>
        <v>85.644790083248679</v>
      </c>
      <c r="AC200" s="186" cm="1">
        <f t="array" ref="AC200">IF(AC$199=-1,AD200,IF(AC$199=99,AB200,IF(AC$199=0,INDEX($E186:$M186,0,AC$197),(INDEX($E186:$M186,0,AC$199+1)-INDEX($E186:$M186,0,AC$199))/(INDEX($E$185:$M$185,0,AC$199+1)-INDEX($E$185:$M$185,0,AC$199))+AB200)))</f>
        <v>87.387547718375316</v>
      </c>
      <c r="AD200" s="186" cm="1">
        <f t="array" ref="AD200">IF(AD$199=-1,AE200,IF(AD$199=99,AC200,IF(AD$199=0,INDEX($E186:$M186,0,AD$197),(INDEX($E186:$M186,0,AD$199+1)-INDEX($E186:$M186,0,AD$199))/(INDEX($E$185:$M$185,0,AD$199+1)-INDEX($E$185:$M$185,0,AD$199))+AC200)))</f>
        <v>89.130305353501953</v>
      </c>
      <c r="AE200" s="186" cm="1">
        <f t="array" ref="AE200">IF(AE$199=-1,AF200,IF(AE$199=99,AD200,IF(AE$199=0,INDEX($E186:$M186,0,AE$197),(INDEX($E186:$M186,0,AE$199+1)-INDEX($E186:$M186,0,AE$199))/(INDEX($E$185:$M$185,0,AE$199+1)-INDEX($E$185:$M$185,0,AE$199))+AD200)))</f>
        <v>90.87306298862859</v>
      </c>
      <c r="AF200" s="186" cm="1">
        <f t="array" ref="AF200">IF(AF$199=-1,AG200,IF(AF$199=99,AE200,IF(AF$199=0,INDEX($E186:$M186,0,AF$197),(INDEX($E186:$M186,0,AF$199+1)-INDEX($E186:$M186,0,AF$199))/(INDEX($E$185:$M$185,0,AF$199+1)-INDEX($E$185:$M$185,0,AF$199))+AE200)))</f>
        <v>94.830611822749276</v>
      </c>
      <c r="AG200" s="186" cm="1">
        <f t="array" ref="AG200">IF(AG$199=-1,AH200,IF(AG$199=99,AF200,IF(AG$199=0,INDEX($E186:$M186,0,AG$197),(INDEX($E186:$M186,0,AG$199+1)-INDEX($E186:$M186,0,AG$199))/(INDEX($E$185:$M$185,0,AG$199+1)-INDEX($E$185:$M$185,0,AG$199))+AF200)))</f>
        <v>98.788160656869962</v>
      </c>
      <c r="AH200" s="186" cm="1">
        <f t="array" ref="AH200">IF(AH$199=-1,AI200,IF(AH$199=99,AG200,IF(AH$199=0,INDEX($E186:$M186,0,AH$197),(INDEX($E186:$M186,0,AH$199+1)-INDEX($E186:$M186,0,AH$199))/(INDEX($E$185:$M$185,0,AH$199+1)-INDEX($E$185:$M$185,0,AH$199))+AG200)))</f>
        <v>102.74570949099065</v>
      </c>
      <c r="AI200" s="186" cm="1">
        <f t="array" ref="AI200">IF(AI$199=-1,AJ200,IF(AI$199=99,AH200,IF(AI$199=0,INDEX($E186:$M186,0,AI$197),(INDEX($E186:$M186,0,AI$199+1)-INDEX($E186:$M186,0,AI$199))/(INDEX($E$185:$M$185,0,AI$199+1)-INDEX($E$185:$M$185,0,AI$199))+AH200)))</f>
        <v>106.70325832511134</v>
      </c>
      <c r="AJ200" s="186" cm="1">
        <f t="array" ref="AJ200">IF(AJ$199=-1,AK200,IF(AJ$199=99,AI200,IF(AJ$199=0,INDEX($E186:$M186,0,AJ$197),(INDEX($E186:$M186,0,AJ$199+1)-INDEX($E186:$M186,0,AJ$199))/(INDEX($E$185:$M$185,0,AJ$199+1)-INDEX($E$185:$M$185,0,AJ$199))+AI200)))</f>
        <v>110.66080715923202</v>
      </c>
      <c r="AK200" s="186" cm="1">
        <f t="array" ref="AK200">IF(AK$199=-1,AL200,IF(AK$199=99,AJ200,IF(AK$199=0,INDEX($E186:$M186,0,AK$197),(INDEX($E186:$M186,0,AK$199+1)-INDEX($E186:$M186,0,AK$199))/(INDEX($E$185:$M$185,0,AK$199+1)-INDEX($E$185:$M$185,0,AK$199))+AJ200)))</f>
        <v>114.61835599335271</v>
      </c>
      <c r="AL200" s="186" cm="1">
        <f t="array" ref="AL200">IF(AL$199=-1,AM200,IF(AL$199=99,AK200,IF(AL$199=0,INDEX($E186:$M186,0,AL$197),(INDEX($E186:$M186,0,AL$199+1)-INDEX($E186:$M186,0,AL$199))/(INDEX($E$185:$M$185,0,AL$199+1)-INDEX($E$185:$M$185,0,AL$199))+AK200)))</f>
        <v>118.57590482747339</v>
      </c>
      <c r="AM200" s="186" cm="1">
        <f t="array" ref="AM200">IF(AM$199=-1,AN200,IF(AM$199=99,AL200,IF(AM$199=0,INDEX($E186:$M186,0,AM$197),(INDEX($E186:$M186,0,AM$199+1)-INDEX($E186:$M186,0,AM$199))/(INDEX($E$185:$M$185,0,AM$199+1)-INDEX($E$185:$M$185,0,AM$199))+AL200)))</f>
        <v>122.53345366159408</v>
      </c>
      <c r="AN200" s="186" cm="1">
        <f t="array" ref="AN200">IF(AN$199=-1,AO200,IF(AN$199=99,AM200,IF(AN$199=0,INDEX($E186:$M186,0,AN$197),(INDEX($E186:$M186,0,AN$199+1)-INDEX($E186:$M186,0,AN$199))/(INDEX($E$185:$M$185,0,AN$199+1)-INDEX($E$185:$M$185,0,AN$199))+AM200)))</f>
        <v>126.49100249571477</v>
      </c>
      <c r="AO200" s="186" cm="1">
        <f t="array" ref="AO200">IF(AO$199=-1,AP200,IF(AO$199=99,AN200,IF(AO$199=0,INDEX($E186:$M186,0,AO$197),(INDEX($E186:$M186,0,AO$199+1)-INDEX($E186:$M186,0,AO$199))/(INDEX($E$185:$M$185,0,AO$199+1)-INDEX($E$185:$M$185,0,AO$199))+AN200)))</f>
        <v>130.4485513298354</v>
      </c>
      <c r="AP200" s="186" cm="1">
        <f t="array" ref="AP200">IF(AP$199=-1,AQ200,IF(AP$199=99,AO200,IF(AP$199=0,INDEX($E186:$M186,0,AP$197),(INDEX($E186:$M186,0,AP$199+1)-INDEX($E186:$M186,0,AP$199))/(INDEX($E$185:$M$185,0,AP$199+1)-INDEX($E$185:$M$185,0,AP$199))+AO200)))</f>
        <v>133.87413005721203</v>
      </c>
      <c r="AQ200" s="186" cm="1">
        <f t="array" ref="AQ200">IF(AQ$199=-1,AR200,IF(AQ$199=99,AP200,IF(AQ$199=0,INDEX($E186:$M186,0,AQ$197),(INDEX($E186:$M186,0,AQ$199+1)-INDEX($E186:$M186,0,AQ$199))/(INDEX($E$185:$M$185,0,AQ$199+1)-INDEX($E$185:$M$185,0,AQ$199))+AP200)))</f>
        <v>164.70433860360174</v>
      </c>
      <c r="AR200" s="186" cm="1">
        <f t="array" ref="AR200">IF(AR$199=-1,AS200,IF(AR$199=99,AQ200,IF(AR$199=0,INDEX($E186:$M186,0,AR$197),(INDEX($E186:$M186,0,AR$199+1)-INDEX($E186:$M186,0,AR$199))/(INDEX($E$185:$M$185,0,AR$199+1)-INDEX($E$185:$M$185,0,AR$199))+AQ200)))</f>
        <v>164.70433860360174</v>
      </c>
      <c r="AS200" s="186" cm="1">
        <f t="array" ref="AS200">IF(AS$199=-1,#REF!,IF(AS$199=99,AR200,IF(AS$199=0,INDEX($E186:$M186,0,AS$197),(INDEX($E186:$M186,0,AS$199+1)-INDEX($E186:$M186,0,AS$199))/(INDEX($E$185:$M$185,0,AS$199+1)-INDEX($E$185:$M$185,0,AS$199))+AR200)))</f>
        <v>164.70433860360174</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16.580600375965474</v>
      </c>
      <c r="V201" s="186" cm="1">
        <f t="array" ref="V201">IF(V$199=-1,W201,IF(V$199=99,U201,IF(V$199=0,INDEX($E187:$M187,0,V$197),(INDEX($E187:$M187,0,V$199+1)-INDEX($E187:$M187,0,V$199))/(INDEX($E$185:$M$185,0,V$199+1)-INDEX($E$185:$M$185,0,V$199))+U201)))</f>
        <v>15.977501907903884</v>
      </c>
      <c r="W201" s="186" cm="1">
        <f t="array" ref="W201">IF(W$199=-1,X201,IF(W$199=99,V201,IF(W$199=0,INDEX($E187:$M187,0,W$197),(INDEX($E187:$M187,0,W$199+1)-INDEX($E187:$M187,0,W$199))/(INDEX($E$185:$M$185,0,W$199+1)-INDEX($E$185:$M$185,0,W$199))+V201)))</f>
        <v>16.347837905368294</v>
      </c>
      <c r="X201" s="186" cm="1">
        <f t="array" ref="X201">IF(X$199=-1,Y201,IF(X$199=99,W201,IF(X$199=0,INDEX($E187:$M187,0,X$197),(INDEX($E187:$M187,0,X$199+1)-INDEX($E187:$M187,0,X$199))/(INDEX($E$185:$M$185,0,X$199+1)-INDEX($E$185:$M$185,0,X$199))+W201)))</f>
        <v>16.718173902832703</v>
      </c>
      <c r="Y201" s="186" cm="1">
        <f t="array" ref="Y201">IF(Y$199=-1,Z201,IF(Y$199=99,X201,IF(Y$199=0,INDEX($E187:$M187,0,Y$197),(INDEX($E187:$M187,0,Y$199+1)-INDEX($E187:$M187,0,Y$199))/(INDEX($E$185:$M$185,0,Y$199+1)-INDEX($E$185:$M$185,0,Y$199))+X201)))</f>
        <v>17.088509900297112</v>
      </c>
      <c r="Z201" s="186" cm="1">
        <f t="array" ref="Z201">IF(Z$199=-1,AA201,IF(Z$199=99,Y201,IF(Z$199=0,INDEX($E187:$M187,0,Z$197),(INDEX($E187:$M187,0,Z$199+1)-INDEX($E187:$M187,0,Z$199))/(INDEX($E$185:$M$185,0,Z$199+1)-INDEX($E$185:$M$185,0,Z$199))+Y201)))</f>
        <v>17.45884589776152</v>
      </c>
      <c r="AA201" s="186" cm="1">
        <f t="array" ref="AA201">IF(AA$199=-1,AB201,IF(AA$199=99,Z201,IF(AA$199=0,INDEX($E187:$M187,0,AA$197),(INDEX($E187:$M187,0,AA$199+1)-INDEX($E187:$M187,0,AA$199))/(INDEX($E$185:$M$185,0,AA$199+1)-INDEX($E$185:$M$185,0,AA$199))+Z201)))</f>
        <v>17.829181895225929</v>
      </c>
      <c r="AB201" s="186" cm="1">
        <f t="array" ref="AB201">IF(AB$199=-1,AC201,IF(AB$199=99,AA201,IF(AB$199=0,INDEX($E187:$M187,0,AB$197),(INDEX($E187:$M187,0,AB$199+1)-INDEX($E187:$M187,0,AB$199))/(INDEX($E$185:$M$185,0,AB$199+1)-INDEX($E$185:$M$185,0,AB$199))+AA201)))</f>
        <v>18.199517892690338</v>
      </c>
      <c r="AC201" s="186" cm="1">
        <f t="array" ref="AC201">IF(AC$199=-1,AD201,IF(AC$199=99,AB201,IF(AC$199=0,INDEX($E187:$M187,0,AC$197),(INDEX($E187:$M187,0,AC$199+1)-INDEX($E187:$M187,0,AC$199))/(INDEX($E$185:$M$185,0,AC$199+1)-INDEX($E$185:$M$185,0,AC$199))+AB201)))</f>
        <v>18.569853890154747</v>
      </c>
      <c r="AD201" s="186" cm="1">
        <f t="array" ref="AD201">IF(AD$199=-1,AE201,IF(AD$199=99,AC201,IF(AD$199=0,INDEX($E187:$M187,0,AD$197),(INDEX($E187:$M187,0,AD$199+1)-INDEX($E187:$M187,0,AD$199))/(INDEX($E$185:$M$185,0,AD$199+1)-INDEX($E$185:$M$185,0,AD$199))+AC201)))</f>
        <v>18.940189887619155</v>
      </c>
      <c r="AE201" s="186" cm="1">
        <f t="array" ref="AE201">IF(AE$199=-1,AF201,IF(AE$199=99,AD201,IF(AE$199=0,INDEX($E187:$M187,0,AE$197),(INDEX($E187:$M187,0,AE$199+1)-INDEX($E187:$M187,0,AE$199))/(INDEX($E$185:$M$185,0,AE$199+1)-INDEX($E$185:$M$185,0,AE$199))+AD201)))</f>
        <v>19.310525885083578</v>
      </c>
      <c r="AF201" s="186" cm="1">
        <f t="array" ref="AF201">IF(AF$199=-1,AG201,IF(AF$199=99,AE201,IF(AF$199=0,INDEX($E187:$M187,0,AF$197),(INDEX($E187:$M187,0,AF$199+1)-INDEX($E187:$M187,0,AF$199))/(INDEX($E$185:$M$185,0,AF$199+1)-INDEX($E$185:$M$185,0,AF$199))+AE201)))</f>
        <v>20.151505012334223</v>
      </c>
      <c r="AG201" s="186" cm="1">
        <f t="array" ref="AG201">IF(AG$199=-1,AH201,IF(AG$199=99,AF201,IF(AG$199=0,INDEX($E187:$M187,0,AG$197),(INDEX($E187:$M187,0,AG$199+1)-INDEX($E187:$M187,0,AG$199))/(INDEX($E$185:$M$185,0,AG$199+1)-INDEX($E$185:$M$185,0,AG$199))+AF201)))</f>
        <v>20.992484139584867</v>
      </c>
      <c r="AH201" s="186" cm="1">
        <f t="array" ref="AH201">IF(AH$199=-1,AI201,IF(AH$199=99,AG201,IF(AH$199=0,INDEX($E187:$M187,0,AH$197),(INDEX($E187:$M187,0,AH$199+1)-INDEX($E187:$M187,0,AH$199))/(INDEX($E$185:$M$185,0,AH$199+1)-INDEX($E$185:$M$185,0,AH$199))+AG201)))</f>
        <v>21.833463266835512</v>
      </c>
      <c r="AI201" s="186" cm="1">
        <f t="array" ref="AI201">IF(AI$199=-1,AJ201,IF(AI$199=99,AH201,IF(AI$199=0,INDEX($E187:$M187,0,AI$197),(INDEX($E187:$M187,0,AI$199+1)-INDEX($E187:$M187,0,AI$199))/(INDEX($E$185:$M$185,0,AI$199+1)-INDEX($E$185:$M$185,0,AI$199))+AH201)))</f>
        <v>22.674442394086157</v>
      </c>
      <c r="AJ201" s="186" cm="1">
        <f t="array" ref="AJ201">IF(AJ$199=-1,AK201,IF(AJ$199=99,AI201,IF(AJ$199=0,INDEX($E187:$M187,0,AJ$197),(INDEX($E187:$M187,0,AJ$199+1)-INDEX($E187:$M187,0,AJ$199))/(INDEX($E$185:$M$185,0,AJ$199+1)-INDEX($E$185:$M$185,0,AJ$199))+AI201)))</f>
        <v>23.515421521336801</v>
      </c>
      <c r="AK201" s="186" cm="1">
        <f t="array" ref="AK201">IF(AK$199=-1,AL201,IF(AK$199=99,AJ201,IF(AK$199=0,INDEX($E187:$M187,0,AK$197),(INDEX($E187:$M187,0,AK$199+1)-INDEX($E187:$M187,0,AK$199))/(INDEX($E$185:$M$185,0,AK$199+1)-INDEX($E$185:$M$185,0,AK$199))+AJ201)))</f>
        <v>24.356400648587446</v>
      </c>
      <c r="AL201" s="186" cm="1">
        <f t="array" ref="AL201">IF(AL$199=-1,AM201,IF(AL$199=99,AK201,IF(AL$199=0,INDEX($E187:$M187,0,AL$197),(INDEX($E187:$M187,0,AL$199+1)-INDEX($E187:$M187,0,AL$199))/(INDEX($E$185:$M$185,0,AL$199+1)-INDEX($E$185:$M$185,0,AL$199))+AK201)))</f>
        <v>25.19737977583809</v>
      </c>
      <c r="AM201" s="186" cm="1">
        <f t="array" ref="AM201">IF(AM$199=-1,AN201,IF(AM$199=99,AL201,IF(AM$199=0,INDEX($E187:$M187,0,AM$197),(INDEX($E187:$M187,0,AM$199+1)-INDEX($E187:$M187,0,AM$199))/(INDEX($E$185:$M$185,0,AM$199+1)-INDEX($E$185:$M$185,0,AM$199))+AL201)))</f>
        <v>26.038358903088735</v>
      </c>
      <c r="AN201" s="186" cm="1">
        <f t="array" ref="AN201">IF(AN$199=-1,AO201,IF(AN$199=99,AM201,IF(AN$199=0,INDEX($E187:$M187,0,AN$197),(INDEX($E187:$M187,0,AN$199+1)-INDEX($E187:$M187,0,AN$199))/(INDEX($E$185:$M$185,0,AN$199+1)-INDEX($E$185:$M$185,0,AN$199))+AM201)))</f>
        <v>26.87933803033938</v>
      </c>
      <c r="AO201" s="186" cm="1">
        <f t="array" ref="AO201">IF(AO$199=-1,AP201,IF(AO$199=99,AN201,IF(AO$199=0,INDEX($E187:$M187,0,AO$197),(INDEX($E187:$M187,0,AO$199+1)-INDEX($E187:$M187,0,AO$199))/(INDEX($E$185:$M$185,0,AO$199+1)-INDEX($E$185:$M$185,0,AO$199))+AN201)))</f>
        <v>27.720317157590028</v>
      </c>
      <c r="AP201" s="186" cm="1">
        <f t="array" ref="AP201">IF(AP$199=-1,AQ201,IF(AP$199=99,AO201,IF(AP$199=0,INDEX($E187:$M187,0,AP$197),(INDEX($E187:$M187,0,AP$199+1)-INDEX($E187:$M187,0,AP$199))/(INDEX($E$185:$M$185,0,AP$199+1)-INDEX($E$185:$M$185,0,AP$199))+AO201)))</f>
        <v>28.448252637157562</v>
      </c>
      <c r="AQ201" s="186" cm="1">
        <f t="array" ref="AQ201">IF(AQ$199=-1,AR201,IF(AQ$199=99,AP201,IF(AQ$199=0,INDEX($E187:$M187,0,AQ$197),(INDEX($E187:$M187,0,AQ$199+1)-INDEX($E187:$M187,0,AQ$199))/(INDEX($E$185:$M$185,0,AQ$199+1)-INDEX($E$185:$M$185,0,AQ$199))+AP201)))</f>
        <v>34.999671953265377</v>
      </c>
      <c r="AR201" s="186" cm="1">
        <f t="array" ref="AR201">IF(AR$199=-1,AS201,IF(AR$199=99,AQ201,IF(AR$199=0,INDEX($E187:$M187,0,AR$197),(INDEX($E187:$M187,0,AR$199+1)-INDEX($E187:$M187,0,AR$199))/(INDEX($E$185:$M$185,0,AR$199+1)-INDEX($E$185:$M$185,0,AR$199))+AQ201)))</f>
        <v>34.999671953265377</v>
      </c>
      <c r="AS201" s="186" cm="1">
        <f t="array" ref="AS201">IF(AS$199=-1,#REF!,IF(AS$199=99,AR201,IF(AS$199=0,INDEX($E187:$M187,0,AS$197),(INDEX($E187:$M187,0,AS$199+1)-INDEX($E187:$M187,0,AS$199))/(INDEX($E$185:$M$185,0,AS$199+1)-INDEX($E$185:$M$185,0,AS$199))+AR201)))</f>
        <v>34.999671953265377</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2.9259883016409658</v>
      </c>
      <c r="V202" s="186" cm="1">
        <f t="array" ref="V202">IF(V$199=-1,W202,IF(V$199=99,U202,IF(V$199=0,INDEX($E188:$M188,0,V$197),(INDEX($E188:$M188,0,V$199+1)-INDEX($E188:$M188,0,V$199))/(INDEX($E$185:$M$185,0,V$199+1)-INDEX($E$185:$M$185,0,V$199))+U202)))</f>
        <v>2.8195591602183323</v>
      </c>
      <c r="W202" s="186" cm="1">
        <f t="array" ref="W202">IF(W$199=-1,X202,IF(W$199=99,V202,IF(W$199=0,INDEX($E188:$M188,0,W$197),(INDEX($E188:$M188,0,W$199+1)-INDEX($E188:$M188,0,W$199))/(INDEX($E$185:$M$185,0,W$199+1)-INDEX($E$185:$M$185,0,W$199))+V202)))</f>
        <v>2.884912571535581</v>
      </c>
      <c r="X202" s="186" cm="1">
        <f t="array" ref="X202">IF(X$199=-1,Y202,IF(X$199=99,W202,IF(X$199=0,INDEX($E188:$M188,0,X$197),(INDEX($E188:$M188,0,X$199+1)-INDEX($E188:$M188,0,X$199))/(INDEX($E$185:$M$185,0,X$199+1)-INDEX($E$185:$M$185,0,X$199))+W202)))</f>
        <v>2.9502659828528297</v>
      </c>
      <c r="Y202" s="186" cm="1">
        <f t="array" ref="Y202">IF(Y$199=-1,Z202,IF(Y$199=99,X202,IF(Y$199=0,INDEX($E188:$M188,0,Y$197),(INDEX($E188:$M188,0,Y$199+1)-INDEX($E188:$M188,0,Y$199))/(INDEX($E$185:$M$185,0,Y$199+1)-INDEX($E$185:$M$185,0,Y$199))+X202)))</f>
        <v>3.0156193941700784</v>
      </c>
      <c r="Z202" s="186" cm="1">
        <f t="array" ref="Z202">IF(Z$199=-1,AA202,IF(Z$199=99,Y202,IF(Z$199=0,INDEX($E188:$M188,0,Z$197),(INDEX($E188:$M188,0,Z$199+1)-INDEX($E188:$M188,0,Z$199))/(INDEX($E$185:$M$185,0,Z$199+1)-INDEX($E$185:$M$185,0,Z$199))+Y202)))</f>
        <v>3.0809728054873271</v>
      </c>
      <c r="AA202" s="186" cm="1">
        <f t="array" ref="AA202">IF(AA$199=-1,AB202,IF(AA$199=99,Z202,IF(AA$199=0,INDEX($E188:$M188,0,AA$197),(INDEX($E188:$M188,0,AA$199+1)-INDEX($E188:$M188,0,AA$199))/(INDEX($E$185:$M$185,0,AA$199+1)-INDEX($E$185:$M$185,0,AA$199))+Z202)))</f>
        <v>3.1463262168045758</v>
      </c>
      <c r="AB202" s="186" cm="1">
        <f t="array" ref="AB202">IF(AB$199=-1,AC202,IF(AB$199=99,AA202,IF(AB$199=0,INDEX($E188:$M188,0,AB$197),(INDEX($E188:$M188,0,AB$199+1)-INDEX($E188:$M188,0,AB$199))/(INDEX($E$185:$M$185,0,AB$199+1)-INDEX($E$185:$M$185,0,AB$199))+AA202)))</f>
        <v>3.2116796281218245</v>
      </c>
      <c r="AC202" s="186" cm="1">
        <f t="array" ref="AC202">IF(AC$199=-1,AD202,IF(AC$199=99,AB202,IF(AC$199=0,INDEX($E188:$M188,0,AC$197),(INDEX($E188:$M188,0,AC$199+1)-INDEX($E188:$M188,0,AC$199))/(INDEX($E$185:$M$185,0,AC$199+1)-INDEX($E$185:$M$185,0,AC$199))+AB202)))</f>
        <v>3.2770330394390732</v>
      </c>
      <c r="AD202" s="186" cm="1">
        <f t="array" ref="AD202">IF(AD$199=-1,AE202,IF(AD$199=99,AC202,IF(AD$199=0,INDEX($E188:$M188,0,AD$197),(INDEX($E188:$M188,0,AD$199+1)-INDEX($E188:$M188,0,AD$199))/(INDEX($E$185:$M$185,0,AD$199+1)-INDEX($E$185:$M$185,0,AD$199))+AC202)))</f>
        <v>3.3423864507563219</v>
      </c>
      <c r="AE202" s="186" cm="1">
        <f t="array" ref="AE202">IF(AE$199=-1,AF202,IF(AE$199=99,AD202,IF(AE$199=0,INDEX($E188:$M188,0,AE$197),(INDEX($E188:$M188,0,AE$199+1)-INDEX($E188:$M188,0,AE$199))/(INDEX($E$185:$M$185,0,AE$199+1)-INDEX($E$185:$M$185,0,AE$199))+AD202)))</f>
        <v>3.4077398620735724</v>
      </c>
      <c r="AF202" s="186" cm="1">
        <f t="array" ref="AF202">IF(AF$199=-1,AG202,IF(AF$199=99,AE202,IF(AF$199=0,INDEX($E188:$M188,0,AF$197),(INDEX($E188:$M188,0,AF$199+1)-INDEX($E188:$M188,0,AF$199))/(INDEX($E$185:$M$185,0,AF$199+1)-INDEX($E$185:$M$185,0,AF$199))+AE202)))</f>
        <v>3.556147943353098</v>
      </c>
      <c r="AG202" s="186" cm="1">
        <f t="array" ref="AG202">IF(AG$199=-1,AH202,IF(AG$199=99,AF202,IF(AG$199=0,INDEX($E188:$M188,0,AG$197),(INDEX($E188:$M188,0,AG$199+1)-INDEX($E188:$M188,0,AG$199))/(INDEX($E$185:$M$185,0,AG$199+1)-INDEX($E$185:$M$185,0,AG$199))+AF202)))</f>
        <v>3.7045560246326237</v>
      </c>
      <c r="AH202" s="186" cm="1">
        <f t="array" ref="AH202">IF(AH$199=-1,AI202,IF(AH$199=99,AG202,IF(AH$199=0,INDEX($E188:$M188,0,AH$197),(INDEX($E188:$M188,0,AH$199+1)-INDEX($E188:$M188,0,AH$199))/(INDEX($E$185:$M$185,0,AH$199+1)-INDEX($E$185:$M$185,0,AH$199))+AG202)))</f>
        <v>3.8529641059121493</v>
      </c>
      <c r="AI202" s="186" cm="1">
        <f t="array" ref="AI202">IF(AI$199=-1,AJ202,IF(AI$199=99,AH202,IF(AI$199=0,INDEX($E188:$M188,0,AI$197),(INDEX($E188:$M188,0,AI$199+1)-INDEX($E188:$M188,0,AI$199))/(INDEX($E$185:$M$185,0,AI$199+1)-INDEX($E$185:$M$185,0,AI$199))+AH202)))</f>
        <v>4.0013721871916745</v>
      </c>
      <c r="AJ202" s="186" cm="1">
        <f t="array" ref="AJ202">IF(AJ$199=-1,AK202,IF(AJ$199=99,AI202,IF(AJ$199=0,INDEX($E188:$M188,0,AJ$197),(INDEX($E188:$M188,0,AJ$199+1)-INDEX($E188:$M188,0,AJ$199))/(INDEX($E$185:$M$185,0,AJ$199+1)-INDEX($E$185:$M$185,0,AJ$199))+AI202)))</f>
        <v>4.1497802684711997</v>
      </c>
      <c r="AK202" s="186" cm="1">
        <f t="array" ref="AK202">IF(AK$199=-1,AL202,IF(AK$199=99,AJ202,IF(AK$199=0,INDEX($E188:$M188,0,AK$197),(INDEX($E188:$M188,0,AK$199+1)-INDEX($E188:$M188,0,AK$199))/(INDEX($E$185:$M$185,0,AK$199+1)-INDEX($E$185:$M$185,0,AK$199))+AJ202)))</f>
        <v>4.2981883497507249</v>
      </c>
      <c r="AL202" s="186" cm="1">
        <f t="array" ref="AL202">IF(AL$199=-1,AM202,IF(AL$199=99,AK202,IF(AL$199=0,INDEX($E188:$M188,0,AL$197),(INDEX($E188:$M188,0,AL$199+1)-INDEX($E188:$M188,0,AL$199))/(INDEX($E$185:$M$185,0,AL$199+1)-INDEX($E$185:$M$185,0,AL$199))+AK202)))</f>
        <v>4.4465964310302502</v>
      </c>
      <c r="AM202" s="186" cm="1">
        <f t="array" ref="AM202">IF(AM$199=-1,AN202,IF(AM$199=99,AL202,IF(AM$199=0,INDEX($E188:$M188,0,AM$197),(INDEX($E188:$M188,0,AM$199+1)-INDEX($E188:$M188,0,AM$199))/(INDEX($E$185:$M$185,0,AM$199+1)-INDEX($E$185:$M$185,0,AM$199))+AL202)))</f>
        <v>4.5950045123097754</v>
      </c>
      <c r="AN202" s="186" cm="1">
        <f t="array" ref="AN202">IF(AN$199=-1,AO202,IF(AN$199=99,AM202,IF(AN$199=0,INDEX($E188:$M188,0,AN$197),(INDEX($E188:$M188,0,AN$199+1)-INDEX($E188:$M188,0,AN$199))/(INDEX($E$185:$M$185,0,AN$199+1)-INDEX($E$185:$M$185,0,AN$199))+AM202)))</f>
        <v>4.7434125935893006</v>
      </c>
      <c r="AO202" s="186" cm="1">
        <f t="array" ref="AO202">IF(AO$199=-1,AP202,IF(AO$199=99,AN202,IF(AO$199=0,INDEX($E188:$M188,0,AO$197),(INDEX($E188:$M188,0,AO$199+1)-INDEX($E188:$M188,0,AO$199))/(INDEX($E$185:$M$185,0,AO$199+1)-INDEX($E$185:$M$185,0,AO$199))+AN202)))</f>
        <v>4.8918206748688275</v>
      </c>
      <c r="AP202" s="186" cm="1">
        <f t="array" ref="AP202">IF(AP$199=-1,AQ202,IF(AP$199=99,AO202,IF(AP$199=0,INDEX($E188:$M188,0,AP$197),(INDEX($E188:$M188,0,AP$199+1)-INDEX($E188:$M188,0,AP$199))/(INDEX($E$185:$M$185,0,AP$199+1)-INDEX($E$185:$M$185,0,AP$199))+AO202)))</f>
        <v>5.0202798771454518</v>
      </c>
      <c r="AQ202" s="186" cm="1">
        <f t="array" ref="AQ202">IF(AQ$199=-1,AR202,IF(AQ$199=99,AP202,IF(AQ$199=0,INDEX($E188:$M188,0,AQ$197),(INDEX($E188:$M188,0,AQ$199+1)-INDEX($E188:$M188,0,AQ$199))/(INDEX($E$185:$M$185,0,AQ$199+1)-INDEX($E$185:$M$185,0,AQ$199))+AP202)))</f>
        <v>6.1764126976350662</v>
      </c>
      <c r="AR202" s="186" cm="1">
        <f t="array" ref="AR202">IF(AR$199=-1,AS202,IF(AR$199=99,AQ202,IF(AR$199=0,INDEX($E188:$M188,0,AR$197),(INDEX($E188:$M188,0,AR$199+1)-INDEX($E188:$M188,0,AR$199))/(INDEX($E$185:$M$185,0,AR$199+1)-INDEX($E$185:$M$185,0,AR$199))+AQ202)))</f>
        <v>6.1764126976350662</v>
      </c>
      <c r="AS202" s="186" cm="1">
        <f t="array" ref="AS202">IF(AS$199=-1,#REF!,IF(AS$199=99,AR202,IF(AS$199=0,INDEX($E188:$M188,0,AS$197),(INDEX($E188:$M188,0,AS$199+1)-INDEX($E188:$M188,0,AS$199))/(INDEX($E$185:$M$185,0,AS$199+1)-INDEX($E$185:$M$185,0,AS$199))+AR202)))</f>
        <v>6.1764126976350662</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0.76938135993676271</v>
      </c>
      <c r="V203" s="186" cm="1">
        <f t="array" ref="V203">IF(V$199=-1,W203,IF(V$199=99,U203,IF(V$199=0,INDEX($E189:$M189,0,V$197),(INDEX($E189:$M189,0,V$199+1)-INDEX($E189:$M189,0,V$199))/(INDEX($E$185:$M$185,0,V$199+1)-INDEX($E$185:$M$185,0,V$199))+U203)))</f>
        <v>0.79076198179904267</v>
      </c>
      <c r="W203" s="186" cm="1">
        <f t="array" ref="W203">IF(W$199=-1,X203,IF(W$199=99,V203,IF(W$199=0,INDEX($E189:$M189,0,W$197),(INDEX($E189:$M189,0,W$199+1)-INDEX($E189:$M189,0,W$199))/(INDEX($E$185:$M$185,0,W$199+1)-INDEX($E$185:$M$185,0,W$199))+V203)))</f>
        <v>0.7945867114381272</v>
      </c>
      <c r="X203" s="186" cm="1">
        <f t="array" ref="X203">IF(X$199=-1,Y203,IF(X$199=99,W203,IF(X$199=0,INDEX($E189:$M189,0,X$197),(INDEX($E189:$M189,0,X$199+1)-INDEX($E189:$M189,0,X$199))/(INDEX($E$185:$M$185,0,X$199+1)-INDEX($E$185:$M$185,0,X$199))+W203)))</f>
        <v>0.79841144107721174</v>
      </c>
      <c r="Y203" s="186" cm="1">
        <f t="array" ref="Y203">IF(Y$199=-1,Z203,IF(Y$199=99,X203,IF(Y$199=0,INDEX($E189:$M189,0,Y$197),(INDEX($E189:$M189,0,Y$199+1)-INDEX($E189:$M189,0,Y$199))/(INDEX($E$185:$M$185,0,Y$199+1)-INDEX($E$185:$M$185,0,Y$199))+X203)))</f>
        <v>0.80223617071629627</v>
      </c>
      <c r="Z203" s="186" cm="1">
        <f t="array" ref="Z203">IF(Z$199=-1,AA203,IF(Z$199=99,Y203,IF(Z$199=0,INDEX($E189:$M189,0,Z$197),(INDEX($E189:$M189,0,Z$199+1)-INDEX($E189:$M189,0,Z$199))/(INDEX($E$185:$M$185,0,Z$199+1)-INDEX($E$185:$M$185,0,Z$199))+Y203)))</f>
        <v>0.8060609003553808</v>
      </c>
      <c r="AA203" s="186" cm="1">
        <f t="array" ref="AA203">IF(AA$199=-1,AB203,IF(AA$199=99,Z203,IF(AA$199=0,INDEX($E189:$M189,0,AA$197),(INDEX($E189:$M189,0,AA$199+1)-INDEX($E189:$M189,0,AA$199))/(INDEX($E$185:$M$185,0,AA$199+1)-INDEX($E$185:$M$185,0,AA$199))+Z203)))</f>
        <v>0.80988562999446534</v>
      </c>
      <c r="AB203" s="186" cm="1">
        <f t="array" ref="AB203">IF(AB$199=-1,AC203,IF(AB$199=99,AA203,IF(AB$199=0,INDEX($E189:$M189,0,AB$197),(INDEX($E189:$M189,0,AB$199+1)-INDEX($E189:$M189,0,AB$199))/(INDEX($E$185:$M$185,0,AB$199+1)-INDEX($E$185:$M$185,0,AB$199))+AA203)))</f>
        <v>0.81371035963354987</v>
      </c>
      <c r="AC203" s="186" cm="1">
        <f t="array" ref="AC203">IF(AC$199=-1,AD203,IF(AC$199=99,AB203,IF(AC$199=0,INDEX($E189:$M189,0,AC$197),(INDEX($E189:$M189,0,AC$199+1)-INDEX($E189:$M189,0,AC$199))/(INDEX($E$185:$M$185,0,AC$199+1)-INDEX($E$185:$M$185,0,AC$199))+AB203)))</f>
        <v>0.81753508927263441</v>
      </c>
      <c r="AD203" s="186" cm="1">
        <f t="array" ref="AD203">IF(AD$199=-1,AE203,IF(AD$199=99,AC203,IF(AD$199=0,INDEX($E189:$M189,0,AD$197),(INDEX($E189:$M189,0,AD$199+1)-INDEX($E189:$M189,0,AD$199))/(INDEX($E$185:$M$185,0,AD$199+1)-INDEX($E$185:$M$185,0,AD$199))+AC203)))</f>
        <v>0.82135981891171894</v>
      </c>
      <c r="AE203" s="186" cm="1">
        <f t="array" ref="AE203">IF(AE$199=-1,AF203,IF(AE$199=99,AD203,IF(AE$199=0,INDEX($E189:$M189,0,AE$197),(INDEX($E189:$M189,0,AE$199+1)-INDEX($E189:$M189,0,AE$199))/(INDEX($E$185:$M$185,0,AE$199+1)-INDEX($E$185:$M$185,0,AE$199))+AD203)))</f>
        <v>0.82518454855080337</v>
      </c>
      <c r="AF203" s="186" cm="1">
        <f t="array" ref="AF203">IF(AF$199=-1,AG203,IF(AF$199=99,AE203,IF(AF$199=0,INDEX($E189:$M189,0,AF$197),(INDEX($E189:$M189,0,AF$199+1)-INDEX($E189:$M189,0,AF$199))/(INDEX($E$185:$M$185,0,AF$199+1)-INDEX($E$185:$M$185,0,AF$199))+AE203)))</f>
        <v>0.8195303462489606</v>
      </c>
      <c r="AG203" s="186" cm="1">
        <f t="array" ref="AG203">IF(AG$199=-1,AH203,IF(AG$199=99,AF203,IF(AG$199=0,INDEX($E189:$M189,0,AG$197),(INDEX($E189:$M189,0,AG$199+1)-INDEX($E189:$M189,0,AG$199))/(INDEX($E$185:$M$185,0,AG$199+1)-INDEX($E$185:$M$185,0,AG$199))+AF203)))</f>
        <v>0.81387614394711782</v>
      </c>
      <c r="AH203" s="186" cm="1">
        <f t="array" ref="AH203">IF(AH$199=-1,AI203,IF(AH$199=99,AG203,IF(AH$199=0,INDEX($E189:$M189,0,AH$197),(INDEX($E189:$M189,0,AH$199+1)-INDEX($E189:$M189,0,AH$199))/(INDEX($E$185:$M$185,0,AH$199+1)-INDEX($E$185:$M$185,0,AH$199))+AG203)))</f>
        <v>0.80822194164527505</v>
      </c>
      <c r="AI203" s="186" cm="1">
        <f t="array" ref="AI203">IF(AI$199=-1,AJ203,IF(AI$199=99,AH203,IF(AI$199=0,INDEX($E189:$M189,0,AI$197),(INDEX($E189:$M189,0,AI$199+1)-INDEX($E189:$M189,0,AI$199))/(INDEX($E$185:$M$185,0,AI$199+1)-INDEX($E$185:$M$185,0,AI$199))+AH203)))</f>
        <v>0.80256773934343228</v>
      </c>
      <c r="AJ203" s="186" cm="1">
        <f t="array" ref="AJ203">IF(AJ$199=-1,AK203,IF(AJ$199=99,AI203,IF(AJ$199=0,INDEX($E189:$M189,0,AJ$197),(INDEX($E189:$M189,0,AJ$199+1)-INDEX($E189:$M189,0,AJ$199))/(INDEX($E$185:$M$185,0,AJ$199+1)-INDEX($E$185:$M$185,0,AJ$199))+AI203)))</f>
        <v>0.79691353704158951</v>
      </c>
      <c r="AK203" s="186" cm="1">
        <f t="array" ref="AK203">IF(AK$199=-1,AL203,IF(AK$199=99,AJ203,IF(AK$199=0,INDEX($E189:$M189,0,AK$197),(INDEX($E189:$M189,0,AK$199+1)-INDEX($E189:$M189,0,AK$199))/(INDEX($E$185:$M$185,0,AK$199+1)-INDEX($E$185:$M$185,0,AK$199))+AJ203)))</f>
        <v>0.79125933473974674</v>
      </c>
      <c r="AL203" s="186" cm="1">
        <f t="array" ref="AL203">IF(AL$199=-1,AM203,IF(AL$199=99,AK203,IF(AL$199=0,INDEX($E189:$M189,0,AL$197),(INDEX($E189:$M189,0,AL$199+1)-INDEX($E189:$M189,0,AL$199))/(INDEX($E$185:$M$185,0,AL$199+1)-INDEX($E$185:$M$185,0,AL$199))+AK203)))</f>
        <v>0.78560513243790397</v>
      </c>
      <c r="AM203" s="186" cm="1">
        <f t="array" ref="AM203">IF(AM$199=-1,AN203,IF(AM$199=99,AL203,IF(AM$199=0,INDEX($E189:$M189,0,AM$197),(INDEX($E189:$M189,0,AM$199+1)-INDEX($E189:$M189,0,AM$199))/(INDEX($E$185:$M$185,0,AM$199+1)-INDEX($E$185:$M$185,0,AM$199))+AL203)))</f>
        <v>0.7799509301360612</v>
      </c>
      <c r="AN203" s="186" cm="1">
        <f t="array" ref="AN203">IF(AN$199=-1,AO203,IF(AN$199=99,AM203,IF(AN$199=0,INDEX($E189:$M189,0,AN$197),(INDEX($E189:$M189,0,AN$199+1)-INDEX($E189:$M189,0,AN$199))/(INDEX($E$185:$M$185,0,AN$199+1)-INDEX($E$185:$M$185,0,AN$199))+AM203)))</f>
        <v>0.77429672783421843</v>
      </c>
      <c r="AO203" s="186" cm="1">
        <f t="array" ref="AO203">IF(AO$199=-1,AP203,IF(AO$199=99,AN203,IF(AO$199=0,INDEX($E189:$M189,0,AO$197),(INDEX($E189:$M189,0,AO$199+1)-INDEX($E189:$M189,0,AO$199))/(INDEX($E$185:$M$185,0,AO$199+1)-INDEX($E$185:$M$185,0,AO$199))+AN203)))</f>
        <v>0.76864252553237566</v>
      </c>
      <c r="AP203" s="186" cm="1">
        <f t="array" ref="AP203">IF(AP$199=-1,AQ203,IF(AP$199=99,AO203,IF(AP$199=0,INDEX($E189:$M189,0,AP$197),(INDEX($E189:$M189,0,AP$199+1)-INDEX($E189:$M189,0,AP$199))/(INDEX($E$185:$M$185,0,AP$199+1)-INDEX($E$185:$M$185,0,AP$199))+AO203)))</f>
        <v>0.76243006468433827</v>
      </c>
      <c r="AQ203" s="186" cm="1">
        <f t="array" ref="AQ203">IF(AQ$199=-1,AR203,IF(AQ$199=99,AP203,IF(AQ$199=0,INDEX($E189:$M189,0,AQ$197),(INDEX($E189:$M189,0,AQ$199+1)-INDEX($E189:$M189,0,AQ$199))/(INDEX($E$185:$M$185,0,AQ$199+1)-INDEX($E$185:$M$185,0,AQ$199))+AP203)))</f>
        <v>0.70651791705200206</v>
      </c>
      <c r="AR203" s="186" cm="1">
        <f t="array" ref="AR203">IF(AR$199=-1,AS203,IF(AR$199=99,AQ203,IF(AR$199=0,INDEX($E189:$M189,0,AR$197),(INDEX($E189:$M189,0,AR$199+1)-INDEX($E189:$M189,0,AR$199))/(INDEX($E$185:$M$185,0,AR$199+1)-INDEX($E$185:$M$185,0,AR$199))+AQ203)))</f>
        <v>0.70651791705200206</v>
      </c>
      <c r="AS203" s="186" cm="1">
        <f t="array" ref="AS203">IF(AS$199=-1,#REF!,IF(AS$199=99,AR203,IF(AS$199=0,INDEX($E189:$M189,0,AS$197),(INDEX($E189:$M189,0,AS$199+1)-INDEX($E189:$M189,0,AS$199))/(INDEX($E$185:$M$185,0,AS$199+1)-INDEX($E$185:$M$185,0,AS$199))+AR203)))</f>
        <v>0.70651791705200206</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7.26864870693153</v>
      </c>
      <c r="V204" s="186" cm="1">
        <f t="array" ref="V204">IF(V$199=-1,W204,IF(V$199=99,U204,IF(V$199=0,INDEX($E190:$M190,0,V$197),(INDEX($E190:$M190,0,V$199+1)-INDEX($E190:$M190,0,V$199))/(INDEX($E$185:$M$185,0,V$199+1)-INDEX($E$185:$M$185,0,V$199))+U204)))</f>
        <v>7.470639861832173</v>
      </c>
      <c r="W204" s="186" cm="1">
        <f t="array" ref="W204">IF(W$199=-1,X204,IF(W$199=99,V204,IF(W$199=0,INDEX($E190:$M190,0,W$197),(INDEX($E190:$M190,0,W$199+1)-INDEX($E190:$M190,0,W$199))/(INDEX($E$185:$M$185,0,W$199+1)-INDEX($E$185:$M$185,0,W$199))+V204)))</f>
        <v>7.5067735889967864</v>
      </c>
      <c r="X204" s="186" cm="1">
        <f t="array" ref="X204">IF(X$199=-1,Y204,IF(X$199=99,W204,IF(X$199=0,INDEX($E190:$M190,0,X$197),(INDEX($E190:$M190,0,X$199+1)-INDEX($E190:$M190,0,X$199))/(INDEX($E$185:$M$185,0,X$199+1)-INDEX($E$185:$M$185,0,X$199))+W204)))</f>
        <v>7.5429073161613998</v>
      </c>
      <c r="Y204" s="186" cm="1">
        <f t="array" ref="Y204">IF(Y$199=-1,Z204,IF(Y$199=99,X204,IF(Y$199=0,INDEX($E190:$M190,0,Y$197),(INDEX($E190:$M190,0,Y$199+1)-INDEX($E190:$M190,0,Y$199))/(INDEX($E$185:$M$185,0,Y$199+1)-INDEX($E$185:$M$185,0,Y$199))+X204)))</f>
        <v>7.5790410433260131</v>
      </c>
      <c r="Z204" s="186" cm="1">
        <f t="array" ref="Z204">IF(Z$199=-1,AA204,IF(Z$199=99,Y204,IF(Z$199=0,INDEX($E190:$M190,0,Z$197),(INDEX($E190:$M190,0,Z$199+1)-INDEX($E190:$M190,0,Z$199))/(INDEX($E$185:$M$185,0,Z$199+1)-INDEX($E$185:$M$185,0,Z$199))+Y204)))</f>
        <v>7.6151747704906265</v>
      </c>
      <c r="AA204" s="186" cm="1">
        <f t="array" ref="AA204">IF(AA$199=-1,AB204,IF(AA$199=99,Z204,IF(AA$199=0,INDEX($E190:$M190,0,AA$197),(INDEX($E190:$M190,0,AA$199+1)-INDEX($E190:$M190,0,AA$199))/(INDEX($E$185:$M$185,0,AA$199+1)-INDEX($E$185:$M$185,0,AA$199))+Z204)))</f>
        <v>7.6513084976552399</v>
      </c>
      <c r="AB204" s="186" cm="1">
        <f t="array" ref="AB204">IF(AB$199=-1,AC204,IF(AB$199=99,AA204,IF(AB$199=0,INDEX($E190:$M190,0,AB$197),(INDEX($E190:$M190,0,AB$199+1)-INDEX($E190:$M190,0,AB$199))/(INDEX($E$185:$M$185,0,AB$199+1)-INDEX($E$185:$M$185,0,AB$199))+AA204)))</f>
        <v>7.6874422248198533</v>
      </c>
      <c r="AC204" s="186" cm="1">
        <f t="array" ref="AC204">IF(AC$199=-1,AD204,IF(AC$199=99,AB204,IF(AC$199=0,INDEX($E190:$M190,0,AC$197),(INDEX($E190:$M190,0,AC$199+1)-INDEX($E190:$M190,0,AC$199))/(INDEX($E$185:$M$185,0,AC$199+1)-INDEX($E$185:$M$185,0,AC$199))+AB204)))</f>
        <v>7.7235759519844667</v>
      </c>
      <c r="AD204" s="186" cm="1">
        <f t="array" ref="AD204">IF(AD$199=-1,AE204,IF(AD$199=99,AC204,IF(AD$199=0,INDEX($E190:$M190,0,AD$197),(INDEX($E190:$M190,0,AD$199+1)-INDEX($E190:$M190,0,AD$199))/(INDEX($E$185:$M$185,0,AD$199+1)-INDEX($E$185:$M$185,0,AD$199))+AC204)))</f>
        <v>7.7597096791490801</v>
      </c>
      <c r="AE204" s="186" cm="1">
        <f t="array" ref="AE204">IF(AE$199=-1,AF204,IF(AE$199=99,AD204,IF(AE$199=0,INDEX($E190:$M190,0,AE$197),(INDEX($E190:$M190,0,AE$199+1)-INDEX($E190:$M190,0,AE$199))/(INDEX($E$185:$M$185,0,AE$199+1)-INDEX($E$185:$M$185,0,AE$199))+AD204)))</f>
        <v>7.7958434063136934</v>
      </c>
      <c r="AF204" s="186" cm="1">
        <f t="array" ref="AF204">IF(AF$199=-1,AG204,IF(AF$199=99,AE204,IF(AF$199=0,INDEX($E190:$M190,0,AF$197),(INDEX($E190:$M190,0,AF$199+1)-INDEX($E190:$M190,0,AF$199))/(INDEX($E$185:$M$185,0,AF$199+1)-INDEX($E$185:$M$185,0,AF$199))+AE204)))</f>
        <v>7.7424259304166991</v>
      </c>
      <c r="AG204" s="186" cm="1">
        <f t="array" ref="AG204">IF(AG$199=-1,AH204,IF(AG$199=99,AF204,IF(AG$199=0,INDEX($E190:$M190,0,AG$197),(INDEX($E190:$M190,0,AG$199+1)-INDEX($E190:$M190,0,AG$199))/(INDEX($E$185:$M$185,0,AG$199+1)-INDEX($E$185:$M$185,0,AG$199))+AF204)))</f>
        <v>7.6890084545197048</v>
      </c>
      <c r="AH204" s="186" cm="1">
        <f t="array" ref="AH204">IF(AH$199=-1,AI204,IF(AH$199=99,AG204,IF(AH$199=0,INDEX($E190:$M190,0,AH$197),(INDEX($E190:$M190,0,AH$199+1)-INDEX($E190:$M190,0,AH$199))/(INDEX($E$185:$M$185,0,AH$199+1)-INDEX($E$185:$M$185,0,AH$199))+AG204)))</f>
        <v>7.6355909786227105</v>
      </c>
      <c r="AI204" s="186" cm="1">
        <f t="array" ref="AI204">IF(AI$199=-1,AJ204,IF(AI$199=99,AH204,IF(AI$199=0,INDEX($E190:$M190,0,AI$197),(INDEX($E190:$M190,0,AI$199+1)-INDEX($E190:$M190,0,AI$199))/(INDEX($E$185:$M$185,0,AI$199+1)-INDEX($E$185:$M$185,0,AI$199))+AH204)))</f>
        <v>7.5821735027257162</v>
      </c>
      <c r="AJ204" s="186" cm="1">
        <f t="array" ref="AJ204">IF(AJ$199=-1,AK204,IF(AJ$199=99,AI204,IF(AJ$199=0,INDEX($E190:$M190,0,AJ$197),(INDEX($E190:$M190,0,AJ$199+1)-INDEX($E190:$M190,0,AJ$199))/(INDEX($E$185:$M$185,0,AJ$199+1)-INDEX($E$185:$M$185,0,AJ$199))+AI204)))</f>
        <v>7.5287560268287219</v>
      </c>
      <c r="AK204" s="186" cm="1">
        <f t="array" ref="AK204">IF(AK$199=-1,AL204,IF(AK$199=99,AJ204,IF(AK$199=0,INDEX($E190:$M190,0,AK$197),(INDEX($E190:$M190,0,AK$199+1)-INDEX($E190:$M190,0,AK$199))/(INDEX($E$185:$M$185,0,AK$199+1)-INDEX($E$185:$M$185,0,AK$199))+AJ204)))</f>
        <v>7.4753385509317276</v>
      </c>
      <c r="AL204" s="186" cm="1">
        <f t="array" ref="AL204">IF(AL$199=-1,AM204,IF(AL$199=99,AK204,IF(AL$199=0,INDEX($E190:$M190,0,AL$197),(INDEX($E190:$M190,0,AL$199+1)-INDEX($E190:$M190,0,AL$199))/(INDEX($E$185:$M$185,0,AL$199+1)-INDEX($E$185:$M$185,0,AL$199))+AK204)))</f>
        <v>7.4219210750347333</v>
      </c>
      <c r="AM204" s="186" cm="1">
        <f t="array" ref="AM204">IF(AM$199=-1,AN204,IF(AM$199=99,AL204,IF(AM$199=0,INDEX($E190:$M190,0,AM$197),(INDEX($E190:$M190,0,AM$199+1)-INDEX($E190:$M190,0,AM$199))/(INDEX($E$185:$M$185,0,AM$199+1)-INDEX($E$185:$M$185,0,AM$199))+AL204)))</f>
        <v>7.368503599137739</v>
      </c>
      <c r="AN204" s="186" cm="1">
        <f t="array" ref="AN204">IF(AN$199=-1,AO204,IF(AN$199=99,AM204,IF(AN$199=0,INDEX($E190:$M190,0,AN$197),(INDEX($E190:$M190,0,AN$199+1)-INDEX($E190:$M190,0,AN$199))/(INDEX($E$185:$M$185,0,AN$199+1)-INDEX($E$185:$M$185,0,AN$199))+AM204)))</f>
        <v>7.3150861232407447</v>
      </c>
      <c r="AO204" s="186" cm="1">
        <f t="array" ref="AO204">IF(AO$199=-1,AP204,IF(AO$199=99,AN204,IF(AO$199=0,INDEX($E190:$M190,0,AO$197),(INDEX($E190:$M190,0,AO$199+1)-INDEX($E190:$M190,0,AO$199))/(INDEX($E$185:$M$185,0,AO$199+1)-INDEX($E$185:$M$185,0,AO$199))+AN204)))</f>
        <v>7.2616686473437495</v>
      </c>
      <c r="AP204" s="186" cm="1">
        <f t="array" ref="AP204">IF(AP$199=-1,AQ204,IF(AP$199=99,AO204,IF(AP$199=0,INDEX($E190:$M190,0,AP$197),(INDEX($E190:$M190,0,AP$199+1)-INDEX($E190:$M190,0,AP$199))/(INDEX($E$185:$M$185,0,AP$199+1)-INDEX($E$185:$M$185,0,AP$199))+AO204)))</f>
        <v>7.2029770831061377</v>
      </c>
      <c r="AQ204" s="186" cm="1">
        <f t="array" ref="AQ204">IF(AQ$199=-1,AR204,IF(AQ$199=99,AP204,IF(AQ$199=0,INDEX($E190:$M190,0,AQ$197),(INDEX($E190:$M190,0,AQ$199+1)-INDEX($E190:$M190,0,AQ$199))/(INDEX($E$185:$M$185,0,AQ$199+1)-INDEX($E$185:$M$185,0,AQ$199))+AP204)))</f>
        <v>6.6747530049676351</v>
      </c>
      <c r="AR204" s="186" cm="1">
        <f t="array" ref="AR204">IF(AR$199=-1,AS204,IF(AR$199=99,AQ204,IF(AR$199=0,INDEX($E190:$M190,0,AR$197),(INDEX($E190:$M190,0,AR$199+1)-INDEX($E190:$M190,0,AR$199))/(INDEX($E$185:$M$185,0,AR$199+1)-INDEX($E$185:$M$185,0,AR$199))+AQ204)))</f>
        <v>6.6747530049676351</v>
      </c>
      <c r="AS204" s="186" cm="1">
        <f t="array" ref="AS204">IF(AS$199=-1,#REF!,IF(AS$199=99,AR204,IF(AS$199=0,INDEX($E190:$M190,0,AS$197),(INDEX($E190:$M190,0,AS$199+1)-INDEX($E190:$M190,0,AS$199))/(INDEX($E$185:$M$185,0,AS$199+1)-INDEX($E$185:$M$185,0,AS$199))+AR204)))</f>
        <v>6.6747530049676351</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0.10218816836006109</v>
      </c>
      <c r="V205" s="186" cm="1">
        <f t="array" ref="V205">IF(V$199=-1,W205,IF(V$199=99,U205,IF(V$199=0,INDEX($E191:$M191,0,V$197),(INDEX($E191:$M191,0,V$199+1)-INDEX($E191:$M191,0,V$199))/(INDEX($E$185:$M$185,0,V$199+1)-INDEX($E$185:$M$185,0,V$199))+U205)))</f>
        <v>0.29501141709310924</v>
      </c>
      <c r="W205" s="186" cm="1">
        <f t="array" ref="W205">IF(W$199=-1,X205,IF(W$199=99,V205,IF(W$199=0,INDEX($E191:$M191,0,W$197),(INDEX($E191:$M191,0,W$199+1)-INDEX($E191:$M191,0,W$199))/(INDEX($E$185:$M$185,0,W$199+1)-INDEX($E$185:$M$185,0,W$199))+V205)))</f>
        <v>0.32655444454926497</v>
      </c>
      <c r="X205" s="186" cm="1">
        <f t="array" ref="X205">IF(X$199=-1,Y205,IF(X$199=99,W205,IF(X$199=0,INDEX($E191:$M191,0,X$197),(INDEX($E191:$M191,0,X$199+1)-INDEX($E191:$M191,0,X$199))/(INDEX($E$185:$M$185,0,X$199+1)-INDEX($E$185:$M$185,0,X$199))+W205)))</f>
        <v>0.35809747200542069</v>
      </c>
      <c r="Y205" s="186" cm="1">
        <f t="array" ref="Y205">IF(Y$199=-1,Z205,IF(Y$199=99,X205,IF(Y$199=0,INDEX($E191:$M191,0,Y$197),(INDEX($E191:$M191,0,Y$199+1)-INDEX($E191:$M191,0,Y$199))/(INDEX($E$185:$M$185,0,Y$199+1)-INDEX($E$185:$M$185,0,Y$199))+X205)))</f>
        <v>0.38964049946157642</v>
      </c>
      <c r="Z205" s="186" cm="1">
        <f t="array" ref="Z205">IF(Z$199=-1,AA205,IF(Z$199=99,Y205,IF(Z$199=0,INDEX($E191:$M191,0,Z$197),(INDEX($E191:$M191,0,Z$199+1)-INDEX($E191:$M191,0,Z$199))/(INDEX($E$185:$M$185,0,Z$199+1)-INDEX($E$185:$M$185,0,Z$199))+Y205)))</f>
        <v>0.42118352691773214</v>
      </c>
      <c r="AA205" s="186" cm="1">
        <f t="array" ref="AA205">IF(AA$199=-1,AB205,IF(AA$199=99,Z205,IF(AA$199=0,INDEX($E191:$M191,0,AA$197),(INDEX($E191:$M191,0,AA$199+1)-INDEX($E191:$M191,0,AA$199))/(INDEX($E$185:$M$185,0,AA$199+1)-INDEX($E$185:$M$185,0,AA$199))+Z205)))</f>
        <v>0.45272655437388787</v>
      </c>
      <c r="AB205" s="186" cm="1">
        <f t="array" ref="AB205">IF(AB$199=-1,AC205,IF(AB$199=99,AA205,IF(AB$199=0,INDEX($E191:$M191,0,AB$197),(INDEX($E191:$M191,0,AB$199+1)-INDEX($E191:$M191,0,AB$199))/(INDEX($E$185:$M$185,0,AB$199+1)-INDEX($E$185:$M$185,0,AB$199))+AA205)))</f>
        <v>0.48426958183004359</v>
      </c>
      <c r="AC205" s="186" cm="1">
        <f t="array" ref="AC205">IF(AC$199=-1,AD205,IF(AC$199=99,AB205,IF(AC$199=0,INDEX($E191:$M191,0,AC$197),(INDEX($E191:$M191,0,AC$199+1)-INDEX($E191:$M191,0,AC$199))/(INDEX($E$185:$M$185,0,AC$199+1)-INDEX($E$185:$M$185,0,AC$199))+AB205)))</f>
        <v>0.51581260928619932</v>
      </c>
      <c r="AD205" s="186" cm="1">
        <f t="array" ref="AD205">IF(AD$199=-1,AE205,IF(AD$199=99,AC205,IF(AD$199=0,INDEX($E191:$M191,0,AD$197),(INDEX($E191:$M191,0,AD$199+1)-INDEX($E191:$M191,0,AD$199))/(INDEX($E$185:$M$185,0,AD$199+1)-INDEX($E$185:$M$185,0,AD$199))+AC205)))</f>
        <v>0.5473556367423551</v>
      </c>
      <c r="AE205" s="186" cm="1">
        <f t="array" ref="AE205">IF(AE$199=-1,AF205,IF(AE$199=99,AD205,IF(AE$199=0,INDEX($E191:$M191,0,AE$197),(INDEX($E191:$M191,0,AE$199+1)-INDEX($E191:$M191,0,AE$199))/(INDEX($E$185:$M$185,0,AE$199+1)-INDEX($E$185:$M$185,0,AE$199))+AD205)))</f>
        <v>0.57889866419851088</v>
      </c>
      <c r="AF205" s="186" cm="1">
        <f t="array" ref="AF205">IF(AF$199=-1,AG205,IF(AF$199=99,AE205,IF(AF$199=0,INDEX($E191:$M191,0,AF$197),(INDEX($E191:$M191,0,AF$199+1)-INDEX($E191:$M191,0,AF$199))/(INDEX($E$185:$M$185,0,AF$199+1)-INDEX($E$185:$M$185,0,AF$199))+AE205)))</f>
        <v>0.63072267237765933</v>
      </c>
      <c r="AG205" s="186" cm="1">
        <f t="array" ref="AG205">IF(AG$199=-1,AH205,IF(AG$199=99,AF205,IF(AG$199=0,INDEX($E191:$M191,0,AG$197),(INDEX($E191:$M191,0,AG$199+1)-INDEX($E191:$M191,0,AG$199))/(INDEX($E$185:$M$185,0,AG$199+1)-INDEX($E$185:$M$185,0,AG$199))+AF205)))</f>
        <v>0.68254668055680789</v>
      </c>
      <c r="AH205" s="186" cm="1">
        <f t="array" ref="AH205">IF(AH$199=-1,AI205,IF(AH$199=99,AG205,IF(AH$199=0,INDEX($E191:$M191,0,AH$197),(INDEX($E191:$M191,0,AH$199+1)-INDEX($E191:$M191,0,AH$199))/(INDEX($E$185:$M$185,0,AH$199+1)-INDEX($E$185:$M$185,0,AH$199))+AG205)))</f>
        <v>0.73437068873595646</v>
      </c>
      <c r="AI205" s="186" cm="1">
        <f t="array" ref="AI205">IF(AI$199=-1,AJ205,IF(AI$199=99,AH205,IF(AI$199=0,INDEX($E191:$M191,0,AI$197),(INDEX($E191:$M191,0,AI$199+1)-INDEX($E191:$M191,0,AI$199))/(INDEX($E$185:$M$185,0,AI$199+1)-INDEX($E$185:$M$185,0,AI$199))+AH205)))</f>
        <v>0.78619469691510502</v>
      </c>
      <c r="AJ205" s="186" cm="1">
        <f t="array" ref="AJ205">IF(AJ$199=-1,AK205,IF(AJ$199=99,AI205,IF(AJ$199=0,INDEX($E191:$M191,0,AJ$197),(INDEX($E191:$M191,0,AJ$199+1)-INDEX($E191:$M191,0,AJ$199))/(INDEX($E$185:$M$185,0,AJ$199+1)-INDEX($E$185:$M$185,0,AJ$199))+AI205)))</f>
        <v>0.83801870509425358</v>
      </c>
      <c r="AK205" s="186" cm="1">
        <f t="array" ref="AK205">IF(AK$199=-1,AL205,IF(AK$199=99,AJ205,IF(AK$199=0,INDEX($E191:$M191,0,AK$197),(INDEX($E191:$M191,0,AK$199+1)-INDEX($E191:$M191,0,AK$199))/(INDEX($E$185:$M$185,0,AK$199+1)-INDEX($E$185:$M$185,0,AK$199))+AJ205)))</f>
        <v>0.88984271327340214</v>
      </c>
      <c r="AL205" s="186" cm="1">
        <f t="array" ref="AL205">IF(AL$199=-1,AM205,IF(AL$199=99,AK205,IF(AL$199=0,INDEX($E191:$M191,0,AL$197),(INDEX($E191:$M191,0,AL$199+1)-INDEX($E191:$M191,0,AL$199))/(INDEX($E$185:$M$185,0,AL$199+1)-INDEX($E$185:$M$185,0,AL$199))+AK205)))</f>
        <v>0.9416667214525507</v>
      </c>
      <c r="AM205" s="186" cm="1">
        <f t="array" ref="AM205">IF(AM$199=-1,AN205,IF(AM$199=99,AL205,IF(AM$199=0,INDEX($E191:$M191,0,AM$197),(INDEX($E191:$M191,0,AM$199+1)-INDEX($E191:$M191,0,AM$199))/(INDEX($E$185:$M$185,0,AM$199+1)-INDEX($E$185:$M$185,0,AM$199))+AL205)))</f>
        <v>0.99349072963169927</v>
      </c>
      <c r="AN205" s="186" cm="1">
        <f t="array" ref="AN205">IF(AN$199=-1,AO205,IF(AN$199=99,AM205,IF(AN$199=0,INDEX($E191:$M191,0,AN$197),(INDEX($E191:$M191,0,AN$199+1)-INDEX($E191:$M191,0,AN$199))/(INDEX($E$185:$M$185,0,AN$199+1)-INDEX($E$185:$M$185,0,AN$199))+AM205)))</f>
        <v>1.0453147378108478</v>
      </c>
      <c r="AO205" s="186" cm="1">
        <f t="array" ref="AO205">IF(AO$199=-1,AP205,IF(AO$199=99,AN205,IF(AO$199=0,INDEX($E191:$M191,0,AO$197),(INDEX($E191:$M191,0,AO$199+1)-INDEX($E191:$M191,0,AO$199))/(INDEX($E$185:$M$185,0,AO$199+1)-INDEX($E$185:$M$185,0,AO$199))+AN205)))</f>
        <v>1.0971387459899959</v>
      </c>
      <c r="AP205" s="186" cm="1">
        <f t="array" ref="AP205">IF(AP$199=-1,AQ205,IF(AP$199=99,AO205,IF(AP$199=0,INDEX($E191:$M191,0,AP$197),(INDEX($E191:$M191,0,AP$199+1)-INDEX($E191:$M191,0,AP$199))/(INDEX($E$185:$M$185,0,AP$199+1)-INDEX($E$185:$M$185,0,AP$199))+AO205)))</f>
        <v>1.1472859075141413</v>
      </c>
      <c r="AQ205" s="186" cm="1">
        <f t="array" ref="AQ205">IF(AQ$199=-1,AR205,IF(AQ$199=99,AP205,IF(AQ$199=0,INDEX($E191:$M191,0,AQ$197),(INDEX($E191:$M191,0,AQ$199+1)-INDEX($E191:$M191,0,AQ$199))/(INDEX($E$185:$M$185,0,AQ$199+1)-INDEX($E$185:$M$185,0,AQ$199))+AP205)))</f>
        <v>1.5986103612314491</v>
      </c>
      <c r="AR205" s="186" cm="1">
        <f t="array" ref="AR205">IF(AR$199=-1,AS205,IF(AR$199=99,AQ205,IF(AR$199=0,INDEX($E191:$M191,0,AR$197),(INDEX($E191:$M191,0,AR$199+1)-INDEX($E191:$M191,0,AR$199))/(INDEX($E$185:$M$185,0,AR$199+1)-INDEX($E$185:$M$185,0,AR$199))+AQ205)))</f>
        <v>1.5986103612314491</v>
      </c>
      <c r="AS205" s="186" cm="1">
        <f t="array" ref="AS205">IF(AS$199=-1,#REF!,IF(AS$199=99,AR205,IF(AS$199=0,INDEX($E191:$M191,0,AS$197),(INDEX($E191:$M191,0,AS$199+1)-INDEX($E191:$M191,0,AS$199))/(INDEX($E$185:$M$185,0,AS$199+1)-INDEX($E$185:$M$185,0,AS$199))+AR205)))</f>
        <v>1.5986103612314491</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8.9674516614251001</v>
      </c>
      <c r="V206" s="186" cm="1">
        <f t="array" ref="V206">IF(V$199=-1,W206,IF(V$199=99,U206,IF(V$199=0,INDEX($E192:$M192,0,V$197),(INDEX($E192:$M192,0,V$199+1)-INDEX($E192:$M192,0,V$199))/(INDEX($E$185:$M$185,0,V$199+1)-INDEX($E$185:$M$185,0,V$199))+U206)))</f>
        <v>9.2166514770496466</v>
      </c>
      <c r="W206" s="186" cm="1">
        <f t="array" ref="W206">IF(W$199=-1,X206,IF(W$199=99,V206,IF(W$199=0,INDEX($E192:$M192,0,W$197),(INDEX($E192:$M192,0,W$199+1)-INDEX($E192:$M192,0,W$199))/(INDEX($E$185:$M$185,0,W$199+1)-INDEX($E$185:$M$185,0,W$199))+V206)))</f>
        <v>9.2612302515592457</v>
      </c>
      <c r="X206" s="186" cm="1">
        <f t="array" ref="X206">IF(X$199=-1,Y206,IF(X$199=99,W206,IF(X$199=0,INDEX($E192:$M192,0,X$197),(INDEX($E192:$M192,0,X$199+1)-INDEX($E192:$M192,0,X$199))/(INDEX($E$185:$M$185,0,X$199+1)-INDEX($E$185:$M$185,0,X$199))+W206)))</f>
        <v>9.3058090260688449</v>
      </c>
      <c r="Y206" s="186" cm="1">
        <f t="array" ref="Y206">IF(Y$199=-1,Z206,IF(Y$199=99,X206,IF(Y$199=0,INDEX($E192:$M192,0,Y$197),(INDEX($E192:$M192,0,Y$199+1)-INDEX($E192:$M192,0,Y$199))/(INDEX($E$185:$M$185,0,Y$199+1)-INDEX($E$185:$M$185,0,Y$199))+X206)))</f>
        <v>9.350387800578444</v>
      </c>
      <c r="Z206" s="186" cm="1">
        <f t="array" ref="Z206">IF(Z$199=-1,AA206,IF(Z$199=99,Y206,IF(Z$199=0,INDEX($E192:$M192,0,Z$197),(INDEX($E192:$M192,0,Z$199+1)-INDEX($E192:$M192,0,Z$199))/(INDEX($E$185:$M$185,0,Z$199+1)-INDEX($E$185:$M$185,0,Z$199))+Y206)))</f>
        <v>9.3949665750880431</v>
      </c>
      <c r="AA206" s="186" cm="1">
        <f t="array" ref="AA206">IF(AA$199=-1,AB206,IF(AA$199=99,Z206,IF(AA$199=0,INDEX($E192:$M192,0,AA$197),(INDEX($E192:$M192,0,AA$199+1)-INDEX($E192:$M192,0,AA$199))/(INDEX($E$185:$M$185,0,AA$199+1)-INDEX($E$185:$M$185,0,AA$199))+Z206)))</f>
        <v>9.4395453495976422</v>
      </c>
      <c r="AB206" s="186" cm="1">
        <f t="array" ref="AB206">IF(AB$199=-1,AC206,IF(AB$199=99,AA206,IF(AB$199=0,INDEX($E192:$M192,0,AB$197),(INDEX($E192:$M192,0,AB$199+1)-INDEX($E192:$M192,0,AB$199))/(INDEX($E$185:$M$185,0,AB$199+1)-INDEX($E$185:$M$185,0,AB$199))+AA206)))</f>
        <v>9.4841241241072414</v>
      </c>
      <c r="AC206" s="186" cm="1">
        <f t="array" ref="AC206">IF(AC$199=-1,AD206,IF(AC$199=99,AB206,IF(AC$199=0,INDEX($E192:$M192,0,AC$197),(INDEX($E192:$M192,0,AC$199+1)-INDEX($E192:$M192,0,AC$199))/(INDEX($E$185:$M$185,0,AC$199+1)-INDEX($E$185:$M$185,0,AC$199))+AB206)))</f>
        <v>9.5287028986168405</v>
      </c>
      <c r="AD206" s="186" cm="1">
        <f t="array" ref="AD206">IF(AD$199=-1,AE206,IF(AD$199=99,AC206,IF(AD$199=0,INDEX($E192:$M192,0,AD$197),(INDEX($E192:$M192,0,AD$199+1)-INDEX($E192:$M192,0,AD$199))/(INDEX($E$185:$M$185,0,AD$199+1)-INDEX($E$185:$M$185,0,AD$199))+AC206)))</f>
        <v>9.5732816731264396</v>
      </c>
      <c r="AE206" s="186" cm="1">
        <f t="array" ref="AE206">IF(AE$199=-1,AF206,IF(AE$199=99,AD206,IF(AE$199=0,INDEX($E192:$M192,0,AE$197),(INDEX($E192:$M192,0,AE$199+1)-INDEX($E192:$M192,0,AE$199))/(INDEX($E$185:$M$185,0,AE$199+1)-INDEX($E$185:$M$185,0,AE$199))+AD206)))</f>
        <v>9.6178604476360441</v>
      </c>
      <c r="AF206" s="186" cm="1">
        <f t="array" ref="AF206">IF(AF$199=-1,AG206,IF(AF$199=99,AE206,IF(AF$199=0,INDEX($E192:$M192,0,AF$197),(INDEX($E192:$M192,0,AF$199+1)-INDEX($E192:$M192,0,AF$199))/(INDEX($E$185:$M$185,0,AF$199+1)-INDEX($E$185:$M$185,0,AF$199))+AE206)))</f>
        <v>9.5519584275638909</v>
      </c>
      <c r="AG206" s="186" cm="1">
        <f t="array" ref="AG206">IF(AG$199=-1,AH206,IF(AG$199=99,AF206,IF(AG$199=0,INDEX($E192:$M192,0,AG$197),(INDEX($E192:$M192,0,AG$199+1)-INDEX($E192:$M192,0,AG$199))/(INDEX($E$185:$M$185,0,AG$199+1)-INDEX($E$185:$M$185,0,AG$199))+AF206)))</f>
        <v>9.4860564074917377</v>
      </c>
      <c r="AH206" s="186" cm="1">
        <f t="array" ref="AH206">IF(AH$199=-1,AI206,IF(AH$199=99,AG206,IF(AH$199=0,INDEX($E192:$M192,0,AH$197),(INDEX($E192:$M192,0,AH$199+1)-INDEX($E192:$M192,0,AH$199))/(INDEX($E$185:$M$185,0,AH$199+1)-INDEX($E$185:$M$185,0,AH$199))+AG206)))</f>
        <v>9.4201543874195846</v>
      </c>
      <c r="AI206" s="186" cm="1">
        <f t="array" ref="AI206">IF(AI$199=-1,AJ206,IF(AI$199=99,AH206,IF(AI$199=0,INDEX($E192:$M192,0,AI$197),(INDEX($E192:$M192,0,AI$199+1)-INDEX($E192:$M192,0,AI$199))/(INDEX($E$185:$M$185,0,AI$199+1)-INDEX($E$185:$M$185,0,AI$199))+AH206)))</f>
        <v>9.3542523673474314</v>
      </c>
      <c r="AJ206" s="186" cm="1">
        <f t="array" ref="AJ206">IF(AJ$199=-1,AK206,IF(AJ$199=99,AI206,IF(AJ$199=0,INDEX($E192:$M192,0,AJ$197),(INDEX($E192:$M192,0,AJ$199+1)-INDEX($E192:$M192,0,AJ$199))/(INDEX($E$185:$M$185,0,AJ$199+1)-INDEX($E$185:$M$185,0,AJ$199))+AI206)))</f>
        <v>9.2883503472752782</v>
      </c>
      <c r="AK206" s="186" cm="1">
        <f t="array" ref="AK206">IF(AK$199=-1,AL206,IF(AK$199=99,AJ206,IF(AK$199=0,INDEX($E192:$M192,0,AK$197),(INDEX($E192:$M192,0,AK$199+1)-INDEX($E192:$M192,0,AK$199))/(INDEX($E$185:$M$185,0,AK$199+1)-INDEX($E$185:$M$185,0,AK$199))+AJ206)))</f>
        <v>9.222448327203125</v>
      </c>
      <c r="AL206" s="186" cm="1">
        <f t="array" ref="AL206">IF(AL$199=-1,AM206,IF(AL$199=99,AK206,IF(AL$199=0,INDEX($E192:$M192,0,AL$197),(INDEX($E192:$M192,0,AL$199+1)-INDEX($E192:$M192,0,AL$199))/(INDEX($E$185:$M$185,0,AL$199+1)-INDEX($E$185:$M$185,0,AL$199))+AK206)))</f>
        <v>9.1565463071309718</v>
      </c>
      <c r="AM206" s="186" cm="1">
        <f t="array" ref="AM206">IF(AM$199=-1,AN206,IF(AM$199=99,AL206,IF(AM$199=0,INDEX($E192:$M192,0,AM$197),(INDEX($E192:$M192,0,AM$199+1)-INDEX($E192:$M192,0,AM$199))/(INDEX($E$185:$M$185,0,AM$199+1)-INDEX($E$185:$M$185,0,AM$199))+AL206)))</f>
        <v>9.0906442870588187</v>
      </c>
      <c r="AN206" s="186" cm="1">
        <f t="array" ref="AN206">IF(AN$199=-1,AO206,IF(AN$199=99,AM206,IF(AN$199=0,INDEX($E192:$M192,0,AN$197),(INDEX($E192:$M192,0,AN$199+1)-INDEX($E192:$M192,0,AN$199))/(INDEX($E$185:$M$185,0,AN$199+1)-INDEX($E$185:$M$185,0,AN$199))+AM206)))</f>
        <v>9.0247422669866655</v>
      </c>
      <c r="AO206" s="186" cm="1">
        <f t="array" ref="AO206">IF(AO$199=-1,AP206,IF(AO$199=99,AN206,IF(AO$199=0,INDEX($E192:$M192,0,AO$197),(INDEX($E192:$M192,0,AO$199+1)-INDEX($E192:$M192,0,AO$199))/(INDEX($E$185:$M$185,0,AO$199+1)-INDEX($E$185:$M$185,0,AO$199))+AN206)))</f>
        <v>8.9588402469145052</v>
      </c>
      <c r="AP206" s="186" cm="1">
        <f t="array" ref="AP206">IF(AP$199=-1,AQ206,IF(AP$199=99,AO206,IF(AP$199=0,INDEX($E192:$M192,0,AP$197),(INDEX($E192:$M192,0,AP$199+1)-INDEX($E192:$M192,0,AP$199))/(INDEX($E$185:$M$185,0,AP$199+1)-INDEX($E$185:$M$185,0,AP$199))+AO206)))</f>
        <v>8.8864314971654217</v>
      </c>
      <c r="AQ206" s="186" cm="1">
        <f t="array" ref="AQ206">IF(AQ$199=-1,AR206,IF(AQ$199=99,AP206,IF(AQ$199=0,INDEX($E192:$M192,0,AQ$197),(INDEX($E192:$M192,0,AQ$199+1)-INDEX($E192:$M192,0,AQ$199))/(INDEX($E$185:$M$185,0,AQ$199+1)-INDEX($E$185:$M$185,0,AQ$199))+AP206)))</f>
        <v>8.2347527494236665</v>
      </c>
      <c r="AR206" s="186" cm="1">
        <f t="array" ref="AR206">IF(AR$199=-1,AS206,IF(AR$199=99,AQ206,IF(AR$199=0,INDEX($E192:$M192,0,AR$197),(INDEX($E192:$M192,0,AR$199+1)-INDEX($E192:$M192,0,AR$199))/(INDEX($E$185:$M$185,0,AR$199+1)-INDEX($E$185:$M$185,0,AR$199))+AQ206)))</f>
        <v>8.2347527494236665</v>
      </c>
      <c r="AS206" s="186" cm="1">
        <f t="array" ref="AS206">IF(AS$199=-1,#REF!,IF(AS$199=99,AR206,IF(AS$199=0,INDEX($E192:$M192,0,AS$197),(INDEX($E192:$M192,0,AS$199+1)-INDEX($E192:$M192,0,AS$199))/(INDEX($E$185:$M$185,0,AS$199+1)-INDEX($E$185:$M$185,0,AS$199))+AR206)))</f>
        <v>8.2347527494236665</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0.6424825297712935</v>
      </c>
      <c r="V207" s="186" cm="1">
        <f t="array" ref="V207">IF(V$199=-1,W207,IF(V$199=99,U207,IF(V$199=0,INDEX($E193:$M193,0,V$197),(INDEX($E193:$M193,0,V$199+1)-INDEX($E193:$M193,0,V$199))/(INDEX($E$185:$M$185,0,V$199+1)-INDEX($E$185:$M$185,0,V$199))+U207)))</f>
        <v>0.61172376352415514</v>
      </c>
      <c r="W207" s="186" cm="1">
        <f t="array" ref="W207">IF(W$199=-1,X207,IF(W$199=99,V207,IF(W$199=0,INDEX($E193:$M193,0,W$197),(INDEX($E193:$M193,0,W$199+1)-INDEX($E193:$M193,0,W$199))/(INDEX($E$185:$M$185,0,W$199+1)-INDEX($E$185:$M$185,0,W$199))+V207)))</f>
        <v>0.6245010201211334</v>
      </c>
      <c r="X207" s="186" cm="1">
        <f t="array" ref="X207">IF(X$199=-1,Y207,IF(X$199=99,W207,IF(X$199=0,INDEX($E193:$M193,0,X$197),(INDEX($E193:$M193,0,X$199+1)-INDEX($E193:$M193,0,X$199))/(INDEX($E$185:$M$185,0,X$199+1)-INDEX($E$185:$M$185,0,X$199))+W207)))</f>
        <v>0.63727827671811166</v>
      </c>
      <c r="Y207" s="186" cm="1">
        <f t="array" ref="Y207">IF(Y$199=-1,Z207,IF(Y$199=99,X207,IF(Y$199=0,INDEX($E193:$M193,0,Y$197),(INDEX($E193:$M193,0,Y$199+1)-INDEX($E193:$M193,0,Y$199))/(INDEX($E$185:$M$185,0,Y$199+1)-INDEX($E$185:$M$185,0,Y$199))+X207)))</f>
        <v>0.65005553331508992</v>
      </c>
      <c r="Z207" s="186" cm="1">
        <f t="array" ref="Z207">IF(Z$199=-1,AA207,IF(Z$199=99,Y207,IF(Z$199=0,INDEX($E193:$M193,0,Z$197),(INDEX($E193:$M193,0,Z$199+1)-INDEX($E193:$M193,0,Z$199))/(INDEX($E$185:$M$185,0,Z$199+1)-INDEX($E$185:$M$185,0,Z$199))+Y207)))</f>
        <v>0.66283278991206818</v>
      </c>
      <c r="AA207" s="186" cm="1">
        <f t="array" ref="AA207">IF(AA$199=-1,AB207,IF(AA$199=99,Z207,IF(AA$199=0,INDEX($E193:$M193,0,AA$197),(INDEX($E193:$M193,0,AA$199+1)-INDEX($E193:$M193,0,AA$199))/(INDEX($E$185:$M$185,0,AA$199+1)-INDEX($E$185:$M$185,0,AA$199))+Z207)))</f>
        <v>0.67561004650904644</v>
      </c>
      <c r="AB207" s="186" cm="1">
        <f t="array" ref="AB207">IF(AB$199=-1,AC207,IF(AB$199=99,AA207,IF(AB$199=0,INDEX($E193:$M193,0,AB$197),(INDEX($E193:$M193,0,AB$199+1)-INDEX($E193:$M193,0,AB$199))/(INDEX($E$185:$M$185,0,AB$199+1)-INDEX($E$185:$M$185,0,AB$199))+AA207)))</f>
        <v>0.68838730310602469</v>
      </c>
      <c r="AC207" s="186" cm="1">
        <f t="array" ref="AC207">IF(AC$199=-1,AD207,IF(AC$199=99,AB207,IF(AC$199=0,INDEX($E193:$M193,0,AC$197),(INDEX($E193:$M193,0,AC$199+1)-INDEX($E193:$M193,0,AC$199))/(INDEX($E$185:$M$185,0,AC$199+1)-INDEX($E$185:$M$185,0,AC$199))+AB207)))</f>
        <v>0.70116455970300295</v>
      </c>
      <c r="AD207" s="186" cm="1">
        <f t="array" ref="AD207">IF(AD$199=-1,AE207,IF(AD$199=99,AC207,IF(AD$199=0,INDEX($E193:$M193,0,AD$197),(INDEX($E193:$M193,0,AD$199+1)-INDEX($E193:$M193,0,AD$199))/(INDEX($E$185:$M$185,0,AD$199+1)-INDEX($E$185:$M$185,0,AD$199))+AC207)))</f>
        <v>0.71394181629998121</v>
      </c>
      <c r="AE207" s="186" cm="1">
        <f t="array" ref="AE207">IF(AE$199=-1,AF207,IF(AE$199=99,AD207,IF(AE$199=0,INDEX($E193:$M193,0,AE$197),(INDEX($E193:$M193,0,AE$199+1)-INDEX($E193:$M193,0,AE$199))/(INDEX($E$185:$M$185,0,AE$199+1)-INDEX($E$185:$M$185,0,AE$199))+AD207)))</f>
        <v>0.72671907289695947</v>
      </c>
      <c r="AF207" s="186" cm="1">
        <f t="array" ref="AF207">IF(AF$199=-1,AG207,IF(AF$199=99,AE207,IF(AF$199=0,INDEX($E193:$M193,0,AF$197),(INDEX($E193:$M193,0,AF$199+1)-INDEX($E193:$M193,0,AF$199))/(INDEX($E$185:$M$185,0,AF$199+1)-INDEX($E$185:$M$185,0,AF$199))+AE207)))</f>
        <v>0.75489819376362555</v>
      </c>
      <c r="AG207" s="186" cm="1">
        <f t="array" ref="AG207">IF(AG$199=-1,AH207,IF(AG$199=99,AF207,IF(AG$199=0,INDEX($E193:$M193,0,AG$197),(INDEX($E193:$M193,0,AG$199+1)-INDEX($E193:$M193,0,AG$199))/(INDEX($E$185:$M$185,0,AG$199+1)-INDEX($E$185:$M$185,0,AG$199))+AF207)))</f>
        <v>0.78307731463029162</v>
      </c>
      <c r="AH207" s="186" cm="1">
        <f t="array" ref="AH207">IF(AH$199=-1,AI207,IF(AH$199=99,AG207,IF(AH$199=0,INDEX($E193:$M193,0,AH$197),(INDEX($E193:$M193,0,AH$199+1)-INDEX($E193:$M193,0,AH$199))/(INDEX($E$185:$M$185,0,AH$199+1)-INDEX($E$185:$M$185,0,AH$199))+AG207)))</f>
        <v>0.8112564354969577</v>
      </c>
      <c r="AI207" s="186" cm="1">
        <f t="array" ref="AI207">IF(AI$199=-1,AJ207,IF(AI$199=99,AH207,IF(AI$199=0,INDEX($E193:$M193,0,AI$197),(INDEX($E193:$M193,0,AI$199+1)-INDEX($E193:$M193,0,AI$199))/(INDEX($E$185:$M$185,0,AI$199+1)-INDEX($E$185:$M$185,0,AI$199))+AH207)))</f>
        <v>0.83943555636362377</v>
      </c>
      <c r="AJ207" s="186" cm="1">
        <f t="array" ref="AJ207">IF(AJ$199=-1,AK207,IF(AJ$199=99,AI207,IF(AJ$199=0,INDEX($E193:$M193,0,AJ$197),(INDEX($E193:$M193,0,AJ$199+1)-INDEX($E193:$M193,0,AJ$199))/(INDEX($E$185:$M$185,0,AJ$199+1)-INDEX($E$185:$M$185,0,AJ$199))+AI207)))</f>
        <v>0.86761467723028984</v>
      </c>
      <c r="AK207" s="186" cm="1">
        <f t="array" ref="AK207">IF(AK$199=-1,AL207,IF(AK$199=99,AJ207,IF(AK$199=0,INDEX($E193:$M193,0,AK$197),(INDEX($E193:$M193,0,AK$199+1)-INDEX($E193:$M193,0,AK$199))/(INDEX($E$185:$M$185,0,AK$199+1)-INDEX($E$185:$M$185,0,AK$199))+AJ207)))</f>
        <v>0.89579379809695592</v>
      </c>
      <c r="AL207" s="186" cm="1">
        <f t="array" ref="AL207">IF(AL$199=-1,AM207,IF(AL$199=99,AK207,IF(AL$199=0,INDEX($E193:$M193,0,AL$197),(INDEX($E193:$M193,0,AL$199+1)-INDEX($E193:$M193,0,AL$199))/(INDEX($E$185:$M$185,0,AL$199+1)-INDEX($E$185:$M$185,0,AL$199))+AK207)))</f>
        <v>0.92397291896362199</v>
      </c>
      <c r="AM207" s="186" cm="1">
        <f t="array" ref="AM207">IF(AM$199=-1,AN207,IF(AM$199=99,AL207,IF(AM$199=0,INDEX($E193:$M193,0,AM$197),(INDEX($E193:$M193,0,AM$199+1)-INDEX($E193:$M193,0,AM$199))/(INDEX($E$185:$M$185,0,AM$199+1)-INDEX($E$185:$M$185,0,AM$199))+AL207)))</f>
        <v>0.95215203983028807</v>
      </c>
      <c r="AN207" s="186" cm="1">
        <f t="array" ref="AN207">IF(AN$199=-1,AO207,IF(AN$199=99,AM207,IF(AN$199=0,INDEX($E193:$M193,0,AN$197),(INDEX($E193:$M193,0,AN$199+1)-INDEX($E193:$M193,0,AN$199))/(INDEX($E$185:$M$185,0,AN$199+1)-INDEX($E$185:$M$185,0,AN$199))+AM207)))</f>
        <v>0.98033116069695414</v>
      </c>
      <c r="AO207" s="186" cm="1">
        <f t="array" ref="AO207">IF(AO$199=-1,AP207,IF(AO$199=99,AN207,IF(AO$199=0,INDEX($E193:$M193,0,AO$197),(INDEX($E193:$M193,0,AO$199+1)-INDEX($E193:$M193,0,AO$199))/(INDEX($E$185:$M$185,0,AO$199+1)-INDEX($E$185:$M$185,0,AO$199))+AN207)))</f>
        <v>1.0085102815636202</v>
      </c>
      <c r="AP207" s="186" cm="1">
        <f t="array" ref="AP207">IF(AP$199=-1,AQ207,IF(AP$199=99,AO207,IF(AP$199=0,INDEX($E193:$M193,0,AP$197),(INDEX($E193:$M193,0,AP$199+1)-INDEX($E193:$M193,0,AP$199))/(INDEX($E$185:$M$185,0,AP$199+1)-INDEX($E$185:$M$185,0,AP$199))+AO207)))</f>
        <v>1.0287249751294552</v>
      </c>
      <c r="AQ207" s="186" cm="1">
        <f t="array" ref="AQ207">IF(AQ$199=-1,AR207,IF(AQ$199=99,AP207,IF(AQ$199=0,INDEX($E193:$M193,0,AQ$197),(INDEX($E193:$M193,0,AQ$199+1)-INDEX($E193:$M193,0,AQ$199))/(INDEX($E$185:$M$185,0,AQ$199+1)-INDEX($E$185:$M$185,0,AQ$199))+AP207)))</f>
        <v>1.2106572172219687</v>
      </c>
      <c r="AR207" s="186" cm="1">
        <f t="array" ref="AR207">IF(AR$199=-1,AS207,IF(AR$199=99,AQ207,IF(AR$199=0,INDEX($E193:$M193,0,AR$197),(INDEX($E193:$M193,0,AR$199+1)-INDEX($E193:$M193,0,AR$199))/(INDEX($E$185:$M$185,0,AR$199+1)-INDEX($E$185:$M$185,0,AR$199))+AQ207)))</f>
        <v>1.2106572172219687</v>
      </c>
      <c r="AS207" s="186" cm="1">
        <f t="array" ref="AS207">IF(AS$199=-1,#REF!,IF(AS$199=99,AR207,IF(AS$199=0,INDEX($E193:$M193,0,AS$197),(INDEX($E193:$M193,0,AS$199+1)-INDEX($E193:$M193,0,AS$199))/(INDEX($E$185:$M$185,0,AS$199+1)-INDEX($E$185:$M$185,0,AS$199))+AR207)))</f>
        <v>1.2106572172219687</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613</v>
      </c>
      <c r="I209" s="16" t="s">
        <v>643</v>
      </c>
      <c r="J209" s="16" t="s">
        <v>644</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78.02635471042575</v>
      </c>
      <c r="S219" s="186" cm="1">
        <f t="array" ref="S219">IF(S$218=-1,T219,IF(S$218=99,R219,IF(S$218=0,INDEX($E186:$M186,0,S$216),(INDEX($E186:$M186,0,S$218+1)-INDEX($E186:$M186,0,S$218))/(INDEX($E$185:$M$185,0,S$218+1)-INDEX($E$185:$M$185,0,S$218))+R219)))</f>
        <v>75.188244272488859</v>
      </c>
      <c r="T219" s="186" cm="1">
        <f t="array" ref="T219">IF(T$218=-1,U219,IF(T$218=99,S219,IF(T$218=0,INDEX($E186:$M186,0,T$216),(INDEX($E186:$M186,0,T$218+1)-INDEX($E186:$M186,0,T$218))/(INDEX($E$185:$M$185,0,T$218+1)-INDEX($E$185:$M$185,0,T$218))+S219)))</f>
        <v>76.931001907615496</v>
      </c>
      <c r="U219" s="186" cm="1">
        <f t="array" ref="U219">IF(U$218=-1,V219,IF(U$218=99,T219,IF(U$218=0,INDEX($E186:$M186,0,U$216),(INDEX($E186:$M186,0,U$218+1)-INDEX($E186:$M186,0,U$218))/(INDEX($E$185:$M$185,0,U$218+1)-INDEX($E$185:$M$185,0,U$218))+T219)))</f>
        <v>78.673759542742133</v>
      </c>
      <c r="V219" s="186" cm="1">
        <f t="array" ref="V219">IF(V$218=-1,W219,IF(V$218=99,U219,IF(V$218=0,INDEX($E186:$M186,0,V$216),(INDEX($E186:$M186,0,V$218+1)-INDEX($E186:$M186,0,V$218))/(INDEX($E$185:$M$185,0,V$218+1)-INDEX($E$185:$M$185,0,V$218))+U219)))</f>
        <v>80.416517177868769</v>
      </c>
      <c r="W219" s="186" cm="1">
        <f t="array" ref="W219">IF(W$218=-1,X219,IF(W$218=99,V219,IF(W$218=0,INDEX($E186:$M186,0,W$216),(INDEX($E186:$M186,0,W$218+1)-INDEX($E186:$M186,0,W$218))/(INDEX($E$185:$M$185,0,W$218+1)-INDEX($E$185:$M$185,0,W$218))+V219)))</f>
        <v>82.159274812995406</v>
      </c>
      <c r="X219" s="186" cm="1">
        <f t="array" ref="X219">IF(X$218=-1,Y219,IF(X$218=99,W219,IF(X$218=0,INDEX($E186:$M186,0,X$216),(INDEX($E186:$M186,0,X$218+1)-INDEX($E186:$M186,0,X$218))/(INDEX($E$185:$M$185,0,X$218+1)-INDEX($E$185:$M$185,0,X$218))+W219)))</f>
        <v>83.902032448122043</v>
      </c>
      <c r="Y219" s="186" cm="1">
        <f t="array" ref="Y219">IF(Y$218=-1,Z219,IF(Y$218=99,X219,IF(Y$218=0,INDEX($E186:$M186,0,Y$216),(INDEX($E186:$M186,0,Y$218+1)-INDEX($E186:$M186,0,Y$218))/(INDEX($E$185:$M$185,0,Y$218+1)-INDEX($E$185:$M$185,0,Y$218))+X219)))</f>
        <v>85.644790083248679</v>
      </c>
      <c r="Z219" s="186" cm="1">
        <f t="array" ref="Z219">IF(Z$218=-1,AA219,IF(Z$218=99,Y219,IF(Z$218=0,INDEX($E186:$M186,0,Z$216),(INDEX($E186:$M186,0,Z$218+1)-INDEX($E186:$M186,0,Z$218))/(INDEX($E$185:$M$185,0,Z$218+1)-INDEX($E$185:$M$185,0,Z$218))+Y219)))</f>
        <v>87.387547718375316</v>
      </c>
      <c r="AA219" s="186" cm="1">
        <f t="array" ref="AA219">IF(AA$218=-1,AB219,IF(AA$218=99,Z219,IF(AA$218=0,INDEX($E186:$M186,0,AA$216),(INDEX($E186:$M186,0,AA$218+1)-INDEX($E186:$M186,0,AA$218))/(INDEX($E$185:$M$185,0,AA$218+1)-INDEX($E$185:$M$185,0,AA$218))+Z219)))</f>
        <v>89.130305353501953</v>
      </c>
      <c r="AB219" s="186" cm="1">
        <f t="array" ref="AB219">IF(AB$218=-1,AC219,IF(AB$218=99,AA219,IF(AB$218=0,INDEX($E186:$M186,0,AB$216),(INDEX($E186:$M186,0,AB$218+1)-INDEX($E186:$M186,0,AB$218))/(INDEX($E$185:$M$185,0,AB$218+1)-INDEX($E$185:$M$185,0,AB$218))+AA219)))</f>
        <v>90.87306298862859</v>
      </c>
      <c r="AC219" s="186" cm="1">
        <f t="array" ref="AC219">IF(AC$218=-1,AD219,IF(AC$218=99,AB219,IF(AC$218=0,INDEX($E186:$M186,0,AC$216),(INDEX($E186:$M186,0,AC$218+1)-INDEX($E186:$M186,0,AC$218))/(INDEX($E$185:$M$185,0,AC$218+1)-INDEX($E$185:$M$185,0,AC$218))+AB219)))</f>
        <v>94.830611822749276</v>
      </c>
      <c r="AD219" s="186" cm="1">
        <f t="array" ref="AD219">IF(AD$218=-1,AE219,IF(AD$218=99,AC219,IF(AD$218=0,INDEX($E186:$M186,0,AD$216),(INDEX($E186:$M186,0,AD$218+1)-INDEX($E186:$M186,0,AD$218))/(INDEX($E$185:$M$185,0,AD$218+1)-INDEX($E$185:$M$185,0,AD$218))+AC219)))</f>
        <v>98.788160656869962</v>
      </c>
      <c r="AE219" s="186" cm="1">
        <f t="array" ref="AE219">IF(AE$218=-1,AF219,IF(AE$218=99,AD219,IF(AE$218=0,INDEX($E186:$M186,0,AE$216),(INDEX($E186:$M186,0,AE$218+1)-INDEX($E186:$M186,0,AE$218))/(INDEX($E$185:$M$185,0,AE$218+1)-INDEX($E$185:$M$185,0,AE$218))+AD219)))</f>
        <v>102.74570949099065</v>
      </c>
      <c r="AF219" s="186" cm="1">
        <f t="array" ref="AF219">IF(AF$218=-1,AG219,IF(AF$218=99,AE219,IF(AF$218=0,INDEX($E186:$M186,0,AF$216),(INDEX($E186:$M186,0,AF$218+1)-INDEX($E186:$M186,0,AF$218))/(INDEX($E$185:$M$185,0,AF$218+1)-INDEX($E$185:$M$185,0,AF$218))+AE219)))</f>
        <v>106.70325832511134</v>
      </c>
      <c r="AG219" s="186" cm="1">
        <f t="array" ref="AG219">IF(AG$218=-1,AH219,IF(AG$218=99,AF219,IF(AG$218=0,INDEX($E186:$M186,0,AG$216),(INDEX($E186:$M186,0,AG$218+1)-INDEX($E186:$M186,0,AG$218))/(INDEX($E$185:$M$185,0,AG$218+1)-INDEX($E$185:$M$185,0,AG$218))+AF219)))</f>
        <v>110.66080715923202</v>
      </c>
      <c r="AH219" s="186" cm="1">
        <f t="array" ref="AH219">IF(AH$218=-1,AI219,IF(AH$218=99,AG219,IF(AH$218=0,INDEX($E186:$M186,0,AH$216),(INDEX($E186:$M186,0,AH$218+1)-INDEX($E186:$M186,0,AH$218))/(INDEX($E$185:$M$185,0,AH$218+1)-INDEX($E$185:$M$185,0,AH$218))+AG219)))</f>
        <v>114.61835599335271</v>
      </c>
      <c r="AI219" s="186" cm="1">
        <f t="array" ref="AI219">IF(AI$218=-1,AJ219,IF(AI$218=99,AH219,IF(AI$218=0,INDEX($E186:$M186,0,AI$216),(INDEX($E186:$M186,0,AI$218+1)-INDEX($E186:$M186,0,AI$218))/(INDEX($E$185:$M$185,0,AI$218+1)-INDEX($E$185:$M$185,0,AI$218))+AH219)))</f>
        <v>118.57590482747339</v>
      </c>
      <c r="AJ219" s="186" cm="1">
        <f t="array" ref="AJ219">IF(AJ$218=-1,AK219,IF(AJ$218=99,AI219,IF(AJ$218=0,INDEX($E186:$M186,0,AJ$216),(INDEX($E186:$M186,0,AJ$218+1)-INDEX($E186:$M186,0,AJ$218))/(INDEX($E$185:$M$185,0,AJ$218+1)-INDEX($E$185:$M$185,0,AJ$218))+AI219)))</f>
        <v>122.53345366159408</v>
      </c>
      <c r="AK219" s="186" cm="1">
        <f t="array" ref="AK219">IF(AK$218=-1,AL219,IF(AK$218=99,AJ219,IF(AK$218=0,INDEX($E186:$M186,0,AK$216),(INDEX($E186:$M186,0,AK$218+1)-INDEX($E186:$M186,0,AK$218))/(INDEX($E$185:$M$185,0,AK$218+1)-INDEX($E$185:$M$185,0,AK$218))+AJ219)))</f>
        <v>126.49100249571477</v>
      </c>
      <c r="AL219" s="186" cm="1">
        <f t="array" ref="AL219">IF(AL$218=-1,AM219,IF(AL$218=99,AK219,IF(AL$218=0,INDEX($E186:$M186,0,AL$216),(INDEX($E186:$M186,0,AL$218+1)-INDEX($E186:$M186,0,AL$218))/(INDEX($E$185:$M$185,0,AL$218+1)-INDEX($E$185:$M$185,0,AL$218))+AK219)))</f>
        <v>130.4485513298354</v>
      </c>
      <c r="AM219" s="299">
        <f>(AL219+AN219)/2</f>
        <v>147.57644496671855</v>
      </c>
      <c r="AN219" s="186" cm="1">
        <f t="array" ref="AN219">IF(AN$218=-1,AO219,IF(AN$218=99,AM219,IF(AN$218=0,INDEX($E186:$M186,0,AN$216),(INDEX($E186:$M186,0,AN$218+1)-INDEX($E186:$M186,0,AN$218))/(INDEX($E$185:$M$185,0,AN$218+1)-INDEX($E$185:$M$185,0,AN$218))+AM219)))</f>
        <v>164.70433860360174</v>
      </c>
      <c r="AO219" s="186" cm="1">
        <f t="array" ref="AO219">IF(AO$218=-1,AP219,IF(AO$218=99,AN219,IF(AO$218=0,INDEX($E186:$M186,0,AO$216),(INDEX($E186:$M186,0,AO$218+1)-INDEX($E186:$M186,0,AO$218))/(INDEX($E$185:$M$185,0,AO$218+1)-INDEX($E$185:$M$185,0,AO$218))+AN219)))</f>
        <v>164.70433860360174</v>
      </c>
      <c r="AP219" s="186" cm="1">
        <f t="array" ref="AP219">IF(AP$218=-1,#REF!,IF(AP$218=99,AO219,IF(AP$218=0,INDEX($E186:$M186,0,AP$216),(INDEX($E186:$M186,0,AP$218+1)-INDEX($E186:$M186,0,AP$218))/(INDEX($E$185:$M$185,0,AP$218+1)-INDEX($E$185:$M$185,0,AP$218))+AO219)))</f>
        <v>164.70433860360174</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16.580600375965474</v>
      </c>
      <c r="S220" s="186" cm="1">
        <f t="array" ref="S220">IF(S$218=-1,T220,IF(S$218=99,R220,IF(S$218=0,INDEX($E187:$M187,0,S$216),(INDEX($E187:$M187,0,S$218+1)-INDEX($E187:$M187,0,S$218))/(INDEX($E$185:$M$185,0,S$218+1)-INDEX($E$185:$M$185,0,S$218))+R220)))</f>
        <v>15.977501907903884</v>
      </c>
      <c r="T220" s="186" cm="1">
        <f t="array" ref="T220">IF(T$218=-1,U220,IF(T$218=99,S220,IF(T$218=0,INDEX($E187:$M187,0,T$216),(INDEX($E187:$M187,0,T$218+1)-INDEX($E187:$M187,0,T$218))/(INDEX($E$185:$M$185,0,T$218+1)-INDEX($E$185:$M$185,0,T$218))+S220)))</f>
        <v>16.347837905368294</v>
      </c>
      <c r="U220" s="186" cm="1">
        <f t="array" ref="U220">IF(U$218=-1,V220,IF(U$218=99,T220,IF(U$218=0,INDEX($E187:$M187,0,U$216),(INDEX($E187:$M187,0,U$218+1)-INDEX($E187:$M187,0,U$218))/(INDEX($E$185:$M$185,0,U$218+1)-INDEX($E$185:$M$185,0,U$218))+T220)))</f>
        <v>16.718173902832703</v>
      </c>
      <c r="V220" s="186" cm="1">
        <f t="array" ref="V220">IF(V$218=-1,W220,IF(V$218=99,U220,IF(V$218=0,INDEX($E187:$M187,0,V$216),(INDEX($E187:$M187,0,V$218+1)-INDEX($E187:$M187,0,V$218))/(INDEX($E$185:$M$185,0,V$218+1)-INDEX($E$185:$M$185,0,V$218))+U220)))</f>
        <v>17.088509900297112</v>
      </c>
      <c r="W220" s="186" cm="1">
        <f t="array" ref="W220">IF(W$218=-1,X220,IF(W$218=99,V220,IF(W$218=0,INDEX($E187:$M187,0,W$216),(INDEX($E187:$M187,0,W$218+1)-INDEX($E187:$M187,0,W$218))/(INDEX($E$185:$M$185,0,W$218+1)-INDEX($E$185:$M$185,0,W$218))+V220)))</f>
        <v>17.45884589776152</v>
      </c>
      <c r="X220" s="186" cm="1">
        <f t="array" ref="X220">IF(X$218=-1,Y220,IF(X$218=99,W220,IF(X$218=0,INDEX($E187:$M187,0,X$216),(INDEX($E187:$M187,0,X$218+1)-INDEX($E187:$M187,0,X$218))/(INDEX($E$185:$M$185,0,X$218+1)-INDEX($E$185:$M$185,0,X$218))+W220)))</f>
        <v>17.829181895225929</v>
      </c>
      <c r="Y220" s="186" cm="1">
        <f t="array" ref="Y220">IF(Y$218=-1,Z220,IF(Y$218=99,X220,IF(Y$218=0,INDEX($E187:$M187,0,Y$216),(INDEX($E187:$M187,0,Y$218+1)-INDEX($E187:$M187,0,Y$218))/(INDEX($E$185:$M$185,0,Y$218+1)-INDEX($E$185:$M$185,0,Y$218))+X220)))</f>
        <v>18.199517892690338</v>
      </c>
      <c r="Z220" s="186" cm="1">
        <f t="array" ref="Z220">IF(Z$218=-1,AA220,IF(Z$218=99,Y220,IF(Z$218=0,INDEX($E187:$M187,0,Z$216),(INDEX($E187:$M187,0,Z$218+1)-INDEX($E187:$M187,0,Z$218))/(INDEX($E$185:$M$185,0,Z$218+1)-INDEX($E$185:$M$185,0,Z$218))+Y220)))</f>
        <v>18.569853890154747</v>
      </c>
      <c r="AA220" s="186" cm="1">
        <f t="array" ref="AA220">IF(AA$218=-1,AB220,IF(AA$218=99,Z220,IF(AA$218=0,INDEX($E187:$M187,0,AA$216),(INDEX($E187:$M187,0,AA$218+1)-INDEX($E187:$M187,0,AA$218))/(INDEX($E$185:$M$185,0,AA$218+1)-INDEX($E$185:$M$185,0,AA$218))+Z220)))</f>
        <v>18.940189887619155</v>
      </c>
      <c r="AB220" s="186" cm="1">
        <f t="array" ref="AB220">IF(AB$218=-1,AC220,IF(AB$218=99,AA220,IF(AB$218=0,INDEX($E187:$M187,0,AB$216),(INDEX($E187:$M187,0,AB$218+1)-INDEX($E187:$M187,0,AB$218))/(INDEX($E$185:$M$185,0,AB$218+1)-INDEX($E$185:$M$185,0,AB$218))+AA220)))</f>
        <v>19.310525885083578</v>
      </c>
      <c r="AC220" s="186" cm="1">
        <f t="array" ref="AC220">IF(AC$218=-1,AD220,IF(AC$218=99,AB220,IF(AC$218=0,INDEX($E187:$M187,0,AC$216),(INDEX($E187:$M187,0,AC$218+1)-INDEX($E187:$M187,0,AC$218))/(INDEX($E$185:$M$185,0,AC$218+1)-INDEX($E$185:$M$185,0,AC$218))+AB220)))</f>
        <v>20.151505012334223</v>
      </c>
      <c r="AD220" s="186" cm="1">
        <f t="array" ref="AD220">IF(AD$218=-1,AE220,IF(AD$218=99,AC220,IF(AD$218=0,INDEX($E187:$M187,0,AD$216),(INDEX($E187:$M187,0,AD$218+1)-INDEX($E187:$M187,0,AD$218))/(INDEX($E$185:$M$185,0,AD$218+1)-INDEX($E$185:$M$185,0,AD$218))+AC220)))</f>
        <v>20.992484139584867</v>
      </c>
      <c r="AE220" s="186" cm="1">
        <f t="array" ref="AE220">IF(AE$218=-1,AF220,IF(AE$218=99,AD220,IF(AE$218=0,INDEX($E187:$M187,0,AE$216),(INDEX($E187:$M187,0,AE$218+1)-INDEX($E187:$M187,0,AE$218))/(INDEX($E$185:$M$185,0,AE$218+1)-INDEX($E$185:$M$185,0,AE$218))+AD220)))</f>
        <v>21.833463266835512</v>
      </c>
      <c r="AF220" s="186" cm="1">
        <f t="array" ref="AF220">IF(AF$218=-1,AG220,IF(AF$218=99,AE220,IF(AF$218=0,INDEX($E187:$M187,0,AF$216),(INDEX($E187:$M187,0,AF$218+1)-INDEX($E187:$M187,0,AF$218))/(INDEX($E$185:$M$185,0,AF$218+1)-INDEX($E$185:$M$185,0,AF$218))+AE220)))</f>
        <v>22.674442394086157</v>
      </c>
      <c r="AG220" s="186" cm="1">
        <f t="array" ref="AG220">IF(AG$218=-1,AH220,IF(AG$218=99,AF220,IF(AG$218=0,INDEX($E187:$M187,0,AG$216),(INDEX($E187:$M187,0,AG$218+1)-INDEX($E187:$M187,0,AG$218))/(INDEX($E$185:$M$185,0,AG$218+1)-INDEX($E$185:$M$185,0,AG$218))+AF220)))</f>
        <v>23.515421521336801</v>
      </c>
      <c r="AH220" s="186" cm="1">
        <f t="array" ref="AH220">IF(AH$218=-1,AI220,IF(AH$218=99,AG220,IF(AH$218=0,INDEX($E187:$M187,0,AH$216),(INDEX($E187:$M187,0,AH$218+1)-INDEX($E187:$M187,0,AH$218))/(INDEX($E$185:$M$185,0,AH$218+1)-INDEX($E$185:$M$185,0,AH$218))+AG220)))</f>
        <v>24.356400648587446</v>
      </c>
      <c r="AI220" s="186" cm="1">
        <f t="array" ref="AI220">IF(AI$218=-1,AJ220,IF(AI$218=99,AH220,IF(AI$218=0,INDEX($E187:$M187,0,AI$216),(INDEX($E187:$M187,0,AI$218+1)-INDEX($E187:$M187,0,AI$218))/(INDEX($E$185:$M$185,0,AI$218+1)-INDEX($E$185:$M$185,0,AI$218))+AH220)))</f>
        <v>25.19737977583809</v>
      </c>
      <c r="AJ220" s="186" cm="1">
        <f t="array" ref="AJ220">IF(AJ$218=-1,AK220,IF(AJ$218=99,AI220,IF(AJ$218=0,INDEX($E187:$M187,0,AJ$216),(INDEX($E187:$M187,0,AJ$218+1)-INDEX($E187:$M187,0,AJ$218))/(INDEX($E$185:$M$185,0,AJ$218+1)-INDEX($E$185:$M$185,0,AJ$218))+AI220)))</f>
        <v>26.038358903088735</v>
      </c>
      <c r="AK220" s="186" cm="1">
        <f t="array" ref="AK220">IF(AK$218=-1,AL220,IF(AK$218=99,AJ220,IF(AK$218=0,INDEX($E187:$M187,0,AK$216),(INDEX($E187:$M187,0,AK$218+1)-INDEX($E187:$M187,0,AK$218))/(INDEX($E$185:$M$185,0,AK$218+1)-INDEX($E$185:$M$185,0,AK$218))+AJ220)))</f>
        <v>26.87933803033938</v>
      </c>
      <c r="AL220" s="186" cm="1">
        <f t="array" ref="AL220">IF(AL$218=-1,AM220,IF(AL$218=99,AK220,IF(AL$218=0,INDEX($E187:$M187,0,AL$216),(INDEX($E187:$M187,0,AL$218+1)-INDEX($E187:$M187,0,AL$218))/(INDEX($E$185:$M$185,0,AL$218+1)-INDEX($E$185:$M$185,0,AL$218))+AK220)))</f>
        <v>27.720317157590028</v>
      </c>
      <c r="AM220" s="299">
        <f t="shared" ref="AM220:AM226" si="605">(AL220+AN220)/2</f>
        <v>31.359994555427704</v>
      </c>
      <c r="AN220" s="186" cm="1">
        <f t="array" ref="AN220">IF(AN$218=-1,AO220,IF(AN$218=99,AM220,IF(AN$218=0,INDEX($E187:$M187,0,AN$216),(INDEX($E187:$M187,0,AN$218+1)-INDEX($E187:$M187,0,AN$218))/(INDEX($E$185:$M$185,0,AN$218+1)-INDEX($E$185:$M$185,0,AN$218))+AM220)))</f>
        <v>34.999671953265377</v>
      </c>
      <c r="AO220" s="186" cm="1">
        <f t="array" ref="AO220">IF(AO$218=-1,AP220,IF(AO$218=99,AN220,IF(AO$218=0,INDEX($E187:$M187,0,AO$216),(INDEX($E187:$M187,0,AO$218+1)-INDEX($E187:$M187,0,AO$218))/(INDEX($E$185:$M$185,0,AO$218+1)-INDEX($E$185:$M$185,0,AO$218))+AN220)))</f>
        <v>34.999671953265377</v>
      </c>
      <c r="AP220" s="186" cm="1">
        <f t="array" ref="AP220">IF(AP$218=-1,#REF!,IF(AP$218=99,AO220,IF(AP$218=0,INDEX($E187:$M187,0,AP$216),(INDEX($E187:$M187,0,AP$218+1)-INDEX($E187:$M187,0,AP$218))/(INDEX($E$185:$M$185,0,AP$218+1)-INDEX($E$185:$M$185,0,AP$218))+AO220)))</f>
        <v>34.999671953265377</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2.9259883016409658</v>
      </c>
      <c r="S221" s="186" cm="1">
        <f t="array" ref="S221">IF(S$218=-1,T221,IF(S$218=99,R221,IF(S$218=0,INDEX($E188:$M188,0,S$216),(INDEX($E188:$M188,0,S$218+1)-INDEX($E188:$M188,0,S$218))/(INDEX($E$185:$M$185,0,S$218+1)-INDEX($E$185:$M$185,0,S$218))+R221)))</f>
        <v>2.8195591602183323</v>
      </c>
      <c r="T221" s="186" cm="1">
        <f t="array" ref="T221">IF(T$218=-1,U221,IF(T$218=99,S221,IF(T$218=0,INDEX($E188:$M188,0,T$216),(INDEX($E188:$M188,0,T$218+1)-INDEX($E188:$M188,0,T$218))/(INDEX($E$185:$M$185,0,T$218+1)-INDEX($E$185:$M$185,0,T$218))+S221)))</f>
        <v>2.884912571535581</v>
      </c>
      <c r="U221" s="186" cm="1">
        <f t="array" ref="U221">IF(U$218=-1,V221,IF(U$218=99,T221,IF(U$218=0,INDEX($E188:$M188,0,U$216),(INDEX($E188:$M188,0,U$218+1)-INDEX($E188:$M188,0,U$218))/(INDEX($E$185:$M$185,0,U$218+1)-INDEX($E$185:$M$185,0,U$218))+T221)))</f>
        <v>2.9502659828528297</v>
      </c>
      <c r="V221" s="186" cm="1">
        <f t="array" ref="V221">IF(V$218=-1,W221,IF(V$218=99,U221,IF(V$218=0,INDEX($E188:$M188,0,V$216),(INDEX($E188:$M188,0,V$218+1)-INDEX($E188:$M188,0,V$218))/(INDEX($E$185:$M$185,0,V$218+1)-INDEX($E$185:$M$185,0,V$218))+U221)))</f>
        <v>3.0156193941700784</v>
      </c>
      <c r="W221" s="186" cm="1">
        <f t="array" ref="W221">IF(W$218=-1,X221,IF(W$218=99,V221,IF(W$218=0,INDEX($E188:$M188,0,W$216),(INDEX($E188:$M188,0,W$218+1)-INDEX($E188:$M188,0,W$218))/(INDEX($E$185:$M$185,0,W$218+1)-INDEX($E$185:$M$185,0,W$218))+V221)))</f>
        <v>3.0809728054873271</v>
      </c>
      <c r="X221" s="186" cm="1">
        <f t="array" ref="X221">IF(X$218=-1,Y221,IF(X$218=99,W221,IF(X$218=0,INDEX($E188:$M188,0,X$216),(INDEX($E188:$M188,0,X$218+1)-INDEX($E188:$M188,0,X$218))/(INDEX($E$185:$M$185,0,X$218+1)-INDEX($E$185:$M$185,0,X$218))+W221)))</f>
        <v>3.1463262168045758</v>
      </c>
      <c r="Y221" s="186" cm="1">
        <f t="array" ref="Y221">IF(Y$218=-1,Z221,IF(Y$218=99,X221,IF(Y$218=0,INDEX($E188:$M188,0,Y$216),(INDEX($E188:$M188,0,Y$218+1)-INDEX($E188:$M188,0,Y$218))/(INDEX($E$185:$M$185,0,Y$218+1)-INDEX($E$185:$M$185,0,Y$218))+X221)))</f>
        <v>3.2116796281218245</v>
      </c>
      <c r="Z221" s="186" cm="1">
        <f t="array" ref="Z221">IF(Z$218=-1,AA221,IF(Z$218=99,Y221,IF(Z$218=0,INDEX($E188:$M188,0,Z$216),(INDEX($E188:$M188,0,Z$218+1)-INDEX($E188:$M188,0,Z$218))/(INDEX($E$185:$M$185,0,Z$218+1)-INDEX($E$185:$M$185,0,Z$218))+Y221)))</f>
        <v>3.2770330394390732</v>
      </c>
      <c r="AA221" s="186" cm="1">
        <f t="array" ref="AA221">IF(AA$218=-1,AB221,IF(AA$218=99,Z221,IF(AA$218=0,INDEX($E188:$M188,0,AA$216),(INDEX($E188:$M188,0,AA$218+1)-INDEX($E188:$M188,0,AA$218))/(INDEX($E$185:$M$185,0,AA$218+1)-INDEX($E$185:$M$185,0,AA$218))+Z221)))</f>
        <v>3.3423864507563219</v>
      </c>
      <c r="AB221" s="186" cm="1">
        <f t="array" ref="AB221">IF(AB$218=-1,AC221,IF(AB$218=99,AA221,IF(AB$218=0,INDEX($E188:$M188,0,AB$216),(INDEX($E188:$M188,0,AB$218+1)-INDEX($E188:$M188,0,AB$218))/(INDEX($E$185:$M$185,0,AB$218+1)-INDEX($E$185:$M$185,0,AB$218))+AA221)))</f>
        <v>3.4077398620735724</v>
      </c>
      <c r="AC221" s="186" cm="1">
        <f t="array" ref="AC221">IF(AC$218=-1,AD221,IF(AC$218=99,AB221,IF(AC$218=0,INDEX($E188:$M188,0,AC$216),(INDEX($E188:$M188,0,AC$218+1)-INDEX($E188:$M188,0,AC$218))/(INDEX($E$185:$M$185,0,AC$218+1)-INDEX($E$185:$M$185,0,AC$218))+AB221)))</f>
        <v>3.556147943353098</v>
      </c>
      <c r="AD221" s="186" cm="1">
        <f t="array" ref="AD221">IF(AD$218=-1,AE221,IF(AD$218=99,AC221,IF(AD$218=0,INDEX($E188:$M188,0,AD$216),(INDEX($E188:$M188,0,AD$218+1)-INDEX($E188:$M188,0,AD$218))/(INDEX($E$185:$M$185,0,AD$218+1)-INDEX($E$185:$M$185,0,AD$218))+AC221)))</f>
        <v>3.7045560246326237</v>
      </c>
      <c r="AE221" s="186" cm="1">
        <f t="array" ref="AE221">IF(AE$218=-1,AF221,IF(AE$218=99,AD221,IF(AE$218=0,INDEX($E188:$M188,0,AE$216),(INDEX($E188:$M188,0,AE$218+1)-INDEX($E188:$M188,0,AE$218))/(INDEX($E$185:$M$185,0,AE$218+1)-INDEX($E$185:$M$185,0,AE$218))+AD221)))</f>
        <v>3.8529641059121493</v>
      </c>
      <c r="AF221" s="186" cm="1">
        <f t="array" ref="AF221">IF(AF$218=-1,AG221,IF(AF$218=99,AE221,IF(AF$218=0,INDEX($E188:$M188,0,AF$216),(INDEX($E188:$M188,0,AF$218+1)-INDEX($E188:$M188,0,AF$218))/(INDEX($E$185:$M$185,0,AF$218+1)-INDEX($E$185:$M$185,0,AF$218))+AE221)))</f>
        <v>4.0013721871916745</v>
      </c>
      <c r="AG221" s="186" cm="1">
        <f t="array" ref="AG221">IF(AG$218=-1,AH221,IF(AG$218=99,AF221,IF(AG$218=0,INDEX($E188:$M188,0,AG$216),(INDEX($E188:$M188,0,AG$218+1)-INDEX($E188:$M188,0,AG$218))/(INDEX($E$185:$M$185,0,AG$218+1)-INDEX($E$185:$M$185,0,AG$218))+AF221)))</f>
        <v>4.1497802684711997</v>
      </c>
      <c r="AH221" s="186" cm="1">
        <f t="array" ref="AH221">IF(AH$218=-1,AI221,IF(AH$218=99,AG221,IF(AH$218=0,INDEX($E188:$M188,0,AH$216),(INDEX($E188:$M188,0,AH$218+1)-INDEX($E188:$M188,0,AH$218))/(INDEX($E$185:$M$185,0,AH$218+1)-INDEX($E$185:$M$185,0,AH$218))+AG221)))</f>
        <v>4.2981883497507249</v>
      </c>
      <c r="AI221" s="186" cm="1">
        <f t="array" ref="AI221">IF(AI$218=-1,AJ221,IF(AI$218=99,AH221,IF(AI$218=0,INDEX($E188:$M188,0,AI$216),(INDEX($E188:$M188,0,AI$218+1)-INDEX($E188:$M188,0,AI$218))/(INDEX($E$185:$M$185,0,AI$218+1)-INDEX($E$185:$M$185,0,AI$218))+AH221)))</f>
        <v>4.4465964310302502</v>
      </c>
      <c r="AJ221" s="186" cm="1">
        <f t="array" ref="AJ221">IF(AJ$218=-1,AK221,IF(AJ$218=99,AI221,IF(AJ$218=0,INDEX($E188:$M188,0,AJ$216),(INDEX($E188:$M188,0,AJ$218+1)-INDEX($E188:$M188,0,AJ$218))/(INDEX($E$185:$M$185,0,AJ$218+1)-INDEX($E$185:$M$185,0,AJ$218))+AI221)))</f>
        <v>4.5950045123097754</v>
      </c>
      <c r="AK221" s="186" cm="1">
        <f t="array" ref="AK221">IF(AK$218=-1,AL221,IF(AK$218=99,AJ221,IF(AK$218=0,INDEX($E188:$M188,0,AK$216),(INDEX($E188:$M188,0,AK$218+1)-INDEX($E188:$M188,0,AK$218))/(INDEX($E$185:$M$185,0,AK$218+1)-INDEX($E$185:$M$185,0,AK$218))+AJ221)))</f>
        <v>4.7434125935893006</v>
      </c>
      <c r="AL221" s="186" cm="1">
        <f t="array" ref="AL221">IF(AL$218=-1,AM221,IF(AL$218=99,AK221,IF(AL$218=0,INDEX($E188:$M188,0,AL$216),(INDEX($E188:$M188,0,AL$218+1)-INDEX($E188:$M188,0,AL$218))/(INDEX($E$185:$M$185,0,AL$218+1)-INDEX($E$185:$M$185,0,AL$218))+AK221)))</f>
        <v>4.8918206748688275</v>
      </c>
      <c r="AM221" s="299">
        <f t="shared" si="605"/>
        <v>5.5341166862519469</v>
      </c>
      <c r="AN221" s="186" cm="1">
        <f t="array" ref="AN221">IF(AN$218=-1,AO221,IF(AN$218=99,AM221,IF(AN$218=0,INDEX($E188:$M188,0,AN$216),(INDEX($E188:$M188,0,AN$218+1)-INDEX($E188:$M188,0,AN$218))/(INDEX($E$185:$M$185,0,AN$218+1)-INDEX($E$185:$M$185,0,AN$218))+AM221)))</f>
        <v>6.1764126976350662</v>
      </c>
      <c r="AO221" s="186" cm="1">
        <f t="array" ref="AO221">IF(AO$218=-1,AP221,IF(AO$218=99,AN221,IF(AO$218=0,INDEX($E188:$M188,0,AO$216),(INDEX($E188:$M188,0,AO$218+1)-INDEX($E188:$M188,0,AO$218))/(INDEX($E$185:$M$185,0,AO$218+1)-INDEX($E$185:$M$185,0,AO$218))+AN221)))</f>
        <v>6.1764126976350662</v>
      </c>
      <c r="AP221" s="186" cm="1">
        <f t="array" ref="AP221">IF(AP$218=-1,#REF!,IF(AP$218=99,AO221,IF(AP$218=0,INDEX($E188:$M188,0,AP$216),(INDEX($E188:$M188,0,AP$218+1)-INDEX($E188:$M188,0,AP$218))/(INDEX($E$185:$M$185,0,AP$218+1)-INDEX($E$185:$M$185,0,AP$218))+AO221)))</f>
        <v>6.1764126976350662</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0.76938135993676271</v>
      </c>
      <c r="S222" s="186" cm="1">
        <f t="array" ref="S222">IF(S$218=-1,T222,IF(S$218=99,R222,IF(S$218=0,INDEX($E189:$M189,0,S$216),(INDEX($E189:$M189,0,S$218+1)-INDEX($E189:$M189,0,S$218))/(INDEX($E$185:$M$185,0,S$218+1)-INDEX($E$185:$M$185,0,S$218))+R222)))</f>
        <v>0.79076198179904267</v>
      </c>
      <c r="T222" s="186" cm="1">
        <f t="array" ref="T222">IF(T$218=-1,U222,IF(T$218=99,S222,IF(T$218=0,INDEX($E189:$M189,0,T$216),(INDEX($E189:$M189,0,T$218+1)-INDEX($E189:$M189,0,T$218))/(INDEX($E$185:$M$185,0,T$218+1)-INDEX($E$185:$M$185,0,T$218))+S222)))</f>
        <v>0.7945867114381272</v>
      </c>
      <c r="U222" s="186" cm="1">
        <f t="array" ref="U222">IF(U$218=-1,V222,IF(U$218=99,T222,IF(U$218=0,INDEX($E189:$M189,0,U$216),(INDEX($E189:$M189,0,U$218+1)-INDEX($E189:$M189,0,U$218))/(INDEX($E$185:$M$185,0,U$218+1)-INDEX($E$185:$M$185,0,U$218))+T222)))</f>
        <v>0.79841144107721174</v>
      </c>
      <c r="V222" s="186" cm="1">
        <f t="array" ref="V222">IF(V$218=-1,W222,IF(V$218=99,U222,IF(V$218=0,INDEX($E189:$M189,0,V$216),(INDEX($E189:$M189,0,V$218+1)-INDEX($E189:$M189,0,V$218))/(INDEX($E$185:$M$185,0,V$218+1)-INDEX($E$185:$M$185,0,V$218))+U222)))</f>
        <v>0.80223617071629627</v>
      </c>
      <c r="W222" s="186" cm="1">
        <f t="array" ref="W222">IF(W$218=-1,X222,IF(W$218=99,V222,IF(W$218=0,INDEX($E189:$M189,0,W$216),(INDEX($E189:$M189,0,W$218+1)-INDEX($E189:$M189,0,W$218))/(INDEX($E$185:$M$185,0,W$218+1)-INDEX($E$185:$M$185,0,W$218))+V222)))</f>
        <v>0.8060609003553808</v>
      </c>
      <c r="X222" s="186" cm="1">
        <f t="array" ref="X222">IF(X$218=-1,Y222,IF(X$218=99,W222,IF(X$218=0,INDEX($E189:$M189,0,X$216),(INDEX($E189:$M189,0,X$218+1)-INDEX($E189:$M189,0,X$218))/(INDEX($E$185:$M$185,0,X$218+1)-INDEX($E$185:$M$185,0,X$218))+W222)))</f>
        <v>0.80988562999446534</v>
      </c>
      <c r="Y222" s="186" cm="1">
        <f t="array" ref="Y222">IF(Y$218=-1,Z222,IF(Y$218=99,X222,IF(Y$218=0,INDEX($E189:$M189,0,Y$216),(INDEX($E189:$M189,0,Y$218+1)-INDEX($E189:$M189,0,Y$218))/(INDEX($E$185:$M$185,0,Y$218+1)-INDEX($E$185:$M$185,0,Y$218))+X222)))</f>
        <v>0.81371035963354987</v>
      </c>
      <c r="Z222" s="186" cm="1">
        <f t="array" ref="Z222">IF(Z$218=-1,AA222,IF(Z$218=99,Y222,IF(Z$218=0,INDEX($E189:$M189,0,Z$216),(INDEX($E189:$M189,0,Z$218+1)-INDEX($E189:$M189,0,Z$218))/(INDEX($E$185:$M$185,0,Z$218+1)-INDEX($E$185:$M$185,0,Z$218))+Y222)))</f>
        <v>0.81753508927263441</v>
      </c>
      <c r="AA222" s="186" cm="1">
        <f t="array" ref="AA222">IF(AA$218=-1,AB222,IF(AA$218=99,Z222,IF(AA$218=0,INDEX($E189:$M189,0,AA$216),(INDEX($E189:$M189,0,AA$218+1)-INDEX($E189:$M189,0,AA$218))/(INDEX($E$185:$M$185,0,AA$218+1)-INDEX($E$185:$M$185,0,AA$218))+Z222)))</f>
        <v>0.82135981891171894</v>
      </c>
      <c r="AB222" s="186" cm="1">
        <f t="array" ref="AB222">IF(AB$218=-1,AC222,IF(AB$218=99,AA222,IF(AB$218=0,INDEX($E189:$M189,0,AB$216),(INDEX($E189:$M189,0,AB$218+1)-INDEX($E189:$M189,0,AB$218))/(INDEX($E$185:$M$185,0,AB$218+1)-INDEX($E$185:$M$185,0,AB$218))+AA222)))</f>
        <v>0.82518454855080337</v>
      </c>
      <c r="AC222" s="186" cm="1">
        <f t="array" ref="AC222">IF(AC$218=-1,AD222,IF(AC$218=99,AB222,IF(AC$218=0,INDEX($E189:$M189,0,AC$216),(INDEX($E189:$M189,0,AC$218+1)-INDEX($E189:$M189,0,AC$218))/(INDEX($E$185:$M$185,0,AC$218+1)-INDEX($E$185:$M$185,0,AC$218))+AB222)))</f>
        <v>0.8195303462489606</v>
      </c>
      <c r="AD222" s="186" cm="1">
        <f t="array" ref="AD222">IF(AD$218=-1,AE222,IF(AD$218=99,AC222,IF(AD$218=0,INDEX($E189:$M189,0,AD$216),(INDEX($E189:$M189,0,AD$218+1)-INDEX($E189:$M189,0,AD$218))/(INDEX($E$185:$M$185,0,AD$218+1)-INDEX($E$185:$M$185,0,AD$218))+AC222)))</f>
        <v>0.81387614394711782</v>
      </c>
      <c r="AE222" s="186" cm="1">
        <f t="array" ref="AE222">IF(AE$218=-1,AF222,IF(AE$218=99,AD222,IF(AE$218=0,INDEX($E189:$M189,0,AE$216),(INDEX($E189:$M189,0,AE$218+1)-INDEX($E189:$M189,0,AE$218))/(INDEX($E$185:$M$185,0,AE$218+1)-INDEX($E$185:$M$185,0,AE$218))+AD222)))</f>
        <v>0.80822194164527505</v>
      </c>
      <c r="AF222" s="186" cm="1">
        <f t="array" ref="AF222">IF(AF$218=-1,AG222,IF(AF$218=99,AE222,IF(AF$218=0,INDEX($E189:$M189,0,AF$216),(INDEX($E189:$M189,0,AF$218+1)-INDEX($E189:$M189,0,AF$218))/(INDEX($E$185:$M$185,0,AF$218+1)-INDEX($E$185:$M$185,0,AF$218))+AE222)))</f>
        <v>0.80256773934343228</v>
      </c>
      <c r="AG222" s="186" cm="1">
        <f t="array" ref="AG222">IF(AG$218=-1,AH222,IF(AG$218=99,AF222,IF(AG$218=0,INDEX($E189:$M189,0,AG$216),(INDEX($E189:$M189,0,AG$218+1)-INDEX($E189:$M189,0,AG$218))/(INDEX($E$185:$M$185,0,AG$218+1)-INDEX($E$185:$M$185,0,AG$218))+AF222)))</f>
        <v>0.79691353704158951</v>
      </c>
      <c r="AH222" s="186" cm="1">
        <f t="array" ref="AH222">IF(AH$218=-1,AI222,IF(AH$218=99,AG222,IF(AH$218=0,INDEX($E189:$M189,0,AH$216),(INDEX($E189:$M189,0,AH$218+1)-INDEX($E189:$M189,0,AH$218))/(INDEX($E$185:$M$185,0,AH$218+1)-INDEX($E$185:$M$185,0,AH$218))+AG222)))</f>
        <v>0.79125933473974674</v>
      </c>
      <c r="AI222" s="186" cm="1">
        <f t="array" ref="AI222">IF(AI$218=-1,AJ222,IF(AI$218=99,AH222,IF(AI$218=0,INDEX($E189:$M189,0,AI$216),(INDEX($E189:$M189,0,AI$218+1)-INDEX($E189:$M189,0,AI$218))/(INDEX($E$185:$M$185,0,AI$218+1)-INDEX($E$185:$M$185,0,AI$218))+AH222)))</f>
        <v>0.78560513243790397</v>
      </c>
      <c r="AJ222" s="186" cm="1">
        <f t="array" ref="AJ222">IF(AJ$218=-1,AK222,IF(AJ$218=99,AI222,IF(AJ$218=0,INDEX($E189:$M189,0,AJ$216),(INDEX($E189:$M189,0,AJ$218+1)-INDEX($E189:$M189,0,AJ$218))/(INDEX($E$185:$M$185,0,AJ$218+1)-INDEX($E$185:$M$185,0,AJ$218))+AI222)))</f>
        <v>0.7799509301360612</v>
      </c>
      <c r="AK222" s="186" cm="1">
        <f t="array" ref="AK222">IF(AK$218=-1,AL222,IF(AK$218=99,AJ222,IF(AK$218=0,INDEX($E189:$M189,0,AK$216),(INDEX($E189:$M189,0,AK$218+1)-INDEX($E189:$M189,0,AK$218))/(INDEX($E$185:$M$185,0,AK$218+1)-INDEX($E$185:$M$185,0,AK$218))+AJ222)))</f>
        <v>0.77429672783421843</v>
      </c>
      <c r="AL222" s="186" cm="1">
        <f t="array" ref="AL222">IF(AL$218=-1,AM222,IF(AL$218=99,AK222,IF(AL$218=0,INDEX($E189:$M189,0,AL$216),(INDEX($E189:$M189,0,AL$218+1)-INDEX($E189:$M189,0,AL$218))/(INDEX($E$185:$M$185,0,AL$218+1)-INDEX($E$185:$M$185,0,AL$218))+AK222)))</f>
        <v>0.76864252553237566</v>
      </c>
      <c r="AM222" s="299">
        <f t="shared" si="605"/>
        <v>0.73758022129218892</v>
      </c>
      <c r="AN222" s="186" cm="1">
        <f t="array" ref="AN222">IF(AN$218=-1,AO222,IF(AN$218=99,AM222,IF(AN$218=0,INDEX($E189:$M189,0,AN$216),(INDEX($E189:$M189,0,AN$218+1)-INDEX($E189:$M189,0,AN$218))/(INDEX($E$185:$M$185,0,AN$218+1)-INDEX($E$185:$M$185,0,AN$218))+AM222)))</f>
        <v>0.70651791705200206</v>
      </c>
      <c r="AO222" s="186" cm="1">
        <f t="array" ref="AO222">IF(AO$218=-1,AP222,IF(AO$218=99,AN222,IF(AO$218=0,INDEX($E189:$M189,0,AO$216),(INDEX($E189:$M189,0,AO$218+1)-INDEX($E189:$M189,0,AO$218))/(INDEX($E$185:$M$185,0,AO$218+1)-INDEX($E$185:$M$185,0,AO$218))+AN222)))</f>
        <v>0.70651791705200206</v>
      </c>
      <c r="AP222" s="186" cm="1">
        <f t="array" ref="AP222">IF(AP$218=-1,#REF!,IF(AP$218=99,AO222,IF(AP$218=0,INDEX($E189:$M189,0,AP$216),(INDEX($E189:$M189,0,AP$218+1)-INDEX($E189:$M189,0,AP$218))/(INDEX($E$185:$M$185,0,AP$218+1)-INDEX($E$185:$M$185,0,AP$218))+AO222)))</f>
        <v>0.70651791705200206</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7.26864870693153</v>
      </c>
      <c r="S223" s="186" cm="1">
        <f t="array" ref="S223">IF(S$218=-1,T223,IF(S$218=99,R223,IF(S$218=0,INDEX($E190:$M190,0,S$216),(INDEX($E190:$M190,0,S$218+1)-INDEX($E190:$M190,0,S$218))/(INDEX($E$185:$M$185,0,S$218+1)-INDEX($E$185:$M$185,0,S$218))+R223)))</f>
        <v>7.470639861832173</v>
      </c>
      <c r="T223" s="186" cm="1">
        <f t="array" ref="T223">IF(T$218=-1,U223,IF(T$218=99,S223,IF(T$218=0,INDEX($E190:$M190,0,T$216),(INDEX($E190:$M190,0,T$218+1)-INDEX($E190:$M190,0,T$218))/(INDEX($E$185:$M$185,0,T$218+1)-INDEX($E$185:$M$185,0,T$218))+S223)))</f>
        <v>7.5067735889967864</v>
      </c>
      <c r="U223" s="186" cm="1">
        <f t="array" ref="U223">IF(U$218=-1,V223,IF(U$218=99,T223,IF(U$218=0,INDEX($E190:$M190,0,U$216),(INDEX($E190:$M190,0,U$218+1)-INDEX($E190:$M190,0,U$218))/(INDEX($E$185:$M$185,0,U$218+1)-INDEX($E$185:$M$185,0,U$218))+T223)))</f>
        <v>7.5429073161613998</v>
      </c>
      <c r="V223" s="186" cm="1">
        <f t="array" ref="V223">IF(V$218=-1,W223,IF(V$218=99,U223,IF(V$218=0,INDEX($E190:$M190,0,V$216),(INDEX($E190:$M190,0,V$218+1)-INDEX($E190:$M190,0,V$218))/(INDEX($E$185:$M$185,0,V$218+1)-INDEX($E$185:$M$185,0,V$218))+U223)))</f>
        <v>7.5790410433260131</v>
      </c>
      <c r="W223" s="186" cm="1">
        <f t="array" ref="W223">IF(W$218=-1,X223,IF(W$218=99,V223,IF(W$218=0,INDEX($E190:$M190,0,W$216),(INDEX($E190:$M190,0,W$218+1)-INDEX($E190:$M190,0,W$218))/(INDEX($E$185:$M$185,0,W$218+1)-INDEX($E$185:$M$185,0,W$218))+V223)))</f>
        <v>7.6151747704906265</v>
      </c>
      <c r="X223" s="186" cm="1">
        <f t="array" ref="X223">IF(X$218=-1,Y223,IF(X$218=99,W223,IF(X$218=0,INDEX($E190:$M190,0,X$216),(INDEX($E190:$M190,0,X$218+1)-INDEX($E190:$M190,0,X$218))/(INDEX($E$185:$M$185,0,X$218+1)-INDEX($E$185:$M$185,0,X$218))+W223)))</f>
        <v>7.6513084976552399</v>
      </c>
      <c r="Y223" s="186" cm="1">
        <f t="array" ref="Y223">IF(Y$218=-1,Z223,IF(Y$218=99,X223,IF(Y$218=0,INDEX($E190:$M190,0,Y$216),(INDEX($E190:$M190,0,Y$218+1)-INDEX($E190:$M190,0,Y$218))/(INDEX($E$185:$M$185,0,Y$218+1)-INDEX($E$185:$M$185,0,Y$218))+X223)))</f>
        <v>7.6874422248198533</v>
      </c>
      <c r="Z223" s="186" cm="1">
        <f t="array" ref="Z223">IF(Z$218=-1,AA223,IF(Z$218=99,Y223,IF(Z$218=0,INDEX($E190:$M190,0,Z$216),(INDEX($E190:$M190,0,Z$218+1)-INDEX($E190:$M190,0,Z$218))/(INDEX($E$185:$M$185,0,Z$218+1)-INDEX($E$185:$M$185,0,Z$218))+Y223)))</f>
        <v>7.7235759519844667</v>
      </c>
      <c r="AA223" s="186" cm="1">
        <f t="array" ref="AA223">IF(AA$218=-1,AB223,IF(AA$218=99,Z223,IF(AA$218=0,INDEX($E190:$M190,0,AA$216),(INDEX($E190:$M190,0,AA$218+1)-INDEX($E190:$M190,0,AA$218))/(INDEX($E$185:$M$185,0,AA$218+1)-INDEX($E$185:$M$185,0,AA$218))+Z223)))</f>
        <v>7.7597096791490801</v>
      </c>
      <c r="AB223" s="186" cm="1">
        <f t="array" ref="AB223">IF(AB$218=-1,AC223,IF(AB$218=99,AA223,IF(AB$218=0,INDEX($E190:$M190,0,AB$216),(INDEX($E190:$M190,0,AB$218+1)-INDEX($E190:$M190,0,AB$218))/(INDEX($E$185:$M$185,0,AB$218+1)-INDEX($E$185:$M$185,0,AB$218))+AA223)))</f>
        <v>7.7958434063136934</v>
      </c>
      <c r="AC223" s="186" cm="1">
        <f t="array" ref="AC223">IF(AC$218=-1,AD223,IF(AC$218=99,AB223,IF(AC$218=0,INDEX($E190:$M190,0,AC$216),(INDEX($E190:$M190,0,AC$218+1)-INDEX($E190:$M190,0,AC$218))/(INDEX($E$185:$M$185,0,AC$218+1)-INDEX($E$185:$M$185,0,AC$218))+AB223)))</f>
        <v>7.7424259304166991</v>
      </c>
      <c r="AD223" s="186" cm="1">
        <f t="array" ref="AD223">IF(AD$218=-1,AE223,IF(AD$218=99,AC223,IF(AD$218=0,INDEX($E190:$M190,0,AD$216),(INDEX($E190:$M190,0,AD$218+1)-INDEX($E190:$M190,0,AD$218))/(INDEX($E$185:$M$185,0,AD$218+1)-INDEX($E$185:$M$185,0,AD$218))+AC223)))</f>
        <v>7.6890084545197048</v>
      </c>
      <c r="AE223" s="186" cm="1">
        <f t="array" ref="AE223">IF(AE$218=-1,AF223,IF(AE$218=99,AD223,IF(AE$218=0,INDEX($E190:$M190,0,AE$216),(INDEX($E190:$M190,0,AE$218+1)-INDEX($E190:$M190,0,AE$218))/(INDEX($E$185:$M$185,0,AE$218+1)-INDEX($E$185:$M$185,0,AE$218))+AD223)))</f>
        <v>7.6355909786227105</v>
      </c>
      <c r="AF223" s="186" cm="1">
        <f t="array" ref="AF223">IF(AF$218=-1,AG223,IF(AF$218=99,AE223,IF(AF$218=0,INDEX($E190:$M190,0,AF$216),(INDEX($E190:$M190,0,AF$218+1)-INDEX($E190:$M190,0,AF$218))/(INDEX($E$185:$M$185,0,AF$218+1)-INDEX($E$185:$M$185,0,AF$218))+AE223)))</f>
        <v>7.5821735027257162</v>
      </c>
      <c r="AG223" s="186" cm="1">
        <f t="array" ref="AG223">IF(AG$218=-1,AH223,IF(AG$218=99,AF223,IF(AG$218=0,INDEX($E190:$M190,0,AG$216),(INDEX($E190:$M190,0,AG$218+1)-INDEX($E190:$M190,0,AG$218))/(INDEX($E$185:$M$185,0,AG$218+1)-INDEX($E$185:$M$185,0,AG$218))+AF223)))</f>
        <v>7.5287560268287219</v>
      </c>
      <c r="AH223" s="186" cm="1">
        <f t="array" ref="AH223">IF(AH$218=-1,AI223,IF(AH$218=99,AG223,IF(AH$218=0,INDEX($E190:$M190,0,AH$216),(INDEX($E190:$M190,0,AH$218+1)-INDEX($E190:$M190,0,AH$218))/(INDEX($E$185:$M$185,0,AH$218+1)-INDEX($E$185:$M$185,0,AH$218))+AG223)))</f>
        <v>7.4753385509317276</v>
      </c>
      <c r="AI223" s="186" cm="1">
        <f t="array" ref="AI223">IF(AI$218=-1,AJ223,IF(AI$218=99,AH223,IF(AI$218=0,INDEX($E190:$M190,0,AI$216),(INDEX($E190:$M190,0,AI$218+1)-INDEX($E190:$M190,0,AI$218))/(INDEX($E$185:$M$185,0,AI$218+1)-INDEX($E$185:$M$185,0,AI$218))+AH223)))</f>
        <v>7.4219210750347333</v>
      </c>
      <c r="AJ223" s="186" cm="1">
        <f t="array" ref="AJ223">IF(AJ$218=-1,AK223,IF(AJ$218=99,AI223,IF(AJ$218=0,INDEX($E190:$M190,0,AJ$216),(INDEX($E190:$M190,0,AJ$218+1)-INDEX($E190:$M190,0,AJ$218))/(INDEX($E$185:$M$185,0,AJ$218+1)-INDEX($E$185:$M$185,0,AJ$218))+AI223)))</f>
        <v>7.368503599137739</v>
      </c>
      <c r="AK223" s="186" cm="1">
        <f t="array" ref="AK223">IF(AK$218=-1,AL223,IF(AK$218=99,AJ223,IF(AK$218=0,INDEX($E190:$M190,0,AK$216),(INDEX($E190:$M190,0,AK$218+1)-INDEX($E190:$M190,0,AK$218))/(INDEX($E$185:$M$185,0,AK$218+1)-INDEX($E$185:$M$185,0,AK$218))+AJ223)))</f>
        <v>7.3150861232407447</v>
      </c>
      <c r="AL223" s="186" cm="1">
        <f t="array" ref="AL223">IF(AL$218=-1,AM223,IF(AL$218=99,AK223,IF(AL$218=0,INDEX($E190:$M190,0,AL$216),(INDEX($E190:$M190,0,AL$218+1)-INDEX($E190:$M190,0,AL$218))/(INDEX($E$185:$M$185,0,AL$218+1)-INDEX($E$185:$M$185,0,AL$218))+AK223)))</f>
        <v>7.2616686473437495</v>
      </c>
      <c r="AM223" s="299">
        <f t="shared" si="605"/>
        <v>6.9682108261556923</v>
      </c>
      <c r="AN223" s="186" cm="1">
        <f t="array" ref="AN223">IF(AN$218=-1,AO223,IF(AN$218=99,AM223,IF(AN$218=0,INDEX($E190:$M190,0,AN$216),(INDEX($E190:$M190,0,AN$218+1)-INDEX($E190:$M190,0,AN$218))/(INDEX($E$185:$M$185,0,AN$218+1)-INDEX($E$185:$M$185,0,AN$218))+AM223)))</f>
        <v>6.6747530049676351</v>
      </c>
      <c r="AO223" s="186" cm="1">
        <f t="array" ref="AO223">IF(AO$218=-1,AP223,IF(AO$218=99,AN223,IF(AO$218=0,INDEX($E190:$M190,0,AO$216),(INDEX($E190:$M190,0,AO$218+1)-INDEX($E190:$M190,0,AO$218))/(INDEX($E$185:$M$185,0,AO$218+1)-INDEX($E$185:$M$185,0,AO$218))+AN223)))</f>
        <v>6.6747530049676351</v>
      </c>
      <c r="AP223" s="186" cm="1">
        <f t="array" ref="AP223">IF(AP$218=-1,#REF!,IF(AP$218=99,AO223,IF(AP$218=0,INDEX($E190:$M190,0,AP$216),(INDEX($E190:$M190,0,AP$218+1)-INDEX($E190:$M190,0,AP$218))/(INDEX($E$185:$M$185,0,AP$218+1)-INDEX($E$185:$M$185,0,AP$218))+AO223)))</f>
        <v>6.6747530049676351</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0.10218816836006109</v>
      </c>
      <c r="S224" s="186" cm="1">
        <f t="array" ref="S224">IF(S$218=-1,T224,IF(S$218=99,R224,IF(S$218=0,INDEX($E191:$M191,0,S$216),(INDEX($E191:$M191,0,S$218+1)-INDEX($E191:$M191,0,S$218))/(INDEX($E$185:$M$185,0,S$218+1)-INDEX($E$185:$M$185,0,S$218))+R224)))</f>
        <v>0.29501141709310924</v>
      </c>
      <c r="T224" s="186" cm="1">
        <f t="array" ref="T224">IF(T$218=-1,U224,IF(T$218=99,S224,IF(T$218=0,INDEX($E191:$M191,0,T$216),(INDEX($E191:$M191,0,T$218+1)-INDEX($E191:$M191,0,T$218))/(INDEX($E$185:$M$185,0,T$218+1)-INDEX($E$185:$M$185,0,T$218))+S224)))</f>
        <v>0.32655444454926497</v>
      </c>
      <c r="U224" s="186" cm="1">
        <f t="array" ref="U224">IF(U$218=-1,V224,IF(U$218=99,T224,IF(U$218=0,INDEX($E191:$M191,0,U$216),(INDEX($E191:$M191,0,U$218+1)-INDEX($E191:$M191,0,U$218))/(INDEX($E$185:$M$185,0,U$218+1)-INDEX($E$185:$M$185,0,U$218))+T224)))</f>
        <v>0.35809747200542069</v>
      </c>
      <c r="V224" s="186" cm="1">
        <f t="array" ref="V224">IF(V$218=-1,W224,IF(V$218=99,U224,IF(V$218=0,INDEX($E191:$M191,0,V$216),(INDEX($E191:$M191,0,V$218+1)-INDEX($E191:$M191,0,V$218))/(INDEX($E$185:$M$185,0,V$218+1)-INDEX($E$185:$M$185,0,V$218))+U224)))</f>
        <v>0.38964049946157642</v>
      </c>
      <c r="W224" s="186" cm="1">
        <f t="array" ref="W224">IF(W$218=-1,X224,IF(W$218=99,V224,IF(W$218=0,INDEX($E191:$M191,0,W$216),(INDEX($E191:$M191,0,W$218+1)-INDEX($E191:$M191,0,W$218))/(INDEX($E$185:$M$185,0,W$218+1)-INDEX($E$185:$M$185,0,W$218))+V224)))</f>
        <v>0.42118352691773214</v>
      </c>
      <c r="X224" s="186" cm="1">
        <f t="array" ref="X224">IF(X$218=-1,Y224,IF(X$218=99,W224,IF(X$218=0,INDEX($E191:$M191,0,X$216),(INDEX($E191:$M191,0,X$218+1)-INDEX($E191:$M191,0,X$218))/(INDEX($E$185:$M$185,0,X$218+1)-INDEX($E$185:$M$185,0,X$218))+W224)))</f>
        <v>0.45272655437388787</v>
      </c>
      <c r="Y224" s="186" cm="1">
        <f t="array" ref="Y224">IF(Y$218=-1,Z224,IF(Y$218=99,X224,IF(Y$218=0,INDEX($E191:$M191,0,Y$216),(INDEX($E191:$M191,0,Y$218+1)-INDEX($E191:$M191,0,Y$218))/(INDEX($E$185:$M$185,0,Y$218+1)-INDEX($E$185:$M$185,0,Y$218))+X224)))</f>
        <v>0.48426958183004359</v>
      </c>
      <c r="Z224" s="186" cm="1">
        <f t="array" ref="Z224">IF(Z$218=-1,AA224,IF(Z$218=99,Y224,IF(Z$218=0,INDEX($E191:$M191,0,Z$216),(INDEX($E191:$M191,0,Z$218+1)-INDEX($E191:$M191,0,Z$218))/(INDEX($E$185:$M$185,0,Z$218+1)-INDEX($E$185:$M$185,0,Z$218))+Y224)))</f>
        <v>0.51581260928619932</v>
      </c>
      <c r="AA224" s="186" cm="1">
        <f t="array" ref="AA224">IF(AA$218=-1,AB224,IF(AA$218=99,Z224,IF(AA$218=0,INDEX($E191:$M191,0,AA$216),(INDEX($E191:$M191,0,AA$218+1)-INDEX($E191:$M191,0,AA$218))/(INDEX($E$185:$M$185,0,AA$218+1)-INDEX($E$185:$M$185,0,AA$218))+Z224)))</f>
        <v>0.5473556367423551</v>
      </c>
      <c r="AB224" s="186" cm="1">
        <f t="array" ref="AB224">IF(AB$218=-1,AC224,IF(AB$218=99,AA224,IF(AB$218=0,INDEX($E191:$M191,0,AB$216),(INDEX($E191:$M191,0,AB$218+1)-INDEX($E191:$M191,0,AB$218))/(INDEX($E$185:$M$185,0,AB$218+1)-INDEX($E$185:$M$185,0,AB$218))+AA224)))</f>
        <v>0.57889866419851088</v>
      </c>
      <c r="AC224" s="186" cm="1">
        <f t="array" ref="AC224">IF(AC$218=-1,AD224,IF(AC$218=99,AB224,IF(AC$218=0,INDEX($E191:$M191,0,AC$216),(INDEX($E191:$M191,0,AC$218+1)-INDEX($E191:$M191,0,AC$218))/(INDEX($E$185:$M$185,0,AC$218+1)-INDEX($E$185:$M$185,0,AC$218))+AB224)))</f>
        <v>0.63072267237765933</v>
      </c>
      <c r="AD224" s="186" cm="1">
        <f t="array" ref="AD224">IF(AD$218=-1,AE224,IF(AD$218=99,AC224,IF(AD$218=0,INDEX($E191:$M191,0,AD$216),(INDEX($E191:$M191,0,AD$218+1)-INDEX($E191:$M191,0,AD$218))/(INDEX($E$185:$M$185,0,AD$218+1)-INDEX($E$185:$M$185,0,AD$218))+AC224)))</f>
        <v>0.68254668055680789</v>
      </c>
      <c r="AE224" s="186" cm="1">
        <f t="array" ref="AE224">IF(AE$218=-1,AF224,IF(AE$218=99,AD224,IF(AE$218=0,INDEX($E191:$M191,0,AE$216),(INDEX($E191:$M191,0,AE$218+1)-INDEX($E191:$M191,0,AE$218))/(INDEX($E$185:$M$185,0,AE$218+1)-INDEX($E$185:$M$185,0,AE$218))+AD224)))</f>
        <v>0.73437068873595646</v>
      </c>
      <c r="AF224" s="186" cm="1">
        <f t="array" ref="AF224">IF(AF$218=-1,AG224,IF(AF$218=99,AE224,IF(AF$218=0,INDEX($E191:$M191,0,AF$216),(INDEX($E191:$M191,0,AF$218+1)-INDEX($E191:$M191,0,AF$218))/(INDEX($E$185:$M$185,0,AF$218+1)-INDEX($E$185:$M$185,0,AF$218))+AE224)))</f>
        <v>0.78619469691510502</v>
      </c>
      <c r="AG224" s="186" cm="1">
        <f t="array" ref="AG224">IF(AG$218=-1,AH224,IF(AG$218=99,AF224,IF(AG$218=0,INDEX($E191:$M191,0,AG$216),(INDEX($E191:$M191,0,AG$218+1)-INDEX($E191:$M191,0,AG$218))/(INDEX($E$185:$M$185,0,AG$218+1)-INDEX($E$185:$M$185,0,AG$218))+AF224)))</f>
        <v>0.83801870509425358</v>
      </c>
      <c r="AH224" s="186" cm="1">
        <f t="array" ref="AH224">IF(AH$218=-1,AI224,IF(AH$218=99,AG224,IF(AH$218=0,INDEX($E191:$M191,0,AH$216),(INDEX($E191:$M191,0,AH$218+1)-INDEX($E191:$M191,0,AH$218))/(INDEX($E$185:$M$185,0,AH$218+1)-INDEX($E$185:$M$185,0,AH$218))+AG224)))</f>
        <v>0.88984271327340214</v>
      </c>
      <c r="AI224" s="186" cm="1">
        <f t="array" ref="AI224">IF(AI$218=-1,AJ224,IF(AI$218=99,AH224,IF(AI$218=0,INDEX($E191:$M191,0,AI$216),(INDEX($E191:$M191,0,AI$218+1)-INDEX($E191:$M191,0,AI$218))/(INDEX($E$185:$M$185,0,AI$218+1)-INDEX($E$185:$M$185,0,AI$218))+AH224)))</f>
        <v>0.9416667214525507</v>
      </c>
      <c r="AJ224" s="186" cm="1">
        <f t="array" ref="AJ224">IF(AJ$218=-1,AK224,IF(AJ$218=99,AI224,IF(AJ$218=0,INDEX($E191:$M191,0,AJ$216),(INDEX($E191:$M191,0,AJ$218+1)-INDEX($E191:$M191,0,AJ$218))/(INDEX($E$185:$M$185,0,AJ$218+1)-INDEX($E$185:$M$185,0,AJ$218))+AI224)))</f>
        <v>0.99349072963169927</v>
      </c>
      <c r="AK224" s="186" cm="1">
        <f t="array" ref="AK224">IF(AK$218=-1,AL224,IF(AK$218=99,AJ224,IF(AK$218=0,INDEX($E191:$M191,0,AK$216),(INDEX($E191:$M191,0,AK$218+1)-INDEX($E191:$M191,0,AK$218))/(INDEX($E$185:$M$185,0,AK$218+1)-INDEX($E$185:$M$185,0,AK$218))+AJ224)))</f>
        <v>1.0453147378108478</v>
      </c>
      <c r="AL224" s="186" cm="1">
        <f t="array" ref="AL224">IF(AL$218=-1,AM224,IF(AL$218=99,AK224,IF(AL$218=0,INDEX($E191:$M191,0,AL$216),(INDEX($E191:$M191,0,AL$218+1)-INDEX($E191:$M191,0,AL$218))/(INDEX($E$185:$M$185,0,AL$218+1)-INDEX($E$185:$M$185,0,AL$218))+AK224)))</f>
        <v>1.0971387459899959</v>
      </c>
      <c r="AM224" s="299">
        <f t="shared" si="605"/>
        <v>1.3478745536107226</v>
      </c>
      <c r="AN224" s="186" cm="1">
        <f t="array" ref="AN224">IF(AN$218=-1,AO224,IF(AN$218=99,AM224,IF(AN$218=0,INDEX($E191:$M191,0,AN$216),(INDEX($E191:$M191,0,AN$218+1)-INDEX($E191:$M191,0,AN$218))/(INDEX($E$185:$M$185,0,AN$218+1)-INDEX($E$185:$M$185,0,AN$218))+AM224)))</f>
        <v>1.5986103612314491</v>
      </c>
      <c r="AO224" s="186" cm="1">
        <f t="array" ref="AO224">IF(AO$218=-1,AP224,IF(AO$218=99,AN224,IF(AO$218=0,INDEX($E191:$M191,0,AO$216),(INDEX($E191:$M191,0,AO$218+1)-INDEX($E191:$M191,0,AO$218))/(INDEX($E$185:$M$185,0,AO$218+1)-INDEX($E$185:$M$185,0,AO$218))+AN224)))</f>
        <v>1.5986103612314491</v>
      </c>
      <c r="AP224" s="186" cm="1">
        <f t="array" ref="AP224">IF(AP$218=-1,#REF!,IF(AP$218=99,AO224,IF(AP$218=0,INDEX($E191:$M191,0,AP$216),(INDEX($E191:$M191,0,AP$218+1)-INDEX($E191:$M191,0,AP$218))/(INDEX($E$185:$M$185,0,AP$218+1)-INDEX($E$185:$M$185,0,AP$218))+AO224)))</f>
        <v>1.5986103612314491</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8.9674516614251001</v>
      </c>
      <c r="S225" s="186" cm="1">
        <f t="array" ref="S225">IF(S$218=-1,T225,IF(S$218=99,R225,IF(S$218=0,INDEX($E192:$M192,0,S$216),(INDEX($E192:$M192,0,S$218+1)-INDEX($E192:$M192,0,S$218))/(INDEX($E$185:$M$185,0,S$218+1)-INDEX($E$185:$M$185,0,S$218))+R225)))</f>
        <v>9.2166514770496466</v>
      </c>
      <c r="T225" s="186" cm="1">
        <f t="array" ref="T225">IF(T$218=-1,U225,IF(T$218=99,S225,IF(T$218=0,INDEX($E192:$M192,0,T$216),(INDEX($E192:$M192,0,T$218+1)-INDEX($E192:$M192,0,T$218))/(INDEX($E$185:$M$185,0,T$218+1)-INDEX($E$185:$M$185,0,T$218))+S225)))</f>
        <v>9.2612302515592457</v>
      </c>
      <c r="U225" s="186" cm="1">
        <f t="array" ref="U225">IF(U$218=-1,V225,IF(U$218=99,T225,IF(U$218=0,INDEX($E192:$M192,0,U$216),(INDEX($E192:$M192,0,U$218+1)-INDEX($E192:$M192,0,U$218))/(INDEX($E$185:$M$185,0,U$218+1)-INDEX($E$185:$M$185,0,U$218))+T225)))</f>
        <v>9.3058090260688449</v>
      </c>
      <c r="V225" s="186" cm="1">
        <f t="array" ref="V225">IF(V$218=-1,W225,IF(V$218=99,U225,IF(V$218=0,INDEX($E192:$M192,0,V$216),(INDEX($E192:$M192,0,V$218+1)-INDEX($E192:$M192,0,V$218))/(INDEX($E$185:$M$185,0,V$218+1)-INDEX($E$185:$M$185,0,V$218))+U225)))</f>
        <v>9.350387800578444</v>
      </c>
      <c r="W225" s="186" cm="1">
        <f t="array" ref="W225">IF(W$218=-1,X225,IF(W$218=99,V225,IF(W$218=0,INDEX($E192:$M192,0,W$216),(INDEX($E192:$M192,0,W$218+1)-INDEX($E192:$M192,0,W$218))/(INDEX($E$185:$M$185,0,W$218+1)-INDEX($E$185:$M$185,0,W$218))+V225)))</f>
        <v>9.3949665750880431</v>
      </c>
      <c r="X225" s="186" cm="1">
        <f t="array" ref="X225">IF(X$218=-1,Y225,IF(X$218=99,W225,IF(X$218=0,INDEX($E192:$M192,0,X$216),(INDEX($E192:$M192,0,X$218+1)-INDEX($E192:$M192,0,X$218))/(INDEX($E$185:$M$185,0,X$218+1)-INDEX($E$185:$M$185,0,X$218))+W225)))</f>
        <v>9.4395453495976422</v>
      </c>
      <c r="Y225" s="186" cm="1">
        <f t="array" ref="Y225">IF(Y$218=-1,Z225,IF(Y$218=99,X225,IF(Y$218=0,INDEX($E192:$M192,0,Y$216),(INDEX($E192:$M192,0,Y$218+1)-INDEX($E192:$M192,0,Y$218))/(INDEX($E$185:$M$185,0,Y$218+1)-INDEX($E$185:$M$185,0,Y$218))+X225)))</f>
        <v>9.4841241241072414</v>
      </c>
      <c r="Z225" s="186" cm="1">
        <f t="array" ref="Z225">IF(Z$218=-1,AA225,IF(Z$218=99,Y225,IF(Z$218=0,INDEX($E192:$M192,0,Z$216),(INDEX($E192:$M192,0,Z$218+1)-INDEX($E192:$M192,0,Z$218))/(INDEX($E$185:$M$185,0,Z$218+1)-INDEX($E$185:$M$185,0,Z$218))+Y225)))</f>
        <v>9.5287028986168405</v>
      </c>
      <c r="AA225" s="186" cm="1">
        <f t="array" ref="AA225">IF(AA$218=-1,AB225,IF(AA$218=99,Z225,IF(AA$218=0,INDEX($E192:$M192,0,AA$216),(INDEX($E192:$M192,0,AA$218+1)-INDEX($E192:$M192,0,AA$218))/(INDEX($E$185:$M$185,0,AA$218+1)-INDEX($E$185:$M$185,0,AA$218))+Z225)))</f>
        <v>9.5732816731264396</v>
      </c>
      <c r="AB225" s="186" cm="1">
        <f t="array" ref="AB225">IF(AB$218=-1,AC225,IF(AB$218=99,AA225,IF(AB$218=0,INDEX($E192:$M192,0,AB$216),(INDEX($E192:$M192,0,AB$218+1)-INDEX($E192:$M192,0,AB$218))/(INDEX($E$185:$M$185,0,AB$218+1)-INDEX($E$185:$M$185,0,AB$218))+AA225)))</f>
        <v>9.6178604476360441</v>
      </c>
      <c r="AC225" s="186" cm="1">
        <f t="array" ref="AC225">IF(AC$218=-1,AD225,IF(AC$218=99,AB225,IF(AC$218=0,INDEX($E192:$M192,0,AC$216),(INDEX($E192:$M192,0,AC$218+1)-INDEX($E192:$M192,0,AC$218))/(INDEX($E$185:$M$185,0,AC$218+1)-INDEX($E$185:$M$185,0,AC$218))+AB225)))</f>
        <v>9.5519584275638909</v>
      </c>
      <c r="AD225" s="186" cm="1">
        <f t="array" ref="AD225">IF(AD$218=-1,AE225,IF(AD$218=99,AC225,IF(AD$218=0,INDEX($E192:$M192,0,AD$216),(INDEX($E192:$M192,0,AD$218+1)-INDEX($E192:$M192,0,AD$218))/(INDEX($E$185:$M$185,0,AD$218+1)-INDEX($E$185:$M$185,0,AD$218))+AC225)))</f>
        <v>9.4860564074917377</v>
      </c>
      <c r="AE225" s="186" cm="1">
        <f t="array" ref="AE225">IF(AE$218=-1,AF225,IF(AE$218=99,AD225,IF(AE$218=0,INDEX($E192:$M192,0,AE$216),(INDEX($E192:$M192,0,AE$218+1)-INDEX($E192:$M192,0,AE$218))/(INDEX($E$185:$M$185,0,AE$218+1)-INDEX($E$185:$M$185,0,AE$218))+AD225)))</f>
        <v>9.4201543874195846</v>
      </c>
      <c r="AF225" s="186" cm="1">
        <f t="array" ref="AF225">IF(AF$218=-1,AG225,IF(AF$218=99,AE225,IF(AF$218=0,INDEX($E192:$M192,0,AF$216),(INDEX($E192:$M192,0,AF$218+1)-INDEX($E192:$M192,0,AF$218))/(INDEX($E$185:$M$185,0,AF$218+1)-INDEX($E$185:$M$185,0,AF$218))+AE225)))</f>
        <v>9.3542523673474314</v>
      </c>
      <c r="AG225" s="186" cm="1">
        <f t="array" ref="AG225">IF(AG$218=-1,AH225,IF(AG$218=99,AF225,IF(AG$218=0,INDEX($E192:$M192,0,AG$216),(INDEX($E192:$M192,0,AG$218+1)-INDEX($E192:$M192,0,AG$218))/(INDEX($E$185:$M$185,0,AG$218+1)-INDEX($E$185:$M$185,0,AG$218))+AF225)))</f>
        <v>9.2883503472752782</v>
      </c>
      <c r="AH225" s="186" cm="1">
        <f t="array" ref="AH225">IF(AH$218=-1,AI225,IF(AH$218=99,AG225,IF(AH$218=0,INDEX($E192:$M192,0,AH$216),(INDEX($E192:$M192,0,AH$218+1)-INDEX($E192:$M192,0,AH$218))/(INDEX($E$185:$M$185,0,AH$218+1)-INDEX($E$185:$M$185,0,AH$218))+AG225)))</f>
        <v>9.222448327203125</v>
      </c>
      <c r="AI225" s="186" cm="1">
        <f t="array" ref="AI225">IF(AI$218=-1,AJ225,IF(AI$218=99,AH225,IF(AI$218=0,INDEX($E192:$M192,0,AI$216),(INDEX($E192:$M192,0,AI$218+1)-INDEX($E192:$M192,0,AI$218))/(INDEX($E$185:$M$185,0,AI$218+1)-INDEX($E$185:$M$185,0,AI$218))+AH225)))</f>
        <v>9.1565463071309718</v>
      </c>
      <c r="AJ225" s="186" cm="1">
        <f t="array" ref="AJ225">IF(AJ$218=-1,AK225,IF(AJ$218=99,AI225,IF(AJ$218=0,INDEX($E192:$M192,0,AJ$216),(INDEX($E192:$M192,0,AJ$218+1)-INDEX($E192:$M192,0,AJ$218))/(INDEX($E$185:$M$185,0,AJ$218+1)-INDEX($E$185:$M$185,0,AJ$218))+AI225)))</f>
        <v>9.0906442870588187</v>
      </c>
      <c r="AK225" s="186" cm="1">
        <f t="array" ref="AK225">IF(AK$218=-1,AL225,IF(AK$218=99,AJ225,IF(AK$218=0,INDEX($E192:$M192,0,AK$216),(INDEX($E192:$M192,0,AK$218+1)-INDEX($E192:$M192,0,AK$218))/(INDEX($E$185:$M$185,0,AK$218+1)-INDEX($E$185:$M$185,0,AK$218))+AJ225)))</f>
        <v>9.0247422669866655</v>
      </c>
      <c r="AL225" s="186" cm="1">
        <f t="array" ref="AL225">IF(AL$218=-1,AM225,IF(AL$218=99,AK225,IF(AL$218=0,INDEX($E192:$M192,0,AL$216),(INDEX($E192:$M192,0,AL$218+1)-INDEX($E192:$M192,0,AL$218))/(INDEX($E$185:$M$185,0,AL$218+1)-INDEX($E$185:$M$185,0,AL$218))+AK225)))</f>
        <v>8.9588402469145052</v>
      </c>
      <c r="AM225" s="299">
        <f t="shared" si="605"/>
        <v>8.5967964981690859</v>
      </c>
      <c r="AN225" s="186" cm="1">
        <f t="array" ref="AN225">IF(AN$218=-1,AO225,IF(AN$218=99,AM225,IF(AN$218=0,INDEX($E192:$M192,0,AN$216),(INDEX($E192:$M192,0,AN$218+1)-INDEX($E192:$M192,0,AN$218))/(INDEX($E$185:$M$185,0,AN$218+1)-INDEX($E$185:$M$185,0,AN$218))+AM225)))</f>
        <v>8.2347527494236665</v>
      </c>
      <c r="AO225" s="186" cm="1">
        <f t="array" ref="AO225">IF(AO$218=-1,AP225,IF(AO$218=99,AN225,IF(AO$218=0,INDEX($E192:$M192,0,AO$216),(INDEX($E192:$M192,0,AO$218+1)-INDEX($E192:$M192,0,AO$218))/(INDEX($E$185:$M$185,0,AO$218+1)-INDEX($E$185:$M$185,0,AO$218))+AN225)))</f>
        <v>8.2347527494236665</v>
      </c>
      <c r="AP225" s="186" cm="1">
        <f t="array" ref="AP225">IF(AP$218=-1,#REF!,IF(AP$218=99,AO225,IF(AP$218=0,INDEX($E192:$M192,0,AP$216),(INDEX($E192:$M192,0,AP$218+1)-INDEX($E192:$M192,0,AP$218))/(INDEX($E$185:$M$185,0,AP$218+1)-INDEX($E$185:$M$185,0,AP$218))+AO225)))</f>
        <v>8.2347527494236665</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0.6424825297712935</v>
      </c>
      <c r="S226" s="186" cm="1">
        <f t="array" ref="S226">IF(S$218=-1,T226,IF(S$218=99,R226,IF(S$218=0,INDEX($E193:$M193,0,S$216),(INDEX($E193:$M193,0,S$218+1)-INDEX($E193:$M193,0,S$218))/(INDEX($E$185:$M$185,0,S$218+1)-INDEX($E$185:$M$185,0,S$218))+R226)))</f>
        <v>0.61172376352415514</v>
      </c>
      <c r="T226" s="186" cm="1">
        <f t="array" ref="T226">IF(T$218=-1,U226,IF(T$218=99,S226,IF(T$218=0,INDEX($E193:$M193,0,T$216),(INDEX($E193:$M193,0,T$218+1)-INDEX($E193:$M193,0,T$218))/(INDEX($E$185:$M$185,0,T$218+1)-INDEX($E$185:$M$185,0,T$218))+S226)))</f>
        <v>0.6245010201211334</v>
      </c>
      <c r="U226" s="186" cm="1">
        <f t="array" ref="U226">IF(U$218=-1,V226,IF(U$218=99,T226,IF(U$218=0,INDEX($E193:$M193,0,U$216),(INDEX($E193:$M193,0,U$218+1)-INDEX($E193:$M193,0,U$218))/(INDEX($E$185:$M$185,0,U$218+1)-INDEX($E$185:$M$185,0,U$218))+T226)))</f>
        <v>0.63727827671811166</v>
      </c>
      <c r="V226" s="186" cm="1">
        <f t="array" ref="V226">IF(V$218=-1,W226,IF(V$218=99,U226,IF(V$218=0,INDEX($E193:$M193,0,V$216),(INDEX($E193:$M193,0,V$218+1)-INDEX($E193:$M193,0,V$218))/(INDEX($E$185:$M$185,0,V$218+1)-INDEX($E$185:$M$185,0,V$218))+U226)))</f>
        <v>0.65005553331508992</v>
      </c>
      <c r="W226" s="186" cm="1">
        <f t="array" ref="W226">IF(W$218=-1,X226,IF(W$218=99,V226,IF(W$218=0,INDEX($E193:$M193,0,W$216),(INDEX($E193:$M193,0,W$218+1)-INDEX($E193:$M193,0,W$218))/(INDEX($E$185:$M$185,0,W$218+1)-INDEX($E$185:$M$185,0,W$218))+V226)))</f>
        <v>0.66283278991206818</v>
      </c>
      <c r="X226" s="186" cm="1">
        <f t="array" ref="X226">IF(X$218=-1,Y226,IF(X$218=99,W226,IF(X$218=0,INDEX($E193:$M193,0,X$216),(INDEX($E193:$M193,0,X$218+1)-INDEX($E193:$M193,0,X$218))/(INDEX($E$185:$M$185,0,X$218+1)-INDEX($E$185:$M$185,0,X$218))+W226)))</f>
        <v>0.67561004650904644</v>
      </c>
      <c r="Y226" s="186" cm="1">
        <f t="array" ref="Y226">IF(Y$218=-1,Z226,IF(Y$218=99,X226,IF(Y$218=0,INDEX($E193:$M193,0,Y$216),(INDEX($E193:$M193,0,Y$218+1)-INDEX($E193:$M193,0,Y$218))/(INDEX($E$185:$M$185,0,Y$218+1)-INDEX($E$185:$M$185,0,Y$218))+X226)))</f>
        <v>0.68838730310602469</v>
      </c>
      <c r="Z226" s="186" cm="1">
        <f t="array" ref="Z226">IF(Z$218=-1,AA226,IF(Z$218=99,Y226,IF(Z$218=0,INDEX($E193:$M193,0,Z$216),(INDEX($E193:$M193,0,Z$218+1)-INDEX($E193:$M193,0,Z$218))/(INDEX($E$185:$M$185,0,Z$218+1)-INDEX($E$185:$M$185,0,Z$218))+Y226)))</f>
        <v>0.70116455970300295</v>
      </c>
      <c r="AA226" s="186" cm="1">
        <f t="array" ref="AA226">IF(AA$218=-1,AB226,IF(AA$218=99,Z226,IF(AA$218=0,INDEX($E193:$M193,0,AA$216),(INDEX($E193:$M193,0,AA$218+1)-INDEX($E193:$M193,0,AA$218))/(INDEX($E$185:$M$185,0,AA$218+1)-INDEX($E$185:$M$185,0,AA$218))+Z226)))</f>
        <v>0.71394181629998121</v>
      </c>
      <c r="AB226" s="186" cm="1">
        <f t="array" ref="AB226">IF(AB$218=-1,AC226,IF(AB$218=99,AA226,IF(AB$218=0,INDEX($E193:$M193,0,AB$216),(INDEX($E193:$M193,0,AB$218+1)-INDEX($E193:$M193,0,AB$218))/(INDEX($E$185:$M$185,0,AB$218+1)-INDEX($E$185:$M$185,0,AB$218))+AA226)))</f>
        <v>0.72671907289695947</v>
      </c>
      <c r="AC226" s="186" cm="1">
        <f t="array" ref="AC226">IF(AC$218=-1,AD226,IF(AC$218=99,AB226,IF(AC$218=0,INDEX($E193:$M193,0,AC$216),(INDEX($E193:$M193,0,AC$218+1)-INDEX($E193:$M193,0,AC$218))/(INDEX($E$185:$M$185,0,AC$218+1)-INDEX($E$185:$M$185,0,AC$218))+AB226)))</f>
        <v>0.75489819376362555</v>
      </c>
      <c r="AD226" s="186" cm="1">
        <f t="array" ref="AD226">IF(AD$218=-1,AE226,IF(AD$218=99,AC226,IF(AD$218=0,INDEX($E193:$M193,0,AD$216),(INDEX($E193:$M193,0,AD$218+1)-INDEX($E193:$M193,0,AD$218))/(INDEX($E$185:$M$185,0,AD$218+1)-INDEX($E$185:$M$185,0,AD$218))+AC226)))</f>
        <v>0.78307731463029162</v>
      </c>
      <c r="AE226" s="186" cm="1">
        <f t="array" ref="AE226">IF(AE$218=-1,AF226,IF(AE$218=99,AD226,IF(AE$218=0,INDEX($E193:$M193,0,AE$216),(INDEX($E193:$M193,0,AE$218+1)-INDEX($E193:$M193,0,AE$218))/(INDEX($E$185:$M$185,0,AE$218+1)-INDEX($E$185:$M$185,0,AE$218))+AD226)))</f>
        <v>0.8112564354969577</v>
      </c>
      <c r="AF226" s="186" cm="1">
        <f t="array" ref="AF226">IF(AF$218=-1,AG226,IF(AF$218=99,AE226,IF(AF$218=0,INDEX($E193:$M193,0,AF$216),(INDEX($E193:$M193,0,AF$218+1)-INDEX($E193:$M193,0,AF$218))/(INDEX($E$185:$M$185,0,AF$218+1)-INDEX($E$185:$M$185,0,AF$218))+AE226)))</f>
        <v>0.83943555636362377</v>
      </c>
      <c r="AG226" s="186" cm="1">
        <f t="array" ref="AG226">IF(AG$218=-1,AH226,IF(AG$218=99,AF226,IF(AG$218=0,INDEX($E193:$M193,0,AG$216),(INDEX($E193:$M193,0,AG$218+1)-INDEX($E193:$M193,0,AG$218))/(INDEX($E$185:$M$185,0,AG$218+1)-INDEX($E$185:$M$185,0,AG$218))+AF226)))</f>
        <v>0.86761467723028984</v>
      </c>
      <c r="AH226" s="186" cm="1">
        <f t="array" ref="AH226">IF(AH$218=-1,AI226,IF(AH$218=99,AG226,IF(AH$218=0,INDEX($E193:$M193,0,AH$216),(INDEX($E193:$M193,0,AH$218+1)-INDEX($E193:$M193,0,AH$218))/(INDEX($E$185:$M$185,0,AH$218+1)-INDEX($E$185:$M$185,0,AH$218))+AG226)))</f>
        <v>0.89579379809695592</v>
      </c>
      <c r="AI226" s="186" cm="1">
        <f t="array" ref="AI226">IF(AI$218=-1,AJ226,IF(AI$218=99,AH226,IF(AI$218=0,INDEX($E193:$M193,0,AI$216),(INDEX($E193:$M193,0,AI$218+1)-INDEX($E193:$M193,0,AI$218))/(INDEX($E$185:$M$185,0,AI$218+1)-INDEX($E$185:$M$185,0,AI$218))+AH226)))</f>
        <v>0.92397291896362199</v>
      </c>
      <c r="AJ226" s="186" cm="1">
        <f t="array" ref="AJ226">IF(AJ$218=-1,AK226,IF(AJ$218=99,AI226,IF(AJ$218=0,INDEX($E193:$M193,0,AJ$216),(INDEX($E193:$M193,0,AJ$218+1)-INDEX($E193:$M193,0,AJ$218))/(INDEX($E$185:$M$185,0,AJ$218+1)-INDEX($E$185:$M$185,0,AJ$218))+AI226)))</f>
        <v>0.95215203983028807</v>
      </c>
      <c r="AK226" s="186" cm="1">
        <f t="array" ref="AK226">IF(AK$218=-1,AL226,IF(AK$218=99,AJ226,IF(AK$218=0,INDEX($E193:$M193,0,AK$216),(INDEX($E193:$M193,0,AK$218+1)-INDEX($E193:$M193,0,AK$218))/(INDEX($E$185:$M$185,0,AK$218+1)-INDEX($E$185:$M$185,0,AK$218))+AJ226)))</f>
        <v>0.98033116069695414</v>
      </c>
      <c r="AL226" s="186" cm="1">
        <f t="array" ref="AL226">IF(AL$218=-1,AM226,IF(AL$218=99,AK226,IF(AL$218=0,INDEX($E193:$M193,0,AL$216),(INDEX($E193:$M193,0,AL$218+1)-INDEX($E193:$M193,0,AL$218))/(INDEX($E$185:$M$185,0,AL$218+1)-INDEX($E$185:$M$185,0,AL$218))+AK226)))</f>
        <v>1.0085102815636202</v>
      </c>
      <c r="AM226" s="299">
        <f t="shared" si="605"/>
        <v>1.1095837493927945</v>
      </c>
      <c r="AN226" s="186" cm="1">
        <f t="array" ref="AN226">IF(AN$218=-1,AO226,IF(AN$218=99,AM226,IF(AN$218=0,INDEX($E193:$M193,0,AN$216),(INDEX($E193:$M193,0,AN$218+1)-INDEX($E193:$M193,0,AN$218))/(INDEX($E$185:$M$185,0,AN$218+1)-INDEX($E$185:$M$185,0,AN$218))+AM226)))</f>
        <v>1.2106572172219687</v>
      </c>
      <c r="AO226" s="186" cm="1">
        <f t="array" ref="AO226">IF(AO$218=-1,AP226,IF(AO$218=99,AN226,IF(AO$218=0,INDEX($E193:$M193,0,AO$216),(INDEX($E193:$M193,0,AO$218+1)-INDEX($E193:$M193,0,AO$218))/(INDEX($E$185:$M$185,0,AO$218+1)-INDEX($E$185:$M$185,0,AO$218))+AN226)))</f>
        <v>1.2106572172219687</v>
      </c>
      <c r="AP226" s="186" cm="1">
        <f t="array" ref="AP226">IF(AP$218=-1,#REF!,IF(AP$218=99,AO226,IF(AP$218=0,INDEX($E193:$M193,0,AP$216),(INDEX($E193:$M193,0,AP$218+1)-INDEX($E193:$M193,0,AP$218))/(INDEX($E$185:$M$185,0,AP$218+1)-INDEX($E$185:$M$185,0,AP$218))+AO226)))</f>
        <v>1.2106572172219687</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109.23689659459602</v>
      </c>
      <c r="T233" s="186" cm="1">
        <f t="array" ref="T233">IF(U$231=-1,U233,IF(U$231=99,S233,IF(U$231=0,INDEX($E161:$M161,0,U$229),(INDEX($E161:$M161,0,U$231+1)-INDEX($E161:$M161,0,U$231))/(INDEX($E$160:$M$160,0,U$231+1)-INDEX($E$160:$M$160,0,U$231))+S233)))</f>
        <v>100.69792003716798</v>
      </c>
      <c r="U233" s="186" cm="1">
        <f t="array" ref="U233">IF(V$231=-1,V233,IF(V$231=99,T233,IF(V$231=0,INDEX($E161:$M161,0,V$229),(INDEX($E161:$M161,0,V$231+1)-INDEX($E161:$M161,0,V$231))/(INDEX($E$160:$M$160,0,V$231+1)-INDEX($E$160:$M$160,0,V$231))+T233)))</f>
        <v>92.158943479739932</v>
      </c>
      <c r="V233" s="186" cm="1">
        <f t="array" ref="V233">IF(W$231=-1,W233,IF(W$231=99,U233,IF(W$231=0,INDEX($E161:$M161,0,W$229),(INDEX($E161:$M161,0,W$231+1)-INDEX($E161:$M161,0,W$231))/(INDEX($E$160:$M$160,0,W$231+1)-INDEX($E$160:$M$160,0,W$231))+U233)))</f>
        <v>83.619966922311889</v>
      </c>
      <c r="W233" s="186" cm="1">
        <f t="array" ref="W233">IF(X$231=-1,X233,IF(X$231=99,V233,IF(X$231=0,INDEX($E161:$M161,0,X$229),(INDEX($E161:$M161,0,X$231+1)-INDEX($E161:$M161,0,X$231))/(INDEX($E$160:$M$160,0,X$231+1)-INDEX($E$160:$M$160,0,X$231))+V233)))</f>
        <v>75.080990364883846</v>
      </c>
      <c r="X233" s="186" cm="1">
        <f t="array" ref="X233">IF(Y$231=-1,Y233,IF(Y$231=99,W233,IF(Y$231=0,INDEX($E161:$M161,0,Y$229),(INDEX($E161:$M161,0,Y$231+1)-INDEX($E161:$M161,0,Y$231))/(INDEX($E$160:$M$160,0,Y$231+1)-INDEX($E$160:$M$160,0,Y$231))+W233)))</f>
        <v>66.542013807455803</v>
      </c>
      <c r="Y233" s="186" cm="1">
        <f t="array" ref="Y233">IF(Z$231=-1,Z233,IF(Z$231=99,X233,IF(Z$231=0,INDEX($E161:$M161,0,Z$229),(INDEX($E161:$M161,0,Z$231+1)-INDEX($E161:$M161,0,Z$231))/(INDEX($E$160:$M$160,0,Z$231+1)-INDEX($E$160:$M$160,0,Z$231))+X233)))</f>
        <v>58.003037250027759</v>
      </c>
      <c r="Z233" s="186" cm="1">
        <f t="array" ref="Z233">IF(AA$231=-1,AA233,IF(AA$231=99,Y233,IF(AA$231=0,INDEX($E161:$M161,0,AA$229),(INDEX($E161:$M161,0,AA$231+1)-INDEX($E161:$M161,0,AA$231))/(INDEX($E$160:$M$160,0,AA$231+1)-INDEX($E$160:$M$160,0,AA$231))+Y233)))</f>
        <v>49.464060692599716</v>
      </c>
      <c r="AA233" s="186" cm="1">
        <f t="array" ref="AA233">IF(AB$231=-1,AB233,IF(AB$231=99,Z233,IF(AB$231=0,INDEX($E161:$M161,0,AB$229),(INDEX($E161:$M161,0,AB$231+1)-INDEX($E161:$M161,0,AB$231))/(INDEX($E$160:$M$160,0,AB$231+1)-INDEX($E$160:$M$160,0,AB$231))+Z233)))</f>
        <v>40.925084135171673</v>
      </c>
      <c r="AB233" s="186" cm="1">
        <f t="array" ref="AB233">IF(AC$231=-1,AC233,IF(AC$231=99,AA233,IF(AC$231=0,INDEX($E161:$M161,0,AC$229),(INDEX($E161:$M161,0,AC$231+1)-INDEX($E161:$M161,0,AC$231))/(INDEX($E$160:$M$160,0,AC$231+1)-INDEX($E$160:$M$160,0,AC$231))+AA233)))</f>
        <v>109.23689659459602</v>
      </c>
      <c r="AC233" s="186" cm="1">
        <f t="array" ref="AC233">IF(AD$231=-1,AD233,IF(AD$231=99,AB233,IF(AD$231=0,INDEX($E161:$M161,0,AD$229),(INDEX($E161:$M161,0,AD$231+1)-INDEX($E161:$M161,0,AD$231))/(INDEX($E$160:$M$160,0,AD$231+1)-INDEX($E$160:$M$160,0,AD$231))+AB233)))</f>
        <v>105.26354198148437</v>
      </c>
      <c r="AD233" s="186" cm="1">
        <f t="array" ref="AD233">IF(AE$231=-1,AE233,IF(AE$231=99,AC233,IF(AE$231=0,INDEX($E161:$M161,0,AE$229),(INDEX($E161:$M161,0,AE$231+1)-INDEX($E161:$M161,0,AE$231))/(INDEX($E$160:$M$160,0,AE$231+1)-INDEX($E$160:$M$160,0,AE$231))+AC233)))</f>
        <v>101.29018736837271</v>
      </c>
      <c r="AE233" s="186" cm="1">
        <f t="array" ref="AE233">IF(AF$231=-1,AF233,IF(AF$231=99,AD233,IF(AF$231=0,INDEX($E161:$M161,0,AF$229),(INDEX($E161:$M161,0,AF$231+1)-INDEX($E161:$M161,0,AF$231))/(INDEX($E$160:$M$160,0,AF$231+1)-INDEX($E$160:$M$160,0,AF$231))+AD233)))</f>
        <v>97.316832755261061</v>
      </c>
      <c r="AF233" s="186" cm="1">
        <f t="array" ref="AF233">IF(AG$231=-1,AG233,IF(AG$231=99,AE233,IF(AG$231=0,INDEX($E161:$M161,0,AG$229),(INDEX($E161:$M161,0,AG$231+1)-INDEX($E161:$M161,0,AG$231))/(INDEX($E$160:$M$160,0,AG$231+1)-INDEX($E$160:$M$160,0,AG$231))+AE233)))</f>
        <v>93.343478142149408</v>
      </c>
      <c r="AG233" s="186" cm="1">
        <f t="array" ref="AG233">IF(AH$231=-1,AH233,IF(AH$231=99,AF233,IF(AH$231=0,INDEX($E161:$M161,0,AH$229),(INDEX($E161:$M161,0,AH$231+1)-INDEX($E161:$M161,0,AH$231))/(INDEX($E$160:$M$160,0,AH$231+1)-INDEX($E$160:$M$160,0,AH$231))+AF233)))</f>
        <v>89.370123529037755</v>
      </c>
      <c r="AH233" s="186" cm="1">
        <f t="array" ref="AH233">IF(AI$231=-1,AI233,IF(AI$231=99,AG233,IF(AI$231=0,INDEX($E161:$M161,0,AI$229),(INDEX($E161:$M161,0,AI$231+1)-INDEX($E161:$M161,0,AI$231))/(INDEX($E$160:$M$160,0,AI$231+1)-INDEX($E$160:$M$160,0,AI$231))+AG233)))</f>
        <v>85.396768915926103</v>
      </c>
      <c r="AI233" s="186" cm="1">
        <f t="array" ref="AI233">IF(AJ$231=-1,AJ233,IF(AJ$231=99,AH233,IF(AJ$231=0,INDEX($E161:$M161,0,AJ$229),(INDEX($E161:$M161,0,AJ$231+1)-INDEX($E161:$M161,0,AJ$231))/(INDEX($E$160:$M$160,0,AJ$231+1)-INDEX($E$160:$M$160,0,AJ$231))+AH233)))</f>
        <v>81.42341430281445</v>
      </c>
      <c r="AJ233" s="186" cm="1">
        <f t="array" ref="AJ233">IF(AK$231=-1,AK233,IF(AK$231=99,AI233,IF(AK$231=0,INDEX($E161:$M161,0,AK$229),(INDEX($E161:$M161,0,AK$231+1)-INDEX($E161:$M161,0,AK$231))/(INDEX($E$160:$M$160,0,AK$231+1)-INDEX($E$160:$M$160,0,AK$231))+AI233)))</f>
        <v>77.450059689702798</v>
      </c>
      <c r="AK233" s="186" cm="1">
        <f t="array" ref="AK233">IF(AL$231=-1,AL233,IF(AL$231=99,AJ233,IF(AL$231=0,INDEX($E161:$M161,0,AL$229),(INDEX($E161:$M161,0,AL$231+1)-INDEX($E161:$M161,0,AL$231))/(INDEX($E$160:$M$160,0,AL$231+1)-INDEX($E$160:$M$160,0,AL$231))+AJ233)))</f>
        <v>73.476705076591145</v>
      </c>
      <c r="AL233" s="186" cm="1">
        <f t="array" ref="AL233">IF(AM$231=-1,AM233,IF(AM$231=99,AK233,IF(AM$231=0,INDEX($E161:$M161,0,AM$229),(INDEX($E161:$M161,0,AM$231+1)-INDEX($E161:$M161,0,AM$231))/(INDEX($E$160:$M$160,0,AM$231+1)-INDEX($E$160:$M$160,0,AM$231))+AK233)))</f>
        <v>105.26354198148437</v>
      </c>
      <c r="AM233" s="186" cm="1">
        <f t="array" ref="AM233">IF(AN$231=-1,AN233,IF(AN$231=99,AL233,IF(AN$231=0,INDEX($E161:$M161,0,AN$229),(INDEX($E161:$M161,0,AN$231+1)-INDEX($E161:$M161,0,AN$231))/(INDEX($E$160:$M$160,0,AN$231+1)-INDEX($E$160:$M$160,0,AN$231))+AL233)))</f>
        <v>107.70340267066166</v>
      </c>
      <c r="AN233" s="186" cm="1">
        <f t="array" ref="AN233">IF(AO$231=-1,AO233,IF(AO$231=99,AM233,IF(AO$231=0,INDEX($E161:$M161,0,AO$229),(INDEX($E161:$M161,0,AO$231+1)-INDEX($E161:$M161,0,AO$231))/(INDEX($E$160:$M$160,0,AO$231+1)-INDEX($E$160:$M$160,0,AO$231))+AM233)))</f>
        <v>110.14326335983895</v>
      </c>
      <c r="AO233" s="186" cm="1">
        <f t="array" ref="AO233">IF(AP$231=-1,AP233,IF(AP$231=99,AN233,IF(AP$231=0,INDEX($E161:$M161,0,AP$229),(INDEX($E161:$M161,0,AP$231+1)-INDEX($E161:$M161,0,AP$231))/(INDEX($E$160:$M$160,0,AP$231+1)-INDEX($E$160:$M$160,0,AP$231))+AN233)))</f>
        <v>112.58312404901625</v>
      </c>
      <c r="AP233" s="186" cm="1">
        <f t="array" ref="AP233">IF(AQ$231=-1,AQ233,IF(AQ$231=99,AO233,IF(AQ$231=0,INDEX($E161:$M161,0,AQ$229),(INDEX($E161:$M161,0,AQ$231+1)-INDEX($E161:$M161,0,AQ$231))/(INDEX($E$160:$M$160,0,AQ$231+1)-INDEX($E$160:$M$160,0,AQ$231))+AO233)))</f>
        <v>115.02298473819354</v>
      </c>
      <c r="AQ233" s="186" cm="1">
        <f t="array" ref="AQ233">IF(AR$231=-1,AR233,IF(AR$231=99,AP233,IF(AR$231=0,INDEX($E161:$M161,0,AR$229),(INDEX($E161:$M161,0,AR$231+1)-INDEX($E161:$M161,0,AR$231))/(INDEX($E$160:$M$160,0,AR$231+1)-INDEX($E$160:$M$160,0,AR$231))+AP233)))</f>
        <v>117.46284542737084</v>
      </c>
      <c r="AR233" s="186" cm="1">
        <f t="array" ref="AR233">IF(AS$231=-1,AS233,IF(AS$231=99,AQ233,IF(AS$231=0,INDEX($E161:$M161,0,AS$229),(INDEX($E161:$M161,0,AS$231+1)-INDEX($E161:$M161,0,AS$231))/(INDEX($E$160:$M$160,0,AS$231+1)-INDEX($E$160:$M$160,0,AS$231))+AQ233)))</f>
        <v>119.90270611654813</v>
      </c>
      <c r="AS233" s="186" cm="1">
        <f t="array" ref="AS233">IF(AT$231=-1,AT233,IF(AT$231=99,AR233,IF(AT$231=0,INDEX($E161:$M161,0,AT$229),(INDEX($E161:$M161,0,AT$231+1)-INDEX($E161:$M161,0,AT$231))/(INDEX($E$160:$M$160,0,AT$231+1)-INDEX($E$160:$M$160,0,AT$231))+AR233)))</f>
        <v>122.34256680572543</v>
      </c>
      <c r="AT233" s="186" cm="1">
        <f t="array" ref="AT233">IF(AU$231=-1,AU233,IF(AU$231=99,AS233,IF(AU$231=0,INDEX($E161:$M161,0,AU$229),(INDEX($E161:$M161,0,AU$231+1)-INDEX($E161:$M161,0,AU$231))/(INDEX($E$160:$M$160,0,AU$231+1)-INDEX($E$160:$M$160,0,AU$231))+AS233)))</f>
        <v>124.78242749490272</v>
      </c>
      <c r="AU233" s="186" cm="1">
        <f t="array" ref="AU233">IF(AV$231=-1,AV233,IF(AV$231=99,AT233,IF(AV$231=0,INDEX($E161:$M161,0,AV$229),(INDEX($E161:$M161,0,AV$231+1)-INDEX($E161:$M161,0,AV$231))/(INDEX($E$160:$M$160,0,AV$231+1)-INDEX($E$160:$M$160,0,AV$231))+AT233)))</f>
        <v>127.22228818408001</v>
      </c>
      <c r="AV233" s="186" cm="1">
        <f t="array" ref="AV233">IF(AW$231=-1,AW233,IF(AW$231=99,AU233,IF(AW$231=0,INDEX($E161:$M161,0,AW$229),(INDEX($E161:$M161,0,AW$231+1)-INDEX($E161:$M161,0,AW$231))/(INDEX($E$160:$M$160,0,AW$231+1)-INDEX($E$160:$M$160,0,AW$231))+AU233)))</f>
        <v>127.22228818407999</v>
      </c>
      <c r="AW233" s="186" cm="1">
        <f t="array" ref="AW233">IF(AX$231=-1,AX233,IF(AX$231=99,AV233,IF(AX$231=0,INDEX($E161:$M161,0,AX$229),(INDEX($E161:$M161,0,AX$231+1)-INDEX($E161:$M161,0,AX$231))/(INDEX($E$160:$M$160,0,AX$231+1)-INDEX($E$160:$M$160,0,AX$231))+AV233)))</f>
        <v>127.22228818407999</v>
      </c>
      <c r="AX233" s="186" cm="1">
        <f t="array" ref="AX233">IF(AY$231=-1,AZ233,IF(AY$231=99,AW233,IF(AY$231=0,INDEX($E161:$M161,0,AY$229),(INDEX($E161:$M161,0,AY$231+1)-INDEX($E161:$M161,0,AY$231))/(INDEX($E$160:$M$160,0,AY$231+1)-INDEX($E$160:$M$160,0,AY$231))+AW233)))</f>
        <v>127.22228818407999</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23.212840526351659</v>
      </c>
      <c r="T234" s="186" cm="1">
        <f t="array" ref="T234">IF(U$231=-1,U234,IF(U$231=99,S234,IF(U$231=0,INDEX($E162:$M162,0,U$229),(INDEX($E162:$M162,0,U$231+1)-INDEX($E162:$M162,0,U$231))/(INDEX($E$160:$M$160,0,U$231+1)-INDEX($E$160:$M$160,0,U$231))+S234)))</f>
        <v>21.398308007898201</v>
      </c>
      <c r="U234" s="186" cm="1">
        <f t="array" ref="U234">IF(V$231=-1,V234,IF(V$231=99,T234,IF(V$231=0,INDEX($E162:$M162,0,V$229),(INDEX($E162:$M162,0,V$231+1)-INDEX($E162:$M162,0,V$231))/(INDEX($E$160:$M$160,0,V$231+1)-INDEX($E$160:$M$160,0,V$231))+T234)))</f>
        <v>19.583775489444744</v>
      </c>
      <c r="V234" s="186" cm="1">
        <f t="array" ref="V234">IF(W$231=-1,W234,IF(W$231=99,U234,IF(W$231=0,INDEX($E162:$M162,0,W$229),(INDEX($E162:$M162,0,W$231+1)-INDEX($E162:$M162,0,W$231))/(INDEX($E$160:$M$160,0,W$231+1)-INDEX($E$160:$M$160,0,W$231))+U234)))</f>
        <v>17.769242970991286</v>
      </c>
      <c r="W234" s="186" cm="1">
        <f t="array" ref="W234">IF(X$231=-1,X234,IF(X$231=99,V234,IF(X$231=0,INDEX($E162:$M162,0,X$229),(INDEX($E162:$M162,0,X$231+1)-INDEX($E162:$M162,0,X$231))/(INDEX($E$160:$M$160,0,X$231+1)-INDEX($E$160:$M$160,0,X$231))+V234)))</f>
        <v>15.954710452537828</v>
      </c>
      <c r="X234" s="186" cm="1">
        <f t="array" ref="X234">IF(Y$231=-1,Y234,IF(Y$231=99,W234,IF(Y$231=0,INDEX($E162:$M162,0,Y$229),(INDEX($E162:$M162,0,Y$231+1)-INDEX($E162:$M162,0,Y$231))/(INDEX($E$160:$M$160,0,Y$231+1)-INDEX($E$160:$M$160,0,Y$231))+W234)))</f>
        <v>14.14017793408437</v>
      </c>
      <c r="Y234" s="186" cm="1">
        <f t="array" ref="Y234">IF(Z$231=-1,Z234,IF(Z$231=99,X234,IF(Z$231=0,INDEX($E162:$M162,0,Z$229),(INDEX($E162:$M162,0,Z$231+1)-INDEX($E162:$M162,0,Z$231))/(INDEX($E$160:$M$160,0,Z$231+1)-INDEX($E$160:$M$160,0,Z$231))+X234)))</f>
        <v>12.325645415630913</v>
      </c>
      <c r="Z234" s="186" cm="1">
        <f t="array" ref="Z234">IF(AA$231=-1,AA234,IF(AA$231=99,Y234,IF(AA$231=0,INDEX($E162:$M162,0,AA$229),(INDEX($E162:$M162,0,AA$231+1)-INDEX($E162:$M162,0,AA$231))/(INDEX($E$160:$M$160,0,AA$231+1)-INDEX($E$160:$M$160,0,AA$231))+Y234)))</f>
        <v>10.511112897177455</v>
      </c>
      <c r="AA234" s="186" cm="1">
        <f t="array" ref="AA234">IF(AB$231=-1,AB234,IF(AB$231=99,Z234,IF(AB$231=0,INDEX($E162:$M162,0,AB$229),(INDEX($E162:$M162,0,AB$231+1)-INDEX($E162:$M162,0,AB$231))/(INDEX($E$160:$M$160,0,AB$231+1)-INDEX($E$160:$M$160,0,AB$231))+Z234)))</f>
        <v>8.696580378723997</v>
      </c>
      <c r="AB234" s="186" cm="1">
        <f t="array" ref="AB234">IF(AC$231=-1,AC234,IF(AC$231=99,AA234,IF(AC$231=0,INDEX($E162:$M162,0,AC$229),(INDEX($E162:$M162,0,AC$231+1)-INDEX($E162:$M162,0,AC$231))/(INDEX($E$160:$M$160,0,AC$231+1)-INDEX($E$160:$M$160,0,AC$231))+AA234)))</f>
        <v>23.212840526351659</v>
      </c>
      <c r="AC234" s="186" cm="1">
        <f t="array" ref="AC234">IF(AD$231=-1,AD234,IF(AD$231=99,AB234,IF(AD$231=0,INDEX($E162:$M162,0,AD$229),(INDEX($E162:$M162,0,AD$231+1)-INDEX($E162:$M162,0,AD$231))/(INDEX($E$160:$M$160,0,AD$231+1)-INDEX($E$160:$M$160,0,AD$231))+AB234)))</f>
        <v>22.368502671065432</v>
      </c>
      <c r="AD234" s="186" cm="1">
        <f t="array" ref="AD234">IF(AE$231=-1,AE234,IF(AE$231=99,AC234,IF(AE$231=0,INDEX($E162:$M162,0,AE$229),(INDEX($E162:$M162,0,AE$231+1)-INDEX($E162:$M162,0,AE$231))/(INDEX($E$160:$M$160,0,AE$231+1)-INDEX($E$160:$M$160,0,AE$231))+AC234)))</f>
        <v>21.524164815779205</v>
      </c>
      <c r="AE234" s="186" cm="1">
        <f t="array" ref="AE234">IF(AF$231=-1,AF234,IF(AF$231=99,AD234,IF(AF$231=0,INDEX($E162:$M162,0,AF$229),(INDEX($E162:$M162,0,AF$231+1)-INDEX($E162:$M162,0,AF$231))/(INDEX($E$160:$M$160,0,AF$231+1)-INDEX($E$160:$M$160,0,AF$231))+AD234)))</f>
        <v>20.679826960492978</v>
      </c>
      <c r="AF234" s="186" cm="1">
        <f t="array" ref="AF234">IF(AG$231=-1,AG234,IF(AG$231=99,AE234,IF(AG$231=0,INDEX($E162:$M162,0,AG$229),(INDEX($E162:$M162,0,AG$231+1)-INDEX($E162:$M162,0,AG$231))/(INDEX($E$160:$M$160,0,AG$231+1)-INDEX($E$160:$M$160,0,AG$231))+AE234)))</f>
        <v>19.835489105206751</v>
      </c>
      <c r="AG234" s="186" cm="1">
        <f t="array" ref="AG234">IF(AH$231=-1,AH234,IF(AH$231=99,AF234,IF(AH$231=0,INDEX($E162:$M162,0,AH$229),(INDEX($E162:$M162,0,AH$231+1)-INDEX($E162:$M162,0,AH$231))/(INDEX($E$160:$M$160,0,AH$231+1)-INDEX($E$160:$M$160,0,AH$231))+AF234)))</f>
        <v>18.991151249920524</v>
      </c>
      <c r="AH234" s="186" cm="1">
        <f t="array" ref="AH234">IF(AI$231=-1,AI234,IF(AI$231=99,AG234,IF(AI$231=0,INDEX($E162:$M162,0,AI$229),(INDEX($E162:$M162,0,AI$231+1)-INDEX($E162:$M162,0,AI$231))/(INDEX($E$160:$M$160,0,AI$231+1)-INDEX($E$160:$M$160,0,AI$231))+AG234)))</f>
        <v>18.146813394634297</v>
      </c>
      <c r="AI234" s="186" cm="1">
        <f t="array" ref="AI234">IF(AJ$231=-1,AJ234,IF(AJ$231=99,AH234,IF(AJ$231=0,INDEX($E162:$M162,0,AJ$229),(INDEX($E162:$M162,0,AJ$231+1)-INDEX($E162:$M162,0,AJ$231))/(INDEX($E$160:$M$160,0,AJ$231+1)-INDEX($E$160:$M$160,0,AJ$231))+AH234)))</f>
        <v>17.30247553934807</v>
      </c>
      <c r="AJ234" s="186" cm="1">
        <f t="array" ref="AJ234">IF(AK$231=-1,AK234,IF(AK$231=99,AI234,IF(AK$231=0,INDEX($E162:$M162,0,AK$229),(INDEX($E162:$M162,0,AK$231+1)-INDEX($E162:$M162,0,AK$231))/(INDEX($E$160:$M$160,0,AK$231+1)-INDEX($E$160:$M$160,0,AK$231))+AI234)))</f>
        <v>16.458137684061843</v>
      </c>
      <c r="AK234" s="186" cm="1">
        <f t="array" ref="AK234">IF(AL$231=-1,AL234,IF(AL$231=99,AJ234,IF(AL$231=0,INDEX($E162:$M162,0,AL$229),(INDEX($E162:$M162,0,AL$231+1)-INDEX($E162:$M162,0,AL$231))/(INDEX($E$160:$M$160,0,AL$231+1)-INDEX($E$160:$M$160,0,AL$231))+AJ234)))</f>
        <v>15.613799828775615</v>
      </c>
      <c r="AL234" s="186" cm="1">
        <f t="array" ref="AL234">IF(AM$231=-1,AM234,IF(AM$231=99,AK234,IF(AM$231=0,INDEX($E162:$M162,0,AM$229),(INDEX($E162:$M162,0,AM$231+1)-INDEX($E162:$M162,0,AM$231))/(INDEX($E$160:$M$160,0,AM$231+1)-INDEX($E$160:$M$160,0,AM$231))+AK234)))</f>
        <v>22.368502671065432</v>
      </c>
      <c r="AM234" s="186" cm="1">
        <f t="array" ref="AM234">IF(AN$231=-1,AN234,IF(AN$231=99,AL234,IF(AN$231=0,INDEX($E162:$M162,0,AN$229),(INDEX($E162:$M162,0,AN$231+1)-INDEX($E162:$M162,0,AN$231))/(INDEX($E$160:$M$160,0,AN$231+1)-INDEX($E$160:$M$160,0,AN$231))+AL234)))</f>
        <v>22.886973067515605</v>
      </c>
      <c r="AN234" s="186" cm="1">
        <f t="array" ref="AN234">IF(AO$231=-1,AO234,IF(AO$231=99,AM234,IF(AO$231=0,INDEX($E162:$M162,0,AO$229),(INDEX($E162:$M162,0,AO$231+1)-INDEX($E162:$M162,0,AO$231))/(INDEX($E$160:$M$160,0,AO$231+1)-INDEX($E$160:$M$160,0,AO$231))+AM234)))</f>
        <v>23.405443463965778</v>
      </c>
      <c r="AO234" s="186" cm="1">
        <f t="array" ref="AO234">IF(AP$231=-1,AP234,IF(AP$231=99,AN234,IF(AP$231=0,INDEX($E162:$M162,0,AP$229),(INDEX($E162:$M162,0,AP$231+1)-INDEX($E162:$M162,0,AP$231))/(INDEX($E$160:$M$160,0,AP$231+1)-INDEX($E$160:$M$160,0,AP$231))+AN234)))</f>
        <v>23.923913860415951</v>
      </c>
      <c r="AP234" s="186" cm="1">
        <f t="array" ref="AP234">IF(AQ$231=-1,AQ234,IF(AQ$231=99,AO234,IF(AQ$231=0,INDEX($E162:$M162,0,AQ$229),(INDEX($E162:$M162,0,AQ$231+1)-INDEX($E162:$M162,0,AQ$231))/(INDEX($E$160:$M$160,0,AQ$231+1)-INDEX($E$160:$M$160,0,AQ$231))+AO234)))</f>
        <v>24.442384256866124</v>
      </c>
      <c r="AQ234" s="186" cm="1">
        <f t="array" ref="AQ234">IF(AR$231=-1,AR234,IF(AR$231=99,AP234,IF(AR$231=0,INDEX($E162:$M162,0,AR$229),(INDEX($E162:$M162,0,AR$231+1)-INDEX($E162:$M162,0,AR$231))/(INDEX($E$160:$M$160,0,AR$231+1)-INDEX($E$160:$M$160,0,AR$231))+AP234)))</f>
        <v>24.960854653316296</v>
      </c>
      <c r="AR234" s="186" cm="1">
        <f t="array" ref="AR234">IF(AS$231=-1,AS234,IF(AS$231=99,AQ234,IF(AS$231=0,INDEX($E162:$M162,0,AS$229),(INDEX($E162:$M162,0,AS$231+1)-INDEX($E162:$M162,0,AS$231))/(INDEX($E$160:$M$160,0,AS$231+1)-INDEX($E$160:$M$160,0,AS$231))+AQ234)))</f>
        <v>25.479325049766469</v>
      </c>
      <c r="AS234" s="186" cm="1">
        <f t="array" ref="AS234">IF(AT$231=-1,AT234,IF(AT$231=99,AR234,IF(AT$231=0,INDEX($E162:$M162,0,AT$229),(INDEX($E162:$M162,0,AT$231+1)-INDEX($E162:$M162,0,AT$231))/(INDEX($E$160:$M$160,0,AT$231+1)-INDEX($E$160:$M$160,0,AT$231))+AR234)))</f>
        <v>25.997795446216642</v>
      </c>
      <c r="AT234" s="186" cm="1">
        <f t="array" ref="AT234">IF(AU$231=-1,AU234,IF(AU$231=99,AS234,IF(AU$231=0,INDEX($E162:$M162,0,AU$229),(INDEX($E162:$M162,0,AU$231+1)-INDEX($E162:$M162,0,AU$231))/(INDEX($E$160:$M$160,0,AU$231+1)-INDEX($E$160:$M$160,0,AU$231))+AS234)))</f>
        <v>26.516265842666815</v>
      </c>
      <c r="AU234" s="186" cm="1">
        <f t="array" ref="AU234">IF(AV$231=-1,AV234,IF(AV$231=99,AT234,IF(AV$231=0,INDEX($E162:$M162,0,AV$229),(INDEX($E162:$M162,0,AV$231+1)-INDEX($E162:$M162,0,AV$231))/(INDEX($E$160:$M$160,0,AV$231+1)-INDEX($E$160:$M$160,0,AV$231))+AT234)))</f>
        <v>27.034736239116988</v>
      </c>
      <c r="AV234" s="186" cm="1">
        <f t="array" ref="AV234">IF(AW$231=-1,AW234,IF(AW$231=99,AU234,IF(AW$231=0,INDEX($E162:$M162,0,AW$229),(INDEX($E162:$M162,0,AW$231+1)-INDEX($E162:$M162,0,AW$231))/(INDEX($E$160:$M$160,0,AW$231+1)-INDEX($E$160:$M$160,0,AW$231))+AU234)))</f>
        <v>27.034736239117002</v>
      </c>
      <c r="AW234" s="186" cm="1">
        <f t="array" ref="AW234">IF(AX$231=-1,AX234,IF(AX$231=99,AV234,IF(AX$231=0,INDEX($E162:$M162,0,AX$229),(INDEX($E162:$M162,0,AX$231+1)-INDEX($E162:$M162,0,AX$231))/(INDEX($E$160:$M$160,0,AX$231+1)-INDEX($E$160:$M$160,0,AX$231))+AV234)))</f>
        <v>27.034736239117002</v>
      </c>
      <c r="AX234" s="186" cm="1">
        <f t="array" ref="AX234">IF(AY$231=-1,AZ234,IF(AY$231=99,AW234,IF(AY$231=0,INDEX($E162:$M162,0,AY$229),(INDEX($E162:$M162,0,AY$231+1)-INDEX($E162:$M162,0,AY$231))/(INDEX($E$160:$M$160,0,AY$231+1)-INDEX($E$160:$M$160,0,AY$231))+AW234)))</f>
        <v>27.034736239117002</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4.0963836222973509</v>
      </c>
      <c r="T235" s="186" cm="1">
        <f t="array" ref="T235">IF(U$231=-1,U235,IF(U$231=99,S235,IF(U$231=0,INDEX($E163:$M163,0,U$229),(INDEX($E163:$M163,0,U$231+1)-INDEX($E163:$M163,0,U$231))/(INDEX($E$160:$M$160,0,U$231+1)-INDEX($E$160:$M$160,0,U$231))+S235)))</f>
        <v>3.7761720013937996</v>
      </c>
      <c r="U235" s="186" cm="1">
        <f t="array" ref="U235">IF(V$231=-1,V235,IF(V$231=99,T235,IF(V$231=0,INDEX($E163:$M163,0,V$229),(INDEX($E163:$M163,0,V$231+1)-INDEX($E163:$M163,0,V$231))/(INDEX($E$160:$M$160,0,V$231+1)-INDEX($E$160:$M$160,0,V$231))+T235)))</f>
        <v>3.4559603804902483</v>
      </c>
      <c r="V235" s="186" cm="1">
        <f t="array" ref="V235">IF(W$231=-1,W235,IF(W$231=99,U235,IF(W$231=0,INDEX($E163:$M163,0,W$229),(INDEX($E163:$M163,0,W$231+1)-INDEX($E163:$M163,0,W$231))/(INDEX($E$160:$M$160,0,W$231+1)-INDEX($E$160:$M$160,0,W$231))+U235)))</f>
        <v>3.1357487595866971</v>
      </c>
      <c r="W235" s="186" cm="1">
        <f t="array" ref="W235">IF(X$231=-1,X235,IF(X$231=99,V235,IF(X$231=0,INDEX($E163:$M163,0,X$229),(INDEX($E163:$M163,0,X$231+1)-INDEX($E163:$M163,0,X$231))/(INDEX($E$160:$M$160,0,X$231+1)-INDEX($E$160:$M$160,0,X$231))+V235)))</f>
        <v>2.8155371386831458</v>
      </c>
      <c r="X235" s="186" cm="1">
        <f t="array" ref="X235">IF(Y$231=-1,Y235,IF(Y$231=99,W235,IF(Y$231=0,INDEX($E163:$M163,0,Y$229),(INDEX($E163:$M163,0,Y$231+1)-INDEX($E163:$M163,0,Y$231))/(INDEX($E$160:$M$160,0,Y$231+1)-INDEX($E$160:$M$160,0,Y$231))+W235)))</f>
        <v>2.4953255177795945</v>
      </c>
      <c r="Y235" s="186" cm="1">
        <f t="array" ref="Y235">IF(Z$231=-1,Z235,IF(Z$231=99,X235,IF(Z$231=0,INDEX($E163:$M163,0,Z$229),(INDEX($E163:$M163,0,Z$231+1)-INDEX($E163:$M163,0,Z$231))/(INDEX($E$160:$M$160,0,Z$231+1)-INDEX($E$160:$M$160,0,Z$231))+X235)))</f>
        <v>2.1751138968760433</v>
      </c>
      <c r="Z235" s="186" cm="1">
        <f t="array" ref="Z235">IF(AA$231=-1,AA235,IF(AA$231=99,Y235,IF(AA$231=0,INDEX($E163:$M163,0,AA$229),(INDEX($E163:$M163,0,AA$231+1)-INDEX($E163:$M163,0,AA$231))/(INDEX($E$160:$M$160,0,AA$231+1)-INDEX($E$160:$M$160,0,AA$231))+Y235)))</f>
        <v>1.854902275972492</v>
      </c>
      <c r="AA235" s="186" cm="1">
        <f t="array" ref="AA235">IF(AB$231=-1,AB235,IF(AB$231=99,Z235,IF(AB$231=0,INDEX($E163:$M163,0,AB$229),(INDEX($E163:$M163,0,AB$231+1)-INDEX($E163:$M163,0,AB$231))/(INDEX($E$160:$M$160,0,AB$231+1)-INDEX($E$160:$M$160,0,AB$231))+Z235)))</f>
        <v>1.5346906550689408</v>
      </c>
      <c r="AB235" s="186" cm="1">
        <f t="array" ref="AB235">IF(AC$231=-1,AC235,IF(AC$231=99,AA235,IF(AC$231=0,INDEX($E163:$M163,0,AC$229),(INDEX($E163:$M163,0,AC$231+1)-INDEX($E163:$M163,0,AC$231))/(INDEX($E$160:$M$160,0,AC$231+1)-INDEX($E$160:$M$160,0,AC$231))+AA235)))</f>
        <v>4.0963836222973509</v>
      </c>
      <c r="AC235" s="186" cm="1">
        <f t="array" ref="AC235">IF(AD$231=-1,AD235,IF(AD$231=99,AB235,IF(AD$231=0,INDEX($E163:$M163,0,AD$229),(INDEX($E163:$M163,0,AD$231+1)-INDEX($E163:$M163,0,AD$231))/(INDEX($E$160:$M$160,0,AD$231+1)-INDEX($E$160:$M$160,0,AD$231))+AB235)))</f>
        <v>3.9473828243056639</v>
      </c>
      <c r="AD235" s="186" cm="1">
        <f t="array" ref="AD235">IF(AE$231=-1,AE235,IF(AE$231=99,AC235,IF(AE$231=0,INDEX($E163:$M163,0,AE$229),(INDEX($E163:$M163,0,AE$231+1)-INDEX($E163:$M163,0,AE$231))/(INDEX($E$160:$M$160,0,AE$231+1)-INDEX($E$160:$M$160,0,AE$231))+AC235)))</f>
        <v>3.7983820263139769</v>
      </c>
      <c r="AE235" s="186" cm="1">
        <f t="array" ref="AE235">IF(AF$231=-1,AF235,IF(AF$231=99,AD235,IF(AF$231=0,INDEX($E163:$M163,0,AF$229),(INDEX($E163:$M163,0,AF$231+1)-INDEX($E163:$M163,0,AF$231))/(INDEX($E$160:$M$160,0,AF$231+1)-INDEX($E$160:$M$160,0,AF$231))+AD235)))</f>
        <v>3.6493812283222899</v>
      </c>
      <c r="AF235" s="186" cm="1">
        <f t="array" ref="AF235">IF(AG$231=-1,AG235,IF(AG$231=99,AE235,IF(AG$231=0,INDEX($E163:$M163,0,AG$229),(INDEX($E163:$M163,0,AG$231+1)-INDEX($E163:$M163,0,AG$231))/(INDEX($E$160:$M$160,0,AG$231+1)-INDEX($E$160:$M$160,0,AG$231))+AE235)))</f>
        <v>3.500380430330603</v>
      </c>
      <c r="AG235" s="186" cm="1">
        <f t="array" ref="AG235">IF(AH$231=-1,AH235,IF(AH$231=99,AF235,IF(AH$231=0,INDEX($E163:$M163,0,AH$229),(INDEX($E163:$M163,0,AH$231+1)-INDEX($E163:$M163,0,AH$231))/(INDEX($E$160:$M$160,0,AH$231+1)-INDEX($E$160:$M$160,0,AH$231))+AF235)))</f>
        <v>3.351379632338916</v>
      </c>
      <c r="AH235" s="186" cm="1">
        <f t="array" ref="AH235">IF(AI$231=-1,AI235,IF(AI$231=99,AG235,IF(AI$231=0,INDEX($E163:$M163,0,AI$229),(INDEX($E163:$M163,0,AI$231+1)-INDEX($E163:$M163,0,AI$231))/(INDEX($E$160:$M$160,0,AI$231+1)-INDEX($E$160:$M$160,0,AI$231))+AG235)))</f>
        <v>3.202378834347229</v>
      </c>
      <c r="AI235" s="186" cm="1">
        <f t="array" ref="AI235">IF(AJ$231=-1,AJ235,IF(AJ$231=99,AH235,IF(AJ$231=0,INDEX($E163:$M163,0,AJ$229),(INDEX($E163:$M163,0,AJ$231+1)-INDEX($E163:$M163,0,AJ$231))/(INDEX($E$160:$M$160,0,AJ$231+1)-INDEX($E$160:$M$160,0,AJ$231))+AH235)))</f>
        <v>3.0533780363555421</v>
      </c>
      <c r="AJ235" s="186" cm="1">
        <f t="array" ref="AJ235">IF(AK$231=-1,AK235,IF(AK$231=99,AI235,IF(AK$231=0,INDEX($E163:$M163,0,AK$229),(INDEX($E163:$M163,0,AK$231+1)-INDEX($E163:$M163,0,AK$231))/(INDEX($E$160:$M$160,0,AK$231+1)-INDEX($E$160:$M$160,0,AK$231))+AI235)))</f>
        <v>2.9043772383638551</v>
      </c>
      <c r="AK235" s="186" cm="1">
        <f t="array" ref="AK235">IF(AL$231=-1,AL235,IF(AL$231=99,AJ235,IF(AL$231=0,INDEX($E163:$M163,0,AL$229),(INDEX($E163:$M163,0,AL$231+1)-INDEX($E163:$M163,0,AL$231))/(INDEX($E$160:$M$160,0,AL$231+1)-INDEX($E$160:$M$160,0,AL$231))+AJ235)))</f>
        <v>2.7553764403721681</v>
      </c>
      <c r="AL235" s="186" cm="1">
        <f t="array" ref="AL235">IF(AM$231=-1,AM235,IF(AM$231=99,AK235,IF(AM$231=0,INDEX($E163:$M163,0,AM$229),(INDEX($E163:$M163,0,AM$231+1)-INDEX($E163:$M163,0,AM$231))/(INDEX($E$160:$M$160,0,AM$231+1)-INDEX($E$160:$M$160,0,AM$231))+AK235)))</f>
        <v>3.9473828243056639</v>
      </c>
      <c r="AM235" s="186" cm="1">
        <f t="array" ref="AM235">IF(AN$231=-1,AN235,IF(AN$231=99,AL235,IF(AN$231=0,INDEX($E163:$M163,0,AN$229),(INDEX($E163:$M163,0,AN$231+1)-INDEX($E163:$M163,0,AN$231))/(INDEX($E$160:$M$160,0,AN$231+1)-INDEX($E$160:$M$160,0,AN$231))+AL235)))</f>
        <v>4.0388776001498128</v>
      </c>
      <c r="AN235" s="186" cm="1">
        <f t="array" ref="AN235">IF(AO$231=-1,AO235,IF(AO$231=99,AM235,IF(AO$231=0,INDEX($E163:$M163,0,AO$229),(INDEX($E163:$M163,0,AO$231+1)-INDEX($E163:$M163,0,AO$231))/(INDEX($E$160:$M$160,0,AO$231+1)-INDEX($E$160:$M$160,0,AO$231))+AM235)))</f>
        <v>4.1303723759939617</v>
      </c>
      <c r="AO235" s="186" cm="1">
        <f t="array" ref="AO235">IF(AP$231=-1,AP235,IF(AP$231=99,AN235,IF(AP$231=0,INDEX($E163:$M163,0,AP$229),(INDEX($E163:$M163,0,AP$231+1)-INDEX($E163:$M163,0,AP$231))/(INDEX($E$160:$M$160,0,AP$231+1)-INDEX($E$160:$M$160,0,AP$231))+AN235)))</f>
        <v>4.2218671518381106</v>
      </c>
      <c r="AP235" s="186" cm="1">
        <f t="array" ref="AP235">IF(AQ$231=-1,AQ235,IF(AQ$231=99,AO235,IF(AQ$231=0,INDEX($E163:$M163,0,AQ$229),(INDEX($E163:$M163,0,AQ$231+1)-INDEX($E163:$M163,0,AQ$231))/(INDEX($E$160:$M$160,0,AQ$231+1)-INDEX($E$160:$M$160,0,AQ$231))+AO235)))</f>
        <v>4.3133619276822595</v>
      </c>
      <c r="AQ235" s="186" cm="1">
        <f t="array" ref="AQ235">IF(AR$231=-1,AR235,IF(AR$231=99,AP235,IF(AR$231=0,INDEX($E163:$M163,0,AR$229),(INDEX($E163:$M163,0,AR$231+1)-INDEX($E163:$M163,0,AR$231))/(INDEX($E$160:$M$160,0,AR$231+1)-INDEX($E$160:$M$160,0,AR$231))+AP235)))</f>
        <v>4.4048567035264083</v>
      </c>
      <c r="AR235" s="186" cm="1">
        <f t="array" ref="AR235">IF(AS$231=-1,AS235,IF(AS$231=99,AQ235,IF(AS$231=0,INDEX($E163:$M163,0,AS$229),(INDEX($E163:$M163,0,AS$231+1)-INDEX($E163:$M163,0,AS$231))/(INDEX($E$160:$M$160,0,AS$231+1)-INDEX($E$160:$M$160,0,AS$231))+AQ235)))</f>
        <v>4.4963514793705572</v>
      </c>
      <c r="AS235" s="186" cm="1">
        <f t="array" ref="AS235">IF(AT$231=-1,AT235,IF(AT$231=99,AR235,IF(AT$231=0,INDEX($E163:$M163,0,AT$229),(INDEX($E163:$M163,0,AT$231+1)-INDEX($E163:$M163,0,AT$231))/(INDEX($E$160:$M$160,0,AT$231+1)-INDEX($E$160:$M$160,0,AT$231))+AR235)))</f>
        <v>4.5878462552147061</v>
      </c>
      <c r="AT235" s="186" cm="1">
        <f t="array" ref="AT235">IF(AU$231=-1,AU235,IF(AU$231=99,AS235,IF(AU$231=0,INDEX($E163:$M163,0,AU$229),(INDEX($E163:$M163,0,AU$231+1)-INDEX($E163:$M163,0,AU$231))/(INDEX($E$160:$M$160,0,AU$231+1)-INDEX($E$160:$M$160,0,AU$231))+AS235)))</f>
        <v>4.679341031058855</v>
      </c>
      <c r="AU235" s="186" cm="1">
        <f t="array" ref="AU235">IF(AV$231=-1,AV235,IF(AV$231=99,AT235,IF(AV$231=0,INDEX($E163:$M163,0,AV$229),(INDEX($E163:$M163,0,AV$231+1)-INDEX($E163:$M163,0,AV$231))/(INDEX($E$160:$M$160,0,AV$231+1)-INDEX($E$160:$M$160,0,AV$231))+AT235)))</f>
        <v>4.7708358069030039</v>
      </c>
      <c r="AV235" s="186" cm="1">
        <f t="array" ref="AV235">IF(AW$231=-1,AW235,IF(AW$231=99,AU235,IF(AW$231=0,INDEX($E163:$M163,0,AW$229),(INDEX($E163:$M163,0,AW$231+1)-INDEX($E163:$M163,0,AW$231))/(INDEX($E$160:$M$160,0,AW$231+1)-INDEX($E$160:$M$160,0,AW$231))+AU235)))</f>
        <v>4.7708358069030004</v>
      </c>
      <c r="AW235" s="186" cm="1">
        <f t="array" ref="AW235">IF(AX$231=-1,AX235,IF(AX$231=99,AV235,IF(AX$231=0,INDEX($E163:$M163,0,AX$229),(INDEX($E163:$M163,0,AX$231+1)-INDEX($E163:$M163,0,AX$231))/(INDEX($E$160:$M$160,0,AX$231+1)-INDEX($E$160:$M$160,0,AX$231))+AV235)))</f>
        <v>4.7708358069030004</v>
      </c>
      <c r="AX235" s="186" cm="1">
        <f t="array" ref="AX235">IF(AY$231=-1,AZ235,IF(AY$231=99,AW235,IF(AY$231=0,INDEX($E163:$M163,0,AY$229),(INDEX($E163:$M163,0,AY$231+1)-INDEX($E163:$M163,0,AY$231))/(INDEX($E$160:$M$160,0,AY$231+1)-INDEX($E$160:$M$160,0,AY$231))+AW235)))</f>
        <v>4.7708358069030004</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19.234533998419067</v>
      </c>
      <c r="T236" s="186" cm="1">
        <f t="array" ref="T236">IF(U$231=-1,U236,IF(U$231=99,S236,IF(U$231=0,INDEX($E164:$M164,0,U$229),(INDEX($E164:$M164,0,U$231+1)-INDEX($E164:$M164,0,U$231))/(INDEX($E$160:$M$160,0,U$231+1)-INDEX($E$160:$M$160,0,U$231))+S236)))</f>
        <v>19.543099449048068</v>
      </c>
      <c r="U236" s="186" cm="1">
        <f t="array" ref="U236">IF(V$231=-1,V236,IF(V$231=99,T236,IF(V$231=0,INDEX($E164:$M164,0,V$229),(INDEX($E164:$M164,0,V$231+1)-INDEX($E164:$M164,0,V$231))/(INDEX($E$160:$M$160,0,V$231+1)-INDEX($E$160:$M$160,0,V$231))+T236)))</f>
        <v>19.851664899677068</v>
      </c>
      <c r="V236" s="186" cm="1">
        <f t="array" ref="V236">IF(W$231=-1,W236,IF(W$231=99,U236,IF(W$231=0,INDEX($E164:$M164,0,W$229),(INDEX($E164:$M164,0,W$231+1)-INDEX($E164:$M164,0,W$231))/(INDEX($E$160:$M$160,0,W$231+1)-INDEX($E$160:$M$160,0,W$231))+U236)))</f>
        <v>20.160230350306069</v>
      </c>
      <c r="W236" s="186" cm="1">
        <f t="array" ref="W236">IF(X$231=-1,X236,IF(X$231=99,V236,IF(X$231=0,INDEX($E164:$M164,0,X$229),(INDEX($E164:$M164,0,X$231+1)-INDEX($E164:$M164,0,X$231))/(INDEX($E$160:$M$160,0,X$231+1)-INDEX($E$160:$M$160,0,X$231))+V236)))</f>
        <v>20.468795800935069</v>
      </c>
      <c r="X236" s="186" cm="1">
        <f t="array" ref="X236">IF(Y$231=-1,Y236,IF(Y$231=99,W236,IF(Y$231=0,INDEX($E164:$M164,0,Y$229),(INDEX($E164:$M164,0,Y$231+1)-INDEX($E164:$M164,0,Y$231))/(INDEX($E$160:$M$160,0,Y$231+1)-INDEX($E$160:$M$160,0,Y$231))+W236)))</f>
        <v>20.77736125156407</v>
      </c>
      <c r="Y236" s="186" cm="1">
        <f t="array" ref="Y236">IF(Z$231=-1,Z236,IF(Z$231=99,X236,IF(Z$231=0,INDEX($E164:$M164,0,Z$229),(INDEX($E164:$M164,0,Z$231+1)-INDEX($E164:$M164,0,Z$231))/(INDEX($E$160:$M$160,0,Z$231+1)-INDEX($E$160:$M$160,0,Z$231))+X236)))</f>
        <v>21.085926702193071</v>
      </c>
      <c r="Z236" s="186" cm="1">
        <f t="array" ref="Z236">IF(AA$231=-1,AA236,IF(AA$231=99,Y236,IF(AA$231=0,INDEX($E164:$M164,0,AA$229),(INDEX($E164:$M164,0,AA$231+1)-INDEX($E164:$M164,0,AA$231))/(INDEX($E$160:$M$160,0,AA$231+1)-INDEX($E$160:$M$160,0,AA$231))+Y236)))</f>
        <v>21.394492152822071</v>
      </c>
      <c r="AA236" s="186" cm="1">
        <f t="array" ref="AA236">IF(AB$231=-1,AB236,IF(AB$231=99,Z236,IF(AB$231=0,INDEX($E164:$M164,0,AB$229),(INDEX($E164:$M164,0,AB$231+1)-INDEX($E164:$M164,0,AB$231))/(INDEX($E$160:$M$160,0,AB$231+1)-INDEX($E$160:$M$160,0,AB$231))+Z236)))</f>
        <v>21.703057603451072</v>
      </c>
      <c r="AB236" s="186" cm="1">
        <f t="array" ref="AB236">IF(AC$231=-1,AC236,IF(AC$231=99,AA236,IF(AC$231=0,INDEX($E164:$M164,0,AC$229),(INDEX($E164:$M164,0,AC$231+1)-INDEX($E164:$M164,0,AC$231))/(INDEX($E$160:$M$160,0,AC$231+1)-INDEX($E$160:$M$160,0,AC$231))+AA236)))</f>
        <v>19.234533998419067</v>
      </c>
      <c r="AC236" s="186" cm="1">
        <f t="array" ref="AC236">IF(AD$231=-1,AD236,IF(AD$231=99,AB236,IF(AD$231=0,INDEX($E164:$M164,0,AD$229),(INDEX($E164:$M164,0,AD$231+1)-INDEX($E164:$M164,0,AD$231))/(INDEX($E$160:$M$160,0,AD$231+1)-INDEX($E$160:$M$160,0,AD$231))+AB236)))</f>
        <v>19.769049544976067</v>
      </c>
      <c r="AD236" s="186" cm="1">
        <f t="array" ref="AD236">IF(AE$231=-1,AE236,IF(AE$231=99,AC236,IF(AE$231=0,INDEX($E164:$M164,0,AE$229),(INDEX($E164:$M164,0,AE$231+1)-INDEX($E164:$M164,0,AE$231))/(INDEX($E$160:$M$160,0,AE$231+1)-INDEX($E$160:$M$160,0,AE$231))+AC236)))</f>
        <v>20.303565091533066</v>
      </c>
      <c r="AE236" s="186" cm="1">
        <f t="array" ref="AE236">IF(AF$231=-1,AF236,IF(AF$231=99,AD236,IF(AF$231=0,INDEX($E164:$M164,0,AF$229),(INDEX($E164:$M164,0,AF$231+1)-INDEX($E164:$M164,0,AF$231))/(INDEX($E$160:$M$160,0,AF$231+1)-INDEX($E$160:$M$160,0,AF$231))+AD236)))</f>
        <v>20.838080638090066</v>
      </c>
      <c r="AF236" s="186" cm="1">
        <f t="array" ref="AF236">IF(AG$231=-1,AG236,IF(AG$231=99,AE236,IF(AG$231=0,INDEX($E164:$M164,0,AG$229),(INDEX($E164:$M164,0,AG$231+1)-INDEX($E164:$M164,0,AG$231))/(INDEX($E$160:$M$160,0,AG$231+1)-INDEX($E$160:$M$160,0,AG$231))+AE236)))</f>
        <v>21.372596184647065</v>
      </c>
      <c r="AG236" s="186" cm="1">
        <f t="array" ref="AG236">IF(AH$231=-1,AH236,IF(AH$231=99,AF236,IF(AH$231=0,INDEX($E164:$M164,0,AH$229),(INDEX($E164:$M164,0,AH$231+1)-INDEX($E164:$M164,0,AH$231))/(INDEX($E$160:$M$160,0,AH$231+1)-INDEX($E$160:$M$160,0,AH$231))+AF236)))</f>
        <v>21.907111731204065</v>
      </c>
      <c r="AH236" s="186" cm="1">
        <f t="array" ref="AH236">IF(AI$231=-1,AI236,IF(AI$231=99,AG236,IF(AI$231=0,INDEX($E164:$M164,0,AI$229),(INDEX($E164:$M164,0,AI$231+1)-INDEX($E164:$M164,0,AI$231))/(INDEX($E$160:$M$160,0,AI$231+1)-INDEX($E$160:$M$160,0,AI$231))+AG236)))</f>
        <v>22.441627277761064</v>
      </c>
      <c r="AI236" s="186" cm="1">
        <f t="array" ref="AI236">IF(AJ$231=-1,AJ236,IF(AJ$231=99,AH236,IF(AJ$231=0,INDEX($E164:$M164,0,AJ$229),(INDEX($E164:$M164,0,AJ$231+1)-INDEX($E164:$M164,0,AJ$231))/(INDEX($E$160:$M$160,0,AJ$231+1)-INDEX($E$160:$M$160,0,AJ$231))+AH236)))</f>
        <v>22.976142824318064</v>
      </c>
      <c r="AJ236" s="186" cm="1">
        <f t="array" ref="AJ236">IF(AK$231=-1,AK236,IF(AK$231=99,AI236,IF(AK$231=0,INDEX($E164:$M164,0,AK$229),(INDEX($E164:$M164,0,AK$231+1)-INDEX($E164:$M164,0,AK$231))/(INDEX($E$160:$M$160,0,AK$231+1)-INDEX($E$160:$M$160,0,AK$231))+AI236)))</f>
        <v>23.510658370875063</v>
      </c>
      <c r="AK236" s="186" cm="1">
        <f t="array" ref="AK236">IF(AL$231=-1,AL236,IF(AL$231=99,AJ236,IF(AL$231=0,INDEX($E164:$M164,0,AL$229),(INDEX($E164:$M164,0,AL$231+1)-INDEX($E164:$M164,0,AL$231))/(INDEX($E$160:$M$160,0,AL$231+1)-INDEX($E$160:$M$160,0,AL$231))+AJ236)))</f>
        <v>24.045173917432063</v>
      </c>
      <c r="AL236" s="186" cm="1">
        <f t="array" ref="AL236">IF(AM$231=-1,AM236,IF(AM$231=99,AK236,IF(AM$231=0,INDEX($E164:$M164,0,AM$229),(INDEX($E164:$M164,0,AM$231+1)-INDEX($E164:$M164,0,AM$231))/(INDEX($E$160:$M$160,0,AM$231+1)-INDEX($E$160:$M$160,0,AM$231))+AK236)))</f>
        <v>19.769049544976067</v>
      </c>
      <c r="AM236" s="186" cm="1">
        <f t="array" ref="AM236">IF(AN$231=-1,AN236,IF(AN$231=99,AL236,IF(AN$231=0,INDEX($E164:$M164,0,AN$229),(INDEX($E164:$M164,0,AN$231+1)-INDEX($E164:$M164,0,AN$231))/(INDEX($E$160:$M$160,0,AN$231+1)-INDEX($E$160:$M$160,0,AN$231))+AL236)))</f>
        <v>19.864667785953181</v>
      </c>
      <c r="AN236" s="186" cm="1">
        <f t="array" ref="AN236">IF(AO$231=-1,AO236,IF(AO$231=99,AM236,IF(AO$231=0,INDEX($E164:$M164,0,AO$229),(INDEX($E164:$M164,0,AO$231+1)-INDEX($E164:$M164,0,AO$231))/(INDEX($E$160:$M$160,0,AO$231+1)-INDEX($E$160:$M$160,0,AO$231))+AM236)))</f>
        <v>19.960286026930294</v>
      </c>
      <c r="AO236" s="186" cm="1">
        <f t="array" ref="AO236">IF(AP$231=-1,AP236,IF(AP$231=99,AN236,IF(AP$231=0,INDEX($E164:$M164,0,AP$229),(INDEX($E164:$M164,0,AP$231+1)-INDEX($E164:$M164,0,AP$231))/(INDEX($E$160:$M$160,0,AP$231+1)-INDEX($E$160:$M$160,0,AP$231))+AN236)))</f>
        <v>20.055904267907408</v>
      </c>
      <c r="AP236" s="186" cm="1">
        <f t="array" ref="AP236">IF(AQ$231=-1,AQ236,IF(AQ$231=99,AO236,IF(AQ$231=0,INDEX($E164:$M164,0,AQ$229),(INDEX($E164:$M164,0,AQ$231+1)-INDEX($E164:$M164,0,AQ$231))/(INDEX($E$160:$M$160,0,AQ$231+1)-INDEX($E$160:$M$160,0,AQ$231))+AO236)))</f>
        <v>20.151522508884522</v>
      </c>
      <c r="AQ236" s="186" cm="1">
        <f t="array" ref="AQ236">IF(AR$231=-1,AR236,IF(AR$231=99,AP236,IF(AR$231=0,INDEX($E164:$M164,0,AR$229),(INDEX($E164:$M164,0,AR$231+1)-INDEX($E164:$M164,0,AR$231))/(INDEX($E$160:$M$160,0,AR$231+1)-INDEX($E$160:$M$160,0,AR$231))+AP236)))</f>
        <v>20.247140749861636</v>
      </c>
      <c r="AR236" s="186" cm="1">
        <f t="array" ref="AR236">IF(AS$231=-1,AS236,IF(AS$231=99,AQ236,IF(AS$231=0,INDEX($E164:$M164,0,AS$229),(INDEX($E164:$M164,0,AS$231+1)-INDEX($E164:$M164,0,AS$231))/(INDEX($E$160:$M$160,0,AS$231+1)-INDEX($E$160:$M$160,0,AS$231))+AQ236)))</f>
        <v>20.34275899083875</v>
      </c>
      <c r="AS236" s="186" cm="1">
        <f t="array" ref="AS236">IF(AT$231=-1,AT236,IF(AT$231=99,AR236,IF(AT$231=0,INDEX($E164:$M164,0,AT$229),(INDEX($E164:$M164,0,AT$231+1)-INDEX($E164:$M164,0,AT$231))/(INDEX($E$160:$M$160,0,AT$231+1)-INDEX($E$160:$M$160,0,AT$231))+AR236)))</f>
        <v>20.438377231815863</v>
      </c>
      <c r="AT236" s="186" cm="1">
        <f t="array" ref="AT236">IF(AU$231=-1,AU236,IF(AU$231=99,AS236,IF(AU$231=0,INDEX($E164:$M164,0,AU$229),(INDEX($E164:$M164,0,AU$231+1)-INDEX($E164:$M164,0,AU$231))/(INDEX($E$160:$M$160,0,AU$231+1)-INDEX($E$160:$M$160,0,AU$231))+AS236)))</f>
        <v>20.533995472792977</v>
      </c>
      <c r="AU236" s="186" cm="1">
        <f t="array" ref="AU236">IF(AV$231=-1,AV236,IF(AV$231=99,AT236,IF(AV$231=0,INDEX($E164:$M164,0,AV$229),(INDEX($E164:$M164,0,AV$231+1)-INDEX($E164:$M164,0,AV$231))/(INDEX($E$160:$M$160,0,AV$231+1)-INDEX($E$160:$M$160,0,AV$231))+AT236)))</f>
        <v>20.629613713770091</v>
      </c>
      <c r="AV236" s="186" cm="1">
        <f t="array" ref="AV236">IF(AW$231=-1,AW236,IF(AW$231=99,AU236,IF(AW$231=0,INDEX($E164:$M164,0,AW$229),(INDEX($E164:$M164,0,AW$231+1)-INDEX($E164:$M164,0,AW$231))/(INDEX($E$160:$M$160,0,AW$231+1)-INDEX($E$160:$M$160,0,AW$231))+AU236)))</f>
        <v>20.629613713770084</v>
      </c>
      <c r="AW236" s="186" cm="1">
        <f t="array" ref="AW236">IF(AX$231=-1,AX236,IF(AX$231=99,AV236,IF(AX$231=0,INDEX($E164:$M164,0,AX$229),(INDEX($E164:$M164,0,AX$231+1)-INDEX($E164:$M164,0,AX$231))/(INDEX($E$160:$M$160,0,AX$231+1)-INDEX($E$160:$M$160,0,AX$231))+AV236)))</f>
        <v>20.629613713770084</v>
      </c>
      <c r="AX236" s="186" cm="1">
        <f t="array" ref="AX236">IF(AY$231=-1,AZ236,IF(AY$231=99,AW236,IF(AY$231=0,INDEX($E164:$M164,0,AY$229),(INDEX($E164:$M164,0,AY$231+1)-INDEX($E164:$M164,0,AY$231))/(INDEX($E$160:$M$160,0,AY$231+1)-INDEX($E$160:$M$160,0,AY$231))+AW236)))</f>
        <v>20.629613713770084</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101.76108189704142</v>
      </c>
      <c r="T237" s="186" cm="1">
        <f t="array" ref="T237">IF(U$231=-1,U237,IF(U$231=99,S237,IF(U$231=0,INDEX($E165:$M165,0,U$229),(INDEX($E165:$M165,0,U$231+1)-INDEX($E165:$M165,0,U$231))/(INDEX($E$160:$M$160,0,U$231+1)-INDEX($E$160:$M$160,0,U$231))+S237)))</f>
        <v>103.3935599230043</v>
      </c>
      <c r="U237" s="186" cm="1">
        <f t="array" ref="U237">IF(V$231=-1,V237,IF(V$231=99,T237,IF(V$231=0,INDEX($E165:$M165,0,V$229),(INDEX($E165:$M165,0,V$231+1)-INDEX($E165:$M165,0,V$231))/(INDEX($E$160:$M$160,0,V$231+1)-INDEX($E$160:$M$160,0,V$231))+T237)))</f>
        <v>105.02603794896719</v>
      </c>
      <c r="V237" s="186" cm="1">
        <f t="array" ref="V237">IF(W$231=-1,W237,IF(W$231=99,U237,IF(W$231=0,INDEX($E165:$M165,0,W$229),(INDEX($E165:$M165,0,W$231+1)-INDEX($E165:$M165,0,W$231))/(INDEX($E$160:$M$160,0,W$231+1)-INDEX($E$160:$M$160,0,W$231))+U237)))</f>
        <v>106.65851597493007</v>
      </c>
      <c r="W237" s="186" cm="1">
        <f t="array" ref="W237">IF(X$231=-1,X237,IF(X$231=99,V237,IF(X$231=0,INDEX($E165:$M165,0,X$229),(INDEX($E165:$M165,0,X$231+1)-INDEX($E165:$M165,0,X$231))/(INDEX($E$160:$M$160,0,X$231+1)-INDEX($E$160:$M$160,0,X$231))+V237)))</f>
        <v>108.29099400089295</v>
      </c>
      <c r="X237" s="186" cm="1">
        <f t="array" ref="X237">IF(Y$231=-1,Y237,IF(Y$231=99,W237,IF(Y$231=0,INDEX($E165:$M165,0,Y$229),(INDEX($E165:$M165,0,Y$231+1)-INDEX($E165:$M165,0,Y$231))/(INDEX($E$160:$M$160,0,Y$231+1)-INDEX($E$160:$M$160,0,Y$231))+W237)))</f>
        <v>109.92347202685583</v>
      </c>
      <c r="Y237" s="186" cm="1">
        <f t="array" ref="Y237">IF(Z$231=-1,Z237,IF(Z$231=99,X237,IF(Z$231=0,INDEX($E165:$M165,0,Z$229),(INDEX($E165:$M165,0,Z$231+1)-INDEX($E165:$M165,0,Z$231))/(INDEX($E$160:$M$160,0,Z$231+1)-INDEX($E$160:$M$160,0,Z$231))+X237)))</f>
        <v>111.55595005281872</v>
      </c>
      <c r="Z237" s="186" cm="1">
        <f t="array" ref="Z237">IF(AA$231=-1,AA237,IF(AA$231=99,Y237,IF(AA$231=0,INDEX($E165:$M165,0,AA$229),(INDEX($E165:$M165,0,AA$231+1)-INDEX($E165:$M165,0,AA$231))/(INDEX($E$160:$M$160,0,AA$231+1)-INDEX($E$160:$M$160,0,AA$231))+Y237)))</f>
        <v>113.1884280787816</v>
      </c>
      <c r="AA237" s="186" cm="1">
        <f t="array" ref="AA237">IF(AB$231=-1,AB237,IF(AB$231=99,Z237,IF(AB$231=0,INDEX($E165:$M165,0,AB$229),(INDEX($E165:$M165,0,AB$231+1)-INDEX($E165:$M165,0,AB$231))/(INDEX($E$160:$M$160,0,AB$231+1)-INDEX($E$160:$M$160,0,AB$231))+Z237)))</f>
        <v>114.82090610474448</v>
      </c>
      <c r="AB237" s="186" cm="1">
        <f t="array" ref="AB237">IF(AC$231=-1,AC237,IF(AC$231=99,AA237,IF(AC$231=0,INDEX($E165:$M165,0,AC$229),(INDEX($E165:$M165,0,AC$231+1)-INDEX($E165:$M165,0,AC$231))/(INDEX($E$160:$M$160,0,AC$231+1)-INDEX($E$160:$M$160,0,AC$231))+AA237)))</f>
        <v>101.76108189704142</v>
      </c>
      <c r="AC237" s="186" cm="1">
        <f t="array" ref="AC237">IF(AD$231=-1,AD237,IF(AD$231=99,AB237,IF(AD$231=0,INDEX($E165:$M165,0,AD$229),(INDEX($E165:$M165,0,AD$231+1)-INDEX($E165:$M165,0,AD$231))/(INDEX($E$160:$M$160,0,AD$231+1)-INDEX($E$160:$M$160,0,AD$231))+AB237)))</f>
        <v>104.58895806565042</v>
      </c>
      <c r="AD237" s="186" cm="1">
        <f t="array" ref="AD237">IF(AE$231=-1,AE237,IF(AE$231=99,AC237,IF(AE$231=0,INDEX($E165:$M165,0,AE$229),(INDEX($E165:$M165,0,AE$231+1)-INDEX($E165:$M165,0,AE$231))/(INDEX($E$160:$M$160,0,AE$231+1)-INDEX($E$160:$M$160,0,AE$231))+AC237)))</f>
        <v>107.41683423425941</v>
      </c>
      <c r="AE237" s="186" cm="1">
        <f t="array" ref="AE237">IF(AF$231=-1,AF237,IF(AF$231=99,AD237,IF(AF$231=0,INDEX($E165:$M165,0,AF$229),(INDEX($E165:$M165,0,AF$231+1)-INDEX($E165:$M165,0,AF$231))/(INDEX($E$160:$M$160,0,AF$231+1)-INDEX($E$160:$M$160,0,AF$231))+AD237)))</f>
        <v>110.24471040286841</v>
      </c>
      <c r="AF237" s="186" cm="1">
        <f t="array" ref="AF237">IF(AG$231=-1,AG237,IF(AG$231=99,AE237,IF(AG$231=0,INDEX($E165:$M165,0,AG$229),(INDEX($E165:$M165,0,AG$231+1)-INDEX($E165:$M165,0,AG$231))/(INDEX($E$160:$M$160,0,AG$231+1)-INDEX($E$160:$M$160,0,AG$231))+AE237)))</f>
        <v>113.0725865714774</v>
      </c>
      <c r="AG237" s="186" cm="1">
        <f t="array" ref="AG237">IF(AH$231=-1,AH237,IF(AH$231=99,AF237,IF(AH$231=0,INDEX($E165:$M165,0,AH$229),(INDEX($E165:$M165,0,AH$231+1)-INDEX($E165:$M165,0,AH$231))/(INDEX($E$160:$M$160,0,AH$231+1)-INDEX($E$160:$M$160,0,AH$231))+AF237)))</f>
        <v>115.9004627400864</v>
      </c>
      <c r="AH237" s="186" cm="1">
        <f t="array" ref="AH237">IF(AI$231=-1,AI237,IF(AI$231=99,AG237,IF(AI$231=0,INDEX($E165:$M165,0,AI$229),(INDEX($E165:$M165,0,AI$231+1)-INDEX($E165:$M165,0,AI$231))/(INDEX($E$160:$M$160,0,AI$231+1)-INDEX($E$160:$M$160,0,AI$231))+AG237)))</f>
        <v>118.72833890869539</v>
      </c>
      <c r="AI237" s="186" cm="1">
        <f t="array" ref="AI237">IF(AJ$231=-1,AJ237,IF(AJ$231=99,AH237,IF(AJ$231=0,INDEX($E165:$M165,0,AJ$229),(INDEX($E165:$M165,0,AJ$231+1)-INDEX($E165:$M165,0,AJ$231))/(INDEX($E$160:$M$160,0,AJ$231+1)-INDEX($E$160:$M$160,0,AJ$231))+AH237)))</f>
        <v>121.55621507730439</v>
      </c>
      <c r="AJ237" s="186" cm="1">
        <f t="array" ref="AJ237">IF(AK$231=-1,AK237,IF(AK$231=99,AI237,IF(AK$231=0,INDEX($E165:$M165,0,AK$229),(INDEX($E165:$M165,0,AK$231+1)-INDEX($E165:$M165,0,AK$231))/(INDEX($E$160:$M$160,0,AK$231+1)-INDEX($E$160:$M$160,0,AK$231))+AI237)))</f>
        <v>124.38409124591338</v>
      </c>
      <c r="AK237" s="186" cm="1">
        <f t="array" ref="AK237">IF(AL$231=-1,AL237,IF(AL$231=99,AJ237,IF(AL$231=0,INDEX($E165:$M165,0,AL$229),(INDEX($E165:$M165,0,AL$231+1)-INDEX($E165:$M165,0,AL$231))/(INDEX($E$160:$M$160,0,AL$231+1)-INDEX($E$160:$M$160,0,AL$231))+AJ237)))</f>
        <v>127.21196741452238</v>
      </c>
      <c r="AL237" s="186" cm="1">
        <f t="array" ref="AL237">IF(AM$231=-1,AM237,IF(AM$231=99,AK237,IF(AM$231=0,INDEX($E165:$M165,0,AM$229),(INDEX($E165:$M165,0,AM$231+1)-INDEX($E165:$M165,0,AM$231))/(INDEX($E$160:$M$160,0,AM$231+1)-INDEX($E$160:$M$160,0,AM$231))+AK237)))</f>
        <v>104.58895806565042</v>
      </c>
      <c r="AM237" s="186" cm="1">
        <f t="array" ref="AM237">IF(AN$231=-1,AN237,IF(AN$231=99,AL237,IF(AN$231=0,INDEX($E165:$M165,0,AN$229),(INDEX($E165:$M165,0,AN$231+1)-INDEX($E165:$M165,0,AN$231))/(INDEX($E$160:$M$160,0,AN$231+1)-INDEX($E$160:$M$160,0,AN$231))+AL237)))</f>
        <v>105.09483024595501</v>
      </c>
      <c r="AN237" s="186" cm="1">
        <f t="array" ref="AN237">IF(AO$231=-1,AO237,IF(AO$231=99,AM237,IF(AO$231=0,INDEX($E165:$M165,0,AO$229),(INDEX($E165:$M165,0,AO$231+1)-INDEX($E165:$M165,0,AO$231))/(INDEX($E$160:$M$160,0,AO$231+1)-INDEX($E$160:$M$160,0,AO$231))+AM237)))</f>
        <v>105.6007024262596</v>
      </c>
      <c r="AO237" s="186" cm="1">
        <f t="array" ref="AO237">IF(AP$231=-1,AP237,IF(AP$231=99,AN237,IF(AP$231=0,INDEX($E165:$M165,0,AP$229),(INDEX($E165:$M165,0,AP$231+1)-INDEX($E165:$M165,0,AP$231))/(INDEX($E$160:$M$160,0,AP$231+1)-INDEX($E$160:$M$160,0,AP$231))+AN237)))</f>
        <v>106.10657460656419</v>
      </c>
      <c r="AP237" s="186" cm="1">
        <f t="array" ref="AP237">IF(AQ$231=-1,AQ237,IF(AQ$231=99,AO237,IF(AQ$231=0,INDEX($E165:$M165,0,AQ$229),(INDEX($E165:$M165,0,AQ$231+1)-INDEX($E165:$M165,0,AQ$231))/(INDEX($E$160:$M$160,0,AQ$231+1)-INDEX($E$160:$M$160,0,AQ$231))+AO237)))</f>
        <v>106.61244678686879</v>
      </c>
      <c r="AQ237" s="186" cm="1">
        <f t="array" ref="AQ237">IF(AR$231=-1,AR237,IF(AR$231=99,AP237,IF(AR$231=0,INDEX($E165:$M165,0,AR$229),(INDEX($E165:$M165,0,AR$231+1)-INDEX($E165:$M165,0,AR$231))/(INDEX($E$160:$M$160,0,AR$231+1)-INDEX($E$160:$M$160,0,AR$231))+AP237)))</f>
        <v>107.11831896717338</v>
      </c>
      <c r="AR237" s="186" cm="1">
        <f t="array" ref="AR237">IF(AS$231=-1,AS237,IF(AS$231=99,AQ237,IF(AS$231=0,INDEX($E165:$M165,0,AS$229),(INDEX($E165:$M165,0,AS$231+1)-INDEX($E165:$M165,0,AS$231))/(INDEX($E$160:$M$160,0,AS$231+1)-INDEX($E$160:$M$160,0,AS$231))+AQ237)))</f>
        <v>107.62419114747797</v>
      </c>
      <c r="AS237" s="186" cm="1">
        <f t="array" ref="AS237">IF(AT$231=-1,AT237,IF(AT$231=99,AR237,IF(AT$231=0,INDEX($E165:$M165,0,AT$229),(INDEX($E165:$M165,0,AT$231+1)-INDEX($E165:$M165,0,AT$231))/(INDEX($E$160:$M$160,0,AT$231+1)-INDEX($E$160:$M$160,0,AT$231))+AR237)))</f>
        <v>108.13006332778257</v>
      </c>
      <c r="AT237" s="186" cm="1">
        <f t="array" ref="AT237">IF(AU$231=-1,AU237,IF(AU$231=99,AS237,IF(AU$231=0,INDEX($E165:$M165,0,AU$229),(INDEX($E165:$M165,0,AU$231+1)-INDEX($E165:$M165,0,AU$231))/(INDEX($E$160:$M$160,0,AU$231+1)-INDEX($E$160:$M$160,0,AU$231))+AS237)))</f>
        <v>108.63593550808716</v>
      </c>
      <c r="AU237" s="186" cm="1">
        <f t="array" ref="AU237">IF(AV$231=-1,AV237,IF(AV$231=99,AT237,IF(AV$231=0,INDEX($E165:$M165,0,AV$229),(INDEX($E165:$M165,0,AV$231+1)-INDEX($E165:$M165,0,AV$231))/(INDEX($E$160:$M$160,0,AV$231+1)-INDEX($E$160:$M$160,0,AV$231))+AT237)))</f>
        <v>109.14180768839175</v>
      </c>
      <c r="AV237" s="186" cm="1">
        <f t="array" ref="AV237">IF(AW$231=-1,AW237,IF(AW$231=99,AU237,IF(AW$231=0,INDEX($E165:$M165,0,AW$229),(INDEX($E165:$M165,0,AW$231+1)-INDEX($E165:$M165,0,AW$231))/(INDEX($E$160:$M$160,0,AW$231+1)-INDEX($E$160:$M$160,0,AW$231))+AU237)))</f>
        <v>109.14180768839171</v>
      </c>
      <c r="AW237" s="186" cm="1">
        <f t="array" ref="AW237">IF(AX$231=-1,AX237,IF(AX$231=99,AV237,IF(AX$231=0,INDEX($E165:$M165,0,AX$229),(INDEX($E165:$M165,0,AX$231+1)-INDEX($E165:$M165,0,AX$231))/(INDEX($E$160:$M$160,0,AX$231+1)-INDEX($E$160:$M$160,0,AX$231))+AV237)))</f>
        <v>109.14180768839171</v>
      </c>
      <c r="AX237" s="186" cm="1">
        <f t="array" ref="AX237">IF(AY$231=-1,AZ237,IF(AY$231=99,AW237,IF(AY$231=0,INDEX($E165:$M165,0,AY$229),(INDEX($E165:$M165,0,AY$231+1)-INDEX($E165:$M165,0,AY$231))/(INDEX($E$160:$M$160,0,AY$231+1)-INDEX($E$160:$M$160,0,AY$231))+AW237)))</f>
        <v>109.14180768839171</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2.5547042090015273</v>
      </c>
      <c r="T238" s="186" cm="1">
        <f t="array" ref="T238">IF(U$231=-1,U238,IF(U$231=99,S238,IF(U$231=0,INDEX($E166:$M166,0,U$229),(INDEX($E166:$M166,0,U$231+1)-INDEX($E166:$M166,0,U$231))/(INDEX($E$160:$M$160,0,U$231+1)-INDEX($E$160:$M$160,0,U$231))+S238)))</f>
        <v>2.5849372053498927</v>
      </c>
      <c r="U238" s="186" cm="1">
        <f t="array" ref="U238">IF(V$231=-1,V238,IF(V$231=99,T238,IF(V$231=0,INDEX($E166:$M166,0,V$229),(INDEX($E166:$M166,0,V$231+1)-INDEX($E166:$M166,0,V$231))/(INDEX($E$160:$M$160,0,V$231+1)-INDEX($E$160:$M$160,0,V$231))+T238)))</f>
        <v>2.6151702016982581</v>
      </c>
      <c r="V238" s="186" cm="1">
        <f t="array" ref="V238">IF(W$231=-1,W238,IF(W$231=99,U238,IF(W$231=0,INDEX($E166:$M166,0,W$229),(INDEX($E166:$M166,0,W$231+1)-INDEX($E166:$M166,0,W$231))/(INDEX($E$160:$M$160,0,W$231+1)-INDEX($E$160:$M$160,0,W$231))+U238)))</f>
        <v>2.6454031980466235</v>
      </c>
      <c r="W238" s="186" cm="1">
        <f t="array" ref="W238">IF(X$231=-1,X238,IF(X$231=99,V238,IF(X$231=0,INDEX($E166:$M166,0,X$229),(INDEX($E166:$M166,0,X$231+1)-INDEX($E166:$M166,0,X$231))/(INDEX($E$160:$M$160,0,X$231+1)-INDEX($E$160:$M$160,0,X$231))+V238)))</f>
        <v>2.6756361943949889</v>
      </c>
      <c r="X238" s="186" cm="1">
        <f t="array" ref="X238">IF(Y$231=-1,Y238,IF(Y$231=99,W238,IF(Y$231=0,INDEX($E166:$M166,0,Y$229),(INDEX($E166:$M166,0,Y$231+1)-INDEX($E166:$M166,0,Y$231))/(INDEX($E$160:$M$160,0,Y$231+1)-INDEX($E$160:$M$160,0,Y$231))+W238)))</f>
        <v>2.7058691907433543</v>
      </c>
      <c r="Y238" s="186" cm="1">
        <f t="array" ref="Y238">IF(Z$231=-1,Z238,IF(Z$231=99,X238,IF(Z$231=0,INDEX($E166:$M166,0,Z$229),(INDEX($E166:$M166,0,Z$231+1)-INDEX($E166:$M166,0,Z$231))/(INDEX($E$160:$M$160,0,Z$231+1)-INDEX($E$160:$M$160,0,Z$231))+X238)))</f>
        <v>2.7361021870917197</v>
      </c>
      <c r="Z238" s="186" cm="1">
        <f t="array" ref="Z238">IF(AA$231=-1,AA238,IF(AA$231=99,Y238,IF(AA$231=0,INDEX($E166:$M166,0,AA$229),(INDEX($E166:$M166,0,AA$231+1)-INDEX($E166:$M166,0,AA$231))/(INDEX($E$160:$M$160,0,AA$231+1)-INDEX($E$160:$M$160,0,AA$231))+Y238)))</f>
        <v>2.7663351834400851</v>
      </c>
      <c r="AA238" s="186" cm="1">
        <f t="array" ref="AA238">IF(AB$231=-1,AB238,IF(AB$231=99,Z238,IF(AB$231=0,INDEX($E166:$M166,0,AB$229),(INDEX($E166:$M166,0,AB$231+1)-INDEX($E166:$M166,0,AB$231))/(INDEX($E$160:$M$160,0,AB$231+1)-INDEX($E$160:$M$160,0,AB$231))+Z238)))</f>
        <v>2.7965681797884505</v>
      </c>
      <c r="AB238" s="186" cm="1">
        <f t="array" ref="AB238">IF(AC$231=-1,AC238,IF(AC$231=99,AA238,IF(AC$231=0,INDEX($E166:$M166,0,AC$229),(INDEX($E166:$M166,0,AC$231+1)-INDEX($E166:$M166,0,AC$231))/(INDEX($E$160:$M$160,0,AC$231+1)-INDEX($E$160:$M$160,0,AC$231))+AA238)))</f>
        <v>2.5547042090015273</v>
      </c>
      <c r="AC238" s="186" cm="1">
        <f t="array" ref="AC238">IF(AD$231=-1,AD238,IF(AD$231=99,AB238,IF(AD$231=0,INDEX($E166:$M166,0,AD$229),(INDEX($E166:$M166,0,AD$231+1)-INDEX($E166:$M166,0,AD$231))/(INDEX($E$160:$M$160,0,AD$231+1)-INDEX($E$160:$M$160,0,AD$231))+AB238)))</f>
        <v>7.3752854273277313</v>
      </c>
      <c r="AD238" s="186" cm="1">
        <f t="array" ref="AD238">IF(AE$231=-1,AE238,IF(AE$231=99,AC238,IF(AE$231=0,INDEX($E166:$M166,0,AE$229),(INDEX($E166:$M166,0,AE$231+1)-INDEX($E166:$M166,0,AE$231))/(INDEX($E$160:$M$160,0,AE$231+1)-INDEX($E$160:$M$160,0,AE$231))+AC238)))</f>
        <v>12.195866645653936</v>
      </c>
      <c r="AE238" s="186" cm="1">
        <f t="array" ref="AE238">IF(AF$231=-1,AF238,IF(AF$231=99,AD238,IF(AF$231=0,INDEX($E166:$M166,0,AF$229),(INDEX($E166:$M166,0,AF$231+1)-INDEX($E166:$M166,0,AF$231))/(INDEX($E$160:$M$160,0,AF$231+1)-INDEX($E$160:$M$160,0,AF$231))+AD238)))</f>
        <v>17.01644786398014</v>
      </c>
      <c r="AF238" s="186" cm="1">
        <f t="array" ref="AF238">IF(AG$231=-1,AG238,IF(AG$231=99,AE238,IF(AG$231=0,INDEX($E166:$M166,0,AG$229),(INDEX($E166:$M166,0,AG$231+1)-INDEX($E166:$M166,0,AG$231))/(INDEX($E$160:$M$160,0,AG$231+1)-INDEX($E$160:$M$160,0,AG$231))+AE238)))</f>
        <v>21.837029082306344</v>
      </c>
      <c r="AG238" s="186" cm="1">
        <f t="array" ref="AG238">IF(AH$231=-1,AH238,IF(AH$231=99,AF238,IF(AH$231=0,INDEX($E166:$M166,0,AH$229),(INDEX($E166:$M166,0,AH$231+1)-INDEX($E166:$M166,0,AH$231))/(INDEX($E$160:$M$160,0,AH$231+1)-INDEX($E$160:$M$160,0,AH$231))+AF238)))</f>
        <v>26.657610300632548</v>
      </c>
      <c r="AH238" s="186" cm="1">
        <f t="array" ref="AH238">IF(AI$231=-1,AI238,IF(AI$231=99,AG238,IF(AI$231=0,INDEX($E166:$M166,0,AI$229),(INDEX($E166:$M166,0,AI$231+1)-INDEX($E166:$M166,0,AI$231))/(INDEX($E$160:$M$160,0,AI$231+1)-INDEX($E$160:$M$160,0,AI$231))+AG238)))</f>
        <v>31.478191518958752</v>
      </c>
      <c r="AI238" s="186" cm="1">
        <f t="array" ref="AI238">IF(AJ$231=-1,AJ238,IF(AJ$231=99,AH238,IF(AJ$231=0,INDEX($E166:$M166,0,AJ$229),(INDEX($E166:$M166,0,AJ$231+1)-INDEX($E166:$M166,0,AJ$231))/(INDEX($E$160:$M$160,0,AJ$231+1)-INDEX($E$160:$M$160,0,AJ$231))+AH238)))</f>
        <v>36.298772737284956</v>
      </c>
      <c r="AJ238" s="186" cm="1">
        <f t="array" ref="AJ238">IF(AK$231=-1,AK238,IF(AK$231=99,AI238,IF(AK$231=0,INDEX($E166:$M166,0,AK$229),(INDEX($E166:$M166,0,AK$231+1)-INDEX($E166:$M166,0,AK$231))/(INDEX($E$160:$M$160,0,AK$231+1)-INDEX($E$160:$M$160,0,AK$231))+AI238)))</f>
        <v>41.11935395561116</v>
      </c>
      <c r="AK238" s="186" cm="1">
        <f t="array" ref="AK238">IF(AL$231=-1,AL238,IF(AL$231=99,AJ238,IF(AL$231=0,INDEX($E166:$M166,0,AL$229),(INDEX($E166:$M166,0,AL$231+1)-INDEX($E166:$M166,0,AL$231))/(INDEX($E$160:$M$160,0,AL$231+1)-INDEX($E$160:$M$160,0,AL$231))+AJ238)))</f>
        <v>45.939935173937364</v>
      </c>
      <c r="AL238" s="186" cm="1">
        <f t="array" ref="AL238">IF(AM$231=-1,AM238,IF(AM$231=99,AK238,IF(AM$231=0,INDEX($E166:$M166,0,AM$229),(INDEX($E166:$M166,0,AM$231+1)-INDEX($E166:$M166,0,AM$231))/(INDEX($E$160:$M$160,0,AM$231+1)-INDEX($E$160:$M$160,0,AM$231))+AK238)))</f>
        <v>7.3752854273277313</v>
      </c>
      <c r="AM238" s="186" cm="1">
        <f t="array" ref="AM238">IF(AN$231=-1,AN238,IF(AN$231=99,AL238,IF(AN$231=0,INDEX($E166:$M166,0,AN$229),(INDEX($E166:$M166,0,AN$231+1)-INDEX($E166:$M166,0,AN$231))/(INDEX($E$160:$M$160,0,AN$231+1)-INDEX($E$160:$M$160,0,AN$231))+AL238)))</f>
        <v>8.1638611137316239</v>
      </c>
      <c r="AN238" s="186" cm="1">
        <f t="array" ref="AN238">IF(AO$231=-1,AO238,IF(AO$231=99,AM238,IF(AO$231=0,INDEX($E166:$M166,0,AO$229),(INDEX($E166:$M166,0,AO$231+1)-INDEX($E166:$M166,0,AO$231))/(INDEX($E$160:$M$160,0,AO$231+1)-INDEX($E$160:$M$160,0,AO$231))+AM238)))</f>
        <v>8.9524368001355175</v>
      </c>
      <c r="AO238" s="186" cm="1">
        <f t="array" ref="AO238">IF(AP$231=-1,AP238,IF(AP$231=99,AN238,IF(AP$231=0,INDEX($E166:$M166,0,AP$229),(INDEX($E166:$M166,0,AP$231+1)-INDEX($E166:$M166,0,AP$231))/(INDEX($E$160:$M$160,0,AP$231+1)-INDEX($E$160:$M$160,0,AP$231))+AN238)))</f>
        <v>9.741012486539411</v>
      </c>
      <c r="AP238" s="186" cm="1">
        <f t="array" ref="AP238">IF(AQ$231=-1,AQ238,IF(AQ$231=99,AO238,IF(AQ$231=0,INDEX($E166:$M166,0,AQ$229),(INDEX($E166:$M166,0,AQ$231+1)-INDEX($E166:$M166,0,AQ$231))/(INDEX($E$160:$M$160,0,AQ$231+1)-INDEX($E$160:$M$160,0,AQ$231))+AO238)))</f>
        <v>10.529588172943305</v>
      </c>
      <c r="AQ238" s="186" cm="1">
        <f t="array" ref="AQ238">IF(AR$231=-1,AR238,IF(AR$231=99,AP238,IF(AR$231=0,INDEX($E166:$M166,0,AR$229),(INDEX($E166:$M166,0,AR$231+1)-INDEX($E166:$M166,0,AR$231))/(INDEX($E$160:$M$160,0,AR$231+1)-INDEX($E$160:$M$160,0,AR$231))+AP238)))</f>
        <v>11.318163859347198</v>
      </c>
      <c r="AR238" s="186" cm="1">
        <f t="array" ref="AR238">IF(AS$231=-1,AS238,IF(AS$231=99,AQ238,IF(AS$231=0,INDEX($E166:$M166,0,AS$229),(INDEX($E166:$M166,0,AS$231+1)-INDEX($E166:$M166,0,AS$231))/(INDEX($E$160:$M$160,0,AS$231+1)-INDEX($E$160:$M$160,0,AS$231))+AQ238)))</f>
        <v>12.106739545751092</v>
      </c>
      <c r="AS238" s="186" cm="1">
        <f t="array" ref="AS238">IF(AT$231=-1,AT238,IF(AT$231=99,AR238,IF(AT$231=0,INDEX($E166:$M166,0,AT$229),(INDEX($E166:$M166,0,AT$231+1)-INDEX($E166:$M166,0,AT$231))/(INDEX($E$160:$M$160,0,AT$231+1)-INDEX($E$160:$M$160,0,AT$231))+AR238)))</f>
        <v>12.895315232154985</v>
      </c>
      <c r="AT238" s="186" cm="1">
        <f t="array" ref="AT238">IF(AU$231=-1,AU238,IF(AU$231=99,AS238,IF(AU$231=0,INDEX($E166:$M166,0,AU$229),(INDEX($E166:$M166,0,AU$231+1)-INDEX($E166:$M166,0,AU$231))/(INDEX($E$160:$M$160,0,AU$231+1)-INDEX($E$160:$M$160,0,AU$231))+AS238)))</f>
        <v>13.683890918558879</v>
      </c>
      <c r="AU238" s="186" cm="1">
        <f t="array" ref="AU238">IF(AV$231=-1,AV238,IF(AV$231=99,AT238,IF(AV$231=0,INDEX($E166:$M166,0,AV$229),(INDEX($E166:$M166,0,AV$231+1)-INDEX($E166:$M166,0,AV$231))/(INDEX($E$160:$M$160,0,AV$231+1)-INDEX($E$160:$M$160,0,AV$231))+AT238)))</f>
        <v>14.472466604962772</v>
      </c>
      <c r="AV238" s="186" cm="1">
        <f t="array" ref="AV238">IF(AW$231=-1,AW238,IF(AW$231=99,AU238,IF(AW$231=0,INDEX($E166:$M166,0,AW$229),(INDEX($E166:$M166,0,AW$231+1)-INDEX($E166:$M166,0,AW$231))/(INDEX($E$160:$M$160,0,AW$231+1)-INDEX($E$160:$M$160,0,AW$231))+AU238)))</f>
        <v>14.472466604962772</v>
      </c>
      <c r="AW238" s="186" cm="1">
        <f t="array" ref="AW238">IF(AX$231=-1,AX238,IF(AX$231=99,AV238,IF(AX$231=0,INDEX($E166:$M166,0,AX$229),(INDEX($E166:$M166,0,AX$231+1)-INDEX($E166:$M166,0,AX$231))/(INDEX($E$160:$M$160,0,AX$231+1)-INDEX($E$160:$M$160,0,AX$231))+AV238)))</f>
        <v>14.472466604962772</v>
      </c>
      <c r="AX238" s="186" cm="1">
        <f t="array" ref="AX238">IF(AY$231=-1,AZ238,IF(AY$231=99,AW238,IF(AY$231=0,INDEX($E166:$M166,0,AY$229),(INDEX($E166:$M166,0,AY$231+1)-INDEX($E166:$M166,0,AY$231))/(INDEX($E$160:$M$160,0,AY$231+1)-INDEX($E$160:$M$160,0,AY$231))+AW238)))</f>
        <v>14.472466604962772</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8.9674516614251001</v>
      </c>
      <c r="T239" s="186" cm="1">
        <f t="array" ref="T239">IF(U$231=-1,U239,IF(U$231=99,S239,IF(U$231=0,INDEX($E167:$M167,0,U$229),(INDEX($E167:$M167,0,U$231+1)-INDEX($E167:$M167,0,U$231))/(INDEX($E$160:$M$160,0,U$231+1)-INDEX($E$160:$M$160,0,U$231))+S239)))</f>
        <v>9.1113098782724045</v>
      </c>
      <c r="U239" s="186" cm="1">
        <f t="array" ref="U239">IF(V$231=-1,V239,IF(V$231=99,T239,IF(V$231=0,INDEX($E167:$M167,0,V$229),(INDEX($E167:$M167,0,V$231+1)-INDEX($E167:$M167,0,V$231))/(INDEX($E$160:$M$160,0,V$231+1)-INDEX($E$160:$M$160,0,V$231))+T239)))</f>
        <v>9.2551680951197088</v>
      </c>
      <c r="V239" s="186" cm="1">
        <f t="array" ref="V239">IF(W$231=-1,W239,IF(W$231=99,U239,IF(W$231=0,INDEX($E167:$M167,0,W$229),(INDEX($E167:$M167,0,W$231+1)-INDEX($E167:$M167,0,W$231))/(INDEX($E$160:$M$160,0,W$231+1)-INDEX($E$160:$M$160,0,W$231))+U239)))</f>
        <v>9.3990263119670132</v>
      </c>
      <c r="W239" s="186" cm="1">
        <f t="array" ref="W239">IF(X$231=-1,X239,IF(X$231=99,V239,IF(X$231=0,INDEX($E167:$M167,0,X$229),(INDEX($E167:$M167,0,X$231+1)-INDEX($E167:$M167,0,X$231))/(INDEX($E$160:$M$160,0,X$231+1)-INDEX($E$160:$M$160,0,X$231))+V239)))</f>
        <v>9.5428845288143176</v>
      </c>
      <c r="X239" s="186" cm="1">
        <f t="array" ref="X239">IF(Y$231=-1,Y239,IF(Y$231=99,W239,IF(Y$231=0,INDEX($E167:$M167,0,Y$229),(INDEX($E167:$M167,0,Y$231+1)-INDEX($E167:$M167,0,Y$231))/(INDEX($E$160:$M$160,0,Y$231+1)-INDEX($E$160:$M$160,0,Y$231))+W239)))</f>
        <v>9.686742745661622</v>
      </c>
      <c r="Y239" s="186" cm="1">
        <f t="array" ref="Y239">IF(Z$231=-1,Z239,IF(Z$231=99,X239,IF(Z$231=0,INDEX($E167:$M167,0,Z$229),(INDEX($E167:$M167,0,Z$231+1)-INDEX($E167:$M167,0,Z$231))/(INDEX($E$160:$M$160,0,Z$231+1)-INDEX($E$160:$M$160,0,Z$231))+X239)))</f>
        <v>9.8306009625089263</v>
      </c>
      <c r="Z239" s="186" cm="1">
        <f t="array" ref="Z239">IF(AA$231=-1,AA239,IF(AA$231=99,Y239,IF(AA$231=0,INDEX($E167:$M167,0,AA$229),(INDEX($E167:$M167,0,AA$231+1)-INDEX($E167:$M167,0,AA$231))/(INDEX($E$160:$M$160,0,AA$231+1)-INDEX($E$160:$M$160,0,AA$231))+Y239)))</f>
        <v>9.9744591793562307</v>
      </c>
      <c r="AA239" s="186" cm="1">
        <f t="array" ref="AA239">IF(AB$231=-1,AB239,IF(AB$231=99,Z239,IF(AB$231=0,INDEX($E167:$M167,0,AB$229),(INDEX($E167:$M167,0,AB$231+1)-INDEX($E167:$M167,0,AB$231))/(INDEX($E$160:$M$160,0,AB$231+1)-INDEX($E$160:$M$160,0,AB$231))+Z239)))</f>
        <v>10.118317396203535</v>
      </c>
      <c r="AB239" s="186" cm="1">
        <f t="array" ref="AB239">IF(AC$231=-1,AC239,IF(AC$231=99,AA239,IF(AC$231=0,INDEX($E167:$M167,0,AC$229),(INDEX($E167:$M167,0,AC$231+1)-INDEX($E167:$M167,0,AC$231))/(INDEX($E$160:$M$160,0,AC$231+1)-INDEX($E$160:$M$160,0,AC$231))+AA239)))</f>
        <v>8.9674516614251001</v>
      </c>
      <c r="AC239" s="186" cm="1">
        <f t="array" ref="AC239">IF(AD$231=-1,AD239,IF(AD$231=99,AB239,IF(AD$231=0,INDEX($E167:$M167,0,AD$229),(INDEX($E167:$M167,0,AD$231+1)-INDEX($E167:$M167,0,AD$231))/(INDEX($E$160:$M$160,0,AD$231+1)-INDEX($E$160:$M$160,0,AD$231))+AB239)))</f>
        <v>9.2166514770496466</v>
      </c>
      <c r="AD239" s="186" cm="1">
        <f t="array" ref="AD239">IF(AE$231=-1,AE239,IF(AE$231=99,AC239,IF(AE$231=0,INDEX($E167:$M167,0,AE$229),(INDEX($E167:$M167,0,AE$231+1)-INDEX($E167:$M167,0,AE$231))/(INDEX($E$160:$M$160,0,AE$231+1)-INDEX($E$160:$M$160,0,AE$231))+AC239)))</f>
        <v>9.4658512926741931</v>
      </c>
      <c r="AE239" s="186" cm="1">
        <f t="array" ref="AE239">IF(AF$231=-1,AF239,IF(AF$231=99,AD239,IF(AF$231=0,INDEX($E167:$M167,0,AF$229),(INDEX($E167:$M167,0,AF$231+1)-INDEX($E167:$M167,0,AF$231))/(INDEX($E$160:$M$160,0,AF$231+1)-INDEX($E$160:$M$160,0,AF$231))+AD239)))</f>
        <v>9.7150511082987396</v>
      </c>
      <c r="AF239" s="186" cm="1">
        <f t="array" ref="AF239">IF(AG$231=-1,AG239,IF(AG$231=99,AE239,IF(AG$231=0,INDEX($E167:$M167,0,AG$229),(INDEX($E167:$M167,0,AG$231+1)-INDEX($E167:$M167,0,AG$231))/(INDEX($E$160:$M$160,0,AG$231+1)-INDEX($E$160:$M$160,0,AG$231))+AE239)))</f>
        <v>9.9642509239232862</v>
      </c>
      <c r="AG239" s="186" cm="1">
        <f t="array" ref="AG239">IF(AH$231=-1,AH239,IF(AH$231=99,AF239,IF(AH$231=0,INDEX($E167:$M167,0,AH$229),(INDEX($E167:$M167,0,AH$231+1)-INDEX($E167:$M167,0,AH$231))/(INDEX($E$160:$M$160,0,AH$231+1)-INDEX($E$160:$M$160,0,AH$231))+AF239)))</f>
        <v>10.213450739547833</v>
      </c>
      <c r="AH239" s="186" cm="1">
        <f t="array" ref="AH239">IF(AI$231=-1,AI239,IF(AI$231=99,AG239,IF(AI$231=0,INDEX($E167:$M167,0,AI$229),(INDEX($E167:$M167,0,AI$231+1)-INDEX($E167:$M167,0,AI$231))/(INDEX($E$160:$M$160,0,AI$231+1)-INDEX($E$160:$M$160,0,AI$231))+AG239)))</f>
        <v>10.462650555172379</v>
      </c>
      <c r="AI239" s="186" cm="1">
        <f t="array" ref="AI239">IF(AJ$231=-1,AJ239,IF(AJ$231=99,AH239,IF(AJ$231=0,INDEX($E167:$M167,0,AJ$229),(INDEX($E167:$M167,0,AJ$231+1)-INDEX($E167:$M167,0,AJ$231))/(INDEX($E$160:$M$160,0,AJ$231+1)-INDEX($E$160:$M$160,0,AJ$231))+AH239)))</f>
        <v>10.711850370796926</v>
      </c>
      <c r="AJ239" s="186" cm="1">
        <f t="array" ref="AJ239">IF(AK$231=-1,AK239,IF(AK$231=99,AI239,IF(AK$231=0,INDEX($E167:$M167,0,AK$229),(INDEX($E167:$M167,0,AK$231+1)-INDEX($E167:$M167,0,AK$231))/(INDEX($E$160:$M$160,0,AK$231+1)-INDEX($E$160:$M$160,0,AK$231))+AI239)))</f>
        <v>10.961050186421472</v>
      </c>
      <c r="AK239" s="186" cm="1">
        <f t="array" ref="AK239">IF(AL$231=-1,AL239,IF(AL$231=99,AJ239,IF(AL$231=0,INDEX($E167:$M167,0,AL$229),(INDEX($E167:$M167,0,AL$231+1)-INDEX($E167:$M167,0,AL$231))/(INDEX($E$160:$M$160,0,AL$231+1)-INDEX($E$160:$M$160,0,AL$231))+AJ239)))</f>
        <v>11.210250002046019</v>
      </c>
      <c r="AL239" s="186" cm="1">
        <f t="array" ref="AL239">IF(AM$231=-1,AM239,IF(AM$231=99,AK239,IF(AM$231=0,INDEX($E167:$M167,0,AM$229),(INDEX($E167:$M167,0,AM$231+1)-INDEX($E167:$M167,0,AM$231))/(INDEX($E$160:$M$160,0,AM$231+1)-INDEX($E$160:$M$160,0,AM$231))+AK239)))</f>
        <v>9.2166514770496466</v>
      </c>
      <c r="AM239" s="186" cm="1">
        <f t="array" ref="AM239">IF(AN$231=-1,AN239,IF(AN$231=99,AL239,IF(AN$231=0,INDEX($E167:$M167,0,AN$229),(INDEX($E167:$M167,0,AN$231+1)-INDEX($E167:$M167,0,AN$231))/(INDEX($E$160:$M$160,0,AN$231+1)-INDEX($E$160:$M$160,0,AN$231))+AL239)))</f>
        <v>9.2612302515592457</v>
      </c>
      <c r="AN239" s="186" cm="1">
        <f t="array" ref="AN239">IF(AO$231=-1,AO239,IF(AO$231=99,AM239,IF(AO$231=0,INDEX($E167:$M167,0,AO$229),(INDEX($E167:$M167,0,AO$231+1)-INDEX($E167:$M167,0,AO$231))/(INDEX($E$160:$M$160,0,AO$231+1)-INDEX($E$160:$M$160,0,AO$231))+AM239)))</f>
        <v>9.3058090260688449</v>
      </c>
      <c r="AO239" s="186" cm="1">
        <f t="array" ref="AO239">IF(AP$231=-1,AP239,IF(AP$231=99,AN239,IF(AP$231=0,INDEX($E167:$M167,0,AP$229),(INDEX($E167:$M167,0,AP$231+1)-INDEX($E167:$M167,0,AP$231))/(INDEX($E$160:$M$160,0,AP$231+1)-INDEX($E$160:$M$160,0,AP$231))+AN239)))</f>
        <v>9.350387800578444</v>
      </c>
      <c r="AP239" s="186" cm="1">
        <f t="array" ref="AP239">IF(AQ$231=-1,AQ239,IF(AQ$231=99,AO239,IF(AQ$231=0,INDEX($E167:$M167,0,AQ$229),(INDEX($E167:$M167,0,AQ$231+1)-INDEX($E167:$M167,0,AQ$231))/(INDEX($E$160:$M$160,0,AQ$231+1)-INDEX($E$160:$M$160,0,AQ$231))+AO239)))</f>
        <v>9.3949665750880431</v>
      </c>
      <c r="AQ239" s="186" cm="1">
        <f t="array" ref="AQ239">IF(AR$231=-1,AR239,IF(AR$231=99,AP239,IF(AR$231=0,INDEX($E167:$M167,0,AR$229),(INDEX($E167:$M167,0,AR$231+1)-INDEX($E167:$M167,0,AR$231))/(INDEX($E$160:$M$160,0,AR$231+1)-INDEX($E$160:$M$160,0,AR$231))+AP239)))</f>
        <v>9.4395453495976422</v>
      </c>
      <c r="AR239" s="186" cm="1">
        <f t="array" ref="AR239">IF(AS$231=-1,AS239,IF(AS$231=99,AQ239,IF(AS$231=0,INDEX($E167:$M167,0,AS$229),(INDEX($E167:$M167,0,AS$231+1)-INDEX($E167:$M167,0,AS$231))/(INDEX($E$160:$M$160,0,AS$231+1)-INDEX($E$160:$M$160,0,AS$231))+AQ239)))</f>
        <v>9.4841241241072414</v>
      </c>
      <c r="AS239" s="186" cm="1">
        <f t="array" ref="AS239">IF(AT$231=-1,AT239,IF(AT$231=99,AR239,IF(AT$231=0,INDEX($E167:$M167,0,AT$229),(INDEX($E167:$M167,0,AT$231+1)-INDEX($E167:$M167,0,AT$231))/(INDEX($E$160:$M$160,0,AT$231+1)-INDEX($E$160:$M$160,0,AT$231))+AR239)))</f>
        <v>9.5287028986168405</v>
      </c>
      <c r="AT239" s="186" cm="1">
        <f t="array" ref="AT239">IF(AU$231=-1,AU239,IF(AU$231=99,AS239,IF(AU$231=0,INDEX($E167:$M167,0,AU$229),(INDEX($E167:$M167,0,AU$231+1)-INDEX($E167:$M167,0,AU$231))/(INDEX($E$160:$M$160,0,AU$231+1)-INDEX($E$160:$M$160,0,AU$231))+AS239)))</f>
        <v>9.5732816731264396</v>
      </c>
      <c r="AU239" s="186" cm="1">
        <f t="array" ref="AU239">IF(AV$231=-1,AV239,IF(AV$231=99,AT239,IF(AV$231=0,INDEX($E167:$M167,0,AV$229),(INDEX($E167:$M167,0,AV$231+1)-INDEX($E167:$M167,0,AV$231))/(INDEX($E$160:$M$160,0,AV$231+1)-INDEX($E$160:$M$160,0,AV$231))+AT239)))</f>
        <v>9.6178604476360388</v>
      </c>
      <c r="AV239" s="186" cm="1">
        <f t="array" ref="AV239">IF(AW$231=-1,AW239,IF(AW$231=99,AU239,IF(AW$231=0,INDEX($E167:$M167,0,AW$229),(INDEX($E167:$M167,0,AW$231+1)-INDEX($E167:$M167,0,AW$231))/(INDEX($E$160:$M$160,0,AW$231+1)-INDEX($E$160:$M$160,0,AW$231))+AU239)))</f>
        <v>9.6178604476360441</v>
      </c>
      <c r="AW239" s="186" cm="1">
        <f t="array" ref="AW239">IF(AX$231=-1,AX239,IF(AX$231=99,AV239,IF(AX$231=0,INDEX($E167:$M167,0,AX$229),(INDEX($E167:$M167,0,AX$231+1)-INDEX($E167:$M167,0,AX$231))/(INDEX($E$160:$M$160,0,AX$231+1)-INDEX($E$160:$M$160,0,AX$231))+AV239)))</f>
        <v>9.6178604476360441</v>
      </c>
      <c r="AX239" s="186" cm="1">
        <f t="array" ref="AX239">IF(AY$231=-1,AZ239,IF(AY$231=99,AW239,IF(AY$231=0,INDEX($E167:$M167,0,AY$229),(INDEX($E167:$M167,0,AY$231+1)-INDEX($E167:$M167,0,AY$231))/(INDEX($E$160:$M$160,0,AY$231+1)-INDEX($E$160:$M$160,0,AY$231))+AW239)))</f>
        <v>9.6178604476360441</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0.6424825297712935</v>
      </c>
      <c r="T240" s="186" cm="1">
        <f t="array" ref="T240">IF(U$231=-1,U240,IF(U$231=99,S240,IF(U$231=0,INDEX($E168:$M168,0,U$229),(INDEX($E168:$M168,0,U$231+1)-INDEX($E168:$M168,0,U$231))/(INDEX($E$160:$M$160,0,U$231+1)-INDEX($E$160:$M$160,0,U$231))+S240)))</f>
        <v>0.5853941510548909</v>
      </c>
      <c r="U240" s="186" cm="1">
        <f t="array" ref="U240">IF(V$231=-1,V240,IF(V$231=99,T240,IF(V$231=0,INDEX($E168:$M168,0,V$229),(INDEX($E168:$M168,0,V$231+1)-INDEX($E168:$M168,0,V$231))/(INDEX($E$160:$M$160,0,V$231+1)-INDEX($E$160:$M$160,0,V$231))+T240)))</f>
        <v>0.5283057723384883</v>
      </c>
      <c r="V240" s="186" cm="1">
        <f t="array" ref="V240">IF(W$231=-1,W240,IF(W$231=99,U240,IF(W$231=0,INDEX($E168:$M168,0,W$229),(INDEX($E168:$M168,0,W$231+1)-INDEX($E168:$M168,0,W$231))/(INDEX($E$160:$M$160,0,W$231+1)-INDEX($E$160:$M$160,0,W$231))+U240)))</f>
        <v>0.4712173936220857</v>
      </c>
      <c r="W240" s="186" cm="1">
        <f t="array" ref="W240">IF(X$231=-1,X240,IF(X$231=99,V240,IF(X$231=0,INDEX($E168:$M168,0,X$229),(INDEX($E168:$M168,0,X$231+1)-INDEX($E168:$M168,0,X$231))/(INDEX($E$160:$M$160,0,X$231+1)-INDEX($E$160:$M$160,0,X$231))+V240)))</f>
        <v>0.4141290149056831</v>
      </c>
      <c r="X240" s="186" cm="1">
        <f t="array" ref="X240">IF(Y$231=-1,Y240,IF(Y$231=99,W240,IF(Y$231=0,INDEX($E168:$M168,0,Y$229),(INDEX($E168:$M168,0,Y$231+1)-INDEX($E168:$M168,0,Y$231))/(INDEX($E$160:$M$160,0,Y$231+1)-INDEX($E$160:$M$160,0,Y$231))+W240)))</f>
        <v>0.3570406361892805</v>
      </c>
      <c r="Y240" s="186" cm="1">
        <f t="array" ref="Y240">IF(Z$231=-1,Z240,IF(Z$231=99,X240,IF(Z$231=0,INDEX($E168:$M168,0,Z$229),(INDEX($E168:$M168,0,Z$231+1)-INDEX($E168:$M168,0,Z$231))/(INDEX($E$160:$M$160,0,Z$231+1)-INDEX($E$160:$M$160,0,Z$231))+X240)))</f>
        <v>0.2999522574728779</v>
      </c>
      <c r="Z240" s="186" cm="1">
        <f t="array" ref="Z240">IF(AA$231=-1,AA240,IF(AA$231=99,Y240,IF(AA$231=0,INDEX($E168:$M168,0,AA$229),(INDEX($E168:$M168,0,AA$231+1)-INDEX($E168:$M168,0,AA$231))/(INDEX($E$160:$M$160,0,AA$231+1)-INDEX($E$160:$M$160,0,AA$231))+Y240)))</f>
        <v>0.2428638787564753</v>
      </c>
      <c r="AA240" s="186" cm="1">
        <f t="array" ref="AA240">IF(AB$231=-1,AB240,IF(AB$231=99,Z240,IF(AB$231=0,INDEX($E168:$M168,0,AB$229),(INDEX($E168:$M168,0,AB$231+1)-INDEX($E168:$M168,0,AB$231))/(INDEX($E$160:$M$160,0,AB$231+1)-INDEX($E$160:$M$160,0,AB$231))+Z240)))</f>
        <v>0.18577550004007271</v>
      </c>
      <c r="AB240" s="186" cm="1">
        <f t="array" ref="AB240">IF(AC$231=-1,AC240,IF(AC$231=99,AA240,IF(AC$231=0,INDEX($E168:$M168,0,AC$229),(INDEX($E168:$M168,0,AC$231+1)-INDEX($E168:$M168,0,AC$231))/(INDEX($E$160:$M$160,0,AC$231+1)-INDEX($E$160:$M$160,0,AC$231))+AA240)))</f>
        <v>0.6424825297712935</v>
      </c>
      <c r="AC240" s="186" cm="1">
        <f t="array" ref="AC240">IF(AD$231=-1,AD240,IF(AD$231=99,AB240,IF(AD$231=0,INDEX($E168:$M168,0,AD$229),(INDEX($E168:$M168,0,AD$231+1)-INDEX($E168:$M168,0,AD$231))/(INDEX($E$160:$M$160,0,AD$231+1)-INDEX($E$160:$M$160,0,AD$231))+AB240)))</f>
        <v>0.61172376352415514</v>
      </c>
      <c r="AD240" s="186" cm="1">
        <f t="array" ref="AD240">IF(AE$231=-1,AE240,IF(AE$231=99,AC240,IF(AE$231=0,INDEX($E168:$M168,0,AE$229),(INDEX($E168:$M168,0,AE$231+1)-INDEX($E168:$M168,0,AE$231))/(INDEX($E$160:$M$160,0,AE$231+1)-INDEX($E$160:$M$160,0,AE$231))+AC240)))</f>
        <v>0.58096499727701678</v>
      </c>
      <c r="AE240" s="186" cm="1">
        <f t="array" ref="AE240">IF(AF$231=-1,AF240,IF(AF$231=99,AD240,IF(AF$231=0,INDEX($E168:$M168,0,AF$229),(INDEX($E168:$M168,0,AF$231+1)-INDEX($E168:$M168,0,AF$231))/(INDEX($E$160:$M$160,0,AF$231+1)-INDEX($E$160:$M$160,0,AF$231))+AD240)))</f>
        <v>0.55020623102987842</v>
      </c>
      <c r="AF240" s="186" cm="1">
        <f t="array" ref="AF240">IF(AG$231=-1,AG240,IF(AG$231=99,AE240,IF(AG$231=0,INDEX($E168:$M168,0,AG$229),(INDEX($E168:$M168,0,AG$231+1)-INDEX($E168:$M168,0,AG$231))/(INDEX($E$160:$M$160,0,AG$231+1)-INDEX($E$160:$M$160,0,AG$231))+AE240)))</f>
        <v>0.51944746478274006</v>
      </c>
      <c r="AG240" s="186" cm="1">
        <f t="array" ref="AG240">IF(AH$231=-1,AH240,IF(AH$231=99,AF240,IF(AH$231=0,INDEX($E168:$M168,0,AH$229),(INDEX($E168:$M168,0,AH$231+1)-INDEX($E168:$M168,0,AH$231))/(INDEX($E$160:$M$160,0,AH$231+1)-INDEX($E$160:$M$160,0,AH$231))+AF240)))</f>
        <v>0.48868869853560171</v>
      </c>
      <c r="AH240" s="186" cm="1">
        <f t="array" ref="AH240">IF(AI$231=-1,AI240,IF(AI$231=99,AG240,IF(AI$231=0,INDEX($E168:$M168,0,AI$229),(INDEX($E168:$M168,0,AI$231+1)-INDEX($E168:$M168,0,AI$231))/(INDEX($E$160:$M$160,0,AI$231+1)-INDEX($E$160:$M$160,0,AI$231))+AG240)))</f>
        <v>0.45792993228846335</v>
      </c>
      <c r="AI240" s="186" cm="1">
        <f t="array" ref="AI240">IF(AJ$231=-1,AJ240,IF(AJ$231=99,AH240,IF(AJ$231=0,INDEX($E168:$M168,0,AJ$229),(INDEX($E168:$M168,0,AJ$231+1)-INDEX($E168:$M168,0,AJ$231))/(INDEX($E$160:$M$160,0,AJ$231+1)-INDEX($E$160:$M$160,0,AJ$231))+AH240)))</f>
        <v>0.42717116604132499</v>
      </c>
      <c r="AJ240" s="186" cm="1">
        <f t="array" ref="AJ240">IF(AK$231=-1,AK240,IF(AK$231=99,AI240,IF(AK$231=0,INDEX($E168:$M168,0,AK$229),(INDEX($E168:$M168,0,AK$231+1)-INDEX($E168:$M168,0,AK$231))/(INDEX($E$160:$M$160,0,AK$231+1)-INDEX($E$160:$M$160,0,AK$231))+AI240)))</f>
        <v>0.39641239979418663</v>
      </c>
      <c r="AK240" s="186" cm="1">
        <f t="array" ref="AK240">IF(AL$231=-1,AL240,IF(AL$231=99,AJ240,IF(AL$231=0,INDEX($E168:$M168,0,AL$229),(INDEX($E168:$M168,0,AL$231+1)-INDEX($E168:$M168,0,AL$231))/(INDEX($E$160:$M$160,0,AL$231+1)-INDEX($E$160:$M$160,0,AL$231))+AJ240)))</f>
        <v>0.36565363354704827</v>
      </c>
      <c r="AL240" s="186" cm="1">
        <f t="array" ref="AL240">IF(AM$231=-1,AM240,IF(AM$231=99,AK240,IF(AM$231=0,INDEX($E168:$M168,0,AM$229),(INDEX($E168:$M168,0,AM$231+1)-INDEX($E168:$M168,0,AM$231))/(INDEX($E$160:$M$160,0,AM$231+1)-INDEX($E$160:$M$160,0,AM$231))+AK240)))</f>
        <v>0.61172376352415514</v>
      </c>
      <c r="AM240" s="186" cm="1">
        <f t="array" ref="AM240">IF(AN$231=-1,AN240,IF(AN$231=99,AL240,IF(AN$231=0,INDEX($E168:$M168,0,AN$229),(INDEX($E168:$M168,0,AN$231+1)-INDEX($E168:$M168,0,AN$231))/(INDEX($E$160:$M$160,0,AN$231+1)-INDEX($E$160:$M$160,0,AN$231))+AL240)))</f>
        <v>0.6245010201211334</v>
      </c>
      <c r="AN240" s="186" cm="1">
        <f t="array" ref="AN240">IF(AO$231=-1,AO240,IF(AO$231=99,AM240,IF(AO$231=0,INDEX($E168:$M168,0,AO$229),(INDEX($E168:$M168,0,AO$231+1)-INDEX($E168:$M168,0,AO$231))/(INDEX($E$160:$M$160,0,AO$231+1)-INDEX($E$160:$M$160,0,AO$231))+AM240)))</f>
        <v>0.63727827671811166</v>
      </c>
      <c r="AO240" s="186" cm="1">
        <f t="array" ref="AO240">IF(AP$231=-1,AP240,IF(AP$231=99,AN240,IF(AP$231=0,INDEX($E168:$M168,0,AP$229),(INDEX($E168:$M168,0,AP$231+1)-INDEX($E168:$M168,0,AP$231))/(INDEX($E$160:$M$160,0,AP$231+1)-INDEX($E$160:$M$160,0,AP$231))+AN240)))</f>
        <v>0.65005553331508992</v>
      </c>
      <c r="AP240" s="186" cm="1">
        <f t="array" ref="AP240">IF(AQ$231=-1,AQ240,IF(AQ$231=99,AO240,IF(AQ$231=0,INDEX($E168:$M168,0,AQ$229),(INDEX($E168:$M168,0,AQ$231+1)-INDEX($E168:$M168,0,AQ$231))/(INDEX($E$160:$M$160,0,AQ$231+1)-INDEX($E$160:$M$160,0,AQ$231))+AO240)))</f>
        <v>0.66283278991206818</v>
      </c>
      <c r="AQ240" s="186" cm="1">
        <f t="array" ref="AQ240">IF(AR$231=-1,AR240,IF(AR$231=99,AP240,IF(AR$231=0,INDEX($E168:$M168,0,AR$229),(INDEX($E168:$M168,0,AR$231+1)-INDEX($E168:$M168,0,AR$231))/(INDEX($E$160:$M$160,0,AR$231+1)-INDEX($E$160:$M$160,0,AR$231))+AP240)))</f>
        <v>0.67561004650904644</v>
      </c>
      <c r="AR240" s="186" cm="1">
        <f t="array" ref="AR240">IF(AS$231=-1,AS240,IF(AS$231=99,AQ240,IF(AS$231=0,INDEX($E168:$M168,0,AS$229),(INDEX($E168:$M168,0,AS$231+1)-INDEX($E168:$M168,0,AS$231))/(INDEX($E$160:$M$160,0,AS$231+1)-INDEX($E$160:$M$160,0,AS$231))+AQ240)))</f>
        <v>0.68838730310602469</v>
      </c>
      <c r="AS240" s="186" cm="1">
        <f t="array" ref="AS240">IF(AT$231=-1,AT240,IF(AT$231=99,AR240,IF(AT$231=0,INDEX($E168:$M168,0,AT$229),(INDEX($E168:$M168,0,AT$231+1)-INDEX($E168:$M168,0,AT$231))/(INDEX($E$160:$M$160,0,AT$231+1)-INDEX($E$160:$M$160,0,AT$231))+AR240)))</f>
        <v>0.70116455970300295</v>
      </c>
      <c r="AT240" s="186" cm="1">
        <f t="array" ref="AT240">IF(AU$231=-1,AU240,IF(AU$231=99,AS240,IF(AU$231=0,INDEX($E168:$M168,0,AU$229),(INDEX($E168:$M168,0,AU$231+1)-INDEX($E168:$M168,0,AU$231))/(INDEX($E$160:$M$160,0,AU$231+1)-INDEX($E$160:$M$160,0,AU$231))+AS240)))</f>
        <v>0.71394181629998121</v>
      </c>
      <c r="AU240" s="186" cm="1">
        <f t="array" ref="AU240">IF(AV$231=-1,AV240,IF(AV$231=99,AT240,IF(AV$231=0,INDEX($E168:$M168,0,AV$229),(INDEX($E168:$M168,0,AV$231+1)-INDEX($E168:$M168,0,AV$231))/(INDEX($E$160:$M$160,0,AV$231+1)-INDEX($E$160:$M$160,0,AV$231))+AT240)))</f>
        <v>0.72671907289695947</v>
      </c>
      <c r="AV240" s="186" cm="1">
        <f t="array" ref="AV240">IF(AW$231=-1,AW240,IF(AW$231=99,AU240,IF(AW$231=0,INDEX($E168:$M168,0,AW$229),(INDEX($E168:$M168,0,AW$231+1)-INDEX($E168:$M168,0,AW$231))/(INDEX($E$160:$M$160,0,AW$231+1)-INDEX($E$160:$M$160,0,AW$231))+AU240)))</f>
        <v>0.72671907289695947</v>
      </c>
      <c r="AW240" s="186" cm="1">
        <f t="array" ref="AW240">IF(AX$231=-1,AX240,IF(AX$231=99,AV240,IF(AX$231=0,INDEX($E168:$M168,0,AX$229),(INDEX($E168:$M168,0,AX$231+1)-INDEX($E168:$M168,0,AX$231))/(INDEX($E$160:$M$160,0,AX$231+1)-INDEX($E$160:$M$160,0,AX$231))+AV240)))</f>
        <v>0.72671907289695947</v>
      </c>
      <c r="AX240" s="186" cm="1">
        <f t="array" ref="AX240">IF(AY$231=-1,AZ240,IF(AY$231=99,AW240,IF(AY$231=0,INDEX($E168:$M168,0,AY$229),(INDEX($E168:$M168,0,AY$231+1)-INDEX($E168:$M168,0,AY$231))/(INDEX($E$160:$M$160,0,AY$231+1)-INDEX($E$160:$M$160,0,AY$231))+AW240)))</f>
        <v>0.72671907289695947</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1.0221577347381782E-2</v>
      </c>
      <c r="H253" s="109">
        <f t="shared" ref="H253:J255" si="627">K107/K$111</f>
        <v>1.0177280217795981E-2</v>
      </c>
      <c r="I253" s="109">
        <f t="shared" si="627"/>
        <v>5.8118971087645016E-3</v>
      </c>
      <c r="J253" s="109">
        <f t="shared" si="627"/>
        <v>3.8804879214486255E-3</v>
      </c>
      <c r="K253" s="109">
        <f>M107/M$111</f>
        <v>3.8804879214486255E-3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0.40561957334586551</v>
      </c>
      <c r="H254" s="109">
        <f t="shared" si="627"/>
        <v>0.37613479134331534</v>
      </c>
      <c r="I254" s="109">
        <f t="shared" si="627"/>
        <v>0.30647646707933301</v>
      </c>
      <c r="J254" s="109">
        <f t="shared" si="627"/>
        <v>0.27191576471554629</v>
      </c>
      <c r="K254" s="109">
        <f>M108/M$111</f>
        <v>0.27191576471554629</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0.51298973124682923</v>
      </c>
      <c r="H255" s="109">
        <f t="shared" si="627"/>
        <v>0.54644085911889229</v>
      </c>
      <c r="I255" s="109">
        <f t="shared" si="627"/>
        <v>0.63070122230090875</v>
      </c>
      <c r="J255" s="109">
        <f t="shared" si="627"/>
        <v>0.67098916893868621</v>
      </c>
      <c r="K255" s="109">
        <f>M109/M$111</f>
        <v>0.67098916893868621</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0.57340624038924493</v>
      </c>
      <c r="H256" s="109">
        <f>SUM(K115:K117)/SUM(K$127:K$129)</f>
        <v>0.58873243165685685</v>
      </c>
      <c r="I256" s="109">
        <f>SUM(L115:L117)/SUM(L$127:L$129)</f>
        <v>0.48733395205857966</v>
      </c>
      <c r="J256" s="109">
        <f>SUM(M115:M117)/SUM(M$127:M$129)</f>
        <v>0.41834346170610232</v>
      </c>
      <c r="K256" s="109">
        <f>SUM(M115:M117)/SUM(M$127:M$129)</f>
        <v>0.41834346170610232</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0.30691266736692174</v>
      </c>
      <c r="H257" s="109">
        <f>SUM(K119:K121)/SUM(K$127:K$129)</f>
        <v>0.29613450502745636</v>
      </c>
      <c r="I257" s="109">
        <f>SUM(L119:L121)/SUM(L$127:L$129)</f>
        <v>0.35346991869724925</v>
      </c>
      <c r="J257" s="109">
        <f>SUM(M119:M121)/SUM(M$127:M$129)</f>
        <v>0.40717452408218446</v>
      </c>
      <c r="K257" s="109">
        <f>SUM(M119:M121)/SUM(M$127:M$129)</f>
        <v>0.40717452408218446</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0.11968109224383337</v>
      </c>
      <c r="H258" s="109">
        <f>SUM(K123:K125)/SUM(K$127:K$129)</f>
        <v>0.11513306331568673</v>
      </c>
      <c r="I258" s="109">
        <f>SUM(L123:L125)/SUM(L$127:L$129)</f>
        <v>0.15919612924417115</v>
      </c>
      <c r="J258" s="109">
        <f>SUM(M123:M125)/SUM(M$127:M$129)</f>
        <v>0.17448201421171305</v>
      </c>
      <c r="K258" s="109">
        <f>SUM(M123:M125)/SUM(M$127:M$129)</f>
        <v>0.17448201421171305</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3.4071924491272608E-3</v>
      </c>
      <c r="Q260" s="186" cm="1">
        <f t="array" ref="Q260">IF(S$252=-1,R260,IF(S$252=99,P260,IF(S$252=0,INDEX($D253:$K253,0,S$250),(INDEX($D253:$K253,0,S$252+1)-INDEX($D253:$K253,0,S$252))/(INDEX($D$249:$K$249,0,S$252+1)-INDEX($D$249:$K$249,0,S$252))+P260)))</f>
        <v>6.8143848982545217E-3</v>
      </c>
      <c r="R260" s="186" cm="1">
        <f t="array" ref="R260">IF(T$252=-1,S260,IF(T$252=99,Q260,IF(T$252=0,INDEX($D253:$K253,0,T$250),(INDEX($D253:$K253,0,T$252+1)-INDEX($D253:$K253,0,T$252))/(INDEX($D$249:$K$249,0,T$252+1)-INDEX($D$249:$K$249,0,T$252))+Q260)))</f>
        <v>1.0221577347381782E-2</v>
      </c>
      <c r="S260" s="186" cm="1">
        <f t="array" ref="S260">IF(U$252=-1,T260,IF(U$252=99,R260,IF(U$252=0,INDEX($D253:$K253,0,U$250),(INDEX($D253:$K253,0,U$252+1)-INDEX($D253:$K253,0,U$252))/(INDEX($D$249:$K$249,0,U$252+1)-INDEX($D$249:$K$249,0,U$252))+R260)))</f>
        <v>1.0217147634423203E-2</v>
      </c>
      <c r="T260" s="186" cm="1">
        <f t="array" ref="T260">IF(V$252=-1,U260,IF(V$252=99,S260,IF(V$252=0,INDEX($D253:$K253,0,V$250),(INDEX($D253:$K253,0,V$252+1)-INDEX($D253:$K253,0,V$252))/(INDEX($D$249:$K$249,0,V$252+1)-INDEX($D$249:$K$249,0,V$252))+S260)))</f>
        <v>1.0212717921464623E-2</v>
      </c>
      <c r="U260" s="186" cm="1">
        <f t="array" ref="U260">IF(W$252=-1,V260,IF(W$252=99,T260,IF(W$252=0,INDEX($D253:$K253,0,W$250),(INDEX($D253:$K253,0,W$252+1)-INDEX($D253:$K253,0,W$252))/(INDEX($D$249:$K$249,0,W$252+1)-INDEX($D$249:$K$249,0,W$252))+T260)))</f>
        <v>1.0208288208506043E-2</v>
      </c>
      <c r="V260" s="186" cm="1">
        <f t="array" ref="V260">IF(X$252=-1,W260,IF(X$252=99,U260,IF(X$252=0,INDEX($D253:$K253,0,X$250),(INDEX($D253:$K253,0,X$252+1)-INDEX($D253:$K253,0,X$252))/(INDEX($D$249:$K$249,0,X$252+1)-INDEX($D$249:$K$249,0,X$252))+U260)))</f>
        <v>1.0203858495547464E-2</v>
      </c>
      <c r="W260" s="186" cm="1">
        <f t="array" ref="W260">IF(Y$252=-1,X260,IF(Y$252=99,V260,IF(Y$252=0,INDEX($D253:$K253,0,Y$250),(INDEX($D253:$K253,0,Y$252+1)-INDEX($D253:$K253,0,Y$252))/(INDEX($D$249:$K$249,0,Y$252+1)-INDEX($D$249:$K$249,0,Y$252))+V260)))</f>
        <v>1.0199428782588884E-2</v>
      </c>
      <c r="X260" s="186" cm="1">
        <f t="array" ref="X260">IF(Z$252=-1,Y260,IF(Z$252=99,W260,IF(Z$252=0,INDEX($D253:$K253,0,Z$250),(INDEX($D253:$K253,0,Z$252+1)-INDEX($D253:$K253,0,Z$252))/(INDEX($D$249:$K$249,0,Z$252+1)-INDEX($D$249:$K$249,0,Z$252))+W260)))</f>
        <v>1.0194999069630305E-2</v>
      </c>
      <c r="Y260" s="186" cm="1">
        <f t="array" ref="Y260">IF(AA$252=-1,Z260,IF(AA$252=99,X260,IF(AA$252=0,INDEX($D253:$K253,0,AA$250),(INDEX($D253:$K253,0,AA$252+1)-INDEX($D253:$K253,0,AA$252))/(INDEX($D$249:$K$249,0,AA$252+1)-INDEX($D$249:$K$249,0,AA$252))+X260)))</f>
        <v>1.0190569356671725E-2</v>
      </c>
      <c r="Z260" s="186" cm="1">
        <f t="array" ref="Z260">IF(AB$252=-1,AA260,IF(AB$252=99,Y260,IF(AB$252=0,INDEX($D253:$K253,0,AB$250),(INDEX($D253:$K253,0,AB$252+1)-INDEX($D253:$K253,0,AB$252))/(INDEX($D$249:$K$249,0,AB$252+1)-INDEX($D$249:$K$249,0,AB$252))+Y260)))</f>
        <v>1.0186139643713146E-2</v>
      </c>
      <c r="AA260" s="186" cm="1">
        <f t="array" ref="AA260">IF(AC$252=-1,AB260,IF(AC$252=99,Z260,IF(AC$252=0,INDEX($D253:$K253,0,AC$250),(INDEX($D253:$K253,0,AC$252+1)-INDEX($D253:$K253,0,AC$252))/(INDEX($D$249:$K$249,0,AC$252+1)-INDEX($D$249:$K$249,0,AC$252))+Z260)))</f>
        <v>1.0181709930754566E-2</v>
      </c>
      <c r="AB260" s="186" cm="1">
        <f t="array" ref="AB260">IF(AD$252=-1,AC260,IF(AD$252=99,AA260,IF(AD$252=0,INDEX($D253:$K253,0,AD$250),(INDEX($D253:$K253,0,AD$252+1)-INDEX($D253:$K253,0,AD$252))/(INDEX($D$249:$K$249,0,AD$252+1)-INDEX($D$249:$K$249,0,AD$252))+AA260)))</f>
        <v>1.0177280217795981E-2</v>
      </c>
      <c r="AC260" s="186" cm="1">
        <f t="array" ref="AC260">IF(AE$252=-1,AD260,IF(AE$252=99,AB260,IF(AE$252=0,INDEX($D253:$K253,0,AE$250),(INDEX($D253:$K253,0,AE$252+1)-INDEX($D253:$K253,0,AE$252))/(INDEX($D$249:$K$249,0,AE$252+1)-INDEX($D$249:$K$249,0,AE$252))+AB260)))</f>
        <v>9.7407419068928341E-3</v>
      </c>
      <c r="AD260" s="186" cm="1">
        <f t="array" ref="AD260">IF(AF$252=-1,AE260,IF(AF$252=99,AC260,IF(AF$252=0,INDEX($D253:$K253,0,AF$250),(INDEX($D253:$K253,0,AF$252+1)-INDEX($D253:$K253,0,AF$252))/(INDEX($D$249:$K$249,0,AF$252+1)-INDEX($D$249:$K$249,0,AF$252))+AC260)))</f>
        <v>9.3042035959896869E-3</v>
      </c>
      <c r="AE260" s="186" cm="1">
        <f t="array" ref="AE260">IF(AG$252=-1,AF260,IF(AG$252=99,AD260,IF(AG$252=0,INDEX($D253:$K253,0,AG$250),(INDEX($D253:$K253,0,AG$252+1)-INDEX($D253:$K253,0,AG$252))/(INDEX($D$249:$K$249,0,AG$252+1)-INDEX($D$249:$K$249,0,AG$252))+AD260)))</f>
        <v>8.8676652850865397E-3</v>
      </c>
      <c r="AF260" s="186" cm="1">
        <f t="array" ref="AF260">IF(AH$252=-1,AG260,IF(AH$252=99,AE260,IF(AH$252=0,INDEX($D253:$K253,0,AH$250),(INDEX($D253:$K253,0,AH$252+1)-INDEX($D253:$K253,0,AH$252))/(INDEX($D$249:$K$249,0,AH$252+1)-INDEX($D$249:$K$249,0,AH$252))+AE260)))</f>
        <v>8.4311269741833925E-3</v>
      </c>
      <c r="AG260" s="186" cm="1">
        <f t="array" ref="AG260">IF(AI$252=-1,AH260,IF(AI$252=99,AF260,IF(AI$252=0,INDEX($D253:$K253,0,AI$250),(INDEX($D253:$K253,0,AI$252+1)-INDEX($D253:$K253,0,AI$252))/(INDEX($D$249:$K$249,0,AI$252+1)-INDEX($D$249:$K$249,0,AI$252))+AF260)))</f>
        <v>7.9945886632802454E-3</v>
      </c>
      <c r="AH260" s="186" cm="1">
        <f t="array" ref="AH260">IF(AJ$252=-1,AI260,IF(AJ$252=99,AG260,IF(AJ$252=0,INDEX($D253:$K253,0,AJ$250),(INDEX($D253:$K253,0,AJ$252+1)-INDEX($D253:$K253,0,AJ$252))/(INDEX($D$249:$K$249,0,AJ$252+1)-INDEX($D$249:$K$249,0,AJ$252))+AG260)))</f>
        <v>7.5580503523770973E-3</v>
      </c>
      <c r="AI260" s="186" cm="1">
        <f t="array" ref="AI260">IF(AK$252=-1,AJ260,IF(AK$252=99,AH260,IF(AK$252=0,INDEX($D253:$K253,0,AK$250),(INDEX($D253:$K253,0,AK$252+1)-INDEX($D253:$K253,0,AK$252))/(INDEX($D$249:$K$249,0,AK$252+1)-INDEX($D$249:$K$249,0,AK$252))+AH260)))</f>
        <v>7.1215120414739493E-3</v>
      </c>
      <c r="AJ260" s="186" cm="1">
        <f t="array" ref="AJ260">IF(AL$252=-1,AK260,IF(AL$252=99,AI260,IF(AL$252=0,INDEX($D253:$K253,0,AL$250),(INDEX($D253:$K253,0,AL$252+1)-INDEX($D253:$K253,0,AL$252))/(INDEX($D$249:$K$249,0,AL$252+1)-INDEX($D$249:$K$249,0,AL$252))+AI260)))</f>
        <v>6.6849737305708012E-3</v>
      </c>
      <c r="AK260" s="186" cm="1">
        <f t="array" ref="AK260">IF(AM$252=-1,AL260,IF(AM$252=99,AJ260,IF(AM$252=0,INDEX($D253:$K253,0,AM$250),(INDEX($D253:$K253,0,AM$252+1)-INDEX($D253:$K253,0,AM$252))/(INDEX($D$249:$K$249,0,AM$252+1)-INDEX($D$249:$K$249,0,AM$252))+AJ260)))</f>
        <v>6.2484354196676532E-3</v>
      </c>
      <c r="AL260" s="186" cm="1">
        <f t="array" ref="AL260">IF(AN$252=-1,AM260,IF(AN$252=99,AK260,IF(AN$252=0,INDEX($D253:$K253,0,AN$250),(INDEX($D253:$K253,0,AN$252+1)-INDEX($D253:$K253,0,AN$252))/(INDEX($D$249:$K$249,0,AN$252+1)-INDEX($D$249:$K$249,0,AN$252))+AK260)))</f>
        <v>5.8118971087645016E-3</v>
      </c>
      <c r="AM260" s="186" cm="1">
        <f t="array" ref="AM260">IF(AO$252=-1,AN260,IF(AO$252=99,AL260,IF(AO$252=0,INDEX($D253:$K253,0,AO$250),(INDEX($D253:$K253,0,AO$252+1)-INDEX($D253:$K253,0,AO$252))/(INDEX($D$249:$K$249,0,AO$252+1)-INDEX($D$249:$K$249,0,AO$252))+AL260)))</f>
        <v>5.6187561900329138E-3</v>
      </c>
      <c r="AN260" s="186" cm="1">
        <f t="array" ref="AN260">IF(AP$252=-1,AO260,IF(AP$252=99,AM260,IF(AP$252=0,INDEX($D253:$K253,0,AP$250),(INDEX($D253:$K253,0,AP$252+1)-INDEX($D253:$K253,0,AP$252))/(INDEX($D$249:$K$249,0,AP$252+1)-INDEX($D$249:$K$249,0,AP$252))+AM260)))</f>
        <v>5.425615271301326E-3</v>
      </c>
      <c r="AO260" s="186" cm="1">
        <f t="array" ref="AO260">IF(AQ$252=-1,AP260,IF(AQ$252=99,AN260,IF(AQ$252=0,INDEX($D253:$K253,0,AQ$250),(INDEX($D253:$K253,0,AQ$252+1)-INDEX($D253:$K253,0,AQ$252))/(INDEX($D$249:$K$249,0,AQ$252+1)-INDEX($D$249:$K$249,0,AQ$252))+AN260)))</f>
        <v>5.2324743525697381E-3</v>
      </c>
      <c r="AP260" s="186" cm="1">
        <f t="array" ref="AP260">IF(AR$252=-1,AQ260,IF(AR$252=99,AO260,IF(AR$252=0,INDEX($D253:$K253,0,AR$250),(INDEX($D253:$K253,0,AR$252+1)-INDEX($D253:$K253,0,AR$252))/(INDEX($D$249:$K$249,0,AR$252+1)-INDEX($D$249:$K$249,0,AR$252))+AO260)))</f>
        <v>5.0393334338381503E-3</v>
      </c>
      <c r="AQ260" s="186" cm="1">
        <f t="array" ref="AQ260">IF(AS$252=-1,AR260,IF(AS$252=99,AP260,IF(AS$252=0,INDEX($D253:$K253,0,AS$250),(INDEX($D253:$K253,0,AS$252+1)-INDEX($D253:$K253,0,AS$252))/(INDEX($D$249:$K$249,0,AS$252+1)-INDEX($D$249:$K$249,0,AS$252))+AP260)))</f>
        <v>4.8461925151065625E-3</v>
      </c>
      <c r="AR260" s="186" cm="1">
        <f t="array" ref="AR260">IF(AT$252=-1,AW260,IF(AT$252=99,AQ260,IF(AT$252=0,INDEX($D253:$K253,0,AT$250),(INDEX($D253:$K253,0,AT$252+1)-INDEX($D253:$K253,0,AT$252))/(INDEX($D$249:$K$249,0,AT$252+1)-INDEX($D$249:$K$249,0,AT$252))+AQ260)))</f>
        <v>4.6530515963749746E-3</v>
      </c>
      <c r="AS260" s="186" cm="1">
        <f t="array" ref="AS260">IF(AU$252=-1,AX260,IF(AU$252=99,AR260,IF(AU$252=0,INDEX($D253:$K253,0,AU$250),(INDEX($D253:$K253,0,AU$252+1)-INDEX($D253:$K253,0,AU$252))/(INDEX($D$249:$K$249,0,AU$252+1)-INDEX($D$249:$K$249,0,AU$252))+AR260)))</f>
        <v>4.4599106776433868E-3</v>
      </c>
      <c r="AT260" s="186" cm="1">
        <f t="array" ref="AT260">IF(AV$252=-1,AY260,IF(AV$252=99,AS260,IF(AV$252=0,INDEX($D253:$K253,0,AV$250),(INDEX($D253:$K253,0,AV$252+1)-INDEX($D253:$K253,0,AV$252))/(INDEX($D$249:$K$249,0,AV$252+1)-INDEX($D$249:$K$249,0,AV$252))+AS260)))</f>
        <v>4.266769758911799E-3</v>
      </c>
      <c r="AU260" s="186" cm="1">
        <f t="array" ref="AU260">IF(AW$252=-1,AZ260,IF(AW$252=99,AT260,IF(AW$252=0,INDEX($D253:$K253,0,AW$250),(INDEX($D253:$K253,0,AW$252+1)-INDEX($D253:$K253,0,AW$252))/(INDEX($D$249:$K$249,0,AW$252+1)-INDEX($D$249:$K$249,0,AW$252))+AT260)))</f>
        <v>4.0736288401802111E-3</v>
      </c>
      <c r="AV260" s="186" cm="1">
        <f t="array" ref="AV260">IF(AX$252=-1,BA260,IF(AX$252=99,AU260,IF(AX$252=0,INDEX($D253:$K253,0,AX$250),(INDEX($D253:$K253,0,AX$252+1)-INDEX($D253:$K253,0,AX$252))/(INDEX($D$249:$K$249,0,AX$252+1)-INDEX($D$249:$K$249,0,AX$252))+AU260)))</f>
        <v>3.8804879214486255E-3</v>
      </c>
      <c r="AW260" s="186" cm="1">
        <f t="array" ref="AW260">IF(AY$252=-1,BB260,IF(AY$252=99,AV260,IF(AY$252=0,INDEX($D253:$K253,0,AY$250),(INDEX($D253:$K253,0,AY$252+1)-INDEX($D253:$K253,0,AY$252))/(INDEX($D$249:$K$249,0,AY$252+1)-INDEX($D$249:$K$249,0,AY$252))+AV260)))</f>
        <v>3.8804879214486255E-3</v>
      </c>
      <c r="AX260" s="186" cm="1">
        <f t="array" ref="AX260">IF(AV$252=-1,AZ260,IF(AV$252=99,AW260,IF(AV$252=0,INDEX($D253:$K253,0,AV$250),(INDEX($D253:$K253,0,AV$252+1)-INDEX($D253:$K253,0,AV$252))/(INDEX($D$249:$K$249,0,AV$252+1)-INDEX($D$249:$K$249,0,AV$252))+AW260)))</f>
        <v>3.6873470027170381E-3</v>
      </c>
      <c r="AY260" s="186" cm="1">
        <f t="array" ref="AY260">IF(AW$252=-1,BA260,IF(AW$252=99,AX260,IF(AW$252=0,INDEX($D253:$K253,0,AW$250),(INDEX($D253:$K253,0,AW$252+1)-INDEX($D253:$K253,0,AW$252))/(INDEX($D$249:$K$249,0,AW$252+1)-INDEX($D$249:$K$249,0,AW$252))+AX260)))</f>
        <v>3.4942060839854502E-3</v>
      </c>
      <c r="AZ260" s="186" cm="1">
        <f t="array" ref="AZ260">IF(AX$252=-1,BB260,IF(AX$252=99,AY260,IF(AX$252=0,INDEX($D253:$K253,0,AX$250),(INDEX($D253:$K253,0,AX$252+1)-INDEX($D253:$K253,0,AX$252))/(INDEX($D$249:$K$249,0,AX$252+1)-INDEX($D$249:$K$249,0,AX$252))+AY260)))</f>
        <v>3.8804879214486255E-3</v>
      </c>
      <c r="BA260" s="186" cm="1">
        <f t="array" ref="BA260">IF(AY$252=-1,BC260,IF(AY$252=99,AZ260,IF(AY$252=0,INDEX($D253:$K253,0,AY$250),(INDEX($D253:$K253,0,AY$252+1)-INDEX($D253:$K253,0,AY$252))/(INDEX($D$249:$K$249,0,AY$252+1)-INDEX($D$249:$K$249,0,AY$252))+AZ260)))</f>
        <v>3.8804879214486255E-3</v>
      </c>
      <c r="BB260" s="186" cm="1">
        <f t="array" ref="BB260">IF(AZ$252=-1,BD260,IF(AZ$252=99,BA260,IF(AZ$252=0,INDEX($D253:$K253,0,AZ$250),(INDEX($D253:$K253,0,AZ$252+1)-INDEX($D253:$K253,0,AZ$252))/(INDEX($D$249:$K$249,0,AZ$252+1)-INDEX($D$249:$K$249,0,AZ$252))+BA260)))</f>
        <v>3.8804879214486255E-3</v>
      </c>
      <c r="BC260" s="186" cm="1">
        <f t="array" ref="BC260">IF(BA$252=-1,BE260,IF(BA$252=99,BB260,IF(BA$252=0,INDEX($D253:$K253,0,BA$250),(INDEX($D253:$K253,0,BA$252+1)-INDEX($D253:$K253,0,BA$252))/(INDEX($D$249:$K$249,0,BA$252+1)-INDEX($D$249:$K$249,0,BA$252))+BB260)))</f>
        <v>3.8804879214486255E-3</v>
      </c>
      <c r="BD260" s="186" cm="1">
        <f t="array" ref="BD260">IF(BB$252=-1,BF260,IF(BB$252=99,BC260,IF(BB$252=0,INDEX($D253:$K253,0,BB$250),(INDEX($D253:$K253,0,BB$252+1)-INDEX($D253:$K253,0,BB$252))/(INDEX($D$249:$K$249,0,BB$252+1)-INDEX($D$249:$K$249,0,BB$252))+BC260)))</f>
        <v>3.8804879214486255E-3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0.13520652444862183</v>
      </c>
      <c r="Q261" s="186" cm="1">
        <f t="array" ref="Q261">IF(S$252=-1,R261,IF(S$252=99,P261,IF(S$252=0,INDEX($D254:$K254,0,S$250),(INDEX($D254:$K254,0,S$252+1)-INDEX($D254:$K254,0,S$252))/(INDEX($D$249:$K$249,0,S$252+1)-INDEX($D$249:$K$249,0,S$252))+P261)))</f>
        <v>0.27041304889724366</v>
      </c>
      <c r="R261" s="186" cm="1">
        <f t="array" ref="R261">IF(T$252=-1,S261,IF(T$252=99,Q261,IF(T$252=0,INDEX($D254:$K254,0,T$250),(INDEX($D254:$K254,0,T$252+1)-INDEX($D254:$K254,0,T$252))/(INDEX($D$249:$K$249,0,T$252+1)-INDEX($D$249:$K$249,0,T$252))+Q261)))</f>
        <v>0.40561957334586551</v>
      </c>
      <c r="S261" s="186" cm="1">
        <f t="array" ref="S261">IF(U$252=-1,T261,IF(U$252=99,R261,IF(U$252=0,INDEX($D254:$K254,0,U$250),(INDEX($D254:$K254,0,U$252+1)-INDEX($D254:$K254,0,U$252))/(INDEX($D$249:$K$249,0,U$252+1)-INDEX($D$249:$K$249,0,U$252))+R261)))</f>
        <v>0.4026710951456105</v>
      </c>
      <c r="T261" s="186" cm="1">
        <f t="array" ref="T261">IF(V$252=-1,U261,IF(V$252=99,S261,IF(V$252=0,INDEX($D254:$K254,0,V$250),(INDEX($D254:$K254,0,V$252+1)-INDEX($D254:$K254,0,V$252))/(INDEX($D$249:$K$249,0,V$252+1)-INDEX($D$249:$K$249,0,V$252))+S261)))</f>
        <v>0.39972261694535549</v>
      </c>
      <c r="U261" s="186" cm="1">
        <f t="array" ref="U261">IF(W$252=-1,V261,IF(W$252=99,T261,IF(W$252=0,INDEX($D254:$K254,0,W$250),(INDEX($D254:$K254,0,W$252+1)-INDEX($D254:$K254,0,W$252))/(INDEX($D$249:$K$249,0,W$252+1)-INDEX($D$249:$K$249,0,W$252))+T261)))</f>
        <v>0.39677413874510048</v>
      </c>
      <c r="V261" s="186" cm="1">
        <f t="array" ref="V261">IF(X$252=-1,W261,IF(X$252=99,U261,IF(X$252=0,INDEX($D254:$K254,0,X$250),(INDEX($D254:$K254,0,X$252+1)-INDEX($D254:$K254,0,X$252))/(INDEX($D$249:$K$249,0,X$252+1)-INDEX($D$249:$K$249,0,X$252))+U261)))</f>
        <v>0.39382566054484547</v>
      </c>
      <c r="W261" s="186" cm="1">
        <f t="array" ref="W261">IF(Y$252=-1,X261,IF(Y$252=99,V261,IF(Y$252=0,INDEX($D254:$K254,0,Y$250),(INDEX($D254:$K254,0,Y$252+1)-INDEX($D254:$K254,0,Y$252))/(INDEX($D$249:$K$249,0,Y$252+1)-INDEX($D$249:$K$249,0,Y$252))+V261)))</f>
        <v>0.39087718234459046</v>
      </c>
      <c r="X261" s="186" cm="1">
        <f t="array" ref="X261">IF(Z$252=-1,Y261,IF(Z$252=99,W261,IF(Z$252=0,INDEX($D254:$K254,0,Z$250),(INDEX($D254:$K254,0,Z$252+1)-INDEX($D254:$K254,0,Z$252))/(INDEX($D$249:$K$249,0,Z$252+1)-INDEX($D$249:$K$249,0,Z$252))+W261)))</f>
        <v>0.38792870414433545</v>
      </c>
      <c r="Y261" s="186" cm="1">
        <f t="array" ref="Y261">IF(AA$252=-1,Z261,IF(AA$252=99,X261,IF(AA$252=0,INDEX($D254:$K254,0,AA$250),(INDEX($D254:$K254,0,AA$252+1)-INDEX($D254:$K254,0,AA$252))/(INDEX($D$249:$K$249,0,AA$252+1)-INDEX($D$249:$K$249,0,AA$252))+X261)))</f>
        <v>0.38498022594408043</v>
      </c>
      <c r="Z261" s="186" cm="1">
        <f t="array" ref="Z261">IF(AB$252=-1,AA261,IF(AB$252=99,Y261,IF(AB$252=0,INDEX($D254:$K254,0,AB$250),(INDEX($D254:$K254,0,AB$252+1)-INDEX($D254:$K254,0,AB$252))/(INDEX($D$249:$K$249,0,AB$252+1)-INDEX($D$249:$K$249,0,AB$252))+Y261)))</f>
        <v>0.38203174774382542</v>
      </c>
      <c r="AA261" s="186" cm="1">
        <f t="array" ref="AA261">IF(AC$252=-1,AB261,IF(AC$252=99,Z261,IF(AC$252=0,INDEX($D254:$K254,0,AC$250),(INDEX($D254:$K254,0,AC$252+1)-INDEX($D254:$K254,0,AC$252))/(INDEX($D$249:$K$249,0,AC$252+1)-INDEX($D$249:$K$249,0,AC$252))+Z261)))</f>
        <v>0.37908326954357041</v>
      </c>
      <c r="AB261" s="186" cm="1">
        <f t="array" ref="AB261">IF(AD$252=-1,AC261,IF(AD$252=99,AA261,IF(AD$252=0,INDEX($D254:$K254,0,AD$250),(INDEX($D254:$K254,0,AD$252+1)-INDEX($D254:$K254,0,AD$252))/(INDEX($D$249:$K$249,0,AD$252+1)-INDEX($D$249:$K$249,0,AD$252))+AA261)))</f>
        <v>0.37613479134331534</v>
      </c>
      <c r="AC261" s="186" cm="1">
        <f t="array" ref="AC261">IF(AE$252=-1,AD261,IF(AE$252=99,AB261,IF(AE$252=0,INDEX($D254:$K254,0,AE$250),(INDEX($D254:$K254,0,AE$252+1)-INDEX($D254:$K254,0,AE$252))/(INDEX($D$249:$K$249,0,AE$252+1)-INDEX($D$249:$K$249,0,AE$252))+AB261)))</f>
        <v>0.36916895891691709</v>
      </c>
      <c r="AD261" s="186" cm="1">
        <f t="array" ref="AD261">IF(AF$252=-1,AE261,IF(AF$252=99,AC261,IF(AF$252=0,INDEX($D254:$K254,0,AF$250),(INDEX($D254:$K254,0,AF$252+1)-INDEX($D254:$K254,0,AF$252))/(INDEX($D$249:$K$249,0,AF$252+1)-INDEX($D$249:$K$249,0,AF$252))+AC261)))</f>
        <v>0.36220312649051883</v>
      </c>
      <c r="AE261" s="186" cm="1">
        <f t="array" ref="AE261">IF(AG$252=-1,AF261,IF(AG$252=99,AD261,IF(AG$252=0,INDEX($D254:$K254,0,AG$250),(INDEX($D254:$K254,0,AG$252+1)-INDEX($D254:$K254,0,AG$252))/(INDEX($D$249:$K$249,0,AG$252+1)-INDEX($D$249:$K$249,0,AG$252))+AD261)))</f>
        <v>0.35523729406412058</v>
      </c>
      <c r="AF261" s="186" cm="1">
        <f t="array" ref="AF261">IF(AH$252=-1,AG261,IF(AH$252=99,AE261,IF(AH$252=0,INDEX($D254:$K254,0,AH$250),(INDEX($D254:$K254,0,AH$252+1)-INDEX($D254:$K254,0,AH$252))/(INDEX($D$249:$K$249,0,AH$252+1)-INDEX($D$249:$K$249,0,AH$252))+AE261)))</f>
        <v>0.34827146163772232</v>
      </c>
      <c r="AG261" s="186" cm="1">
        <f t="array" ref="AG261">IF(AI$252=-1,AH261,IF(AI$252=99,AF261,IF(AI$252=0,INDEX($D254:$K254,0,AI$250),(INDEX($D254:$K254,0,AI$252+1)-INDEX($D254:$K254,0,AI$252))/(INDEX($D$249:$K$249,0,AI$252+1)-INDEX($D$249:$K$249,0,AI$252))+AF261)))</f>
        <v>0.34130562921132407</v>
      </c>
      <c r="AH261" s="186" cm="1">
        <f t="array" ref="AH261">IF(AJ$252=-1,AI261,IF(AJ$252=99,AG261,IF(AJ$252=0,INDEX($D254:$K254,0,AJ$250),(INDEX($D254:$K254,0,AJ$252+1)-INDEX($D254:$K254,0,AJ$252))/(INDEX($D$249:$K$249,0,AJ$252+1)-INDEX($D$249:$K$249,0,AJ$252))+AG261)))</f>
        <v>0.33433979678492581</v>
      </c>
      <c r="AI261" s="186" cm="1">
        <f t="array" ref="AI261">IF(AK$252=-1,AJ261,IF(AK$252=99,AH261,IF(AK$252=0,INDEX($D254:$K254,0,AK$250),(INDEX($D254:$K254,0,AK$252+1)-INDEX($D254:$K254,0,AK$252))/(INDEX($D$249:$K$249,0,AK$252+1)-INDEX($D$249:$K$249,0,AK$252))+AH261)))</f>
        <v>0.32737396435852756</v>
      </c>
      <c r="AJ261" s="186" cm="1">
        <f t="array" ref="AJ261">IF(AL$252=-1,AK261,IF(AL$252=99,AI261,IF(AL$252=0,INDEX($D254:$K254,0,AL$250),(INDEX($D254:$K254,0,AL$252+1)-INDEX($D254:$K254,0,AL$252))/(INDEX($D$249:$K$249,0,AL$252+1)-INDEX($D$249:$K$249,0,AL$252))+AI261)))</f>
        <v>0.3204081319321293</v>
      </c>
      <c r="AK261" s="186" cm="1">
        <f t="array" ref="AK261">IF(AM$252=-1,AL261,IF(AM$252=99,AJ261,IF(AM$252=0,INDEX($D254:$K254,0,AM$250),(INDEX($D254:$K254,0,AM$252+1)-INDEX($D254:$K254,0,AM$252))/(INDEX($D$249:$K$249,0,AM$252+1)-INDEX($D$249:$K$249,0,AM$252))+AJ261)))</f>
        <v>0.31344229950573105</v>
      </c>
      <c r="AL261" s="186" cm="1">
        <f t="array" ref="AL261">IF(AN$252=-1,AM261,IF(AN$252=99,AK261,IF(AN$252=0,INDEX($D254:$K254,0,AN$250),(INDEX($D254:$K254,0,AN$252+1)-INDEX($D254:$K254,0,AN$252))/(INDEX($D$249:$K$249,0,AN$252+1)-INDEX($D$249:$K$249,0,AN$252))+AK261)))</f>
        <v>0.30647646707933301</v>
      </c>
      <c r="AM261" s="186" cm="1">
        <f t="array" ref="AM261">IF(AO$252=-1,AN261,IF(AO$252=99,AL261,IF(AO$252=0,INDEX($D254:$K254,0,AO$250),(INDEX($D254:$K254,0,AO$252+1)-INDEX($D254:$K254,0,AO$252))/(INDEX($D$249:$K$249,0,AO$252+1)-INDEX($D$249:$K$249,0,AO$252))+AL261)))</f>
        <v>0.30302039684295434</v>
      </c>
      <c r="AN261" s="186" cm="1">
        <f t="array" ref="AN261">IF(AP$252=-1,AO261,IF(AP$252=99,AM261,IF(AP$252=0,INDEX($D254:$K254,0,AP$250),(INDEX($D254:$K254,0,AP$252+1)-INDEX($D254:$K254,0,AP$252))/(INDEX($D$249:$K$249,0,AP$252+1)-INDEX($D$249:$K$249,0,AP$252))+AM261)))</f>
        <v>0.29956432660657567</v>
      </c>
      <c r="AO261" s="186" cm="1">
        <f t="array" ref="AO261">IF(AQ$252=-1,AP261,IF(AQ$252=99,AN261,IF(AQ$252=0,INDEX($D254:$K254,0,AQ$250),(INDEX($D254:$K254,0,AQ$252+1)-INDEX($D254:$K254,0,AQ$252))/(INDEX($D$249:$K$249,0,AQ$252+1)-INDEX($D$249:$K$249,0,AQ$252))+AN261)))</f>
        <v>0.296108256370197</v>
      </c>
      <c r="AP261" s="186" cm="1">
        <f t="array" ref="AP261">IF(AR$252=-1,AQ261,IF(AR$252=99,AO261,IF(AR$252=0,INDEX($D254:$K254,0,AR$250),(INDEX($D254:$K254,0,AR$252+1)-INDEX($D254:$K254,0,AR$252))/(INDEX($D$249:$K$249,0,AR$252+1)-INDEX($D$249:$K$249,0,AR$252))+AO261)))</f>
        <v>0.29265218613381833</v>
      </c>
      <c r="AQ261" s="186" cm="1">
        <f t="array" ref="AQ261">IF(AS$252=-1,AR261,IF(AS$252=99,AP261,IF(AS$252=0,INDEX($D254:$K254,0,AS$250),(INDEX($D254:$K254,0,AS$252+1)-INDEX($D254:$K254,0,AS$252))/(INDEX($D$249:$K$249,0,AS$252+1)-INDEX($D$249:$K$249,0,AS$252))+AP261)))</f>
        <v>0.28919611589743965</v>
      </c>
      <c r="AR261" s="186" cm="1">
        <f t="array" ref="AR261">IF(AT$252=-1,AW261,IF(AT$252=99,AQ261,IF(AT$252=0,INDEX($D254:$K254,0,AT$250),(INDEX($D254:$K254,0,AT$252+1)-INDEX($D254:$K254,0,AT$252))/(INDEX($D$249:$K$249,0,AT$252+1)-INDEX($D$249:$K$249,0,AT$252))+AQ261)))</f>
        <v>0.28574004566106098</v>
      </c>
      <c r="AS261" s="186" cm="1">
        <f t="array" ref="AS261">IF(AU$252=-1,AX261,IF(AU$252=99,AR261,IF(AU$252=0,INDEX($D254:$K254,0,AU$250),(INDEX($D254:$K254,0,AU$252+1)-INDEX($D254:$K254,0,AU$252))/(INDEX($D$249:$K$249,0,AU$252+1)-INDEX($D$249:$K$249,0,AU$252))+AR261)))</f>
        <v>0.28228397542468231</v>
      </c>
      <c r="AT261" s="186" cm="1">
        <f t="array" ref="AT261">IF(AV$252=-1,AY261,IF(AV$252=99,AS261,IF(AV$252=0,INDEX($D254:$K254,0,AV$250),(INDEX($D254:$K254,0,AV$252+1)-INDEX($D254:$K254,0,AV$252))/(INDEX($D$249:$K$249,0,AV$252+1)-INDEX($D$249:$K$249,0,AV$252))+AS261)))</f>
        <v>0.27882790518830364</v>
      </c>
      <c r="AU261" s="186" cm="1">
        <f t="array" ref="AU261">IF(AW$252=-1,AZ261,IF(AW$252=99,AT261,IF(AW$252=0,INDEX($D254:$K254,0,AW$250),(INDEX($D254:$K254,0,AW$252+1)-INDEX($D254:$K254,0,AW$252))/(INDEX($D$249:$K$249,0,AW$252+1)-INDEX($D$249:$K$249,0,AW$252))+AT261)))</f>
        <v>0.27537183495192497</v>
      </c>
      <c r="AV261" s="186" cm="1">
        <f t="array" ref="AV261">IF(AX$252=-1,BA261,IF(AX$252=99,AU261,IF(AX$252=0,INDEX($D254:$K254,0,AX$250),(INDEX($D254:$K254,0,AX$252+1)-INDEX($D254:$K254,0,AX$252))/(INDEX($D$249:$K$249,0,AX$252+1)-INDEX($D$249:$K$249,0,AX$252))+AU261)))</f>
        <v>0.27191576471554629</v>
      </c>
      <c r="AW261" s="186" cm="1">
        <f t="array" ref="AW261">IF(AY$252=-1,BB261,IF(AY$252=99,AV261,IF(AY$252=0,INDEX($D254:$K254,0,AY$250),(INDEX($D254:$K254,0,AY$252+1)-INDEX($D254:$K254,0,AY$252))/(INDEX($D$249:$K$249,0,AY$252+1)-INDEX($D$249:$K$249,0,AY$252))+AV261)))</f>
        <v>0.27191576471554629</v>
      </c>
      <c r="AX261" s="186" cm="1">
        <f t="array" ref="AX261">IF(AV$252=-1,AZ261,IF(AV$252=99,AW261,IF(AV$252=0,INDEX($D254:$K254,0,AV$250),(INDEX($D254:$K254,0,AV$252+1)-INDEX($D254:$K254,0,AV$252))/(INDEX($D$249:$K$249,0,AV$252+1)-INDEX($D$249:$K$249,0,AV$252))+AW261)))</f>
        <v>0.26845969447916762</v>
      </c>
      <c r="AY261" s="186" cm="1">
        <f t="array" ref="AY261">IF(AW$252=-1,BA261,IF(AW$252=99,AX261,IF(AW$252=0,INDEX($D254:$K254,0,AW$250),(INDEX($D254:$K254,0,AW$252+1)-INDEX($D254:$K254,0,AW$252))/(INDEX($D$249:$K$249,0,AW$252+1)-INDEX($D$249:$K$249,0,AW$252))+AX261)))</f>
        <v>0.26500362424278895</v>
      </c>
      <c r="AZ261" s="186" cm="1">
        <f t="array" ref="AZ261">IF(AX$252=-1,BB261,IF(AX$252=99,AY261,IF(AX$252=0,INDEX($D254:$K254,0,AX$250),(INDEX($D254:$K254,0,AX$252+1)-INDEX($D254:$K254,0,AX$252))/(INDEX($D$249:$K$249,0,AX$252+1)-INDEX($D$249:$K$249,0,AX$252))+AY261)))</f>
        <v>0.27191576471554629</v>
      </c>
      <c r="BA261" s="186" cm="1">
        <f t="array" ref="BA261">IF(AY$252=-1,BC261,IF(AY$252=99,AZ261,IF(AY$252=0,INDEX($D254:$K254,0,AY$250),(INDEX($D254:$K254,0,AY$252+1)-INDEX($D254:$K254,0,AY$252))/(INDEX($D$249:$K$249,0,AY$252+1)-INDEX($D$249:$K$249,0,AY$252))+AZ261)))</f>
        <v>0.27191576471554629</v>
      </c>
      <c r="BB261" s="186" cm="1">
        <f t="array" ref="BB261">IF(AZ$252=-1,BD261,IF(AZ$252=99,BA261,IF(AZ$252=0,INDEX($D254:$K254,0,AZ$250),(INDEX($D254:$K254,0,AZ$252+1)-INDEX($D254:$K254,0,AZ$252))/(INDEX($D$249:$K$249,0,AZ$252+1)-INDEX($D$249:$K$249,0,AZ$252))+BA261)))</f>
        <v>0.27191576471554629</v>
      </c>
      <c r="BC261" s="186" cm="1">
        <f t="array" ref="BC261">IF(BA$252=-1,BE261,IF(BA$252=99,BB261,IF(BA$252=0,INDEX($D254:$K254,0,BA$250),(INDEX($D254:$K254,0,BA$252+1)-INDEX($D254:$K254,0,BA$252))/(INDEX($D$249:$K$249,0,BA$252+1)-INDEX($D$249:$K$249,0,BA$252))+BB261)))</f>
        <v>0.27191576471554629</v>
      </c>
      <c r="BD261" s="186" cm="1">
        <f t="array" ref="BD261">IF(BB$252=-1,BF261,IF(BB$252=99,BC261,IF(BB$252=0,INDEX($D254:$K254,0,BB$250),(INDEX($D254:$K254,0,BB$252+1)-INDEX($D254:$K254,0,BB$252))/(INDEX($D$249:$K$249,0,BB$252+1)-INDEX($D$249:$K$249,0,BB$252))+BC261)))</f>
        <v>0.27191576471554629</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0.17099657708227642</v>
      </c>
      <c r="Q262" s="186" cm="1">
        <f t="array" ref="Q262">IF(S$252=-1,R262,IF(S$252=99,P262,IF(S$252=0,INDEX($D255:$K255,0,S$250),(INDEX($D255:$K255,0,S$252+1)-INDEX($D255:$K255,0,S$252))/(INDEX($D$249:$K$249,0,S$252+1)-INDEX($D$249:$K$249,0,S$252))+P262)))</f>
        <v>0.34199315416455284</v>
      </c>
      <c r="R262" s="186" cm="1">
        <f t="array" ref="R262">IF(T$252=-1,S262,IF(T$252=99,Q262,IF(T$252=0,INDEX($D255:$K255,0,T$250),(INDEX($D255:$K255,0,T$252+1)-INDEX($D255:$K255,0,T$252))/(INDEX($D$249:$K$249,0,T$252+1)-INDEX($D$249:$K$249,0,T$252))+Q262)))</f>
        <v>0.51298973124682923</v>
      </c>
      <c r="S262" s="186" cm="1">
        <f t="array" ref="S262">IF(U$252=-1,T262,IF(U$252=99,R262,IF(U$252=0,INDEX($D255:$K255,0,U$250),(INDEX($D255:$K255,0,U$252+1)-INDEX($D255:$K255,0,U$252))/(INDEX($D$249:$K$249,0,U$252+1)-INDEX($D$249:$K$249,0,U$252))+R262)))</f>
        <v>0.51633484403403551</v>
      </c>
      <c r="T262" s="186" cm="1">
        <f t="array" ref="T262">IF(V$252=-1,U262,IF(V$252=99,S262,IF(V$252=0,INDEX($D255:$K255,0,V$250),(INDEX($D255:$K255,0,V$252+1)-INDEX($D255:$K255,0,V$252))/(INDEX($D$249:$K$249,0,V$252+1)-INDEX($D$249:$K$249,0,V$252))+S262)))</f>
        <v>0.5196799568212418</v>
      </c>
      <c r="U262" s="186" cm="1">
        <f t="array" ref="U262">IF(W$252=-1,V262,IF(W$252=99,T262,IF(W$252=0,INDEX($D255:$K255,0,W$250),(INDEX($D255:$K255,0,W$252+1)-INDEX($D255:$K255,0,W$252))/(INDEX($D$249:$K$249,0,W$252+1)-INDEX($D$249:$K$249,0,W$252))+T262)))</f>
        <v>0.52302506960844808</v>
      </c>
      <c r="V262" s="186" cm="1">
        <f t="array" ref="V262">IF(X$252=-1,W262,IF(X$252=99,U262,IF(X$252=0,INDEX($D255:$K255,0,X$250),(INDEX($D255:$K255,0,X$252+1)-INDEX($D255:$K255,0,X$252))/(INDEX($D$249:$K$249,0,X$252+1)-INDEX($D$249:$K$249,0,X$252))+U262)))</f>
        <v>0.52637018239565436</v>
      </c>
      <c r="W262" s="186" cm="1">
        <f t="array" ref="W262">IF(Y$252=-1,X262,IF(Y$252=99,V262,IF(Y$252=0,INDEX($D255:$K255,0,Y$250),(INDEX($D255:$K255,0,Y$252+1)-INDEX($D255:$K255,0,Y$252))/(INDEX($D$249:$K$249,0,Y$252+1)-INDEX($D$249:$K$249,0,Y$252))+V262)))</f>
        <v>0.52971529518286065</v>
      </c>
      <c r="X262" s="186" cm="1">
        <f t="array" ref="X262">IF(Z$252=-1,Y262,IF(Z$252=99,W262,IF(Z$252=0,INDEX($D255:$K255,0,Z$250),(INDEX($D255:$K255,0,Z$252+1)-INDEX($D255:$K255,0,Z$252))/(INDEX($D$249:$K$249,0,Z$252+1)-INDEX($D$249:$K$249,0,Z$252))+W262)))</f>
        <v>0.53306040797006693</v>
      </c>
      <c r="Y262" s="186" cm="1">
        <f t="array" ref="Y262">IF(AA$252=-1,Z262,IF(AA$252=99,X262,IF(AA$252=0,INDEX($D255:$K255,0,AA$250),(INDEX($D255:$K255,0,AA$252+1)-INDEX($D255:$K255,0,AA$252))/(INDEX($D$249:$K$249,0,AA$252+1)-INDEX($D$249:$K$249,0,AA$252))+X262)))</f>
        <v>0.53640552075727321</v>
      </c>
      <c r="Z262" s="186" cm="1">
        <f t="array" ref="Z262">IF(AB$252=-1,AA262,IF(AB$252=99,Y262,IF(AB$252=0,INDEX($D255:$K255,0,AB$250),(INDEX($D255:$K255,0,AB$252+1)-INDEX($D255:$K255,0,AB$252))/(INDEX($D$249:$K$249,0,AB$252+1)-INDEX($D$249:$K$249,0,AB$252))+Y262)))</f>
        <v>0.5397506335444795</v>
      </c>
      <c r="AA262" s="186" cm="1">
        <f t="array" ref="AA262">IF(AC$252=-1,AB262,IF(AC$252=99,Z262,IF(AC$252=0,INDEX($D255:$K255,0,AC$250),(INDEX($D255:$K255,0,AC$252+1)-INDEX($D255:$K255,0,AC$252))/(INDEX($D$249:$K$249,0,AC$252+1)-INDEX($D$249:$K$249,0,AC$252))+Z262)))</f>
        <v>0.54309574633168578</v>
      </c>
      <c r="AB262" s="186" cm="1">
        <f t="array" ref="AB262">IF(AD$252=-1,AC262,IF(AD$252=99,AA262,IF(AD$252=0,INDEX($D255:$K255,0,AD$250),(INDEX($D255:$K255,0,AD$252+1)-INDEX($D255:$K255,0,AD$252))/(INDEX($D$249:$K$249,0,AD$252+1)-INDEX($D$249:$K$249,0,AD$252))+AA262)))</f>
        <v>0.54644085911889229</v>
      </c>
      <c r="AC262" s="186" cm="1">
        <f t="array" ref="AC262">IF(AE$252=-1,AD262,IF(AE$252=99,AB262,IF(AE$252=0,INDEX($D255:$K255,0,AE$250),(INDEX($D255:$K255,0,AE$252+1)-INDEX($D255:$K255,0,AE$252))/(INDEX($D$249:$K$249,0,AE$252+1)-INDEX($D$249:$K$249,0,AE$252))+AB262)))</f>
        <v>0.55486689543709389</v>
      </c>
      <c r="AD262" s="186" cm="1">
        <f t="array" ref="AD262">IF(AF$252=-1,AE262,IF(AF$252=99,AC262,IF(AF$252=0,INDEX($D255:$K255,0,AF$250),(INDEX($D255:$K255,0,AF$252+1)-INDEX($D255:$K255,0,AF$252))/(INDEX($D$249:$K$249,0,AF$252+1)-INDEX($D$249:$K$249,0,AF$252))+AC262)))</f>
        <v>0.56329293175529549</v>
      </c>
      <c r="AE262" s="186" cm="1">
        <f t="array" ref="AE262">IF(AG$252=-1,AF262,IF(AG$252=99,AD262,IF(AG$252=0,INDEX($D255:$K255,0,AG$250),(INDEX($D255:$K255,0,AG$252+1)-INDEX($D255:$K255,0,AG$252))/(INDEX($D$249:$K$249,0,AG$252+1)-INDEX($D$249:$K$249,0,AG$252))+AD262)))</f>
        <v>0.57171896807349709</v>
      </c>
      <c r="AF262" s="186" cm="1">
        <f t="array" ref="AF262">IF(AH$252=-1,AG262,IF(AH$252=99,AE262,IF(AH$252=0,INDEX($D255:$K255,0,AH$250),(INDEX($D255:$K255,0,AH$252+1)-INDEX($D255:$K255,0,AH$252))/(INDEX($D$249:$K$249,0,AH$252+1)-INDEX($D$249:$K$249,0,AH$252))+AE262)))</f>
        <v>0.58014500439169869</v>
      </c>
      <c r="AG262" s="186" cm="1">
        <f t="array" ref="AG262">IF(AI$252=-1,AH262,IF(AI$252=99,AF262,IF(AI$252=0,INDEX($D255:$K255,0,AI$250),(INDEX($D255:$K255,0,AI$252+1)-INDEX($D255:$K255,0,AI$252))/(INDEX($D$249:$K$249,0,AI$252+1)-INDEX($D$249:$K$249,0,AI$252))+AF262)))</f>
        <v>0.58857104070990029</v>
      </c>
      <c r="AH262" s="186" cm="1">
        <f t="array" ref="AH262">IF(AJ$252=-1,AI262,IF(AJ$252=99,AG262,IF(AJ$252=0,INDEX($D255:$K255,0,AJ$250),(INDEX($D255:$K255,0,AJ$252+1)-INDEX($D255:$K255,0,AJ$252))/(INDEX($D$249:$K$249,0,AJ$252+1)-INDEX($D$249:$K$249,0,AJ$252))+AG262)))</f>
        <v>0.5969970770281019</v>
      </c>
      <c r="AI262" s="186" cm="1">
        <f t="array" ref="AI262">IF(AK$252=-1,AJ262,IF(AK$252=99,AH262,IF(AK$252=0,INDEX($D255:$K255,0,AK$250),(INDEX($D255:$K255,0,AK$252+1)-INDEX($D255:$K255,0,AK$252))/(INDEX($D$249:$K$249,0,AK$252+1)-INDEX($D$249:$K$249,0,AK$252))+AH262)))</f>
        <v>0.6054231133463035</v>
      </c>
      <c r="AJ262" s="186" cm="1">
        <f t="array" ref="AJ262">IF(AL$252=-1,AK262,IF(AL$252=99,AI262,IF(AL$252=0,INDEX($D255:$K255,0,AL$250),(INDEX($D255:$K255,0,AL$252+1)-INDEX($D255:$K255,0,AL$252))/(INDEX($D$249:$K$249,0,AL$252+1)-INDEX($D$249:$K$249,0,AL$252))+AI262)))</f>
        <v>0.6138491496645051</v>
      </c>
      <c r="AK262" s="186" cm="1">
        <f t="array" ref="AK262">IF(AM$252=-1,AL262,IF(AM$252=99,AJ262,IF(AM$252=0,INDEX($D255:$K255,0,AM$250),(INDEX($D255:$K255,0,AM$252+1)-INDEX($D255:$K255,0,AM$252))/(INDEX($D$249:$K$249,0,AM$252+1)-INDEX($D$249:$K$249,0,AM$252))+AJ262)))</f>
        <v>0.6222751859827067</v>
      </c>
      <c r="AL262" s="186" cm="1">
        <f t="array" ref="AL262">IF(AN$252=-1,AM262,IF(AN$252=99,AK262,IF(AN$252=0,INDEX($D255:$K255,0,AN$250),(INDEX($D255:$K255,0,AN$252+1)-INDEX($D255:$K255,0,AN$252))/(INDEX($D$249:$K$249,0,AN$252+1)-INDEX($D$249:$K$249,0,AN$252))+AK262)))</f>
        <v>0.63070122230090875</v>
      </c>
      <c r="AM262" s="186" cm="1">
        <f t="array" ref="AM262">IF(AO$252=-1,AN262,IF(AO$252=99,AL262,IF(AO$252=0,INDEX($D255:$K255,0,AO$250),(INDEX($D255:$K255,0,AO$252+1)-INDEX($D255:$K255,0,AO$252))/(INDEX($D$249:$K$249,0,AO$252+1)-INDEX($D$249:$K$249,0,AO$252))+AL262)))</f>
        <v>0.63473001696468645</v>
      </c>
      <c r="AN262" s="186" cm="1">
        <f t="array" ref="AN262">IF(AP$252=-1,AO262,IF(AP$252=99,AM262,IF(AP$252=0,INDEX($D255:$K255,0,AP$250),(INDEX($D255:$K255,0,AP$252+1)-INDEX($D255:$K255,0,AP$252))/(INDEX($D$249:$K$249,0,AP$252+1)-INDEX($D$249:$K$249,0,AP$252))+AM262)))</f>
        <v>0.63875881162846415</v>
      </c>
      <c r="AO262" s="186" cm="1">
        <f t="array" ref="AO262">IF(AQ$252=-1,AP262,IF(AQ$252=99,AN262,IF(AQ$252=0,INDEX($D255:$K255,0,AQ$250),(INDEX($D255:$K255,0,AQ$252+1)-INDEX($D255:$K255,0,AQ$252))/(INDEX($D$249:$K$249,0,AQ$252+1)-INDEX($D$249:$K$249,0,AQ$252))+AN262)))</f>
        <v>0.64278760629224185</v>
      </c>
      <c r="AP262" s="186" cm="1">
        <f t="array" ref="AP262">IF(AR$252=-1,AQ262,IF(AR$252=99,AO262,IF(AR$252=0,INDEX($D255:$K255,0,AR$250),(INDEX($D255:$K255,0,AR$252+1)-INDEX($D255:$K255,0,AR$252))/(INDEX($D$249:$K$249,0,AR$252+1)-INDEX($D$249:$K$249,0,AR$252))+AO262)))</f>
        <v>0.64681640095601955</v>
      </c>
      <c r="AQ262" s="186" cm="1">
        <f t="array" ref="AQ262">IF(AS$252=-1,AR262,IF(AS$252=99,AP262,IF(AS$252=0,INDEX($D255:$K255,0,AS$250),(INDEX($D255:$K255,0,AS$252+1)-INDEX($D255:$K255,0,AS$252))/(INDEX($D$249:$K$249,0,AS$252+1)-INDEX($D$249:$K$249,0,AS$252))+AP262)))</f>
        <v>0.65084519561979726</v>
      </c>
      <c r="AR262" s="186" cm="1">
        <f t="array" ref="AR262">IF(AT$252=-1,AW262,IF(AT$252=99,AQ262,IF(AT$252=0,INDEX($D255:$K255,0,AT$250),(INDEX($D255:$K255,0,AT$252+1)-INDEX($D255:$K255,0,AT$252))/(INDEX($D$249:$K$249,0,AT$252+1)-INDEX($D$249:$K$249,0,AT$252))+AQ262)))</f>
        <v>0.65487399028357496</v>
      </c>
      <c r="AS262" s="186" cm="1">
        <f t="array" ref="AS262">IF(AU$252=-1,AX262,IF(AU$252=99,AR262,IF(AU$252=0,INDEX($D255:$K255,0,AU$250),(INDEX($D255:$K255,0,AU$252+1)-INDEX($D255:$K255,0,AU$252))/(INDEX($D$249:$K$249,0,AU$252+1)-INDEX($D$249:$K$249,0,AU$252))+AR262)))</f>
        <v>0.65890278494735266</v>
      </c>
      <c r="AT262" s="186" cm="1">
        <f t="array" ref="AT262">IF(AV$252=-1,AY262,IF(AV$252=99,AS262,IF(AV$252=0,INDEX($D255:$K255,0,AV$250),(INDEX($D255:$K255,0,AV$252+1)-INDEX($D255:$K255,0,AV$252))/(INDEX($D$249:$K$249,0,AV$252+1)-INDEX($D$249:$K$249,0,AV$252))+AS262)))</f>
        <v>0.66293157961113036</v>
      </c>
      <c r="AU262" s="186" cm="1">
        <f t="array" ref="AU262">IF(AW$252=-1,AZ262,IF(AW$252=99,AT262,IF(AW$252=0,INDEX($D255:$K255,0,AW$250),(INDEX($D255:$K255,0,AW$252+1)-INDEX($D255:$K255,0,AW$252))/(INDEX($D$249:$K$249,0,AW$252+1)-INDEX($D$249:$K$249,0,AW$252))+AT262)))</f>
        <v>0.66696037427490806</v>
      </c>
      <c r="AV262" s="186" cm="1">
        <f t="array" ref="AV262">IF(AX$252=-1,BA262,IF(AX$252=99,AU262,IF(AX$252=0,INDEX($D255:$K255,0,AX$250),(INDEX($D255:$K255,0,AX$252+1)-INDEX($D255:$K255,0,AX$252))/(INDEX($D$249:$K$249,0,AX$252+1)-INDEX($D$249:$K$249,0,AX$252))+AU262)))</f>
        <v>0.67098916893868621</v>
      </c>
      <c r="AW262" s="186" cm="1">
        <f t="array" ref="AW262">IF(AY$252=-1,BB262,IF(AY$252=99,AV262,IF(AY$252=0,INDEX($D255:$K255,0,AY$250),(INDEX($D255:$K255,0,AY$252+1)-INDEX($D255:$K255,0,AY$252))/(INDEX($D$249:$K$249,0,AY$252+1)-INDEX($D$249:$K$249,0,AY$252))+AV262)))</f>
        <v>0.67098916893868621</v>
      </c>
      <c r="AX262" s="186" cm="1">
        <f t="array" ref="AX262">IF(AV$252=-1,AZ262,IF(AV$252=99,AW262,IF(AV$252=0,INDEX($D255:$K255,0,AV$250),(INDEX($D255:$K255,0,AV$252+1)-INDEX($D255:$K255,0,AV$252))/(INDEX($D$249:$K$249,0,AV$252+1)-INDEX($D$249:$K$249,0,AV$252))+AW262)))</f>
        <v>0.67501796360246391</v>
      </c>
      <c r="AY262" s="186" cm="1">
        <f t="array" ref="AY262">IF(AW$252=-1,BA262,IF(AW$252=99,AX262,IF(AW$252=0,INDEX($D255:$K255,0,AW$250),(INDEX($D255:$K255,0,AW$252+1)-INDEX($D255:$K255,0,AW$252))/(INDEX($D$249:$K$249,0,AW$252+1)-INDEX($D$249:$K$249,0,AW$252))+AX262)))</f>
        <v>0.67904675826624161</v>
      </c>
      <c r="AZ262" s="186" cm="1">
        <f t="array" ref="AZ262">IF(AX$252=-1,BB262,IF(AX$252=99,AY262,IF(AX$252=0,INDEX($D255:$K255,0,AX$250),(INDEX($D255:$K255,0,AX$252+1)-INDEX($D255:$K255,0,AX$252))/(INDEX($D$249:$K$249,0,AX$252+1)-INDEX($D$249:$K$249,0,AX$252))+AY262)))</f>
        <v>0.67098916893868621</v>
      </c>
      <c r="BA262" s="186" cm="1">
        <f t="array" ref="BA262">IF(AY$252=-1,BC262,IF(AY$252=99,AZ262,IF(AY$252=0,INDEX($D255:$K255,0,AY$250),(INDEX($D255:$K255,0,AY$252+1)-INDEX($D255:$K255,0,AY$252))/(INDEX($D$249:$K$249,0,AY$252+1)-INDEX($D$249:$K$249,0,AY$252))+AZ262)))</f>
        <v>0.67098916893868621</v>
      </c>
      <c r="BB262" s="186" cm="1">
        <f t="array" ref="BB262">IF(AZ$252=-1,BD262,IF(AZ$252=99,BA262,IF(AZ$252=0,INDEX($D255:$K255,0,AZ$250),(INDEX($D255:$K255,0,AZ$252+1)-INDEX($D255:$K255,0,AZ$252))/(INDEX($D$249:$K$249,0,AZ$252+1)-INDEX($D$249:$K$249,0,AZ$252))+BA262)))</f>
        <v>0.67098916893868621</v>
      </c>
      <c r="BC262" s="186" cm="1">
        <f t="array" ref="BC262">IF(BA$252=-1,BE262,IF(BA$252=99,BB262,IF(BA$252=0,INDEX($D255:$K255,0,BA$250),(INDEX($D255:$K255,0,BA$252+1)-INDEX($D255:$K255,0,BA$252))/(INDEX($D$249:$K$249,0,BA$252+1)-INDEX($D$249:$K$249,0,BA$252))+BB262)))</f>
        <v>0.67098916893868621</v>
      </c>
      <c r="BD262" s="186" cm="1">
        <f t="array" ref="BD262">IF(BB$252=-1,BF262,IF(BB$252=99,BC262,IF(BB$252=0,INDEX($D255:$K255,0,BB$250),(INDEX($D255:$K255,0,BB$252+1)-INDEX($D255:$K255,0,BB$252))/(INDEX($D$249:$K$249,0,BB$252+1)-INDEX($D$249:$K$249,0,BB$252))+BC262)))</f>
        <v>0.67098916893868621</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0.19113541346308163</v>
      </c>
      <c r="Q263" s="186" cm="1">
        <f t="array" ref="Q263">IF(S$252=-1,R263,IF(S$252=99,P263,IF(S$252=0,INDEX($D256:$K256,0,S$250),(INDEX($D256:$K256,0,S$252+1)-INDEX($D256:$K256,0,S$252))/(INDEX($D$249:$K$249,0,S$252+1)-INDEX($D$249:$K$249,0,S$252))+P263)))</f>
        <v>0.38227082692616327</v>
      </c>
      <c r="R263" s="186" cm="1">
        <f t="array" ref="R263">IF(T$252=-1,S263,IF(T$252=99,Q263,IF(T$252=0,INDEX($D256:$K256,0,T$250),(INDEX($D256:$K256,0,T$252+1)-INDEX($D256:$K256,0,T$252))/(INDEX($D$249:$K$249,0,T$252+1)-INDEX($D$249:$K$249,0,T$252))+Q263)))</f>
        <v>0.57340624038924493</v>
      </c>
      <c r="S263" s="186" cm="1">
        <f t="array" ref="S263">IF(U$252=-1,T263,IF(U$252=99,R263,IF(U$252=0,INDEX($D256:$K256,0,U$250),(INDEX($D256:$K256,0,U$252+1)-INDEX($D256:$K256,0,U$252))/(INDEX($D$249:$K$249,0,U$252+1)-INDEX($D$249:$K$249,0,U$252))+R263)))</f>
        <v>0.5749388595160061</v>
      </c>
      <c r="T263" s="186" cm="1">
        <f t="array" ref="T263">IF(V$252=-1,U263,IF(V$252=99,S263,IF(V$252=0,INDEX($D256:$K256,0,V$250),(INDEX($D256:$K256,0,V$252+1)-INDEX($D256:$K256,0,V$252))/(INDEX($D$249:$K$249,0,V$252+1)-INDEX($D$249:$K$249,0,V$252))+S263)))</f>
        <v>0.57647147864276727</v>
      </c>
      <c r="U263" s="186" cm="1">
        <f t="array" ref="U263">IF(W$252=-1,V263,IF(W$252=99,T263,IF(W$252=0,INDEX($D256:$K256,0,W$250),(INDEX($D256:$K256,0,W$252+1)-INDEX($D256:$K256,0,W$252))/(INDEX($D$249:$K$249,0,W$252+1)-INDEX($D$249:$K$249,0,W$252))+T263)))</f>
        <v>0.57800409776952844</v>
      </c>
      <c r="V263" s="186" cm="1">
        <f t="array" ref="V263">IF(X$252=-1,W263,IF(X$252=99,U263,IF(X$252=0,INDEX($D256:$K256,0,X$250),(INDEX($D256:$K256,0,X$252+1)-INDEX($D256:$K256,0,X$252))/(INDEX($D$249:$K$249,0,X$252+1)-INDEX($D$249:$K$249,0,X$252))+U263)))</f>
        <v>0.57953671689628961</v>
      </c>
      <c r="W263" s="186" cm="1">
        <f t="array" ref="W263">IF(Y$252=-1,X263,IF(Y$252=99,V263,IF(Y$252=0,INDEX($D256:$K256,0,Y$250),(INDEX($D256:$K256,0,Y$252+1)-INDEX($D256:$K256,0,Y$252))/(INDEX($D$249:$K$249,0,Y$252+1)-INDEX($D$249:$K$249,0,Y$252))+V263)))</f>
        <v>0.58106933602305078</v>
      </c>
      <c r="X263" s="186" cm="1">
        <f t="array" ref="X263">IF(Z$252=-1,Y263,IF(Z$252=99,W263,IF(Z$252=0,INDEX($D256:$K256,0,Z$250),(INDEX($D256:$K256,0,Z$252+1)-INDEX($D256:$K256,0,Z$252))/(INDEX($D$249:$K$249,0,Z$252+1)-INDEX($D$249:$K$249,0,Z$252))+W263)))</f>
        <v>0.58260195514981195</v>
      </c>
      <c r="Y263" s="186" cm="1">
        <f t="array" ref="Y263">IF(AA$252=-1,Z263,IF(AA$252=99,X263,IF(AA$252=0,INDEX($D256:$K256,0,AA$250),(INDEX($D256:$K256,0,AA$252+1)-INDEX($D256:$K256,0,AA$252))/(INDEX($D$249:$K$249,0,AA$252+1)-INDEX($D$249:$K$249,0,AA$252))+X263)))</f>
        <v>0.58413457427657312</v>
      </c>
      <c r="Z263" s="186" cm="1">
        <f t="array" ref="Z263">IF(AB$252=-1,AA263,IF(AB$252=99,Y263,IF(AB$252=0,INDEX($D256:$K256,0,AB$250),(INDEX($D256:$K256,0,AB$252+1)-INDEX($D256:$K256,0,AB$252))/(INDEX($D$249:$K$249,0,AB$252+1)-INDEX($D$249:$K$249,0,AB$252))+Y263)))</f>
        <v>0.58566719340333429</v>
      </c>
      <c r="AA263" s="186" cm="1">
        <f t="array" ref="AA263">IF(AC$252=-1,AB263,IF(AC$252=99,Z263,IF(AC$252=0,INDEX($D256:$K256,0,AC$250),(INDEX($D256:$K256,0,AC$252+1)-INDEX($D256:$K256,0,AC$252))/(INDEX($D$249:$K$249,0,AC$252+1)-INDEX($D$249:$K$249,0,AC$252))+Z263)))</f>
        <v>0.58719981253009546</v>
      </c>
      <c r="AB263" s="186" cm="1">
        <f t="array" ref="AB263">IF(AD$252=-1,AC263,IF(AD$252=99,AA263,IF(AD$252=0,INDEX($D256:$K256,0,AD$250),(INDEX($D256:$K256,0,AD$252+1)-INDEX($D256:$K256,0,AD$252))/(INDEX($D$249:$K$249,0,AD$252+1)-INDEX($D$249:$K$249,0,AD$252))+AA263)))</f>
        <v>0.58873243165685685</v>
      </c>
      <c r="AC263" s="186" cm="1">
        <f t="array" ref="AC263">IF(AE$252=-1,AD263,IF(AE$252=99,AB263,IF(AE$252=0,INDEX($D256:$K256,0,AE$250),(INDEX($D256:$K256,0,AE$252+1)-INDEX($D256:$K256,0,AE$252))/(INDEX($D$249:$K$249,0,AE$252+1)-INDEX($D$249:$K$249,0,AE$252))+AB263)))</f>
        <v>0.57859258369702915</v>
      </c>
      <c r="AD263" s="186" cm="1">
        <f t="array" ref="AD263">IF(AF$252=-1,AE263,IF(AF$252=99,AC263,IF(AF$252=0,INDEX($D256:$K256,0,AF$250),(INDEX($D256:$K256,0,AF$252+1)-INDEX($D256:$K256,0,AF$252))/(INDEX($D$249:$K$249,0,AF$252+1)-INDEX($D$249:$K$249,0,AF$252))+AC263)))</f>
        <v>0.56845273573720145</v>
      </c>
      <c r="AE263" s="186" cm="1">
        <f t="array" ref="AE263">IF(AG$252=-1,AF263,IF(AG$252=99,AD263,IF(AG$252=0,INDEX($D256:$K256,0,AG$250),(INDEX($D256:$K256,0,AG$252+1)-INDEX($D256:$K256,0,AG$252))/(INDEX($D$249:$K$249,0,AG$252+1)-INDEX($D$249:$K$249,0,AG$252))+AD263)))</f>
        <v>0.55831288777737376</v>
      </c>
      <c r="AF263" s="186" cm="1">
        <f t="array" ref="AF263">IF(AH$252=-1,AG263,IF(AH$252=99,AE263,IF(AH$252=0,INDEX($D256:$K256,0,AH$250),(INDEX($D256:$K256,0,AH$252+1)-INDEX($D256:$K256,0,AH$252))/(INDEX($D$249:$K$249,0,AH$252+1)-INDEX($D$249:$K$249,0,AH$252))+AE263)))</f>
        <v>0.54817303981754606</v>
      </c>
      <c r="AG263" s="186" cm="1">
        <f t="array" ref="AG263">IF(AI$252=-1,AH263,IF(AI$252=99,AF263,IF(AI$252=0,INDEX($D256:$K256,0,AI$250),(INDEX($D256:$K256,0,AI$252+1)-INDEX($D256:$K256,0,AI$252))/(INDEX($D$249:$K$249,0,AI$252+1)-INDEX($D$249:$K$249,0,AI$252))+AF263)))</f>
        <v>0.53803319185771836</v>
      </c>
      <c r="AH263" s="186" cm="1">
        <f t="array" ref="AH263">IF(AJ$252=-1,AI263,IF(AJ$252=99,AG263,IF(AJ$252=0,INDEX($D256:$K256,0,AJ$250),(INDEX($D256:$K256,0,AJ$252+1)-INDEX($D256:$K256,0,AJ$252))/(INDEX($D$249:$K$249,0,AJ$252+1)-INDEX($D$249:$K$249,0,AJ$252))+AG263)))</f>
        <v>0.52789334389789067</v>
      </c>
      <c r="AI263" s="186" cm="1">
        <f t="array" ref="AI263">IF(AK$252=-1,AJ263,IF(AK$252=99,AH263,IF(AK$252=0,INDEX($D256:$K256,0,AK$250),(INDEX($D256:$K256,0,AK$252+1)-INDEX($D256:$K256,0,AK$252))/(INDEX($D$249:$K$249,0,AK$252+1)-INDEX($D$249:$K$249,0,AK$252))+AH263)))</f>
        <v>0.51775349593806297</v>
      </c>
      <c r="AJ263" s="186" cm="1">
        <f t="array" ref="AJ263">IF(AL$252=-1,AK263,IF(AL$252=99,AI263,IF(AL$252=0,INDEX($D256:$K256,0,AL$250),(INDEX($D256:$K256,0,AL$252+1)-INDEX($D256:$K256,0,AL$252))/(INDEX($D$249:$K$249,0,AL$252+1)-INDEX($D$249:$K$249,0,AL$252))+AI263)))</f>
        <v>0.50761364797823527</v>
      </c>
      <c r="AK263" s="186" cm="1">
        <f t="array" ref="AK263">IF(AM$252=-1,AL263,IF(AM$252=99,AJ263,IF(AM$252=0,INDEX($D256:$K256,0,AM$250),(INDEX($D256:$K256,0,AM$252+1)-INDEX($D256:$K256,0,AM$252))/(INDEX($D$249:$K$249,0,AM$252+1)-INDEX($D$249:$K$249,0,AM$252))+AJ263)))</f>
        <v>0.49747380001840757</v>
      </c>
      <c r="AL263" s="186" cm="1">
        <f t="array" ref="AL263">IF(AN$252=-1,AM263,IF(AN$252=99,AK263,IF(AN$252=0,INDEX($D256:$K256,0,AN$250),(INDEX($D256:$K256,0,AN$252+1)-INDEX($D256:$K256,0,AN$252))/(INDEX($D$249:$K$249,0,AN$252+1)-INDEX($D$249:$K$249,0,AN$252))+AK263)))</f>
        <v>0.48733395205857966</v>
      </c>
      <c r="AM263" s="186" cm="1">
        <f t="array" ref="AM263">IF(AO$252=-1,AN263,IF(AO$252=99,AL263,IF(AO$252=0,INDEX($D256:$K256,0,AO$250),(INDEX($D256:$K256,0,AO$252+1)-INDEX($D256:$K256,0,AO$252))/(INDEX($D$249:$K$249,0,AO$252+1)-INDEX($D$249:$K$249,0,AO$252))+AL263)))</f>
        <v>0.48043490302333192</v>
      </c>
      <c r="AN263" s="186" cm="1">
        <f t="array" ref="AN263">IF(AP$252=-1,AO263,IF(AP$252=99,AM263,IF(AP$252=0,INDEX($D256:$K256,0,AP$250),(INDEX($D256:$K256,0,AP$252+1)-INDEX($D256:$K256,0,AP$252))/(INDEX($D$249:$K$249,0,AP$252+1)-INDEX($D$249:$K$249,0,AP$252))+AM263)))</f>
        <v>0.47353585398808418</v>
      </c>
      <c r="AO263" s="186" cm="1">
        <f t="array" ref="AO263">IF(AQ$252=-1,AP263,IF(AQ$252=99,AN263,IF(AQ$252=0,INDEX($D256:$K256,0,AQ$250),(INDEX($D256:$K256,0,AQ$252+1)-INDEX($D256:$K256,0,AQ$252))/(INDEX($D$249:$K$249,0,AQ$252+1)-INDEX($D$249:$K$249,0,AQ$252))+AN263)))</f>
        <v>0.46663680495283644</v>
      </c>
      <c r="AP263" s="186" cm="1">
        <f t="array" ref="AP263">IF(AR$252=-1,AQ263,IF(AR$252=99,AO263,IF(AR$252=0,INDEX($D256:$K256,0,AR$250),(INDEX($D256:$K256,0,AR$252+1)-INDEX($D256:$K256,0,AR$252))/(INDEX($D$249:$K$249,0,AR$252+1)-INDEX($D$249:$K$249,0,AR$252))+AO263)))</f>
        <v>0.4597377559175887</v>
      </c>
      <c r="AQ263" s="186" cm="1">
        <f t="array" ref="AQ263">IF(AS$252=-1,AR263,IF(AS$252=99,AP263,IF(AS$252=0,INDEX($D256:$K256,0,AS$250),(INDEX($D256:$K256,0,AS$252+1)-INDEX($D256:$K256,0,AS$252))/(INDEX($D$249:$K$249,0,AS$252+1)-INDEX($D$249:$K$249,0,AS$252))+AP263)))</f>
        <v>0.45283870688234096</v>
      </c>
      <c r="AR263" s="186" cm="1">
        <f t="array" ref="AR263">IF(AT$252=-1,AW263,IF(AT$252=99,AQ263,IF(AT$252=0,INDEX($D256:$K256,0,AT$250),(INDEX($D256:$K256,0,AT$252+1)-INDEX($D256:$K256,0,AT$252))/(INDEX($D$249:$K$249,0,AT$252+1)-INDEX($D$249:$K$249,0,AT$252))+AQ263)))</f>
        <v>0.44593965784709322</v>
      </c>
      <c r="AS263" s="186" cm="1">
        <f t="array" ref="AS263">IF(AU$252=-1,AX263,IF(AU$252=99,AR263,IF(AU$252=0,INDEX($D256:$K256,0,AU$250),(INDEX($D256:$K256,0,AU$252+1)-INDEX($D256:$K256,0,AU$252))/(INDEX($D$249:$K$249,0,AU$252+1)-INDEX($D$249:$K$249,0,AU$252))+AR263)))</f>
        <v>0.43904060881184548</v>
      </c>
      <c r="AT263" s="186" cm="1">
        <f t="array" ref="AT263">IF(AV$252=-1,AY263,IF(AV$252=99,AS263,IF(AV$252=0,INDEX($D256:$K256,0,AV$250),(INDEX($D256:$K256,0,AV$252+1)-INDEX($D256:$K256,0,AV$252))/(INDEX($D$249:$K$249,0,AV$252+1)-INDEX($D$249:$K$249,0,AV$252))+AS263)))</f>
        <v>0.43214155977659774</v>
      </c>
      <c r="AU263" s="186" cm="1">
        <f t="array" ref="AU263">IF(AW$252=-1,AZ263,IF(AW$252=99,AT263,IF(AW$252=0,INDEX($D256:$K256,0,AW$250),(INDEX($D256:$K256,0,AW$252+1)-INDEX($D256:$K256,0,AW$252))/(INDEX($D$249:$K$249,0,AW$252+1)-INDEX($D$249:$K$249,0,AW$252))+AT263)))</f>
        <v>0.42524251074135</v>
      </c>
      <c r="AV263" s="186" cm="1">
        <f t="array" ref="AV263">IF(AX$252=-1,BA263,IF(AX$252=99,AU263,IF(AX$252=0,INDEX($D256:$K256,0,AX$250),(INDEX($D256:$K256,0,AX$252+1)-INDEX($D256:$K256,0,AX$252))/(INDEX($D$249:$K$249,0,AX$252+1)-INDEX($D$249:$K$249,0,AX$252))+AU263)))</f>
        <v>0.41834346170610232</v>
      </c>
      <c r="AW263" s="186" cm="1">
        <f t="array" ref="AW263">IF(AY$252=-1,BB263,IF(AY$252=99,AV263,IF(AY$252=0,INDEX($D256:$K256,0,AY$250),(INDEX($D256:$K256,0,AY$252+1)-INDEX($D256:$K256,0,AY$252))/(INDEX($D$249:$K$249,0,AY$252+1)-INDEX($D$249:$K$249,0,AY$252))+AV263)))</f>
        <v>0.41834346170610232</v>
      </c>
      <c r="AX263" s="186" cm="1">
        <f t="array" ref="AX263">IF(AV$252=-1,AZ263,IF(AV$252=99,AW263,IF(AV$252=0,INDEX($D256:$K256,0,AV$250),(INDEX($D256:$K256,0,AV$252+1)-INDEX($D256:$K256,0,AV$252))/(INDEX($D$249:$K$249,0,AV$252+1)-INDEX($D$249:$K$249,0,AV$252))+AW263)))</f>
        <v>0.41144441267085458</v>
      </c>
      <c r="AY263" s="186" cm="1">
        <f t="array" ref="AY263">IF(AW$252=-1,BA263,IF(AW$252=99,AX263,IF(AW$252=0,INDEX($D256:$K256,0,AW$250),(INDEX($D256:$K256,0,AW$252+1)-INDEX($D256:$K256,0,AW$252))/(INDEX($D$249:$K$249,0,AW$252+1)-INDEX($D$249:$K$249,0,AW$252))+AX263)))</f>
        <v>0.40454536363560684</v>
      </c>
      <c r="AZ263" s="186" cm="1">
        <f t="array" ref="AZ263">IF(AX$252=-1,BB263,IF(AX$252=99,AY263,IF(AX$252=0,INDEX($D256:$K256,0,AX$250),(INDEX($D256:$K256,0,AX$252+1)-INDEX($D256:$K256,0,AX$252))/(INDEX($D$249:$K$249,0,AX$252+1)-INDEX($D$249:$K$249,0,AX$252))+AY263)))</f>
        <v>0.41834346170610232</v>
      </c>
      <c r="BA263" s="186" cm="1">
        <f t="array" ref="BA263">IF(AY$252=-1,BC263,IF(AY$252=99,AZ263,IF(AY$252=0,INDEX($D256:$K256,0,AY$250),(INDEX($D256:$K256,0,AY$252+1)-INDEX($D256:$K256,0,AY$252))/(INDEX($D$249:$K$249,0,AY$252+1)-INDEX($D$249:$K$249,0,AY$252))+AZ263)))</f>
        <v>0.41834346170610232</v>
      </c>
      <c r="BB263" s="186" cm="1">
        <f t="array" ref="BB263">IF(AZ$252=-1,BD263,IF(AZ$252=99,BA263,IF(AZ$252=0,INDEX($D256:$K256,0,AZ$250),(INDEX($D256:$K256,0,AZ$252+1)-INDEX($D256:$K256,0,AZ$252))/(INDEX($D$249:$K$249,0,AZ$252+1)-INDEX($D$249:$K$249,0,AZ$252))+BA263)))</f>
        <v>0.41834346170610232</v>
      </c>
      <c r="BC263" s="186" cm="1">
        <f t="array" ref="BC263">IF(BA$252=-1,BE263,IF(BA$252=99,BB263,IF(BA$252=0,INDEX($D256:$K256,0,BA$250),(INDEX($D256:$K256,0,BA$252+1)-INDEX($D256:$K256,0,BA$252))/(INDEX($D$249:$K$249,0,BA$252+1)-INDEX($D$249:$K$249,0,BA$252))+BB263)))</f>
        <v>0.41834346170610232</v>
      </c>
      <c r="BD263" s="186" cm="1">
        <f t="array" ref="BD263">IF(BB$252=-1,BF263,IF(BB$252=99,BC263,IF(BB$252=0,INDEX($D256:$K256,0,BB$250),(INDEX($D256:$K256,0,BB$252+1)-INDEX($D256:$K256,0,BB$252))/(INDEX($D$249:$K$249,0,BB$252+1)-INDEX($D$249:$K$249,0,BB$252))+BC263)))</f>
        <v>0.41834346170610232</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0.10230422245564058</v>
      </c>
      <c r="Q264" s="186" cm="1">
        <f t="array" ref="Q264">IF(S$252=-1,R264,IF(S$252=99,P264,IF(S$252=0,INDEX($D257:$K257,0,S$250),(INDEX($D257:$K257,0,S$252+1)-INDEX($D257:$K257,0,S$252))/(INDEX($D$249:$K$249,0,S$252+1)-INDEX($D$249:$K$249,0,S$252))+P264)))</f>
        <v>0.20460844491128116</v>
      </c>
      <c r="R264" s="186" cm="1">
        <f t="array" ref="R264">IF(T$252=-1,S264,IF(T$252=99,Q264,IF(T$252=0,INDEX($D257:$K257,0,T$250),(INDEX($D257:$K257,0,T$252+1)-INDEX($D257:$K257,0,T$252))/(INDEX($D$249:$K$249,0,T$252+1)-INDEX($D$249:$K$249,0,T$252))+Q264)))</f>
        <v>0.30691266736692174</v>
      </c>
      <c r="S264" s="186" cm="1">
        <f t="array" ref="S264">IF(U$252=-1,T264,IF(U$252=99,R264,IF(U$252=0,INDEX($D257:$K257,0,U$250),(INDEX($D257:$K257,0,U$252+1)-INDEX($D257:$K257,0,U$252))/(INDEX($D$249:$K$249,0,U$252+1)-INDEX($D$249:$K$249,0,U$252))+R264)))</f>
        <v>0.30583485113297521</v>
      </c>
      <c r="T264" s="186" cm="1">
        <f t="array" ref="T264">IF(V$252=-1,U264,IF(V$252=99,S264,IF(V$252=0,INDEX($D257:$K257,0,V$250),(INDEX($D257:$K257,0,V$252+1)-INDEX($D257:$K257,0,V$252))/(INDEX($D$249:$K$249,0,V$252+1)-INDEX($D$249:$K$249,0,V$252))+S264)))</f>
        <v>0.30475703489902867</v>
      </c>
      <c r="U264" s="186" cm="1">
        <f t="array" ref="U264">IF(W$252=-1,V264,IF(W$252=99,T264,IF(W$252=0,INDEX($D257:$K257,0,W$250),(INDEX($D257:$K257,0,W$252+1)-INDEX($D257:$K257,0,W$252))/(INDEX($D$249:$K$249,0,W$252+1)-INDEX($D$249:$K$249,0,W$252))+T264)))</f>
        <v>0.30367921866508213</v>
      </c>
      <c r="V264" s="186" cm="1">
        <f t="array" ref="V264">IF(X$252=-1,W264,IF(X$252=99,U264,IF(X$252=0,INDEX($D257:$K257,0,X$250),(INDEX($D257:$K257,0,X$252+1)-INDEX($D257:$K257,0,X$252))/(INDEX($D$249:$K$249,0,X$252+1)-INDEX($D$249:$K$249,0,X$252))+U264)))</f>
        <v>0.30260140243113559</v>
      </c>
      <c r="W264" s="186" cm="1">
        <f t="array" ref="W264">IF(Y$252=-1,X264,IF(Y$252=99,V264,IF(Y$252=0,INDEX($D257:$K257,0,Y$250),(INDEX($D257:$K257,0,Y$252+1)-INDEX($D257:$K257,0,Y$252))/(INDEX($D$249:$K$249,0,Y$252+1)-INDEX($D$249:$K$249,0,Y$252))+V264)))</f>
        <v>0.30152358619718905</v>
      </c>
      <c r="X264" s="186" cm="1">
        <f t="array" ref="X264">IF(Z$252=-1,Y264,IF(Z$252=99,W264,IF(Z$252=0,INDEX($D257:$K257,0,Z$250),(INDEX($D257:$K257,0,Z$252+1)-INDEX($D257:$K257,0,Z$252))/(INDEX($D$249:$K$249,0,Z$252+1)-INDEX($D$249:$K$249,0,Z$252))+W264)))</f>
        <v>0.30044576996324251</v>
      </c>
      <c r="Y264" s="186" cm="1">
        <f t="array" ref="Y264">IF(AA$252=-1,Z264,IF(AA$252=99,X264,IF(AA$252=0,INDEX($D257:$K257,0,AA$250),(INDEX($D257:$K257,0,AA$252+1)-INDEX($D257:$K257,0,AA$252))/(INDEX($D$249:$K$249,0,AA$252+1)-INDEX($D$249:$K$249,0,AA$252))+X264)))</f>
        <v>0.29936795372929598</v>
      </c>
      <c r="Z264" s="186" cm="1">
        <f t="array" ref="Z264">IF(AB$252=-1,AA264,IF(AB$252=99,Y264,IF(AB$252=0,INDEX($D257:$K257,0,AB$250),(INDEX($D257:$K257,0,AB$252+1)-INDEX($D257:$K257,0,AB$252))/(INDEX($D$249:$K$249,0,AB$252+1)-INDEX($D$249:$K$249,0,AB$252))+Y264)))</f>
        <v>0.29829013749534944</v>
      </c>
      <c r="AA264" s="186" cm="1">
        <f t="array" ref="AA264">IF(AC$252=-1,AB264,IF(AC$252=99,Z264,IF(AC$252=0,INDEX($D257:$K257,0,AC$250),(INDEX($D257:$K257,0,AC$252+1)-INDEX($D257:$K257,0,AC$252))/(INDEX($D$249:$K$249,0,AC$252+1)-INDEX($D$249:$K$249,0,AC$252))+Z264)))</f>
        <v>0.2972123212614029</v>
      </c>
      <c r="AB264" s="186" cm="1">
        <f t="array" ref="AB264">IF(AD$252=-1,AC264,IF(AD$252=99,AA264,IF(AD$252=0,INDEX($D257:$K257,0,AD$250),(INDEX($D257:$K257,0,AD$252+1)-INDEX($D257:$K257,0,AD$252))/(INDEX($D$249:$K$249,0,AD$252+1)-INDEX($D$249:$K$249,0,AD$252))+AA264)))</f>
        <v>0.29613450502745636</v>
      </c>
      <c r="AC264" s="186" cm="1">
        <f t="array" ref="AC264">IF(AE$252=-1,AD264,IF(AE$252=99,AB264,IF(AE$252=0,INDEX($D257:$K257,0,AE$250),(INDEX($D257:$K257,0,AE$252+1)-INDEX($D257:$K257,0,AE$252))/(INDEX($D$249:$K$249,0,AE$252+1)-INDEX($D$249:$K$249,0,AE$252))+AB264)))</f>
        <v>0.30186804639443565</v>
      </c>
      <c r="AD264" s="186" cm="1">
        <f t="array" ref="AD264">IF(AF$252=-1,AE264,IF(AF$252=99,AC264,IF(AF$252=0,INDEX($D257:$K257,0,AF$250),(INDEX($D257:$K257,0,AF$252+1)-INDEX($D257:$K257,0,AF$252))/(INDEX($D$249:$K$249,0,AF$252+1)-INDEX($D$249:$K$249,0,AF$252))+AC264)))</f>
        <v>0.30760158776141494</v>
      </c>
      <c r="AE264" s="186" cm="1">
        <f t="array" ref="AE264">IF(AG$252=-1,AF264,IF(AG$252=99,AD264,IF(AG$252=0,INDEX($D257:$K257,0,AG$250),(INDEX($D257:$K257,0,AG$252+1)-INDEX($D257:$K257,0,AG$252))/(INDEX($D$249:$K$249,0,AG$252+1)-INDEX($D$249:$K$249,0,AG$252))+AD264)))</f>
        <v>0.31333512912839423</v>
      </c>
      <c r="AF264" s="186" cm="1">
        <f t="array" ref="AF264">IF(AH$252=-1,AG264,IF(AH$252=99,AE264,IF(AH$252=0,INDEX($D257:$K257,0,AH$250),(INDEX($D257:$K257,0,AH$252+1)-INDEX($D257:$K257,0,AH$252))/(INDEX($D$249:$K$249,0,AH$252+1)-INDEX($D$249:$K$249,0,AH$252))+AE264)))</f>
        <v>0.31906867049537352</v>
      </c>
      <c r="AG264" s="186" cm="1">
        <f t="array" ref="AG264">IF(AI$252=-1,AH264,IF(AI$252=99,AF264,IF(AI$252=0,INDEX($D257:$K257,0,AI$250),(INDEX($D257:$K257,0,AI$252+1)-INDEX($D257:$K257,0,AI$252))/(INDEX($D$249:$K$249,0,AI$252+1)-INDEX($D$249:$K$249,0,AI$252))+AF264)))</f>
        <v>0.32480221186235281</v>
      </c>
      <c r="AH264" s="186" cm="1">
        <f t="array" ref="AH264">IF(AJ$252=-1,AI264,IF(AJ$252=99,AG264,IF(AJ$252=0,INDEX($D257:$K257,0,AJ$250),(INDEX($D257:$K257,0,AJ$252+1)-INDEX($D257:$K257,0,AJ$252))/(INDEX($D$249:$K$249,0,AJ$252+1)-INDEX($D$249:$K$249,0,AJ$252))+AG264)))</f>
        <v>0.3305357532293321</v>
      </c>
      <c r="AI264" s="186" cm="1">
        <f t="array" ref="AI264">IF(AK$252=-1,AJ264,IF(AK$252=99,AH264,IF(AK$252=0,INDEX($D257:$K257,0,AK$250),(INDEX($D257:$K257,0,AK$252+1)-INDEX($D257:$K257,0,AK$252))/(INDEX($D$249:$K$249,0,AK$252+1)-INDEX($D$249:$K$249,0,AK$252))+AH264)))</f>
        <v>0.33626929459631139</v>
      </c>
      <c r="AJ264" s="186" cm="1">
        <f t="array" ref="AJ264">IF(AL$252=-1,AK264,IF(AL$252=99,AI264,IF(AL$252=0,INDEX($D257:$K257,0,AL$250),(INDEX($D257:$K257,0,AL$252+1)-INDEX($D257:$K257,0,AL$252))/(INDEX($D$249:$K$249,0,AL$252+1)-INDEX($D$249:$K$249,0,AL$252))+AI264)))</f>
        <v>0.34200283596329067</v>
      </c>
      <c r="AK264" s="186" cm="1">
        <f t="array" ref="AK264">IF(AM$252=-1,AL264,IF(AM$252=99,AJ264,IF(AM$252=0,INDEX($D257:$K257,0,AM$250),(INDEX($D257:$K257,0,AM$252+1)-INDEX($D257:$K257,0,AM$252))/(INDEX($D$249:$K$249,0,AM$252+1)-INDEX($D$249:$K$249,0,AM$252))+AJ264)))</f>
        <v>0.34773637733026996</v>
      </c>
      <c r="AL264" s="186" cm="1">
        <f t="array" ref="AL264">IF(AN$252=-1,AM264,IF(AN$252=99,AK264,IF(AN$252=0,INDEX($D257:$K257,0,AN$250),(INDEX($D257:$K257,0,AN$252+1)-INDEX($D257:$K257,0,AN$252))/(INDEX($D$249:$K$249,0,AN$252+1)-INDEX($D$249:$K$249,0,AN$252))+AK264)))</f>
        <v>0.35346991869724925</v>
      </c>
      <c r="AM264" s="186" cm="1">
        <f t="array" ref="AM264">IF(AO$252=-1,AN264,IF(AO$252=99,AL264,IF(AO$252=0,INDEX($D257:$K257,0,AO$250),(INDEX($D257:$K257,0,AO$252+1)-INDEX($D257:$K257,0,AO$252))/(INDEX($D$249:$K$249,0,AO$252+1)-INDEX($D$249:$K$249,0,AO$252))+AL264)))</f>
        <v>0.35884037923574275</v>
      </c>
      <c r="AN264" s="186" cm="1">
        <f t="array" ref="AN264">IF(AP$252=-1,AO264,IF(AP$252=99,AM264,IF(AP$252=0,INDEX($D257:$K257,0,AP$250),(INDEX($D257:$K257,0,AP$252+1)-INDEX($D257:$K257,0,AP$252))/(INDEX($D$249:$K$249,0,AP$252+1)-INDEX($D$249:$K$249,0,AP$252))+AM264)))</f>
        <v>0.36421083977423629</v>
      </c>
      <c r="AO264" s="186" cm="1">
        <f t="array" ref="AO264">IF(AQ$252=-1,AP264,IF(AQ$252=99,AN264,IF(AQ$252=0,INDEX($D257:$K257,0,AQ$250),(INDEX($D257:$K257,0,AQ$252+1)-INDEX($D257:$K257,0,AQ$252))/(INDEX($D$249:$K$249,0,AQ$252+1)-INDEX($D$249:$K$249,0,AQ$252))+AN264)))</f>
        <v>0.36958130031272984</v>
      </c>
      <c r="AP264" s="186" cm="1">
        <f t="array" ref="AP264">IF(AR$252=-1,AQ264,IF(AR$252=99,AO264,IF(AR$252=0,INDEX($D257:$K257,0,AR$250),(INDEX($D257:$K257,0,AR$252+1)-INDEX($D257:$K257,0,AR$252))/(INDEX($D$249:$K$249,0,AR$252+1)-INDEX($D$249:$K$249,0,AR$252))+AO264)))</f>
        <v>0.37495176085122339</v>
      </c>
      <c r="AQ264" s="186" cm="1">
        <f t="array" ref="AQ264">IF(AS$252=-1,AR264,IF(AS$252=99,AP264,IF(AS$252=0,INDEX($D257:$K257,0,AS$250),(INDEX($D257:$K257,0,AS$252+1)-INDEX($D257:$K257,0,AS$252))/(INDEX($D$249:$K$249,0,AS$252+1)-INDEX($D$249:$K$249,0,AS$252))+AP264)))</f>
        <v>0.38032222138971694</v>
      </c>
      <c r="AR264" s="186" cm="1">
        <f t="array" ref="AR264">IF(AT$252=-1,AW264,IF(AT$252=99,AQ264,IF(AT$252=0,INDEX($D257:$K257,0,AT$250),(INDEX($D257:$K257,0,AT$252+1)-INDEX($D257:$K257,0,AT$252))/(INDEX($D$249:$K$249,0,AT$252+1)-INDEX($D$249:$K$249,0,AT$252))+AQ264)))</f>
        <v>0.38569268192821049</v>
      </c>
      <c r="AS264" s="186" cm="1">
        <f t="array" ref="AS264">IF(AU$252=-1,AX264,IF(AU$252=99,AR264,IF(AU$252=0,INDEX($D257:$K257,0,AU$250),(INDEX($D257:$K257,0,AU$252+1)-INDEX($D257:$K257,0,AU$252))/(INDEX($D$249:$K$249,0,AU$252+1)-INDEX($D$249:$K$249,0,AU$252))+AR264)))</f>
        <v>0.39106314246670404</v>
      </c>
      <c r="AT264" s="186" cm="1">
        <f t="array" ref="AT264">IF(AV$252=-1,AY264,IF(AV$252=99,AS264,IF(AV$252=0,INDEX($D257:$K257,0,AV$250),(INDEX($D257:$K257,0,AV$252+1)-INDEX($D257:$K257,0,AV$252))/(INDEX($D$249:$K$249,0,AV$252+1)-INDEX($D$249:$K$249,0,AV$252))+AS264)))</f>
        <v>0.39643360300519759</v>
      </c>
      <c r="AU264" s="186" cm="1">
        <f t="array" ref="AU264">IF(AW$252=-1,AZ264,IF(AW$252=99,AT264,IF(AW$252=0,INDEX($D257:$K257,0,AW$250),(INDEX($D257:$K257,0,AW$252+1)-INDEX($D257:$K257,0,AW$252))/(INDEX($D$249:$K$249,0,AW$252+1)-INDEX($D$249:$K$249,0,AW$252))+AT264)))</f>
        <v>0.40180406354369114</v>
      </c>
      <c r="AV264" s="186" cm="1">
        <f t="array" ref="AV264">IF(AX$252=-1,BA264,IF(AX$252=99,AU264,IF(AX$252=0,INDEX($D257:$K257,0,AX$250),(INDEX($D257:$K257,0,AX$252+1)-INDEX($D257:$K257,0,AX$252))/(INDEX($D$249:$K$249,0,AX$252+1)-INDEX($D$249:$K$249,0,AX$252))+AU264)))</f>
        <v>0.40717452408218446</v>
      </c>
      <c r="AW264" s="186" cm="1">
        <f t="array" ref="AW264">IF(AY$252=-1,BB264,IF(AY$252=99,AV264,IF(AY$252=0,INDEX($D257:$K257,0,AY$250),(INDEX($D257:$K257,0,AY$252+1)-INDEX($D257:$K257,0,AY$252))/(INDEX($D$249:$K$249,0,AY$252+1)-INDEX($D$249:$K$249,0,AY$252))+AV264)))</f>
        <v>0.40717452408218446</v>
      </c>
      <c r="AX264" s="186" cm="1">
        <f t="array" ref="AX264">IF(AV$252=-1,AZ264,IF(AV$252=99,AW264,IF(AV$252=0,INDEX($D257:$K257,0,AV$250),(INDEX($D257:$K257,0,AV$252+1)-INDEX($D257:$K257,0,AV$252))/(INDEX($D$249:$K$249,0,AV$252+1)-INDEX($D$249:$K$249,0,AV$252))+AW264)))</f>
        <v>0.41254498462067801</v>
      </c>
      <c r="AY264" s="186" cm="1">
        <f t="array" ref="AY264">IF(AW$252=-1,BA264,IF(AW$252=99,AX264,IF(AW$252=0,INDEX($D257:$K257,0,AW$250),(INDEX($D257:$K257,0,AW$252+1)-INDEX($D257:$K257,0,AW$252))/(INDEX($D$249:$K$249,0,AW$252+1)-INDEX($D$249:$K$249,0,AW$252))+AX264)))</f>
        <v>0.41791544515917156</v>
      </c>
      <c r="AZ264" s="186" cm="1">
        <f t="array" ref="AZ264">IF(AX$252=-1,BB264,IF(AX$252=99,AY264,IF(AX$252=0,INDEX($D257:$K257,0,AX$250),(INDEX($D257:$K257,0,AX$252+1)-INDEX($D257:$K257,0,AX$252))/(INDEX($D$249:$K$249,0,AX$252+1)-INDEX($D$249:$K$249,0,AX$252))+AY264)))</f>
        <v>0.40717452408218446</v>
      </c>
      <c r="BA264" s="186" cm="1">
        <f t="array" ref="BA264">IF(AY$252=-1,BC264,IF(AY$252=99,AZ264,IF(AY$252=0,INDEX($D257:$K257,0,AY$250),(INDEX($D257:$K257,0,AY$252+1)-INDEX($D257:$K257,0,AY$252))/(INDEX($D$249:$K$249,0,AY$252+1)-INDEX($D$249:$K$249,0,AY$252))+AZ264)))</f>
        <v>0.40717452408218446</v>
      </c>
      <c r="BB264" s="186" cm="1">
        <f t="array" ref="BB264">IF(AZ$252=-1,BD264,IF(AZ$252=99,BA264,IF(AZ$252=0,INDEX($D257:$K257,0,AZ$250),(INDEX($D257:$K257,0,AZ$252+1)-INDEX($D257:$K257,0,AZ$252))/(INDEX($D$249:$K$249,0,AZ$252+1)-INDEX($D$249:$K$249,0,AZ$252))+BA264)))</f>
        <v>0.40717452408218446</v>
      </c>
      <c r="BC264" s="186" cm="1">
        <f t="array" ref="BC264">IF(BA$252=-1,BE264,IF(BA$252=99,BB264,IF(BA$252=0,INDEX($D257:$K257,0,BA$250),(INDEX($D257:$K257,0,BA$252+1)-INDEX($D257:$K257,0,BA$252))/(INDEX($D$249:$K$249,0,BA$252+1)-INDEX($D$249:$K$249,0,BA$252))+BB264)))</f>
        <v>0.40717452408218446</v>
      </c>
      <c r="BD264" s="186" cm="1">
        <f t="array" ref="BD264">IF(BB$252=-1,BF264,IF(BB$252=99,BC264,IF(BB$252=0,INDEX($D257:$K257,0,BB$250),(INDEX($D257:$K257,0,BB$252+1)-INDEX($D257:$K257,0,BB$252))/(INDEX($D$249:$K$249,0,BB$252+1)-INDEX($D$249:$K$249,0,BB$252))+BC264)))</f>
        <v>0.40717452408218446</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3.9893697414611122E-2</v>
      </c>
      <c r="Q265" s="186" cm="1">
        <f t="array" ref="Q265">IF(S$252=-1,R265,IF(S$252=99,P265,IF(S$252=0,INDEX($D258:$K258,0,S$250),(INDEX($D258:$K258,0,S$252+1)-INDEX($D258:$K258,0,S$252))/(INDEX($D$249:$K$249,0,S$252+1)-INDEX($D$249:$K$249,0,S$252))+P265)))</f>
        <v>7.9787394829222244E-2</v>
      </c>
      <c r="R265" s="186" cm="1">
        <f t="array" ref="R265">IF(T$252=-1,S265,IF(T$252=99,Q265,IF(T$252=0,INDEX($D258:$K258,0,T$250),(INDEX($D258:$K258,0,T$252+1)-INDEX($D258:$K258,0,T$252))/(INDEX($D$249:$K$249,0,T$252+1)-INDEX($D$249:$K$249,0,T$252))+Q265)))</f>
        <v>0.11968109224383337</v>
      </c>
      <c r="S265" s="186" cm="1">
        <f t="array" ref="S265">IF(U$252=-1,T265,IF(U$252=99,R265,IF(U$252=0,INDEX($D258:$K258,0,U$250),(INDEX($D258:$K258,0,U$252+1)-INDEX($D258:$K258,0,U$252))/(INDEX($D$249:$K$249,0,U$252+1)-INDEX($D$249:$K$249,0,U$252))+R265)))</f>
        <v>0.11922628935101871</v>
      </c>
      <c r="T265" s="186" cm="1">
        <f t="array" ref="T265">IF(V$252=-1,U265,IF(V$252=99,S265,IF(V$252=0,INDEX($D258:$K258,0,V$250),(INDEX($D258:$K258,0,V$252+1)-INDEX($D258:$K258,0,V$252))/(INDEX($D$249:$K$249,0,V$252+1)-INDEX($D$249:$K$249,0,V$252))+S265)))</f>
        <v>0.11877148645820405</v>
      </c>
      <c r="U265" s="186" cm="1">
        <f t="array" ref="U265">IF(W$252=-1,V265,IF(W$252=99,T265,IF(W$252=0,INDEX($D258:$K258,0,W$250),(INDEX($D258:$K258,0,W$252+1)-INDEX($D258:$K258,0,W$252))/(INDEX($D$249:$K$249,0,W$252+1)-INDEX($D$249:$K$249,0,W$252))+T265)))</f>
        <v>0.11831668356538939</v>
      </c>
      <c r="V265" s="186" cm="1">
        <f t="array" ref="V265">IF(X$252=-1,W265,IF(X$252=99,U265,IF(X$252=0,INDEX($D258:$K258,0,X$250),(INDEX($D258:$K258,0,X$252+1)-INDEX($D258:$K258,0,X$252))/(INDEX($D$249:$K$249,0,X$252+1)-INDEX($D$249:$K$249,0,X$252))+U265)))</f>
        <v>0.11786188067257473</v>
      </c>
      <c r="W265" s="186" cm="1">
        <f t="array" ref="W265">IF(Y$252=-1,X265,IF(Y$252=99,V265,IF(Y$252=0,INDEX($D258:$K258,0,Y$250),(INDEX($D258:$K258,0,Y$252+1)-INDEX($D258:$K258,0,Y$252))/(INDEX($D$249:$K$249,0,Y$252+1)-INDEX($D$249:$K$249,0,Y$252))+V265)))</f>
        <v>0.11740707777976007</v>
      </c>
      <c r="X265" s="186" cm="1">
        <f t="array" ref="X265">IF(Z$252=-1,Y265,IF(Z$252=99,W265,IF(Z$252=0,INDEX($D258:$K258,0,Z$250),(INDEX($D258:$K258,0,Z$252+1)-INDEX($D258:$K258,0,Z$252))/(INDEX($D$249:$K$249,0,Z$252+1)-INDEX($D$249:$K$249,0,Z$252))+W265)))</f>
        <v>0.11695227488694541</v>
      </c>
      <c r="Y265" s="186" cm="1">
        <f t="array" ref="Y265">IF(AA$252=-1,Z265,IF(AA$252=99,X265,IF(AA$252=0,INDEX($D258:$K258,0,AA$250),(INDEX($D258:$K258,0,AA$252+1)-INDEX($D258:$K258,0,AA$252))/(INDEX($D$249:$K$249,0,AA$252+1)-INDEX($D$249:$K$249,0,AA$252))+X265)))</f>
        <v>0.11649747199413076</v>
      </c>
      <c r="Z265" s="186" cm="1">
        <f t="array" ref="Z265">IF(AB$252=-1,AA265,IF(AB$252=99,Y265,IF(AB$252=0,INDEX($D258:$K258,0,AB$250),(INDEX($D258:$K258,0,AB$252+1)-INDEX($D258:$K258,0,AB$252))/(INDEX($D$249:$K$249,0,AB$252+1)-INDEX($D$249:$K$249,0,AB$252))+Y265)))</f>
        <v>0.1160426691013161</v>
      </c>
      <c r="AA265" s="186" cm="1">
        <f t="array" ref="AA265">IF(AC$252=-1,AB265,IF(AC$252=99,Z265,IF(AC$252=0,INDEX($D258:$K258,0,AC$250),(INDEX($D258:$K258,0,AC$252+1)-INDEX($D258:$K258,0,AC$252))/(INDEX($D$249:$K$249,0,AC$252+1)-INDEX($D$249:$K$249,0,AC$252))+Z265)))</f>
        <v>0.11558786620850144</v>
      </c>
      <c r="AB265" s="186" cm="1">
        <f t="array" ref="AB265">IF(AD$252=-1,AC265,IF(AD$252=99,AA265,IF(AD$252=0,INDEX($D258:$K258,0,AD$250),(INDEX($D258:$K258,0,AD$252+1)-INDEX($D258:$K258,0,AD$252))/(INDEX($D$249:$K$249,0,AD$252+1)-INDEX($D$249:$K$249,0,AD$252))+AA265)))</f>
        <v>0.11513306331568673</v>
      </c>
      <c r="AC265" s="186" cm="1">
        <f t="array" ref="AC265">IF(AE$252=-1,AD265,IF(AE$252=99,AB265,IF(AE$252=0,INDEX($D258:$K258,0,AE$250),(INDEX($D258:$K258,0,AE$252+1)-INDEX($D258:$K258,0,AE$252))/(INDEX($D$249:$K$249,0,AE$252+1)-INDEX($D$249:$K$249,0,AE$252))+AB265)))</f>
        <v>0.11953936990853517</v>
      </c>
      <c r="AD265" s="186" cm="1">
        <f t="array" ref="AD265">IF(AF$252=-1,AE265,IF(AF$252=99,AC265,IF(AF$252=0,INDEX($D258:$K258,0,AF$250),(INDEX($D258:$K258,0,AF$252+1)-INDEX($D258:$K258,0,AF$252))/(INDEX($D$249:$K$249,0,AF$252+1)-INDEX($D$249:$K$249,0,AF$252))+AC265)))</f>
        <v>0.12394567650138361</v>
      </c>
      <c r="AE265" s="186" cm="1">
        <f t="array" ref="AE265">IF(AG$252=-1,AF265,IF(AG$252=99,AD265,IF(AG$252=0,INDEX($D258:$K258,0,AG$250),(INDEX($D258:$K258,0,AG$252+1)-INDEX($D258:$K258,0,AG$252))/(INDEX($D$249:$K$249,0,AG$252+1)-INDEX($D$249:$K$249,0,AG$252))+AD265)))</f>
        <v>0.12835198309423204</v>
      </c>
      <c r="AF265" s="186" cm="1">
        <f t="array" ref="AF265">IF(AH$252=-1,AG265,IF(AH$252=99,AE265,IF(AH$252=0,INDEX($D258:$K258,0,AH$250),(INDEX($D258:$K258,0,AH$252+1)-INDEX($D258:$K258,0,AH$252))/(INDEX($D$249:$K$249,0,AH$252+1)-INDEX($D$249:$K$249,0,AH$252))+AE265)))</f>
        <v>0.13275828968708048</v>
      </c>
      <c r="AG265" s="186" cm="1">
        <f t="array" ref="AG265">IF(AI$252=-1,AH265,IF(AI$252=99,AF265,IF(AI$252=0,INDEX($D258:$K258,0,AI$250),(INDEX($D258:$K258,0,AI$252+1)-INDEX($D258:$K258,0,AI$252))/(INDEX($D$249:$K$249,0,AI$252+1)-INDEX($D$249:$K$249,0,AI$252))+AF265)))</f>
        <v>0.13716459627992891</v>
      </c>
      <c r="AH265" s="186" cm="1">
        <f t="array" ref="AH265">IF(AJ$252=-1,AI265,IF(AJ$252=99,AG265,IF(AJ$252=0,INDEX($D258:$K258,0,AJ$250),(INDEX($D258:$K258,0,AJ$252+1)-INDEX($D258:$K258,0,AJ$252))/(INDEX($D$249:$K$249,0,AJ$252+1)-INDEX($D$249:$K$249,0,AJ$252))+AG265)))</f>
        <v>0.14157090287277735</v>
      </c>
      <c r="AI265" s="186" cm="1">
        <f t="array" ref="AI265">IF(AK$252=-1,AJ265,IF(AK$252=99,AH265,IF(AK$252=0,INDEX($D258:$K258,0,AK$250),(INDEX($D258:$K258,0,AK$252+1)-INDEX($D258:$K258,0,AK$252))/(INDEX($D$249:$K$249,0,AK$252+1)-INDEX($D$249:$K$249,0,AK$252))+AH265)))</f>
        <v>0.14597720946562578</v>
      </c>
      <c r="AJ265" s="186" cm="1">
        <f t="array" ref="AJ265">IF(AL$252=-1,AK265,IF(AL$252=99,AI265,IF(AL$252=0,INDEX($D258:$K258,0,AL$250),(INDEX($D258:$K258,0,AL$252+1)-INDEX($D258:$K258,0,AL$252))/(INDEX($D$249:$K$249,0,AL$252+1)-INDEX($D$249:$K$249,0,AL$252))+AI265)))</f>
        <v>0.15038351605847422</v>
      </c>
      <c r="AK265" s="186" cm="1">
        <f t="array" ref="AK265">IF(AM$252=-1,AL265,IF(AM$252=99,AJ265,IF(AM$252=0,INDEX($D258:$K258,0,AM$250),(INDEX($D258:$K258,0,AM$252+1)-INDEX($D258:$K258,0,AM$252))/(INDEX($D$249:$K$249,0,AM$252+1)-INDEX($D$249:$K$249,0,AM$252))+AJ265)))</f>
        <v>0.15478982265132266</v>
      </c>
      <c r="AL265" s="186" cm="1">
        <f t="array" ref="AL265">IF(AN$252=-1,AM265,IF(AN$252=99,AK265,IF(AN$252=0,INDEX($D258:$K258,0,AN$250),(INDEX($D258:$K258,0,AN$252+1)-INDEX($D258:$K258,0,AN$252))/(INDEX($D$249:$K$249,0,AN$252+1)-INDEX($D$249:$K$249,0,AN$252))+AK265)))</f>
        <v>0.15919612924417115</v>
      </c>
      <c r="AM265" s="186" cm="1">
        <f t="array" ref="AM265">IF(AO$252=-1,AN265,IF(AO$252=99,AL265,IF(AO$252=0,INDEX($D258:$K258,0,AO$250),(INDEX($D258:$K258,0,AO$252+1)-INDEX($D258:$K258,0,AO$252))/(INDEX($D$249:$K$249,0,AO$252+1)-INDEX($D$249:$K$249,0,AO$252))+AL265)))</f>
        <v>0.16072471774092534</v>
      </c>
      <c r="AN265" s="186" cm="1">
        <f t="array" ref="AN265">IF(AP$252=-1,AO265,IF(AP$252=99,AM265,IF(AP$252=0,INDEX($D258:$K258,0,AP$250),(INDEX($D258:$K258,0,AP$252+1)-INDEX($D258:$K258,0,AP$252))/(INDEX($D$249:$K$249,0,AP$252+1)-INDEX($D$249:$K$249,0,AP$252))+AM265)))</f>
        <v>0.16225330623767953</v>
      </c>
      <c r="AO265" s="186" cm="1">
        <f t="array" ref="AO265">IF(AQ$252=-1,AP265,IF(AQ$252=99,AN265,IF(AQ$252=0,INDEX($D258:$K258,0,AQ$250),(INDEX($D258:$K258,0,AQ$252+1)-INDEX($D258:$K258,0,AQ$252))/(INDEX($D$249:$K$249,0,AQ$252+1)-INDEX($D$249:$K$249,0,AQ$252))+AN265)))</f>
        <v>0.16378189473443372</v>
      </c>
      <c r="AP265" s="186" cm="1">
        <f t="array" ref="AP265">IF(AR$252=-1,AQ265,IF(AR$252=99,AO265,IF(AR$252=0,INDEX($D258:$K258,0,AR$250),(INDEX($D258:$K258,0,AR$252+1)-INDEX($D258:$K258,0,AR$252))/(INDEX($D$249:$K$249,0,AR$252+1)-INDEX($D$249:$K$249,0,AR$252))+AO265)))</f>
        <v>0.16531048323118791</v>
      </c>
      <c r="AQ265" s="186" cm="1">
        <f t="array" ref="AQ265">IF(AS$252=-1,AR265,IF(AS$252=99,AP265,IF(AS$252=0,INDEX($D258:$K258,0,AS$250),(INDEX($D258:$K258,0,AS$252+1)-INDEX($D258:$K258,0,AS$252))/(INDEX($D$249:$K$249,0,AS$252+1)-INDEX($D$249:$K$249,0,AS$252))+AP265)))</f>
        <v>0.1668390717279421</v>
      </c>
      <c r="AR265" s="186" cm="1">
        <f t="array" ref="AR265">IF(AT$252=-1,AW265,IF(AT$252=99,AQ265,IF(AT$252=0,INDEX($D258:$K258,0,AT$250),(INDEX($D258:$K258,0,AT$252+1)-INDEX($D258:$K258,0,AT$252))/(INDEX($D$249:$K$249,0,AT$252+1)-INDEX($D$249:$K$249,0,AT$252))+AQ265)))</f>
        <v>0.16836766022469629</v>
      </c>
      <c r="AS265" s="186" cm="1">
        <f t="array" ref="AS265">IF(AU$252=-1,AX265,IF(AU$252=99,AR265,IF(AU$252=0,INDEX($D258:$K258,0,AU$250),(INDEX($D258:$K258,0,AU$252+1)-INDEX($D258:$K258,0,AU$252))/(INDEX($D$249:$K$249,0,AU$252+1)-INDEX($D$249:$K$249,0,AU$252))+AR265)))</f>
        <v>0.16989624872145048</v>
      </c>
      <c r="AT265" s="186" cm="1">
        <f t="array" ref="AT265">IF(AV$252=-1,AY265,IF(AV$252=99,AS265,IF(AV$252=0,INDEX($D258:$K258,0,AV$250),(INDEX($D258:$K258,0,AV$252+1)-INDEX($D258:$K258,0,AV$252))/(INDEX($D$249:$K$249,0,AV$252+1)-INDEX($D$249:$K$249,0,AV$252))+AS265)))</f>
        <v>0.17142483721820467</v>
      </c>
      <c r="AU265" s="186" cm="1">
        <f t="array" ref="AU265">IF(AW$252=-1,AZ265,IF(AW$252=99,AT265,IF(AW$252=0,INDEX($D258:$K258,0,AW$250),(INDEX($D258:$K258,0,AW$252+1)-INDEX($D258:$K258,0,AW$252))/(INDEX($D$249:$K$249,0,AW$252+1)-INDEX($D$249:$K$249,0,AW$252))+AT265)))</f>
        <v>0.17295342571495886</v>
      </c>
      <c r="AV265" s="186" cm="1">
        <f t="array" ref="AV265">IF(AX$252=-1,BA265,IF(AX$252=99,AU265,IF(AX$252=0,INDEX($D258:$K258,0,AX$250),(INDEX($D258:$K258,0,AX$252+1)-INDEX($D258:$K258,0,AX$252))/(INDEX($D$249:$K$249,0,AX$252+1)-INDEX($D$249:$K$249,0,AX$252))+AU265)))</f>
        <v>0.17448201421171305</v>
      </c>
      <c r="AW265" s="186" cm="1">
        <f t="array" ref="AW265">IF(AY$252=-1,BB265,IF(AY$252=99,AV265,IF(AY$252=0,INDEX($D258:$K258,0,AY$250),(INDEX($D258:$K258,0,AY$252+1)-INDEX($D258:$K258,0,AY$252))/(INDEX($D$249:$K$249,0,AY$252+1)-INDEX($D$249:$K$249,0,AY$252))+AV265)))</f>
        <v>0.17448201421171305</v>
      </c>
      <c r="AX265" s="186" cm="1">
        <f t="array" ref="AX265">IF(AV$252=-1,AZ265,IF(AV$252=99,AW265,IF(AV$252=0,INDEX($D258:$K258,0,AV$250),(INDEX($D258:$K258,0,AV$252+1)-INDEX($D258:$K258,0,AV$252))/(INDEX($D$249:$K$249,0,AV$252+1)-INDEX($D$249:$K$249,0,AV$252))+AW265)))</f>
        <v>0.17601060270846725</v>
      </c>
      <c r="AY265" s="186" cm="1">
        <f t="array" ref="AY265">IF(AW$252=-1,BA265,IF(AW$252=99,AX265,IF(AW$252=0,INDEX($D258:$K258,0,AW$250),(INDEX($D258:$K258,0,AW$252+1)-INDEX($D258:$K258,0,AW$252))/(INDEX($D$249:$K$249,0,AW$252+1)-INDEX($D$249:$K$249,0,AW$252))+AX265)))</f>
        <v>0.17753919120522144</v>
      </c>
      <c r="AZ265" s="186" cm="1">
        <f t="array" ref="AZ265">IF(AX$252=-1,BB265,IF(AX$252=99,AY265,IF(AX$252=0,INDEX($D258:$K258,0,AX$250),(INDEX($D258:$K258,0,AX$252+1)-INDEX($D258:$K258,0,AX$252))/(INDEX($D$249:$K$249,0,AX$252+1)-INDEX($D$249:$K$249,0,AX$252))+AY265)))</f>
        <v>0.17448201421171305</v>
      </c>
      <c r="BA265" s="186" cm="1">
        <f t="array" ref="BA265">IF(AY$252=-1,BC265,IF(AY$252=99,AZ265,IF(AY$252=0,INDEX($D258:$K258,0,AY$250),(INDEX($D258:$K258,0,AY$252+1)-INDEX($D258:$K258,0,AY$252))/(INDEX($D$249:$K$249,0,AY$252+1)-INDEX($D$249:$K$249,0,AY$252))+AZ265)))</f>
        <v>0.17448201421171305</v>
      </c>
      <c r="BB265" s="186" cm="1">
        <f t="array" ref="BB265">IF(AZ$252=-1,BD265,IF(AZ$252=99,BA265,IF(AZ$252=0,INDEX($D258:$K258,0,AZ$250),(INDEX($D258:$K258,0,AZ$252+1)-INDEX($D258:$K258,0,AZ$252))/(INDEX($D$249:$K$249,0,AZ$252+1)-INDEX($D$249:$K$249,0,AZ$252))+BA265)))</f>
        <v>0.17448201421171305</v>
      </c>
      <c r="BC265" s="186" cm="1">
        <f t="array" ref="BC265">IF(BA$252=-1,BE265,IF(BA$252=99,BB265,IF(BA$252=0,INDEX($D258:$K258,0,BA$250),(INDEX($D258:$K258,0,BA$252+1)-INDEX($D258:$K258,0,BA$252))/(INDEX($D$249:$K$249,0,BA$252+1)-INDEX($D$249:$K$249,0,BA$252))+BB265)))</f>
        <v>0.17448201421171305</v>
      </c>
      <c r="BD265" s="186" cm="1">
        <f t="array" ref="BD265">IF(BB$252=-1,BF265,IF(BB$252=99,BC265,IF(BB$252=0,INDEX($D258:$K258,0,BB$250),(INDEX($D258:$K258,0,BB$252+1)-INDEX($D258:$K258,0,BB$252))/(INDEX($D$249:$K$249,0,BB$252+1)-INDEX($D$249:$K$249,0,BB$252))+BC265)))</f>
        <v>0.17448201421171305</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topLeftCell="A21" workbookViewId="0">
      <selection activeCell="A31" sqref="A31"/>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67" t="s">
        <v>296</v>
      </c>
      <c r="C2" s="367"/>
      <c r="J2" s="40"/>
      <c r="L2" s="185"/>
    </row>
    <row r="3" spans="1:62">
      <c r="A3" s="4" t="s">
        <v>16</v>
      </c>
      <c r="B3" s="262" t="s">
        <v>629</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597</v>
      </c>
      <c r="D5" s="185">
        <f>MATCH(B5,Drivers!$A$7:$A$25,0)</f>
        <v>16</v>
      </c>
      <c r="E5" s="186"/>
      <c r="G5"/>
      <c r="J5" s="24" cm="1">
        <f t="array" ref="J5">INDEX(Drivers!$C$7:$AG$25,$D5,J$3)</f>
        <v>11.263564724197627</v>
      </c>
      <c r="K5" s="24" cm="1">
        <f t="array" ref="K5">INDEX(Drivers!$C$7:$AG$25,$D5,K$3)</f>
        <v>12.26</v>
      </c>
      <c r="L5" s="24" cm="1">
        <f t="array" ref="L5">INDEX(Drivers!$C$7:$AG$25,$D5,L$3)</f>
        <v>12.574</v>
      </c>
      <c r="M5" s="24" cm="1">
        <f t="array" ref="M5">INDEX(Drivers!$C$7:$AG$25,$D5,M$3)</f>
        <v>13.003</v>
      </c>
      <c r="N5" s="24" cm="1">
        <f t="array" ref="N5">INDEX(Drivers!$C$7:$AG$25,$D5,N$3)</f>
        <v>12.263</v>
      </c>
      <c r="O5" s="24" cm="1">
        <f t="array" ref="O5">INDEX(Drivers!$C$7:$AG$25,$D5,O$3)</f>
        <v>12.598699436232259</v>
      </c>
      <c r="P5" s="24" cm="1">
        <f t="array" ref="P5">INDEX(Drivers!$C$7:$AG$25,$D5,P$3)</f>
        <v>14.805571752552199</v>
      </c>
      <c r="Q5" s="24" cm="1">
        <f t="array" ref="Q5">INDEX(Drivers!$C$7:$AG$25,$D5,Q$3)</f>
        <v>19.628309110727574</v>
      </c>
      <c r="R5" s="24" cm="1">
        <f t="array" ref="R5">INDEX(Drivers!$C$7:$AG$25,$D5,R$3)</f>
        <v>24.132863880406365</v>
      </c>
      <c r="S5" s="6"/>
      <c r="T5" s="6"/>
      <c r="U5" s="6"/>
      <c r="V5" s="6"/>
      <c r="W5" s="6"/>
      <c r="X5" s="6"/>
      <c r="Y5" s="6"/>
      <c r="Z5" s="6"/>
      <c r="AA5" s="6"/>
      <c r="AB5" s="6"/>
      <c r="AC5" s="6"/>
      <c r="AD5" s="6"/>
      <c r="AE5" s="6"/>
      <c r="AF5" s="6"/>
      <c r="AG5" s="6"/>
      <c r="AH5" s="6"/>
      <c r="AI5" s="6"/>
      <c r="AJ5" s="6"/>
      <c r="AK5" s="6"/>
      <c r="AL5" s="6"/>
      <c r="AM5" s="6"/>
      <c r="AN5" s="6"/>
      <c r="AO5" s="6"/>
      <c r="AP5" s="6"/>
      <c r="AQ5" s="6"/>
    </row>
    <row r="6" spans="1:62" s="349" customFormat="1">
      <c r="A6" s="349" t="s">
        <v>16</v>
      </c>
      <c r="J6" s="53"/>
      <c r="K6" s="186"/>
      <c r="L6" s="186"/>
      <c r="N6" s="186"/>
      <c r="P6" s="186"/>
      <c r="Q6" s="186"/>
      <c r="R6" s="186"/>
      <c r="S6" s="186"/>
      <c r="T6" s="186"/>
      <c r="U6" s="349" t="s">
        <v>690</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9" t="s">
        <v>16</v>
      </c>
      <c r="B7" s="14" t="s">
        <v>105</v>
      </c>
      <c r="C7" s="14"/>
      <c r="D7">
        <f>D32</f>
        <v>2012</v>
      </c>
      <c r="E7" s="4">
        <f>E32</f>
        <v>2015</v>
      </c>
      <c r="F7" s="4">
        <f>F32</f>
        <v>2020</v>
      </c>
      <c r="G7" s="4">
        <f>G32</f>
        <v>2030</v>
      </c>
      <c r="H7" s="4">
        <f>H32</f>
        <v>2050</v>
      </c>
      <c r="U7" s="354" t="str">
        <f>$C$14</f>
        <v>No improvement</v>
      </c>
      <c r="V7" s="354"/>
      <c r="W7" s="354"/>
      <c r="X7" s="354"/>
      <c r="Y7" s="354"/>
      <c r="Z7" s="354"/>
      <c r="AA7" s="117"/>
      <c r="AB7" s="117"/>
      <c r="AC7" s="117"/>
      <c r="AD7" s="117"/>
      <c r="AE7" s="117"/>
      <c r="AF7" s="117"/>
      <c r="AG7" s="117"/>
      <c r="AH7" s="117"/>
      <c r="AI7" s="117"/>
      <c r="AJ7" s="117"/>
      <c r="AK7" s="117"/>
      <c r="AL7" s="117"/>
      <c r="AM7" s="117"/>
      <c r="AN7" s="186"/>
    </row>
    <row r="8" spans="1:62" s="349" customFormat="1">
      <c r="A8" s="349" t="s">
        <v>16</v>
      </c>
      <c r="B8" s="349" t="s">
        <v>701</v>
      </c>
      <c r="U8" s="349" t="s">
        <v>693</v>
      </c>
      <c r="AB8" s="351">
        <v>2012</v>
      </c>
      <c r="AC8" s="351">
        <v>2013</v>
      </c>
      <c r="AD8" s="351">
        <v>2014</v>
      </c>
      <c r="AE8" s="351">
        <v>2015</v>
      </c>
      <c r="AF8" s="351">
        <v>2016</v>
      </c>
      <c r="AG8" s="351">
        <v>2017</v>
      </c>
      <c r="AH8" s="351">
        <v>2018</v>
      </c>
      <c r="AI8" s="351">
        <v>2019</v>
      </c>
      <c r="AJ8" s="352">
        <v>2020</v>
      </c>
      <c r="AK8" s="352">
        <v>2030</v>
      </c>
      <c r="AL8" s="352">
        <v>2040</v>
      </c>
      <c r="AM8" s="352">
        <v>2050</v>
      </c>
      <c r="AN8" s="186"/>
      <c r="AS8"/>
      <c r="AT8"/>
      <c r="AU8"/>
      <c r="AV8"/>
      <c r="AW8"/>
      <c r="AX8"/>
      <c r="AY8"/>
      <c r="AZ8"/>
      <c r="BA8"/>
      <c r="BB8"/>
      <c r="BC8"/>
      <c r="BD8"/>
      <c r="BE8"/>
      <c r="BF8"/>
      <c r="BG8"/>
      <c r="BH8"/>
      <c r="BI8"/>
      <c r="BJ8"/>
    </row>
    <row r="9" spans="1:62" s="349" customFormat="1">
      <c r="A9" s="349" t="s">
        <v>16</v>
      </c>
      <c r="U9" s="349" t="s">
        <v>694</v>
      </c>
      <c r="AB9" s="349">
        <v>14.1</v>
      </c>
      <c r="AC9" s="349">
        <v>13.9</v>
      </c>
      <c r="AD9" s="349">
        <v>13.5</v>
      </c>
      <c r="AE9" s="349">
        <v>13.5</v>
      </c>
      <c r="AF9" s="349">
        <v>13.3</v>
      </c>
      <c r="AG9" s="349">
        <v>13</v>
      </c>
      <c r="AH9" s="349">
        <v>12.6</v>
      </c>
      <c r="AI9" s="349">
        <v>12.3</v>
      </c>
      <c r="AJ9" s="349">
        <f>IF(ISBLANK(INDEX(AJ$14:AJ$16,MATCH($U$7,$U$14:$U$16,0))),"",INDEX(AJ$14:AJ$16,MATCH($U$7,$U$14:$U$16,0)))</f>
        <v>1</v>
      </c>
      <c r="AK9" s="349">
        <f>IF(ISBLANK(INDEX(AK$14:AK$16,MATCH($U$7,$U$14:$U$16,0))),"",INDEX(AK$14:AK$16,MATCH($U$7,$U$14:$U$16,0)))</f>
        <v>1</v>
      </c>
      <c r="AL9" s="349">
        <f>IF(ISBLANK(INDEX(AL$14:AL$16,MATCH($U$7,$U$14:$U$16,0))),"",INDEX(AL$14:AL$16,MATCH($U$7,$U$14:$U$16,0)))</f>
        <v>1</v>
      </c>
      <c r="AM9" s="349">
        <f>IF(ISBLANK(INDEX(AM$14:AM$16,MATCH($U$7,$U$14:$U$16,0))),"",INDEX(AM$14:AM$16,MATCH($U$7,$U$14:$U$16,0)))</f>
        <v>1</v>
      </c>
      <c r="AN9" s="186"/>
      <c r="AS9"/>
      <c r="AT9"/>
      <c r="AU9"/>
      <c r="AV9"/>
      <c r="AW9"/>
      <c r="AX9"/>
      <c r="AY9"/>
      <c r="AZ9"/>
      <c r="BA9"/>
      <c r="BB9"/>
      <c r="BC9"/>
      <c r="BD9"/>
      <c r="BE9"/>
      <c r="BF9"/>
      <c r="BG9"/>
      <c r="BH9"/>
      <c r="BI9"/>
      <c r="BJ9"/>
    </row>
    <row r="10" spans="1:62" s="349" customFormat="1">
      <c r="A10" s="349" t="s">
        <v>16</v>
      </c>
      <c r="AN10" s="186"/>
      <c r="AS10"/>
      <c r="AT10"/>
      <c r="AU10"/>
      <c r="AV10"/>
      <c r="AW10"/>
      <c r="AX10"/>
      <c r="AY10"/>
      <c r="AZ10"/>
      <c r="BA10"/>
      <c r="BB10"/>
      <c r="BC10"/>
      <c r="BD10"/>
      <c r="BE10"/>
      <c r="BF10"/>
      <c r="BG10"/>
      <c r="BH10"/>
      <c r="BI10"/>
      <c r="BJ10"/>
    </row>
    <row r="11" spans="1:62" s="349" customFormat="1">
      <c r="A11" s="349" t="s">
        <v>16</v>
      </c>
      <c r="U11" t="s">
        <v>691</v>
      </c>
      <c r="Y11" s="356" t="s">
        <v>698</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9" customFormat="1">
      <c r="A12" s="349" t="s">
        <v>16</v>
      </c>
      <c r="U12" t="s">
        <v>692</v>
      </c>
      <c r="Y12" s="349" t="s">
        <v>697</v>
      </c>
      <c r="AI12" s="186">
        <f>AI30</f>
        <v>10.9</v>
      </c>
      <c r="AK12" s="186">
        <f>AJ30</f>
        <v>7.2</v>
      </c>
      <c r="AM12" s="186">
        <f>AK30</f>
        <v>6.1</v>
      </c>
      <c r="AN12" s="186"/>
      <c r="BA12"/>
      <c r="BB12"/>
      <c r="BC12"/>
      <c r="BD12"/>
      <c r="BE12"/>
      <c r="BF12"/>
      <c r="BG12"/>
      <c r="BH12"/>
      <c r="BI12"/>
      <c r="BJ12"/>
    </row>
    <row r="13" spans="1:62" s="349" customFormat="1">
      <c r="A13" s="349" t="s">
        <v>16</v>
      </c>
      <c r="B13"/>
      <c r="AN13" s="186"/>
      <c r="BA13"/>
      <c r="BB13"/>
      <c r="BC13"/>
      <c r="BD13"/>
      <c r="BE13"/>
      <c r="BF13"/>
      <c r="BG13"/>
      <c r="BH13"/>
      <c r="BI13"/>
      <c r="BJ13"/>
    </row>
    <row r="14" spans="1:62">
      <c r="A14" s="349" t="s">
        <v>16</v>
      </c>
      <c r="B14" s="54" t="s">
        <v>93</v>
      </c>
      <c r="C14" s="353" t="str">
        <f>IF(PTRA!D3=-1,U14,IF(PTRA!D3=2,U15,U16))</f>
        <v>No improvement</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9" t="s">
        <v>696</v>
      </c>
      <c r="V14" s="349"/>
      <c r="W14" s="349"/>
      <c r="X14" s="349"/>
      <c r="Y14" s="349"/>
      <c r="Z14" s="349"/>
      <c r="AA14" s="349"/>
      <c r="AB14" s="349"/>
      <c r="AC14" s="349"/>
      <c r="AD14" s="349"/>
      <c r="AE14" s="349"/>
      <c r="AF14" s="349"/>
      <c r="AG14" s="349">
        <v>1</v>
      </c>
      <c r="AH14" s="349"/>
      <c r="AI14" s="349"/>
      <c r="AJ14" s="349">
        <v>1</v>
      </c>
      <c r="AK14" s="349">
        <v>1</v>
      </c>
      <c r="AL14" s="349">
        <v>1</v>
      </c>
      <c r="AM14" s="349">
        <v>1</v>
      </c>
      <c r="AN14" s="186"/>
      <c r="AS14" s="349"/>
      <c r="AU14" s="349"/>
      <c r="AV14" s="349"/>
      <c r="AW14" s="349"/>
      <c r="AX14" s="349"/>
      <c r="AY14" s="349"/>
      <c r="AZ14" s="349"/>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9" t="s">
        <v>691</v>
      </c>
      <c r="V15" s="349"/>
      <c r="W15" s="349" t="s">
        <v>48</v>
      </c>
      <c r="X15" s="349" t="s">
        <v>695</v>
      </c>
      <c r="Y15" s="349"/>
      <c r="Z15" s="349"/>
      <c r="AA15" s="349"/>
      <c r="AB15" s="349"/>
      <c r="AC15" s="349"/>
      <c r="AD15" s="349"/>
      <c r="AE15" s="349"/>
      <c r="AF15" s="349"/>
      <c r="AG15" s="349">
        <f>AG9/AG9</f>
        <v>1</v>
      </c>
      <c r="AH15" s="349"/>
      <c r="AI15" s="349"/>
      <c r="AJ15" s="349">
        <v>1</v>
      </c>
      <c r="AK15" s="349">
        <f>AK11/AF9</f>
        <v>0.82706766917293217</v>
      </c>
      <c r="AL15" s="349">
        <f>AVERAGE(AK15,AM15)</f>
        <v>0.8019953730480045</v>
      </c>
      <c r="AM15" s="349">
        <f>AM11/AG9</f>
        <v>0.77692307692307694</v>
      </c>
      <c r="AN15" s="186"/>
      <c r="AS15" s="349"/>
      <c r="AU15" s="349"/>
      <c r="AV15" s="349"/>
      <c r="AW15" s="349"/>
      <c r="AX15" s="349"/>
      <c r="AY15" s="349"/>
      <c r="AZ15" s="349"/>
      <c r="BA15"/>
      <c r="BB15"/>
      <c r="BC15"/>
      <c r="BD15"/>
      <c r="BE15"/>
      <c r="BF15"/>
      <c r="BG15"/>
      <c r="BH15"/>
      <c r="BI15"/>
      <c r="BJ15"/>
    </row>
    <row r="16" spans="1:62">
      <c r="A16" s="4" t="s">
        <v>16</v>
      </c>
      <c r="B16" s="4" t="s">
        <v>95</v>
      </c>
      <c r="C16" t="s">
        <v>696</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9" t="s">
        <v>692</v>
      </c>
      <c r="V16" s="10"/>
      <c r="W16" s="10" t="s">
        <v>48</v>
      </c>
      <c r="X16" s="349" t="s">
        <v>695</v>
      </c>
      <c r="Y16" s="10"/>
      <c r="Z16" s="10"/>
      <c r="AA16" s="10"/>
      <c r="AB16" s="10"/>
      <c r="AC16" s="349"/>
      <c r="AD16" s="349"/>
      <c r="AE16" s="186"/>
      <c r="AF16" s="349"/>
      <c r="AG16" s="349">
        <f>AG15</f>
        <v>1</v>
      </c>
      <c r="AH16" s="349"/>
      <c r="AI16" s="349"/>
      <c r="AJ16" s="10">
        <v>1</v>
      </c>
      <c r="AK16" s="349">
        <f>AK12/AG9</f>
        <v>0.55384615384615388</v>
      </c>
      <c r="AL16" s="349">
        <f>AVERAGE(AK16,AM16)</f>
        <v>0.5115384615384615</v>
      </c>
      <c r="AM16" s="349">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65.708476678791641</v>
      </c>
      <c r="L21" s="36">
        <f>K21*(1+$C$21*(L5/K5-1))</f>
        <v>67.391385461592662</v>
      </c>
      <c r="M21" s="36">
        <f>L21*(1+$C$21*(M5/L5-1))</f>
        <v>69.690646187139279</v>
      </c>
      <c r="N21" s="36">
        <f>M21*(1+$C$21*(N5/M5-1))</f>
        <v>65.724555425124123</v>
      </c>
      <c r="O21" s="36">
        <f>N21*(1+$C$21*(O5/N5-1))</f>
        <v>67.523764118170689</v>
      </c>
      <c r="P21" s="36">
        <f>N21*(1+$C$21*(P5/N5-1))</f>
        <v>79.351677505607853</v>
      </c>
      <c r="Q21" s="36">
        <f>P21*(1+$C$21*(Q5/P5-1))</f>
        <v>105.19953437572235</v>
      </c>
      <c r="R21" s="36">
        <f>Q21*(1+$C$21*(R5/Q5-1))</f>
        <v>129.34206553655258</v>
      </c>
      <c r="S21" s="36"/>
      <c r="T21" s="36"/>
      <c r="U21" s="349"/>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21.903188381382925</v>
      </c>
      <c r="L22" s="36">
        <f>K22*(1+$C$22*(L5/K5-1))</f>
        <v>22.464167268149176</v>
      </c>
      <c r="M22" s="36">
        <f>L22*(1+$C$22*(M5/L5-1))</f>
        <v>23.230600205801153</v>
      </c>
      <c r="N22" s="36">
        <f>M22*(1+$C$22*(N5/M5-1))</f>
        <v>21.908548052275595</v>
      </c>
      <c r="O22" s="36">
        <f>N22*(1+$C$22*(O5/N5-1))</f>
        <v>22.508294217962316</v>
      </c>
      <c r="P22" s="36">
        <f>N22*(1+$C$22*(P5/N5-1))</f>
        <v>26.450997323836258</v>
      </c>
      <c r="Q22" s="36">
        <f>P22*(1+$C$22*(Q5/P5-1))</f>
        <v>35.067092337706427</v>
      </c>
      <c r="R22" s="36">
        <f>Q22*(1+$C$22*(R5/Q5-1))</f>
        <v>43.11473603220329</v>
      </c>
      <c r="S22" s="36"/>
      <c r="T22" s="36"/>
      <c r="U22" s="349"/>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1.1648006337563943</v>
      </c>
      <c r="L23" s="36">
        <f>K23*(1+$C$23*(L5/K5-1))</f>
        <v>1.1946332111625533</v>
      </c>
      <c r="M23" s="36">
        <f>L23*(1+$C$23*(M5/L5-1))</f>
        <v>1.2353917325231971</v>
      </c>
      <c r="N23" s="36">
        <f>M23*(1+$C$23*(N5/M5-1))</f>
        <v>1.1650856583812941</v>
      </c>
      <c r="O23" s="36">
        <f>N23*(1+$C$23*(O5/N5-1))</f>
        <v>1.196979860344997</v>
      </c>
      <c r="P23" s="36">
        <f>N23*(1+$C$23*(P5/N5-1))</f>
        <v>1.4066508450651365</v>
      </c>
      <c r="Q23" s="36">
        <f>P23*(1+$C$23*(Q5/P5-1))</f>
        <v>1.8648504805662227</v>
      </c>
      <c r="R23" s="36">
        <f>Q23*(1+$C$23*(R5/Q5-1))</f>
        <v>2.292820158422034</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65.708476678791641</v>
      </c>
      <c r="L27" s="282">
        <v>68.939278175231294</v>
      </c>
      <c r="M27" s="186">
        <f t="shared" ref="M27:R27" si="10">(M21*M14)</f>
        <v>69.690646187139279</v>
      </c>
      <c r="N27" s="186">
        <f t="shared" si="10"/>
        <v>65.724555425124123</v>
      </c>
      <c r="O27" s="186">
        <f t="shared" si="10"/>
        <v>67.523764118170689</v>
      </c>
      <c r="P27" s="186">
        <f t="shared" si="10"/>
        <v>79.351677505607853</v>
      </c>
      <c r="Q27" s="186">
        <f t="shared" si="10"/>
        <v>105.19953437572235</v>
      </c>
      <c r="R27" s="186">
        <f t="shared" si="10"/>
        <v>129.34206553655258</v>
      </c>
      <c r="S27" s="6"/>
      <c r="T27" s="6"/>
      <c r="U27" s="186" t="s">
        <v>702</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21.903188381382925</v>
      </c>
      <c r="L28" s="283">
        <v>20.465228059152793</v>
      </c>
      <c r="M28" s="186">
        <f t="shared" ref="M28" si="11">(M22*M15)</f>
        <v>23.230600205801153</v>
      </c>
      <c r="N28" s="186">
        <f t="shared" ref="N28" si="12">(N22*N15)</f>
        <v>21.908548052275595</v>
      </c>
      <c r="O28" s="186">
        <f t="shared" ref="O28" si="13">(O22*O15)</f>
        <v>22.508294217962316</v>
      </c>
      <c r="P28" s="186">
        <f t="shared" ref="P28:R29" si="14">(P22*P15)</f>
        <v>26.450997323836258</v>
      </c>
      <c r="Q28" s="186">
        <f t="shared" si="14"/>
        <v>35.067092337706427</v>
      </c>
      <c r="R28" s="186">
        <f t="shared" si="14"/>
        <v>43.11473603220329</v>
      </c>
      <c r="S28" s="186"/>
      <c r="T28" s="186"/>
      <c r="U28" s="355" t="s">
        <v>701</v>
      </c>
      <c r="AF28" s="357"/>
      <c r="AG28" s="358">
        <v>2017</v>
      </c>
      <c r="AH28" s="358">
        <v>2018</v>
      </c>
      <c r="AI28" s="358">
        <v>2019</v>
      </c>
      <c r="AJ28" s="358">
        <v>2025</v>
      </c>
      <c r="AK28" s="358">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1.1648006337563943</v>
      </c>
      <c r="L29" s="284">
        <f>(L23*L16)</f>
        <v>1.1946332111625533</v>
      </c>
      <c r="M29" s="186">
        <f>(M23*M16)</f>
        <v>1.2353917325231971</v>
      </c>
      <c r="N29" s="186">
        <f>(N23*N16)</f>
        <v>1.1650856583812941</v>
      </c>
      <c r="O29" s="186">
        <f>(O23*O16)</f>
        <v>0</v>
      </c>
      <c r="P29" s="186">
        <f t="shared" si="14"/>
        <v>1.4066508450651365</v>
      </c>
      <c r="Q29" s="186">
        <f t="shared" si="14"/>
        <v>1.8648504805662227</v>
      </c>
      <c r="R29" s="186">
        <f>(R23*R16)</f>
        <v>2.292820158422034</v>
      </c>
      <c r="S29" s="186"/>
      <c r="T29" s="186"/>
      <c r="U29" s="355" t="s">
        <v>691</v>
      </c>
      <c r="V29" s="30"/>
      <c r="W29" s="349"/>
      <c r="X29" s="355" t="s">
        <v>700</v>
      </c>
      <c r="Y29" s="186"/>
      <c r="Z29" s="186"/>
      <c r="AA29" s="186"/>
      <c r="AB29" s="186"/>
      <c r="AC29" s="186"/>
      <c r="AD29" s="186"/>
      <c r="AE29" s="186"/>
      <c r="AF29" s="359" t="s">
        <v>703</v>
      </c>
      <c r="AG29" s="357">
        <v>13</v>
      </c>
      <c r="AH29" s="357">
        <v>12.6</v>
      </c>
      <c r="AI29" s="357">
        <v>12.3</v>
      </c>
      <c r="AJ29" s="359">
        <v>9.6</v>
      </c>
      <c r="AK29" s="359">
        <v>8.6999999999999993</v>
      </c>
      <c r="AL29" s="186"/>
      <c r="AM29" s="186"/>
      <c r="AN29" s="186"/>
      <c r="AO29" s="186"/>
      <c r="AP29" s="186"/>
      <c r="AQ29" s="186"/>
    </row>
    <row r="30" spans="1:62" s="185" customFormat="1">
      <c r="A30" s="185" t="s">
        <v>16</v>
      </c>
      <c r="D30" s="28"/>
      <c r="E30" s="58"/>
      <c r="F30" s="186"/>
      <c r="J30" s="186"/>
      <c r="K30" s="186"/>
      <c r="L30" s="186"/>
      <c r="N30" s="186"/>
      <c r="P30" s="186"/>
      <c r="Q30" s="186"/>
      <c r="R30" s="186"/>
      <c r="S30" s="186"/>
      <c r="T30" s="186"/>
      <c r="U30" s="355" t="s">
        <v>692</v>
      </c>
      <c r="V30" s="186"/>
      <c r="W30" s="186"/>
      <c r="X30" s="355" t="s">
        <v>697</v>
      </c>
      <c r="Y30" s="186"/>
      <c r="Z30" s="186"/>
      <c r="AA30" s="186"/>
      <c r="AB30" s="186"/>
      <c r="AC30" s="355"/>
      <c r="AD30" s="186"/>
      <c r="AE30" s="186"/>
      <c r="AF30" s="359" t="s">
        <v>703</v>
      </c>
      <c r="AG30" s="359">
        <v>11.3</v>
      </c>
      <c r="AH30" s="359">
        <v>11</v>
      </c>
      <c r="AI30" s="359">
        <v>10.9</v>
      </c>
      <c r="AJ30" s="359">
        <v>7.2</v>
      </c>
      <c r="AK30" s="359">
        <v>6.1</v>
      </c>
      <c r="AL30" s="186"/>
      <c r="AM30" s="186"/>
      <c r="AN30" s="186"/>
      <c r="AO30" s="186"/>
      <c r="AP30" s="186"/>
      <c r="AQ30" s="186"/>
    </row>
    <row r="31" spans="1:62" ht="18" thickBot="1">
      <c r="A31" s="4" t="s">
        <v>16</v>
      </c>
      <c r="B31" s="65" t="s">
        <v>598</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596</v>
      </c>
      <c r="C33" s="186" t="s">
        <v>598</v>
      </c>
      <c r="D33" s="185">
        <f>MATCH(B33,Drivers!$A$7:$A$25,0)</f>
        <v>19</v>
      </c>
      <c r="E33" s="186"/>
      <c r="F33" s="185"/>
      <c r="G33" s="185"/>
      <c r="H33" s="185"/>
      <c r="I33" s="185"/>
      <c r="J33" s="186" cm="1">
        <f t="array" ref="J33">INDEX(Drivers!$C$7:$AG$25,$D33,J$3)</f>
        <v>1.1351531206547518</v>
      </c>
      <c r="K33" s="186" cm="1">
        <f t="array" ref="K33">INDEX(Drivers!$C$7:$AG$25,$D33,K$3)</f>
        <v>1.123</v>
      </c>
      <c r="L33" s="186" cm="1">
        <f t="array" ref="L33">INDEX(Drivers!$C$7:$AG$25,$D33,L$3)</f>
        <v>1.141</v>
      </c>
      <c r="M33" s="186" cm="1">
        <f t="array" ref="M33">INDEX(Drivers!$C$7:$AG$25,$D33,M$3)</f>
        <v>1.085</v>
      </c>
      <c r="N33" s="186" cm="1">
        <f t="array" ref="N33">INDEX(Drivers!$C$7:$AG$25,$D33,N$3)</f>
        <v>0.97599999999999998</v>
      </c>
      <c r="O33" s="186" cm="1">
        <f t="array" ref="O33">INDEX(Drivers!$C$7:$AG$25,$D33,O$3)</f>
        <v>0.9769941643976171</v>
      </c>
      <c r="P33" s="186" cm="1">
        <f t="array" ref="P33">INDEX(Drivers!$C$7:$AG$25,$D33,P$3)</f>
        <v>1.1245923836302545</v>
      </c>
      <c r="Q33" s="186" cm="1">
        <f t="array" ref="Q33">INDEX(Drivers!$C$7:$AG$25,$D33,Q$3)</f>
        <v>1.9872037017871831</v>
      </c>
      <c r="R33" s="186" cm="1">
        <f t="array" ref="R33">INDEX(Drivers!$C$7:$AG$25,$D33,R$3)</f>
        <v>3.3778270355355153</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4">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4.4607259653916396</v>
      </c>
      <c r="L41" s="283">
        <f>0.001*(26455.61401-21947)</f>
        <v>4.5086140100000014</v>
      </c>
      <c r="M41" s="186">
        <f>M$33/J$33*J41</f>
        <v>4.3097842141139173</v>
      </c>
      <c r="N41" s="186">
        <f>N$33/K$33*K41</f>
        <v>3.8768197170278187</v>
      </c>
      <c r="O41" s="186">
        <f>O$33/L$33*L41</f>
        <v>3.8605517767671698</v>
      </c>
      <c r="P41" s="186">
        <f>P$33/N$33*N41</f>
        <v>4.467051154177339</v>
      </c>
      <c r="Q41" s="186">
        <f>Q$33/P$33*P41</f>
        <v>7.8934738656139549</v>
      </c>
      <c r="R41" s="186">
        <f>R$33/Q$33*Q41</f>
        <v>13.417240217288638</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3" t="s">
        <v>16</v>
      </c>
      <c r="B47" s="118" t="s">
        <v>19</v>
      </c>
      <c r="C47" s="118" t="s">
        <v>20</v>
      </c>
      <c r="D47" s="118" t="s">
        <v>21</v>
      </c>
      <c r="E47" s="118" t="s">
        <v>22</v>
      </c>
      <c r="F47" s="118" t="s">
        <v>23</v>
      </c>
      <c r="G47" s="118" t="s">
        <v>24</v>
      </c>
      <c r="H47" s="118" t="s">
        <v>613</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5">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62.148158892930546</v>
      </c>
      <c r="L53" s="186" cm="1">
        <f t="array" ref="L53">IF(L$51=-1,M53,IF(L$51=99,K53,IF(L$51=0,INDEX($J27:$R27,0,L$49),(INDEX($J27:$R27,0,L$51+1)-INDEX($J27:$R27,0,L$51))/(INDEX($J$4:$R$4,0,L$51+1)-INDEX($J$4:$R$4,0,L$51))+K53)))</f>
        <v>63.92831778586109</v>
      </c>
      <c r="M53" s="186" cm="1">
        <f t="array" ref="M53">IF(M$51=-1,N53,IF(M$51=99,L53,IF(M$51=0,INDEX($J27:$R27,0,M$49),(INDEX($J27:$R27,0,M$51+1)-INDEX($J27:$R27,0,M$51))/(INDEX($J$4:$R$4,0,M$51+1)-INDEX($J$4:$R$4,0,M$51))+L53)))</f>
        <v>65.708476678791641</v>
      </c>
      <c r="N53" s="186" cm="1">
        <f t="array" ref="N53">IF(N$51=-1,O53,IF(N$51=99,M53,IF(N$51=0,INDEX($J27:$R27,0,N$49),(INDEX($J27:$R27,0,N$51+1)-INDEX($J27:$R27,0,N$51))/(INDEX($J$4:$R$4,0,N$51+1)-INDEX($J$4:$R$4,0,N$51))+M53)))</f>
        <v>67.323877427011467</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69.31496218118528</v>
      </c>
      <c r="Q53" s="186" cm="1">
        <f t="array" ref="Q53">IF(Q$51=-1,R53,IF(Q$51=99,P53,IF(Q$51=0,INDEX($J27:$R27,0,Q$49),(INDEX($J27:$R27,0,Q$51+1)-INDEX($J27:$R27,0,Q$51))/(INDEX($J$4:$R$4,0,Q$51+1)-INDEX($J$4:$R$4,0,Q$51))+P53)))</f>
        <v>69.690646187139279</v>
      </c>
      <c r="R53" s="186" cm="1">
        <f t="array" ref="R53">IF(R$51=-1,S53,IF(R$51=99,Q53,IF(R$51=0,INDEX($J27:$R27,0,R$49),(INDEX($J27:$R27,0,R$51+1)-INDEX($J27:$R27,0,R$51))/(INDEX($J$4:$R$4,0,R$51+1)-INDEX($J$4:$R$4,0,R$51))+Q53)))</f>
        <v>65.724555425124123</v>
      </c>
      <c r="S53" s="186" cm="1">
        <f t="array" ref="S53">IF(S$51=-1,T53,IF(S$51=99,R53,IF(S$51=0,INDEX($J27:$R27,0,S$49),(INDEX($J27:$R27,0,S$51+1)-INDEX($J27:$R27,0,S$51))/(INDEX($J$4:$R$4,0,S$51+1)-INDEX($J$4:$R$4,0,S$51))+R53)))</f>
        <v>67.523764118170689</v>
      </c>
      <c r="T53" s="186" cm="1">
        <f t="array" ref="T53">IF(T$51=-1,U53,IF(T$51=99,S53,IF(T$51=0,INDEX($J27:$R27,0,T$49),(INDEX($J27:$R27,0,T$51+1)-INDEX($J27:$R27,0,T$51))/(INDEX($J$4:$R$4,0,T$51+1)-INDEX($J$4:$R$4,0,T$51))+S53)))</f>
        <v>68.837976716774818</v>
      </c>
      <c r="U53" s="186" cm="1">
        <f t="array" ref="U53">IF(U$51=-1,V53,IF(U$51=99,T53,IF(U$51=0,INDEX($J27:$R27,0,U$49),(INDEX($J27:$R27,0,U$51+1)-INDEX($J27:$R27,0,U$51))/(INDEX($J$4:$R$4,0,U$51+1)-INDEX($J$4:$R$4,0,U$51))+T53)))</f>
        <v>70.152189315378948</v>
      </c>
      <c r="V53" s="186" cm="1">
        <f t="array" ref="V53">IF(V$51=-1,W53,IF(V$51=99,U53,IF(V$51=0,INDEX($J27:$R27,0,V$49),(INDEX($J27:$R27,0,V$51+1)-INDEX($J27:$R27,0,V$51))/(INDEX($J$4:$R$4,0,V$51+1)-INDEX($J$4:$R$4,0,V$51))+U53)))</f>
        <v>71.466401913983077</v>
      </c>
      <c r="W53" s="186" cm="1">
        <f t="array" ref="W53">IF(W$51=-1,X53,IF(W$51=99,V53,IF(W$51=0,INDEX($J27:$R27,0,W$49),(INDEX($J27:$R27,0,W$51+1)-INDEX($J27:$R27,0,W$51))/(INDEX($J$4:$R$4,0,W$51+1)-INDEX($J$4:$R$4,0,W$51))+V53)))</f>
        <v>72.780614512587206</v>
      </c>
      <c r="X53" s="186" cm="1">
        <f t="array" ref="X53">IF(X$51=-1,Y53,IF(X$51=99,W53,IF(X$51=0,INDEX($J27:$R27,0,X$49),(INDEX($J27:$R27,0,X$51+1)-INDEX($J27:$R27,0,X$51))/(INDEX($J$4:$R$4,0,X$51+1)-INDEX($J$4:$R$4,0,X$51))+W53)))</f>
        <v>74.094827111191336</v>
      </c>
      <c r="Y53" s="186" cm="1">
        <f t="array" ref="Y53">IF(Y$51=-1,Z53,IF(Y$51=99,X53,IF(Y$51=0,INDEX($J27:$R27,0,Y$49),(INDEX($J27:$R27,0,Y$51+1)-INDEX($J27:$R27,0,Y$51))/(INDEX($J$4:$R$4,0,Y$51+1)-INDEX($J$4:$R$4,0,Y$51))+X53)))</f>
        <v>75.409039709795465</v>
      </c>
      <c r="Z53" s="186" cm="1">
        <f t="array" ref="Z53">IF(Z$51=-1,AA53,IF(Z$51=99,Y53,IF(Z$51=0,INDEX($J27:$R27,0,Z$49),(INDEX($J27:$R27,0,Z$51+1)-INDEX($J27:$R27,0,Z$51))/(INDEX($J$4:$R$4,0,Z$51+1)-INDEX($J$4:$R$4,0,Z$51))+Y53)))</f>
        <v>76.723252308399594</v>
      </c>
      <c r="AA53" s="186" cm="1">
        <f t="array" ref="AA53">IF(AA$51=-1,AB53,IF(AA$51=99,Z53,IF(AA$51=0,INDEX($J27:$R27,0,AA$49),(INDEX($J27:$R27,0,AA$51+1)-INDEX($J27:$R27,0,AA$51))/(INDEX($J$4:$R$4,0,AA$51+1)-INDEX($J$4:$R$4,0,AA$51))+Z53)))</f>
        <v>78.037464907003724</v>
      </c>
      <c r="AB53" s="186" cm="1">
        <f t="array" ref="AB53">IF(AB$51=-1,AC53,IF(AB$51=99,AA53,IF(AB$51=0,INDEX($J27:$R27,0,AB$49),(INDEX($J27:$R27,0,AB$51+1)-INDEX($J27:$R27,0,AB$51))/(INDEX($J$4:$R$4,0,AB$51+1)-INDEX($J$4:$R$4,0,AB$51))+AA53)))</f>
        <v>79.351677505607853</v>
      </c>
      <c r="AC53" s="186" cm="1">
        <f t="array" ref="AC53">IF(AC$51=-1,AD53,IF(AC$51=99,AB53,IF(AC$51=0,INDEX($J27:$R27,0,AC$49),(INDEX($J27:$R27,0,AC$51+1)-INDEX($J27:$R27,0,AC$51))/(INDEX($J$4:$R$4,0,AC$51+1)-INDEX($J$4:$R$4,0,AC$51))+AB53)))</f>
        <v>81.9364631926193</v>
      </c>
      <c r="AD53" s="186" cm="1">
        <f t="array" ref="AD53">IF(AD$51=-1,AE53,IF(AD$51=99,AC53,IF(AD$51=0,INDEX($J27:$R27,0,AD$49),(INDEX($J27:$R27,0,AD$51+1)-INDEX($J27:$R27,0,AD$51))/(INDEX($J$4:$R$4,0,AD$51+1)-INDEX($J$4:$R$4,0,AD$51))+AC53)))</f>
        <v>84.521248879630747</v>
      </c>
      <c r="AE53" s="186" cm="1">
        <f t="array" ref="AE53">IF(AE$51=-1,AF53,IF(AE$51=99,AD53,IF(AE$51=0,INDEX($J27:$R27,0,AE$49),(INDEX($J27:$R27,0,AE$51+1)-INDEX($J27:$R27,0,AE$51))/(INDEX($J$4:$R$4,0,AE$51+1)-INDEX($J$4:$R$4,0,AE$51))+AD53)))</f>
        <v>87.106034566642194</v>
      </c>
      <c r="AF53" s="186" cm="1">
        <f t="array" ref="AF53">IF(AF$51=-1,AG53,IF(AF$51=99,AE53,IF(AF$51=0,INDEX($J27:$R27,0,AF$49),(INDEX($J27:$R27,0,AF$51+1)-INDEX($J27:$R27,0,AF$51))/(INDEX($J$4:$R$4,0,AF$51+1)-INDEX($J$4:$R$4,0,AF$51))+AE53)))</f>
        <v>89.690820253653641</v>
      </c>
      <c r="AG53" s="186" cm="1">
        <f t="array" ref="AG53">IF(AG$51=-1,AH53,IF(AG$51=99,AF53,IF(AG$51=0,INDEX($J27:$R27,0,AG$49),(INDEX($J27:$R27,0,AG$51+1)-INDEX($J27:$R27,0,AG$51))/(INDEX($J$4:$R$4,0,AG$51+1)-INDEX($J$4:$R$4,0,AG$51))+AF53)))</f>
        <v>92.275605940665088</v>
      </c>
      <c r="AH53" s="186" cm="1">
        <f t="array" ref="AH53">IF(AH$51=-1,AI53,IF(AH$51=99,AG53,IF(AH$51=0,INDEX($J27:$R27,0,AH$49),(INDEX($J27:$R27,0,AH$51+1)-INDEX($J27:$R27,0,AH$51))/(INDEX($J$4:$R$4,0,AH$51+1)-INDEX($J$4:$R$4,0,AH$51))+AG53)))</f>
        <v>94.860391627676535</v>
      </c>
      <c r="AI53" s="186" cm="1">
        <f t="array" ref="AI53">IF(AI$51=-1,AJ53,IF(AI$51=99,AH53,IF(AI$51=0,INDEX($J27:$R27,0,AI$49),(INDEX($J27:$R27,0,AI$51+1)-INDEX($J27:$R27,0,AI$51))/(INDEX($J$4:$R$4,0,AI$51+1)-INDEX($J$4:$R$4,0,AI$51))+AH53)))</f>
        <v>97.445177314687982</v>
      </c>
      <c r="AJ53" s="186" cm="1">
        <f t="array" ref="AJ53">IF(AJ$51=-1,AK53,IF(AJ$51=99,AI53,IF(AJ$51=0,INDEX($J27:$R27,0,AJ$49),(INDEX($J27:$R27,0,AJ$51+1)-INDEX($J27:$R27,0,AJ$51))/(INDEX($J$4:$R$4,0,AJ$51+1)-INDEX($J$4:$R$4,0,AJ$51))+AI53)))</f>
        <v>100.02996300169943</v>
      </c>
      <c r="AK53" s="186" cm="1">
        <f t="array" ref="AK53">IF(AK$51=-1,AL53,IF(AK$51=99,AJ53,IF(AK$51=0,INDEX($J27:$R27,0,AK$49),(INDEX($J27:$R27,0,AK$51+1)-INDEX($J27:$R27,0,AK$51))/(INDEX($J$4:$R$4,0,AK$51+1)-INDEX($J$4:$R$4,0,AK$51))+AJ53)))</f>
        <v>102.61474868871088</v>
      </c>
      <c r="AL53" s="186" cm="1">
        <f t="array" ref="AL53">IF(AL$51=-1,AM53,IF(AL$51=99,AK53,IF(AL$51=0,INDEX($J27:$R27,0,AL$49),(INDEX($J27:$R27,0,AL$51+1)-INDEX($J27:$R27,0,AL$51))/(INDEX($J$4:$R$4,0,AL$51+1)-INDEX($J$4:$R$4,0,AL$51))+AK53)))</f>
        <v>105.19953437572235</v>
      </c>
      <c r="AM53" s="215">
        <f t="shared" ref="AM53:AM56" si="26">(AL53+AN53)/2</f>
        <v>117.27079995613747</v>
      </c>
      <c r="AN53" s="186" cm="1">
        <f t="array" ref="AN53">IF(AN$51=-1,AO53,IF(AN$51=99,AM53,IF(AN$51=0,INDEX($J27:$R27,0,AN$49),(INDEX($J27:$R27,0,AN$51+1)-INDEX($J27:$R27,0,AN$51))/(INDEX($J$4:$R$4,0,AN$51+1)-INDEX($J$4:$R$4,0,AN$51))+AM53)))</f>
        <v>129.34206553655258</v>
      </c>
      <c r="AO53" s="186" cm="1">
        <f t="array" ref="AO53">IF(AO$51=-1,AP53,IF(AO$51=99,AN53,IF(AO$51=0,INDEX($J27:$R27,0,AO$49),(INDEX($J27:$R27,0,AO$51+1)-INDEX($J27:$R27,0,AO$51))/(INDEX($J$4:$R$4,0,AO$51+1)-INDEX($J$4:$R$4,0,AO$51))+AN53)))</f>
        <v>129.34206553655258</v>
      </c>
      <c r="AP53" s="186" cm="1">
        <f t="array" ref="AP53">IF(AP$51=-1,AR53,IF(AP$51=99,AO53,IF(AP$51=0,INDEX($J27:$R27,0,AP$49),(INDEX($J27:$R27,0,AP$51+1)-INDEX($J27:$R27,0,AP$51))/(INDEX($J$4:$R$4,0,AP$51+1)-INDEX($J$4:$R$4,0,AP$51))+AO53)))</f>
        <v>129.34206553655258</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20.716396127127641</v>
      </c>
      <c r="L54" s="186" cm="1">
        <f t="array" ref="L54">IF(L$51=-1,M54,IF(L$51=99,K54,IF(L$51=0,INDEX($J28:$R28,0,L$49),(INDEX($J28:$R28,0,L$51+1)-INDEX($J28:$R28,0,L$51))/(INDEX($J$4:$R$4,0,L$51+1)-INDEX($J$4:$R$4,0,L$51))+K54)))</f>
        <v>21.309792254255282</v>
      </c>
      <c r="M54" s="186" cm="1">
        <f t="array" ref="M54">IF(M$51=-1,N54,IF(M$51=99,L54,IF(M$51=0,INDEX($J28:$R28,0,M$49),(INDEX($J28:$R28,0,M$51+1)-INDEX($J28:$R28,0,M$51))/(INDEX($J$4:$R$4,0,M$51+1)-INDEX($J$4:$R$4,0,M$51))+L54)))</f>
        <v>21.903188381382925</v>
      </c>
      <c r="N54" s="186" cm="1">
        <f t="array" ref="N54">IF(N$51=-1,O54,IF(N$51=99,M54,IF(N$51=0,INDEX($J28:$R28,0,N$49),(INDEX($J28:$R28,0,N$51+1)-INDEX($J28:$R28,0,N$51))/(INDEX($J$4:$R$4,0,N$51+1)-INDEX($J$4:$R$4,0,N$51))+M54)))</f>
        <v>21.184208220267859</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21.847914132476973</v>
      </c>
      <c r="Q54" s="186" cm="1">
        <f t="array" ref="Q54">IF(Q$51=-1,R54,IF(Q$51=99,P54,IF(Q$51=0,INDEX($J28:$R28,0,Q$49),(INDEX($J28:$R28,0,Q$51+1)-INDEX($J28:$R28,0,Q$51))/(INDEX($J$4:$R$4,0,Q$51+1)-INDEX($J$4:$R$4,0,Q$51))+P54)))</f>
        <v>23.230600205801153</v>
      </c>
      <c r="R54" s="186" cm="1">
        <f t="array" ref="R54">IF(R$51=-1,S54,IF(R$51=99,Q54,IF(R$51=0,INDEX($J28:$R28,0,R$49),(INDEX($J28:$R28,0,R$51+1)-INDEX($J28:$R28,0,R$51))/(INDEX($J$4:$R$4,0,R$51+1)-INDEX($J$4:$R$4,0,R$51))+Q54)))</f>
        <v>21.908548052275595</v>
      </c>
      <c r="S54" s="186" cm="1">
        <f t="array" ref="S54">IF(S$51=-1,T54,IF(S$51=99,R54,IF(S$51=0,INDEX($J28:$R28,0,S$49),(INDEX($J28:$R28,0,S$51+1)-INDEX($J28:$R28,0,S$51))/(INDEX($J$4:$R$4,0,S$51+1)-INDEX($J$4:$R$4,0,S$51))+R54)))</f>
        <v>22.508294217962316</v>
      </c>
      <c r="T54" s="186" cm="1">
        <f t="array" ref="T54">IF(T$51=-1,U54,IF(T$51=99,S54,IF(T$51=0,INDEX($J28:$R28,0,T$49),(INDEX($J28:$R28,0,T$51+1)-INDEX($J28:$R28,0,T$51))/(INDEX($J$4:$R$4,0,T$51+1)-INDEX($J$4:$R$4,0,T$51))+S54)))</f>
        <v>22.946372340837197</v>
      </c>
      <c r="U54" s="186" cm="1">
        <f t="array" ref="U54">IF(U$51=-1,V54,IF(U$51=99,T54,IF(U$51=0,INDEX($J28:$R28,0,U$49),(INDEX($J28:$R28,0,U$51+1)-INDEX($J28:$R28,0,U$51))/(INDEX($J$4:$R$4,0,U$51+1)-INDEX($J$4:$R$4,0,U$51))+T54)))</f>
        <v>23.384450463712078</v>
      </c>
      <c r="V54" s="186" cm="1">
        <f t="array" ref="V54">IF(V$51=-1,W54,IF(V$51=99,U54,IF(V$51=0,INDEX($J28:$R28,0,V$49),(INDEX($J28:$R28,0,V$51+1)-INDEX($J28:$R28,0,V$51))/(INDEX($J$4:$R$4,0,V$51+1)-INDEX($J$4:$R$4,0,V$51))+U54)))</f>
        <v>23.822528586586959</v>
      </c>
      <c r="W54" s="186" cm="1">
        <f t="array" ref="W54">IF(W$51=-1,X54,IF(W$51=99,V54,IF(W$51=0,INDEX($J28:$R28,0,W$49),(INDEX($J28:$R28,0,W$51+1)-INDEX($J28:$R28,0,W$51))/(INDEX($J$4:$R$4,0,W$51+1)-INDEX($J$4:$R$4,0,W$51))+V54)))</f>
        <v>24.26060670946184</v>
      </c>
      <c r="X54" s="186" cm="1">
        <f t="array" ref="X54">IF(X$51=-1,Y54,IF(X$51=99,W54,IF(X$51=0,INDEX($J28:$R28,0,X$49),(INDEX($J28:$R28,0,X$51+1)-INDEX($J28:$R28,0,X$51))/(INDEX($J$4:$R$4,0,X$51+1)-INDEX($J$4:$R$4,0,X$51))+W54)))</f>
        <v>24.698684832336721</v>
      </c>
      <c r="Y54" s="186" cm="1">
        <f t="array" ref="Y54">IF(Y$51=-1,Z54,IF(Y$51=99,X54,IF(Y$51=0,INDEX($J28:$R28,0,Y$49),(INDEX($J28:$R28,0,Y$51+1)-INDEX($J28:$R28,0,Y$51))/(INDEX($J$4:$R$4,0,Y$51+1)-INDEX($J$4:$R$4,0,Y$51))+X54)))</f>
        <v>25.136762955211601</v>
      </c>
      <c r="Z54" s="186" cm="1">
        <f t="array" ref="Z54">IF(Z$51=-1,AA54,IF(Z$51=99,Y54,IF(Z$51=0,INDEX($J28:$R28,0,Z$49),(INDEX($J28:$R28,0,Z$51+1)-INDEX($J28:$R28,0,Z$51))/(INDEX($J$4:$R$4,0,Z$51+1)-INDEX($J$4:$R$4,0,Z$51))+Y54)))</f>
        <v>25.574841078086482</v>
      </c>
      <c r="AA54" s="186" cm="1">
        <f t="array" ref="AA54">IF(AA$51=-1,AB54,IF(AA$51=99,Z54,IF(AA$51=0,INDEX($J28:$R28,0,AA$49),(INDEX($J28:$R28,0,AA$51+1)-INDEX($J28:$R28,0,AA$51))/(INDEX($J$4:$R$4,0,AA$51+1)-INDEX($J$4:$R$4,0,AA$51))+Z54)))</f>
        <v>26.012919200961363</v>
      </c>
      <c r="AB54" s="186" cm="1">
        <f t="array" ref="AB54">IF(AB$51=-1,AC54,IF(AB$51=99,AA54,IF(AB$51=0,INDEX($J28:$R28,0,AB$49),(INDEX($J28:$R28,0,AB$51+1)-INDEX($J28:$R28,0,AB$51))/(INDEX($J$4:$R$4,0,AB$51+1)-INDEX($J$4:$R$4,0,AB$51))+AA54)))</f>
        <v>26.450997323836258</v>
      </c>
      <c r="AC54" s="186" cm="1">
        <f t="array" ref="AC54">IF(AC$51=-1,AD54,IF(AC$51=99,AB54,IF(AC$51=0,INDEX($J28:$R28,0,AC$49),(INDEX($J28:$R28,0,AC$51+1)-INDEX($J28:$R28,0,AC$51))/(INDEX($J$4:$R$4,0,AC$51+1)-INDEX($J$4:$R$4,0,AC$51))+AB54)))</f>
        <v>27.312606825223277</v>
      </c>
      <c r="AD54" s="186" cm="1">
        <f t="array" ref="AD54">IF(AD$51=-1,AE54,IF(AD$51=99,AC54,IF(AD$51=0,INDEX($J28:$R28,0,AD$49),(INDEX($J28:$R28,0,AD$51+1)-INDEX($J28:$R28,0,AD$51))/(INDEX($J$4:$R$4,0,AD$51+1)-INDEX($J$4:$R$4,0,AD$51))+AC54)))</f>
        <v>28.174216326610292</v>
      </c>
      <c r="AE54" s="186" cm="1">
        <f t="array" ref="AE54">IF(AE$51=-1,AF54,IF(AE$51=99,AD54,IF(AE$51=0,INDEX($J28:$R28,0,AE$49),(INDEX($J28:$R28,0,AE$51+1)-INDEX($J28:$R28,0,AE$51))/(INDEX($J$4:$R$4,0,AE$51+1)-INDEX($J$4:$R$4,0,AE$51))+AD54)))</f>
        <v>29.035825827997307</v>
      </c>
      <c r="AF54" s="186" cm="1">
        <f t="array" ref="AF54">IF(AF$51=-1,AG54,IF(AF$51=99,AE54,IF(AF$51=0,INDEX($J28:$R28,0,AF$49),(INDEX($J28:$R28,0,AF$51+1)-INDEX($J28:$R28,0,AF$51))/(INDEX($J$4:$R$4,0,AF$51+1)-INDEX($J$4:$R$4,0,AF$51))+AE54)))</f>
        <v>29.897435329384322</v>
      </c>
      <c r="AG54" s="186" cm="1">
        <f t="array" ref="AG54">IF(AG$51=-1,AH54,IF(AG$51=99,AF54,IF(AG$51=0,INDEX($J28:$R28,0,AG$49),(INDEX($J28:$R28,0,AG$51+1)-INDEX($J28:$R28,0,AG$51))/(INDEX($J$4:$R$4,0,AG$51+1)-INDEX($J$4:$R$4,0,AG$51))+AF54)))</f>
        <v>30.759044830771337</v>
      </c>
      <c r="AH54" s="186" cm="1">
        <f t="array" ref="AH54">IF(AH$51=-1,AI54,IF(AH$51=99,AG54,IF(AH$51=0,INDEX($J28:$R28,0,AH$49),(INDEX($J28:$R28,0,AH$51+1)-INDEX($J28:$R28,0,AH$51))/(INDEX($J$4:$R$4,0,AH$51+1)-INDEX($J$4:$R$4,0,AH$51))+AG54)))</f>
        <v>31.620654332158352</v>
      </c>
      <c r="AI54" s="186" cm="1">
        <f t="array" ref="AI54">IF(AI$51=-1,AJ54,IF(AI$51=99,AH54,IF(AI$51=0,INDEX($J28:$R28,0,AI$49),(INDEX($J28:$R28,0,AI$51+1)-INDEX($J28:$R28,0,AI$51))/(INDEX($J$4:$R$4,0,AI$51+1)-INDEX($J$4:$R$4,0,AI$51))+AH54)))</f>
        <v>32.482263833545368</v>
      </c>
      <c r="AJ54" s="186" cm="1">
        <f t="array" ref="AJ54">IF(AJ$51=-1,AK54,IF(AJ$51=99,AI54,IF(AJ$51=0,INDEX($J28:$R28,0,AJ$49),(INDEX($J28:$R28,0,AJ$51+1)-INDEX($J28:$R28,0,AJ$51))/(INDEX($J$4:$R$4,0,AJ$51+1)-INDEX($J$4:$R$4,0,AJ$51))+AI54)))</f>
        <v>33.343873334932383</v>
      </c>
      <c r="AK54" s="186" cm="1">
        <f t="array" ref="AK54">IF(AK$51=-1,AL54,IF(AK$51=99,AJ54,IF(AK$51=0,INDEX($J28:$R28,0,AK$49),(INDEX($J28:$R28,0,AK$51+1)-INDEX($J28:$R28,0,AK$51))/(INDEX($J$4:$R$4,0,AK$51+1)-INDEX($J$4:$R$4,0,AK$51))+AJ54)))</f>
        <v>34.205482836319398</v>
      </c>
      <c r="AL54" s="186" cm="1">
        <f t="array" ref="AL54">IF(AL$51=-1,AM54,IF(AL$51=99,AK54,IF(AL$51=0,INDEX($J28:$R28,0,AL$49),(INDEX($J28:$R28,0,AL$51+1)-INDEX($J28:$R28,0,AL$51))/(INDEX($J$4:$R$4,0,AL$51+1)-INDEX($J$4:$R$4,0,AL$51))+AK54)))</f>
        <v>35.067092337706427</v>
      </c>
      <c r="AM54" s="215">
        <f t="shared" ref="AM54:AM55" si="31">(AL54+AN54)/2</f>
        <v>39.090914184954855</v>
      </c>
      <c r="AN54" s="186" cm="1">
        <f t="array" ref="AN54">IF(AN$51=-1,AO54,IF(AN$51=99,AM54,IF(AN$51=0,INDEX($J28:$R28,0,AN$49),(INDEX($J28:$R28,0,AN$51+1)-INDEX($J28:$R28,0,AN$51))/(INDEX($J$4:$R$4,0,AN$51+1)-INDEX($J$4:$R$4,0,AN$51))+AM54)))</f>
        <v>43.11473603220329</v>
      </c>
      <c r="AO54" s="186" cm="1">
        <f t="array" ref="AO54">IF(AO$51=-1,AP54,IF(AO$51=99,AN54,IF(AO$51=0,INDEX($J28:$R28,0,AO$49),(INDEX($J28:$R28,0,AO$51+1)-INDEX($J28:$R28,0,AO$51))/(INDEX($J$4:$R$4,0,AO$51+1)-INDEX($J$4:$R$4,0,AO$51))+AN54)))</f>
        <v>43.11473603220329</v>
      </c>
      <c r="AP54" s="186" cm="1">
        <f t="array" ref="AP54">IF(AP$51=-1,AR54,IF(AP$51=99,AO54,IF(AP$51=0,INDEX($J28:$R28,0,AP$49),(INDEX($J28:$R28,0,AP$51+1)-INDEX($J28:$R28,0,AP$51))/(INDEX($J$4:$R$4,0,AP$51+1)-INDEX($J$4:$R$4,0,AP$51))+AO54)))</f>
        <v>43.11473603220329</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1.1016876135958813</v>
      </c>
      <c r="L55" s="186" cm="1">
        <f t="array" ref="L55">IF(L$51=-1,M55,IF(L$51=99,K55,IF(L$51=0,INDEX($J29:$R29,0,L$49),(INDEX($J29:$R29,0,L$51+1)-INDEX($J29:$R29,0,L$51))/(INDEX($J$4:$R$4,0,L$51+1)-INDEX($J$4:$R$4,0,L$51))+K55)))</f>
        <v>1.1332441236761377</v>
      </c>
      <c r="M55" s="186" cm="1">
        <f t="array" ref="M55">IF(M$51=-1,N55,IF(M$51=99,L55,IF(M$51=0,INDEX($J29:$R29,0,M$49),(INDEX($J29:$R29,0,M$51+1)-INDEX($J29:$R29,0,M$51))/(INDEX($J$4:$R$4,0,M$51+1)-INDEX($J$4:$R$4,0,M$51))+L55)))</f>
        <v>1.1648006337563943</v>
      </c>
      <c r="N55" s="186" cm="1">
        <f t="array" ref="N55">IF(N$51=-1,O55,IF(N$51=99,M55,IF(N$51=0,INDEX($J29:$R29,0,N$49),(INDEX($J29:$R29,0,N$51+1)-INDEX($J29:$R29,0,N$51))/(INDEX($J$4:$R$4,0,N$51+1)-INDEX($J$4:$R$4,0,N$51))+M55)))</f>
        <v>1.1797169224594737</v>
      </c>
      <c r="O55" s="186" cm="1">
        <f t="array" ref="O55">IF(O$51=-1,P55,IF(O$51=99,N55,IF(O$51=0,INDEX($J29:$R29,0,O$49),(INDEX($J29:$R29,0,O$51+1)-INDEX($J29:$R29,0,O$51))/(INDEX($J$4:$R$4,0,O$51+1)-INDEX($J$4:$R$4,0,O$51))+N55)))</f>
        <v>1.1946332111625533</v>
      </c>
      <c r="P55" s="186" cm="1">
        <f t="array" ref="P55">IF(P$51=-1,Q55,IF(P$51=99,O55,IF(P$51=0,INDEX($J29:$R29,0,P$49),(INDEX($J29:$R29,0,P$51+1)-INDEX($J29:$R29,0,P$51))/(INDEX($J$4:$R$4,0,P$51+1)-INDEX($J$4:$R$4,0,P$51))+O55)))</f>
        <v>1.2150124718428752</v>
      </c>
      <c r="Q55" s="186" cm="1">
        <f t="array" ref="Q55">IF(Q$51=-1,R55,IF(Q$51=99,P55,IF(Q$51=0,INDEX($J29:$R29,0,Q$49),(INDEX($J29:$R29,0,Q$51+1)-INDEX($J29:$R29,0,Q$51))/(INDEX($J$4:$R$4,0,Q$51+1)-INDEX($J$4:$R$4,0,Q$51))+P55)))</f>
        <v>1.2353917325231971</v>
      </c>
      <c r="R55" s="186" cm="1">
        <f t="array" ref="R55">IF(R$51=-1,S55,IF(R$51=99,Q55,IF(R$51=0,INDEX($J29:$R29,0,R$49),(INDEX($J29:$R29,0,R$51+1)-INDEX($J29:$R29,0,R$51))/(INDEX($J$4:$R$4,0,R$51+1)-INDEX($J$4:$R$4,0,R$51))+Q55)))</f>
        <v>1.1650856583812941</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0.15629453834057072</v>
      </c>
      <c r="U55" s="186" cm="1">
        <f t="array" ref="U55">IF(U$51=-1,V55,IF(U$51=99,T55,IF(U$51=0,INDEX($J29:$R29,0,U$49),(INDEX($J29:$R29,0,U$51+1)-INDEX($J29:$R29,0,U$51))/(INDEX($J$4:$R$4,0,U$51+1)-INDEX($J$4:$R$4,0,U$51))+T55)))</f>
        <v>0.31258907668114144</v>
      </c>
      <c r="V55" s="186" cm="1">
        <f t="array" ref="V55">IF(V$51=-1,W55,IF(V$51=99,U55,IF(V$51=0,INDEX($J29:$R29,0,V$49),(INDEX($J29:$R29,0,V$51+1)-INDEX($J29:$R29,0,V$51))/(INDEX($J$4:$R$4,0,V$51+1)-INDEX($J$4:$R$4,0,V$51))+U55)))</f>
        <v>0.46888361502171216</v>
      </c>
      <c r="W55" s="186" cm="1">
        <f t="array" ref="W55">IF(W$51=-1,X55,IF(W$51=99,V55,IF(W$51=0,INDEX($J29:$R29,0,W$49),(INDEX($J29:$R29,0,W$51+1)-INDEX($J29:$R29,0,W$51))/(INDEX($J$4:$R$4,0,W$51+1)-INDEX($J$4:$R$4,0,W$51))+V55)))</f>
        <v>0.62517815336228288</v>
      </c>
      <c r="X55" s="186" cm="1">
        <f t="array" ref="X55">IF(X$51=-1,Y55,IF(X$51=99,W55,IF(X$51=0,INDEX($J29:$R29,0,X$49),(INDEX($J29:$R29,0,X$51+1)-INDEX($J29:$R29,0,X$51))/(INDEX($J$4:$R$4,0,X$51+1)-INDEX($J$4:$R$4,0,X$51))+W55)))</f>
        <v>0.78147269170285361</v>
      </c>
      <c r="Y55" s="186" cm="1">
        <f t="array" ref="Y55">IF(Y$51=-1,Z55,IF(Y$51=99,X55,IF(Y$51=0,INDEX($J29:$R29,0,Y$49),(INDEX($J29:$R29,0,Y$51+1)-INDEX($J29:$R29,0,Y$51))/(INDEX($J$4:$R$4,0,Y$51+1)-INDEX($J$4:$R$4,0,Y$51))+X55)))</f>
        <v>0.93776723004342433</v>
      </c>
      <c r="Z55" s="186" cm="1">
        <f t="array" ref="Z55">IF(Z$51=-1,AA55,IF(Z$51=99,Y55,IF(Z$51=0,INDEX($J29:$R29,0,Z$49),(INDEX($J29:$R29,0,Z$51+1)-INDEX($J29:$R29,0,Z$51))/(INDEX($J$4:$R$4,0,Z$51+1)-INDEX($J$4:$R$4,0,Z$51))+Y55)))</f>
        <v>1.094061768383995</v>
      </c>
      <c r="AA55" s="186" cm="1">
        <f t="array" ref="AA55">IF(AA$51=-1,AB55,IF(AA$51=99,Z55,IF(AA$51=0,INDEX($J29:$R29,0,AA$49),(INDEX($J29:$R29,0,AA$51+1)-INDEX($J29:$R29,0,AA$51))/(INDEX($J$4:$R$4,0,AA$51+1)-INDEX($J$4:$R$4,0,AA$51))+Z55)))</f>
        <v>1.2503563067245658</v>
      </c>
      <c r="AB55" s="186" cm="1">
        <f t="array" ref="AB55">IF(AB$51=-1,AC55,IF(AB$51=99,AA55,IF(AB$51=0,INDEX($J29:$R29,0,AB$49),(INDEX($J29:$R29,0,AB$51+1)-INDEX($J29:$R29,0,AB$51))/(INDEX($J$4:$R$4,0,AB$51+1)-INDEX($J$4:$R$4,0,AB$51))+AA55)))</f>
        <v>1.4066508450651365</v>
      </c>
      <c r="AC55" s="186" cm="1">
        <f t="array" ref="AC55">IF(AC$51=-1,AD55,IF(AC$51=99,AB55,IF(AC$51=0,INDEX($J29:$R29,0,AC$49),(INDEX($J29:$R29,0,AC$51+1)-INDEX($J29:$R29,0,AC$51))/(INDEX($J$4:$R$4,0,AC$51+1)-INDEX($J$4:$R$4,0,AC$51))+AB55)))</f>
        <v>1.4524708086152451</v>
      </c>
      <c r="AD55" s="186" cm="1">
        <f t="array" ref="AD55">IF(AD$51=-1,AE55,IF(AD$51=99,AC55,IF(AD$51=0,INDEX($J29:$R29,0,AD$49),(INDEX($J29:$R29,0,AD$51+1)-INDEX($J29:$R29,0,AD$51))/(INDEX($J$4:$R$4,0,AD$51+1)-INDEX($J$4:$R$4,0,AD$51))+AC55)))</f>
        <v>1.4982907721653538</v>
      </c>
      <c r="AE55" s="186" cm="1">
        <f t="array" ref="AE55">IF(AE$51=-1,AF55,IF(AE$51=99,AD55,IF(AE$51=0,INDEX($J29:$R29,0,AE$49),(INDEX($J29:$R29,0,AE$51+1)-INDEX($J29:$R29,0,AE$51))/(INDEX($J$4:$R$4,0,AE$51+1)-INDEX($J$4:$R$4,0,AE$51))+AD55)))</f>
        <v>1.5441107357154624</v>
      </c>
      <c r="AF55" s="186" cm="1">
        <f t="array" ref="AF55">IF(AF$51=-1,AG55,IF(AF$51=99,AE55,IF(AF$51=0,INDEX($J29:$R29,0,AF$49),(INDEX($J29:$R29,0,AF$51+1)-INDEX($J29:$R29,0,AF$51))/(INDEX($J$4:$R$4,0,AF$51+1)-INDEX($J$4:$R$4,0,AF$51))+AE55)))</f>
        <v>1.5899306992655711</v>
      </c>
      <c r="AG55" s="186" cm="1">
        <f t="array" ref="AG55">IF(AG$51=-1,AH55,IF(AG$51=99,AF55,IF(AG$51=0,INDEX($J29:$R29,0,AG$49),(INDEX($J29:$R29,0,AG$51+1)-INDEX($J29:$R29,0,AG$51))/(INDEX($J$4:$R$4,0,AG$51+1)-INDEX($J$4:$R$4,0,AG$51))+AF55)))</f>
        <v>1.6357506628156797</v>
      </c>
      <c r="AH55" s="186" cm="1">
        <f t="array" ref="AH55">IF(AH$51=-1,AI55,IF(AH$51=99,AG55,IF(AH$51=0,INDEX($J29:$R29,0,AH$49),(INDEX($J29:$R29,0,AH$51+1)-INDEX($J29:$R29,0,AH$51))/(INDEX($J$4:$R$4,0,AH$51+1)-INDEX($J$4:$R$4,0,AH$51))+AG55)))</f>
        <v>1.6815706263657884</v>
      </c>
      <c r="AI55" s="186" cm="1">
        <f t="array" ref="AI55">IF(AI$51=-1,AJ55,IF(AI$51=99,AH55,IF(AI$51=0,INDEX($J29:$R29,0,AI$49),(INDEX($J29:$R29,0,AI$51+1)-INDEX($J29:$R29,0,AI$51))/(INDEX($J$4:$R$4,0,AI$51+1)-INDEX($J$4:$R$4,0,AI$51))+AH55)))</f>
        <v>1.727390589915897</v>
      </c>
      <c r="AJ55" s="186" cm="1">
        <f t="array" ref="AJ55">IF(AJ$51=-1,AK55,IF(AJ$51=99,AI55,IF(AJ$51=0,INDEX($J29:$R29,0,AJ$49),(INDEX($J29:$R29,0,AJ$51+1)-INDEX($J29:$R29,0,AJ$51))/(INDEX($J$4:$R$4,0,AJ$51+1)-INDEX($J$4:$R$4,0,AJ$51))+AI55)))</f>
        <v>1.7732105534660056</v>
      </c>
      <c r="AK55" s="186" cm="1">
        <f t="array" ref="AK55">IF(AK$51=-1,AL55,IF(AK$51=99,AJ55,IF(AK$51=0,INDEX($J29:$R29,0,AK$49),(INDEX($J29:$R29,0,AK$51+1)-INDEX($J29:$R29,0,AK$51))/(INDEX($J$4:$R$4,0,AK$51+1)-INDEX($J$4:$R$4,0,AK$51))+AJ55)))</f>
        <v>1.8190305170161143</v>
      </c>
      <c r="AL55" s="186" cm="1">
        <f t="array" ref="AL55">IF(AL$51=-1,AM55,IF(AL$51=99,AK55,IF(AL$51=0,INDEX($J29:$R29,0,AL$49),(INDEX($J29:$R29,0,AL$51+1)-INDEX($J29:$R29,0,AL$51))/(INDEX($J$4:$R$4,0,AL$51+1)-INDEX($J$4:$R$4,0,AL$51))+AK55)))</f>
        <v>1.8648504805662227</v>
      </c>
      <c r="AM55" s="215">
        <f t="shared" si="31"/>
        <v>2.0788353194941283</v>
      </c>
      <c r="AN55" s="186" cm="1">
        <f t="array" ref="AN55">IF(AN$51=-1,AO55,IF(AN$51=99,AM55,IF(AN$51=0,INDEX($J29:$R29,0,AN$49),(INDEX($J29:$R29,0,AN$51+1)-INDEX($J29:$R29,0,AN$51))/(INDEX($J$4:$R$4,0,AN$51+1)-INDEX($J$4:$R$4,0,AN$51))+AM55)))</f>
        <v>2.292820158422034</v>
      </c>
      <c r="AO55" s="186" cm="1">
        <f t="array" ref="AO55">IF(AO$51=-1,AP55,IF(AO$51=99,AN55,IF(AO$51=0,INDEX($J29:$R29,0,AO$49),(INDEX($J29:$R29,0,AO$51+1)-INDEX($J29:$R29,0,AO$51))/(INDEX($J$4:$R$4,0,AO$51+1)-INDEX($J$4:$R$4,0,AO$51))+AN55)))</f>
        <v>2.292820158422034</v>
      </c>
      <c r="AP55" s="186" cm="1">
        <f t="array" ref="AP55">IF(AP$51=-1,AR55,IF(AP$51=99,AO55,IF(AP$51=0,INDEX($J29:$R29,0,AP$49),(INDEX($J29:$R29,0,AP$51+1)-INDEX($J29:$R29,0,AP$51))/(INDEX($J$4:$R$4,0,AP$51+1)-INDEX($J$4:$R$4,0,AP$51))+AO55)))</f>
        <v>2.292820158422034</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4.492908655130547</v>
      </c>
      <c r="L56" s="186" cm="1">
        <f t="array" ref="L56">IF(L$51=-1,M56,IF(L$51=99,K56,IF(L$51=0,INDEX($J41:$R41,0,L$49),(INDEX($J41:$R41,0,L$51+1)-INDEX($J41:$R41,0,L$51))/(INDEX($J$4:$R$4,0,L$51+1)-INDEX($J$4:$R$4,0,L$51))+K56)))</f>
        <v>4.4768173102610938</v>
      </c>
      <c r="M56" s="186" cm="1">
        <f t="array" ref="M56">IF(M$51=-1,N56,IF(M$51=99,L56,IF(M$51=0,INDEX($J41:$R41,0,M$49),(INDEX($J41:$R41,0,M$51+1)-INDEX($J41:$R41,0,M$51))/(INDEX($J$4:$R$4,0,M$51+1)-INDEX($J$4:$R$4,0,M$51))+L56)))</f>
        <v>4.4607259653916396</v>
      </c>
      <c r="N56" s="186" cm="1">
        <f t="array" ref="N56">IF(N$51=-1,O56,IF(N$51=99,M56,IF(N$51=0,INDEX($J41:$R41,0,N$49),(INDEX($J41:$R41,0,N$51+1)-INDEX($J41:$R41,0,N$51))/(INDEX($J$4:$R$4,0,N$51+1)-INDEX($J$4:$R$4,0,N$51))+M56)))</f>
        <v>4.4846699876958205</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4.4091991120569594</v>
      </c>
      <c r="Q56" s="186" cm="1">
        <f t="array" ref="Q56">IF(Q$51=-1,R56,IF(Q$51=99,P56,IF(Q$51=0,INDEX($J41:$R41,0,Q$49),(INDEX($J41:$R41,0,Q$51+1)-INDEX($J41:$R41,0,Q$51))/(INDEX($J$4:$R$4,0,Q$51+1)-INDEX($J$4:$R$4,0,Q$51))+P56)))</f>
        <v>4.3097842141139173</v>
      </c>
      <c r="R56" s="186" cm="1">
        <f t="array" ref="R56">IF(R$51=-1,S56,IF(R$51=99,Q56,IF(R$51=0,INDEX($J41:$R41,0,R$49),(INDEX($J41:$R41,0,R$51+1)-INDEX($J41:$R41,0,R$51))/(INDEX($J$4:$R$4,0,R$51+1)-INDEX($J$4:$R$4,0,R$51))+Q56)))</f>
        <v>3.8768197170278187</v>
      </c>
      <c r="S56" s="186" cm="1">
        <f t="array" ref="S56">IF(S$51=-1,T56,IF(S$51=99,R56,IF(S$51=0,INDEX($J41:$R41,0,S$49),(INDEX($J41:$R41,0,S$51+1)-INDEX($J41:$R41,0,S$51))/(INDEX($J$4:$R$4,0,S$51+1)-INDEX($J$4:$R$4,0,S$51))+R56)))</f>
        <v>3.8605517767671698</v>
      </c>
      <c r="T56" s="186" cm="1">
        <f t="array" ref="T56">IF(T$51=-1,U56,IF(T$51=99,S56,IF(T$51=0,INDEX($J41:$R41,0,T$49),(INDEX($J41:$R41,0,T$51+1)-INDEX($J41:$R41,0,T$51))/(INDEX($J$4:$R$4,0,T$51+1)-INDEX($J$4:$R$4,0,T$51))+S56)))</f>
        <v>3.9279405964794107</v>
      </c>
      <c r="U56" s="186" cm="1">
        <f t="array" ref="U56">IF(U$51=-1,V56,IF(U$51=99,T56,IF(U$51=0,INDEX($J41:$R41,0,U$49),(INDEX($J41:$R41,0,U$51+1)-INDEX($J41:$R41,0,U$51))/(INDEX($J$4:$R$4,0,U$51+1)-INDEX($J$4:$R$4,0,U$51))+T56)))</f>
        <v>3.9953294161916517</v>
      </c>
      <c r="V56" s="186" cm="1">
        <f t="array" ref="V56">IF(V$51=-1,W56,IF(V$51=99,U56,IF(V$51=0,INDEX($J41:$R41,0,V$49),(INDEX($J41:$R41,0,V$51+1)-INDEX($J41:$R41,0,V$51))/(INDEX($J$4:$R$4,0,V$51+1)-INDEX($J$4:$R$4,0,V$51))+U56)))</f>
        <v>4.0627182359038931</v>
      </c>
      <c r="W56" s="186" cm="1">
        <f t="array" ref="W56">IF(W$51=-1,X56,IF(W$51=99,V56,IF(W$51=0,INDEX($J41:$R41,0,W$49),(INDEX($J41:$R41,0,W$51+1)-INDEX($J41:$R41,0,W$51))/(INDEX($J$4:$R$4,0,W$51+1)-INDEX($J$4:$R$4,0,W$51))+V56)))</f>
        <v>4.1301070556161346</v>
      </c>
      <c r="X56" s="186" cm="1">
        <f t="array" ref="X56">IF(X$51=-1,Y56,IF(X$51=99,W56,IF(X$51=0,INDEX($J41:$R41,0,X$49),(INDEX($J41:$R41,0,X$51+1)-INDEX($J41:$R41,0,X$51))/(INDEX($J$4:$R$4,0,X$51+1)-INDEX($J$4:$R$4,0,X$51))+W56)))</f>
        <v>4.197495875328376</v>
      </c>
      <c r="Y56" s="186" cm="1">
        <f t="array" ref="Y56">IF(Y$51=-1,Z56,IF(Y$51=99,X56,IF(Y$51=0,INDEX($J41:$R41,0,Y$49),(INDEX($J41:$R41,0,Y$51+1)-INDEX($J41:$R41,0,Y$51))/(INDEX($J$4:$R$4,0,Y$51+1)-INDEX($J$4:$R$4,0,Y$51))+X56)))</f>
        <v>4.2648846950406174</v>
      </c>
      <c r="Z56" s="186" cm="1">
        <f t="array" ref="Z56">IF(Z$51=-1,AA56,IF(Z$51=99,Y56,IF(Z$51=0,INDEX($J41:$R41,0,Z$49),(INDEX($J41:$R41,0,Z$51+1)-INDEX($J41:$R41,0,Z$51))/(INDEX($J$4:$R$4,0,Z$51+1)-INDEX($J$4:$R$4,0,Z$51))+Y56)))</f>
        <v>4.3322735147528588</v>
      </c>
      <c r="AA56" s="186" cm="1">
        <f t="array" ref="AA56">IF(AA$51=-1,AB56,IF(AA$51=99,Z56,IF(AA$51=0,INDEX($J41:$R41,0,AA$49),(INDEX($J41:$R41,0,AA$51+1)-INDEX($J41:$R41,0,AA$51))/(INDEX($J$4:$R$4,0,AA$51+1)-INDEX($J$4:$R$4,0,AA$51))+Z56)))</f>
        <v>4.3996623344651002</v>
      </c>
      <c r="AB56" s="186" cm="1">
        <f t="array" ref="AB56">IF(AB$51=-1,AC56,IF(AB$51=99,AA56,IF(AB$51=0,INDEX($J41:$R41,0,AB$49),(INDEX($J41:$R41,0,AB$51+1)-INDEX($J41:$R41,0,AB$51))/(INDEX($J$4:$R$4,0,AB$51+1)-INDEX($J$4:$R$4,0,AB$51))+AA56)))</f>
        <v>4.467051154177339</v>
      </c>
      <c r="AC56" s="186" cm="1">
        <f t="array" ref="AC56">IF(AC$51=-1,AD56,IF(AC$51=99,AB56,IF(AC$51=0,INDEX($J41:$R41,0,AC$49),(INDEX($J41:$R41,0,AC$51+1)-INDEX($J41:$R41,0,AC$51))/(INDEX($J$4:$R$4,0,AC$51+1)-INDEX($J$4:$R$4,0,AC$51))+AB56)))</f>
        <v>4.8096934253210009</v>
      </c>
      <c r="AD56" s="186" cm="1">
        <f t="array" ref="AD56">IF(AD$51=-1,AE56,IF(AD$51=99,AC56,IF(AD$51=0,INDEX($J41:$R41,0,AD$49),(INDEX($J41:$R41,0,AD$51+1)-INDEX($J41:$R41,0,AD$51))/(INDEX($J$4:$R$4,0,AD$51+1)-INDEX($J$4:$R$4,0,AD$51))+AC56)))</f>
        <v>5.1523356964646627</v>
      </c>
      <c r="AE56" s="186" cm="1">
        <f t="array" ref="AE56">IF(AE$51=-1,AF56,IF(AE$51=99,AD56,IF(AE$51=0,INDEX($J41:$R41,0,AE$49),(INDEX($J41:$R41,0,AE$51+1)-INDEX($J41:$R41,0,AE$51))/(INDEX($J$4:$R$4,0,AE$51+1)-INDEX($J$4:$R$4,0,AE$51))+AD56)))</f>
        <v>5.4949779676083246</v>
      </c>
      <c r="AF56" s="186" cm="1">
        <f t="array" ref="AF56">IF(AF$51=-1,AG56,IF(AF$51=99,AE56,IF(AF$51=0,INDEX($J41:$R41,0,AF$49),(INDEX($J41:$R41,0,AF$51+1)-INDEX($J41:$R41,0,AF$51))/(INDEX($J$4:$R$4,0,AF$51+1)-INDEX($J$4:$R$4,0,AF$51))+AE56)))</f>
        <v>5.8376202387519864</v>
      </c>
      <c r="AG56" s="186" cm="1">
        <f t="array" ref="AG56">IF(AG$51=-1,AH56,IF(AG$51=99,AF56,IF(AG$51=0,INDEX($J41:$R41,0,AG$49),(INDEX($J41:$R41,0,AG$51+1)-INDEX($J41:$R41,0,AG$51))/(INDEX($J$4:$R$4,0,AG$51+1)-INDEX($J$4:$R$4,0,AG$51))+AF56)))</f>
        <v>6.1802625098956483</v>
      </c>
      <c r="AH56" s="186" cm="1">
        <f t="array" ref="AH56">IF(AH$51=-1,AI56,IF(AH$51=99,AG56,IF(AH$51=0,INDEX($J41:$R41,0,AH$49),(INDEX($J41:$R41,0,AH$51+1)-INDEX($J41:$R41,0,AH$51))/(INDEX($J$4:$R$4,0,AH$51+1)-INDEX($J$4:$R$4,0,AH$51))+AG56)))</f>
        <v>6.5229047810393102</v>
      </c>
      <c r="AI56" s="186" cm="1">
        <f t="array" ref="AI56">IF(AI$51=-1,AJ56,IF(AI$51=99,AH56,IF(AI$51=0,INDEX($J41:$R41,0,AI$49),(INDEX($J41:$R41,0,AI$51+1)-INDEX($J41:$R41,0,AI$51))/(INDEX($J$4:$R$4,0,AI$51+1)-INDEX($J$4:$R$4,0,AI$51))+AH56)))</f>
        <v>6.865547052182972</v>
      </c>
      <c r="AJ56" s="186" cm="1">
        <f t="array" ref="AJ56">IF(AJ$51=-1,AK56,IF(AJ$51=99,AI56,IF(AJ$51=0,INDEX($J41:$R41,0,AJ$49),(INDEX($J41:$R41,0,AJ$51+1)-INDEX($J41:$R41,0,AJ$51))/(INDEX($J$4:$R$4,0,AJ$51+1)-INDEX($J$4:$R$4,0,AJ$51))+AI56)))</f>
        <v>7.2081893233266339</v>
      </c>
      <c r="AK56" s="186" cm="1">
        <f t="array" ref="AK56">IF(AK$51=-1,AL56,IF(AK$51=99,AJ56,IF(AK$51=0,INDEX($J41:$R41,0,AK$49),(INDEX($J41:$R41,0,AK$51+1)-INDEX($J41:$R41,0,AK$51))/(INDEX($J$4:$R$4,0,AK$51+1)-INDEX($J$4:$R$4,0,AK$51))+AJ56)))</f>
        <v>7.5508315944702957</v>
      </c>
      <c r="AL56" s="186" cm="1">
        <f t="array" ref="AL56">IF(AL$51=-1,AM56,IF(AL$51=99,AK56,IF(AL$51=0,INDEX($J41:$R41,0,AL$49),(INDEX($J41:$R41,0,AL$51+1)-INDEX($J41:$R41,0,AL$51))/(INDEX($J$4:$R$4,0,AL$51+1)-INDEX($J$4:$R$4,0,AL$51))+AK56)))</f>
        <v>7.8934738656139549</v>
      </c>
      <c r="AM56" s="215">
        <f t="shared" si="26"/>
        <v>10.655357041451296</v>
      </c>
      <c r="AN56" s="186" cm="1">
        <f t="array" ref="AN56">IF(AN$51=-1,AO56,IF(AN$51=99,AM56,IF(AN$51=0,INDEX($J41:$R41,0,AN$49),(INDEX($J41:$R41,0,AN$51+1)-INDEX($J41:$R41,0,AN$51))/(INDEX($J$4:$R$4,0,AN$51+1)-INDEX($J$4:$R$4,0,AN$51))+AM56)))</f>
        <v>13.417240217288638</v>
      </c>
      <c r="AO56" s="186" cm="1">
        <f t="array" ref="AO56">IF(AO$51=-1,AP56,IF(AO$51=99,AN56,IF(AO$51=0,INDEX($J41:$R41,0,AO$49),(INDEX($J41:$R41,0,AO$51+1)-INDEX($J41:$R41,0,AO$51))/(INDEX($J$4:$R$4,0,AO$51+1)-INDEX($J$4:$R$4,0,AO$51))+AN56)))</f>
        <v>13.417240217288638</v>
      </c>
      <c r="AP56" s="186" cm="1">
        <f t="array" ref="AP56">IF(AP$51=-1,AR56,IF(AP$51=99,AO56,IF(AP$51=0,INDEX($J41:$R41,0,AP$49),(INDEX($J41:$R41,0,AP$51+1)-INDEX($J41:$R41,0,AP$51))/(INDEX($J$4:$R$4,0,AP$51+1)-INDEX($J$4:$R$4,0,AP$51))+AO56)))</f>
        <v>13.417240217288638</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2021-09-23T19:46:09Z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